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60122a - most M-02" sheetId="2" r:id="rId2"/>
    <sheet name="20160122b - provizorní př..." sheetId="3" r:id="rId3"/>
    <sheet name="Pokyny pro vyplnění" sheetId="4" r:id="rId4"/>
  </sheets>
  <definedNames>
    <definedName name="_xlnm._FilterDatabase" localSheetId="1" hidden="1">'20160122a - most M-02'!$C$90:$K$90</definedName>
    <definedName name="_xlnm._FilterDatabase" localSheetId="2" hidden="1">'20160122b - provizorní př...'!$C$83:$K$83</definedName>
    <definedName name="_xlnm.Print_Titles" localSheetId="1">'20160122a - most M-02'!$90:$90</definedName>
    <definedName name="_xlnm.Print_Titles" localSheetId="2">'20160122b - provizorní př...'!$83:$83</definedName>
    <definedName name="_xlnm.Print_Titles" localSheetId="0">'Rekapitulace stavby'!$49:$49</definedName>
    <definedName name="_xlnm.Print_Area" localSheetId="1">'20160122a - most M-02'!$C$4:$J$36,'20160122a - most M-02'!$C$42:$J$72,'20160122a - most M-02'!$C$78:$K$303</definedName>
    <definedName name="_xlnm.Print_Area" localSheetId="2">'20160122b - provizorní př...'!$C$4:$J$36,'20160122b - provizorní př...'!$C$42:$J$65,'20160122b - provizorní př...'!$C$71:$K$118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<sst xmlns="http://schemas.openxmlformats.org/spreadsheetml/2006/main" count="3688" uniqueCount="889">
  <si>
    <t>Export VZ</t>
  </si>
  <si>
    <t>List obsahuje:</t>
  </si>
  <si>
    <t>3.0</t>
  </si>
  <si>
    <t>ZAMOK</t>
  </si>
  <si>
    <t>False</t>
  </si>
  <si>
    <t>{9bb7409a-888d-4af9-a52f-b0e3401355f1}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</si>
  <si>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</si>
  <si>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</si>
  <si>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</si>
  <si>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</si>
  <si>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</si>
  <si>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</si>
  <si>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</si>
  <si>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</si>
  <si>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20160122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</si>
  <si>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</si>
  <si>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</si>
  <si>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Most Lovosice M-02 DPS</t>
  </si>
  <si>
    <t>0,1</t>
  </si>
  <si>
    <t>KSO:</t>
  </si>
  <si>
    <t/>
  </si>
  <si>
    <t>CC-CZ:</t>
  </si>
  <si>
    <t>1</t>
  </si>
  <si>
    <t>Místo:</t>
  </si>
  <si>
    <t>Lovosice</t>
  </si>
  <si>
    <t>Datum:</t>
  </si>
  <si>
    <t>22.1.2016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</si>
  <si>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</si>
  <si>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</si>
  <si>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</si>
  <si>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</si>
  <si>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</si>
  <si>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</si>
  <si>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</si>
  <si>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</si>
  <si>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</si>
  <si>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</si>
  <si>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</si>
  <si>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</si>
  <si>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</si>
  <si>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</si>
  <si>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</si>
  <si>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</si>
  <si>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</si>
  <si>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</si>
  <si>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</si>
  <si>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</si>
  <si>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</si>
  <si>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</si>
  <si>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</si>
  <si>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</si>
  <si>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</si>
  <si>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</si>
  <si>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</si>
  <si>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</si>
  <si>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</si>
  <si>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</si>
  <si>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</si>
  <si>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</si>
  <si>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</si>
  <si>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</si>
  <si>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</si>
  <si>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</si>
  <si>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</si>
  <si>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</si>
  <si>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</si>
  <si>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</si>
  <si>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</si>
  <si>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</si>
  <si>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</si>
  <si>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</si>
  <si>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</si>
  <si>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</si>
  <si>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</si>
  <si>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</si>
  <si>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</si>
  <si>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20160122a</t>
  </si>
  <si>
    <t>most M-02</t>
  </si>
  <si>
    <t>STA</t>
  </si>
  <si>
    <t>{4e7544c1-0847-4827-bb6d-1da2e8ed86e7}</t>
  </si>
  <si>
    <t>2</t>
  </si>
  <si>
    <t>20160122b</t>
  </si>
  <si>
    <t>provizorní přemostění</t>
  </si>
  <si>
    <t>{2069f1f5-76d6-423d-86d0-810963ffd3ba}</t>
  </si>
  <si>
    <t>Zpět na list:</t>
  </si>
  <si>
    <t>KRYCÍ LIST SOUPISU</t>
  </si>
  <si>
    <t>Objekt:</t>
  </si>
  <si>
    <t>20160122a - most M-02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</si>
  <si>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</si>
  <si>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</si>
  <si>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</si>
  <si>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</si>
  <si>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</si>
  <si>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</si>
  <si>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</si>
  <si>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</si>
  <si>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</si>
  <si>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</si>
  <si>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</si>
  <si>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</si>
  <si>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</si>
  <si>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</si>
  <si>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</si>
  <si>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</si>
  <si>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</si>
  <si>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</si>
  <si>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</si>
  <si>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</si>
  <si>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</si>
  <si>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</si>
  <si>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</si>
  <si>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</si>
  <si>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</si>
  <si>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</si>
  <si>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</si>
  <si>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</si>
  <si>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</si>
  <si>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</si>
  <si>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</si>
  <si>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</si>
  <si>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</si>
  <si>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</si>
  <si>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</si>
  <si>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</si>
  <si>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</si>
  <si>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</si>
  <si>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</si>
  <si>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</si>
  <si>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podkladu pl do 50 m2 z kameniva drceného tl 200 mm</t>
  </si>
  <si>
    <t>m2</t>
  </si>
  <si>
    <t>CS ÚRS 2016 01</t>
  </si>
  <si>
    <t>4</t>
  </si>
  <si>
    <t>-789974156</t>
  </si>
  <si>
    <t>VV</t>
  </si>
  <si>
    <t>12*2</t>
  </si>
  <si>
    <t>113107142</t>
  </si>
  <si>
    <t>Odstranění podkladu pl do 50 m2 živičných tl 100 mm</t>
  </si>
  <si>
    <t>-60470196</t>
  </si>
  <si>
    <t>3</t>
  </si>
  <si>
    <t>113203111</t>
  </si>
  <si>
    <t>Vytrhání obrub z dlažebních kostek</t>
  </si>
  <si>
    <t>m</t>
  </si>
  <si>
    <t>930687349</t>
  </si>
  <si>
    <t>14*2</t>
  </si>
  <si>
    <t>115001106</t>
  </si>
  <si>
    <t>Převedení vody potrubím DN do 900</t>
  </si>
  <si>
    <t>748844780</t>
  </si>
  <si>
    <t>5</t>
  </si>
  <si>
    <t>115101201</t>
  </si>
  <si>
    <t>Čerpání vody na dopravní výšku do 10 m průměrný přítok do 500 l/min</t>
  </si>
  <si>
    <t>hod</t>
  </si>
  <si>
    <t>357430869</t>
  </si>
  <si>
    <t>6</t>
  </si>
  <si>
    <t>115101301</t>
  </si>
  <si>
    <t>Pohotovost čerpací soupravy pro dopravní výšku do 10 m přítok do 500 l/min</t>
  </si>
  <si>
    <t>den</t>
  </si>
  <si>
    <t>-725002991</t>
  </si>
  <si>
    <t>7</t>
  </si>
  <si>
    <t>119001401</t>
  </si>
  <si>
    <t>Dočasné zajištění potrubí ocelového nebo litinového DN do 200</t>
  </si>
  <si>
    <t>-1267597912</t>
  </si>
  <si>
    <t>4*10 "podepření chrániček při demolici mostu"</t>
  </si>
  <si>
    <t>8</t>
  </si>
  <si>
    <t>122201102</t>
  </si>
  <si>
    <t>Odkopávky a prokopávky nezapažené v hornině tř. 3 objem do 1000 m3</t>
  </si>
  <si>
    <t>m3</t>
  </si>
  <si>
    <t>-891806075</t>
  </si>
  <si>
    <t>12*4,6*1,2</t>
  </si>
  <si>
    <t>12*4,4*1,2</t>
  </si>
  <si>
    <t>1*4,7*2*4</t>
  </si>
  <si>
    <t>Součet</t>
  </si>
  <si>
    <t>9</t>
  </si>
  <si>
    <t>129203101</t>
  </si>
  <si>
    <t>Čištění otevřených koryt vodotečí š dna do 5 m hl do 2,5 m v hornině tř. 3</t>
  </si>
  <si>
    <t>580025180</t>
  </si>
  <si>
    <t>13*8*0,6</t>
  </si>
  <si>
    <t>132201201</t>
  </si>
  <si>
    <t>Hloubení rýh š do 2000 mm v hornině tř. 3 objemu do 100 m3</t>
  </si>
  <si>
    <t>271632239</t>
  </si>
  <si>
    <t>2,45*10*2</t>
  </si>
  <si>
    <t>2*1,1*2,4*4</t>
  </si>
  <si>
    <t>11</t>
  </si>
  <si>
    <t>151101201</t>
  </si>
  <si>
    <t>Zřízení příložného pažení stěn výkopu hl do 4 m</t>
  </si>
  <si>
    <t>290607274</t>
  </si>
  <si>
    <t>11*4,7*2</t>
  </si>
  <si>
    <t>12</t>
  </si>
  <si>
    <t>151101211</t>
  </si>
  <si>
    <t>Odstranění příložného pažení stěn hl do 4 m</t>
  </si>
  <si>
    <t>1749265451</t>
  </si>
  <si>
    <t>13</t>
  </si>
  <si>
    <t>151101401</t>
  </si>
  <si>
    <t>Zřízení vzepření stěn při pažení příložném hl do 4 m</t>
  </si>
  <si>
    <t>-1712803990</t>
  </si>
  <si>
    <t>14</t>
  </si>
  <si>
    <t>151101411</t>
  </si>
  <si>
    <t>Odstranění vzepření stěn při pažení příložném hl do 4 m</t>
  </si>
  <si>
    <t>-252894991</t>
  </si>
  <si>
    <t>161101102</t>
  </si>
  <si>
    <t>Svislé přemístění výkopku z horniny tř. 1 až 4 hl výkopu do 4 m</t>
  </si>
  <si>
    <t>-552703114</t>
  </si>
  <si>
    <t>(167,2+62,4+70,12)/2</t>
  </si>
  <si>
    <t>16</t>
  </si>
  <si>
    <t>162701105</t>
  </si>
  <si>
    <t>Vodorovné přemístění do 10000 m výkopku/sypaniny z horniny tř. 1 až 4</t>
  </si>
  <si>
    <t>-692516137</t>
  </si>
  <si>
    <t>216,2*0,5+62,4</t>
  </si>
  <si>
    <t>17</t>
  </si>
  <si>
    <t>162701109</t>
  </si>
  <si>
    <t>Příplatek k vodorovnému přemístění výkopku/sypaniny z horniny tř. 1 až 4 ZKD 1000 m přes 10000 m</t>
  </si>
  <si>
    <t>201516883</t>
  </si>
  <si>
    <t>170,5</t>
  </si>
  <si>
    <t>170,5*15 'Přepočtené koeficientem množství</t>
  </si>
  <si>
    <t>18</t>
  </si>
  <si>
    <t>167101101</t>
  </si>
  <si>
    <t>Nakládání výkopku z hornin tř. 1 až 4 do 100 m3</t>
  </si>
  <si>
    <t>-2144531129</t>
  </si>
  <si>
    <t>19</t>
  </si>
  <si>
    <t>171201211</t>
  </si>
  <si>
    <t>Poplatek za uložení odpadu ze sypaniny na skládce (skládkovné)</t>
  </si>
  <si>
    <t>t</t>
  </si>
  <si>
    <t>1529188718</t>
  </si>
  <si>
    <t>170,5*1,8 'Přepočtené koeficientem množství</t>
  </si>
  <si>
    <t>20</t>
  </si>
  <si>
    <t>175101201</t>
  </si>
  <si>
    <t>Obsypání objektu nad přilehlým původním terénem sypaninou bez prohození, uloženou do 3 m</t>
  </si>
  <si>
    <t>-24693095</t>
  </si>
  <si>
    <t>167,2+49</t>
  </si>
  <si>
    <t>M</t>
  </si>
  <si>
    <t>583373700</t>
  </si>
  <si>
    <t>štěrkopísek frakce 0-63 třída C</t>
  </si>
  <si>
    <t>2031033996</t>
  </si>
  <si>
    <t>216,2*0,5</t>
  </si>
  <si>
    <t>108,1*1,8 'Přepočtené koeficientem množství</t>
  </si>
  <si>
    <t>22</t>
  </si>
  <si>
    <t>181006111</t>
  </si>
  <si>
    <t>Rozprostření zemin tl vrstvy do 0,1 m schopných zúrodnění v rovině a sklonu do 1:5</t>
  </si>
  <si>
    <t>-1045632334</t>
  </si>
  <si>
    <t>Zakládání</t>
  </si>
  <si>
    <t>23</t>
  </si>
  <si>
    <t>212341111</t>
  </si>
  <si>
    <t>Obetonování drenážních trub mezerovitým betonem</t>
  </si>
  <si>
    <t>196721400</t>
  </si>
  <si>
    <t>11*0,15*0,5*2</t>
  </si>
  <si>
    <t>24</t>
  </si>
  <si>
    <t>212792211</t>
  </si>
  <si>
    <t>Odvodnění mostní opěry - drenážní flexibilní plastové potrubí DN 100</t>
  </si>
  <si>
    <t>1814586308</t>
  </si>
  <si>
    <t>25</t>
  </si>
  <si>
    <t>213141111</t>
  </si>
  <si>
    <t>Zřízení vrstvy z geotextilie v rovině nebo ve sklonu do 1:5 š do 3 m</t>
  </si>
  <si>
    <t>-1258423007</t>
  </si>
  <si>
    <t>2*1,4*4</t>
  </si>
  <si>
    <t>26</t>
  </si>
  <si>
    <t>693110640</t>
  </si>
  <si>
    <t>geotextilie netkaná geoNetex M, 500 g/m2, šíře 300 cm</t>
  </si>
  <si>
    <t>-982260446</t>
  </si>
  <si>
    <t>6*1,15 'Přepočtené koeficientem množství</t>
  </si>
  <si>
    <t>27</t>
  </si>
  <si>
    <t>224311114</t>
  </si>
  <si>
    <t>Vrty maloprofilové D do 156 mm úklon do 45° hl do 25 m hor. III a IV</t>
  </si>
  <si>
    <t>-757998496</t>
  </si>
  <si>
    <t>6,5*18*2-1,5*36</t>
  </si>
  <si>
    <t>28</t>
  </si>
  <si>
    <t>225511114</t>
  </si>
  <si>
    <t>Vrty maloprofilové jádrové D do 245 mm úklon do 45° hl do 25 m hor. III a IV</t>
  </si>
  <si>
    <t>644021852</t>
  </si>
  <si>
    <t>1,5*36</t>
  </si>
  <si>
    <t>29</t>
  </si>
  <si>
    <t>286131340</t>
  </si>
  <si>
    <t>potrubí vodovodní PE100 PN16 SDR11 12 m, 140 x 12,7 mm</t>
  </si>
  <si>
    <t>-529087379</t>
  </si>
  <si>
    <t>30</t>
  </si>
  <si>
    <t>273311123</t>
  </si>
  <si>
    <t>Základové desky z betonu prostého C 8/10</t>
  </si>
  <si>
    <t>611556865</t>
  </si>
  <si>
    <t>28*0,15+28,5*0,15</t>
  </si>
  <si>
    <t>31</t>
  </si>
  <si>
    <t>274321115</t>
  </si>
  <si>
    <t>Základové pasy, prahy, věnce a ostruhy ze ŽB C 16/20</t>
  </si>
  <si>
    <t>-662732361</t>
  </si>
  <si>
    <t>0,5*0,3*8*2</t>
  </si>
  <si>
    <t>32</t>
  </si>
  <si>
    <t>274321118</t>
  </si>
  <si>
    <t>Základové pasy, prahy, věnce a ostruhy ze ŽB C 30/37</t>
  </si>
  <si>
    <t>-501527311</t>
  </si>
  <si>
    <t>2*1*9,8+1,4*1,8*1+1,65*1,8*1</t>
  </si>
  <si>
    <t>2*1*9,8+1,4*1,8*1+1,3*1,8*1</t>
  </si>
  <si>
    <t>33</t>
  </si>
  <si>
    <t>274354111</t>
  </si>
  <si>
    <t>Bednění základových pasů - zřízení</t>
  </si>
  <si>
    <t>-1988672244</t>
  </si>
  <si>
    <t>13,75*1*4</t>
  </si>
  <si>
    <t>2*4</t>
  </si>
  <si>
    <t>0,5*4*8</t>
  </si>
  <si>
    <t>0,3*0,5*4</t>
  </si>
  <si>
    <t>34</t>
  </si>
  <si>
    <t>274354211</t>
  </si>
  <si>
    <t>Bednění základových pasů - odstranění</t>
  </si>
  <si>
    <t>-694045482</t>
  </si>
  <si>
    <t>35</t>
  </si>
  <si>
    <t>274361116</t>
  </si>
  <si>
    <t>Výztuž základových pasů, prahů, věnců a ostruh z betonářské oceli 10 505</t>
  </si>
  <si>
    <t>-109833998</t>
  </si>
  <si>
    <t>(55+2,4)*0,15</t>
  </si>
  <si>
    <t>36</t>
  </si>
  <si>
    <t>283111113</t>
  </si>
  <si>
    <t>Trubkové mikropiloty svislé část hladká D 115 mm</t>
  </si>
  <si>
    <t>908550394</t>
  </si>
  <si>
    <t>37</t>
  </si>
  <si>
    <t>140110660</t>
  </si>
  <si>
    <t>trubka ocelová bezešvá hladká jakost 11 353, 89 x 10 mm</t>
  </si>
  <si>
    <t>1223326422</t>
  </si>
  <si>
    <t>8*36</t>
  </si>
  <si>
    <t>38</t>
  </si>
  <si>
    <t>283111123</t>
  </si>
  <si>
    <t>Trubkové mikropiloty svislé část manžetová D 115 mm</t>
  </si>
  <si>
    <t>1027826904</t>
  </si>
  <si>
    <t>39</t>
  </si>
  <si>
    <t>283131113</t>
  </si>
  <si>
    <t>Hlavy mikropilot namáhaných tlakem i tahem D do 115 mm</t>
  </si>
  <si>
    <t>kus</t>
  </si>
  <si>
    <t>-1503164820</t>
  </si>
  <si>
    <t>40</t>
  </si>
  <si>
    <t>140110780</t>
  </si>
  <si>
    <t>trubka ocelová bezešvá hladká jakost 11 353, 108 x 8,0 mm</t>
  </si>
  <si>
    <t>909059229</t>
  </si>
  <si>
    <t>0,15*36</t>
  </si>
  <si>
    <t>41</t>
  </si>
  <si>
    <t>136112810R</t>
  </si>
  <si>
    <t>plechy hlavic</t>
  </si>
  <si>
    <t>-1606570168</t>
  </si>
  <si>
    <t>0,01244*36</t>
  </si>
  <si>
    <t>Svislé a kompletní konstrukce</t>
  </si>
  <si>
    <t>42</t>
  </si>
  <si>
    <t>317171126</t>
  </si>
  <si>
    <t>Kotvení monolitického betonu římsy do mostovky kotvou do vývrtu</t>
  </si>
  <si>
    <t>-1211804095</t>
  </si>
  <si>
    <t>43</t>
  </si>
  <si>
    <t>548792020</t>
  </si>
  <si>
    <t>kotva římsy do vývrtu</t>
  </si>
  <si>
    <t>-809964471</t>
  </si>
  <si>
    <t>44</t>
  </si>
  <si>
    <t>317321118</t>
  </si>
  <si>
    <t>Mostní římsy ze ŽB C 30/37</t>
  </si>
  <si>
    <t>-1049233147</t>
  </si>
  <si>
    <t>1,75*0,25*13,8*2</t>
  </si>
  <si>
    <t>0,35*0,15*13,8*2</t>
  </si>
  <si>
    <t>0,4*0,25*8</t>
  </si>
  <si>
    <t>45</t>
  </si>
  <si>
    <t>317353121</t>
  </si>
  <si>
    <t>Bednění mostních říms všech tvarů - zřízení</t>
  </si>
  <si>
    <t>431426521</t>
  </si>
  <si>
    <t>0,25*13,8*2</t>
  </si>
  <si>
    <t>0,75*13,8*2</t>
  </si>
  <si>
    <t>1,75*0,25*4</t>
  </si>
  <si>
    <t>0,35*0,15*4</t>
  </si>
  <si>
    <t>46</t>
  </si>
  <si>
    <t>317353221</t>
  </si>
  <si>
    <t>Bednění mostních říms všech tvarů - odstranění</t>
  </si>
  <si>
    <t>-442655305</t>
  </si>
  <si>
    <t>47</t>
  </si>
  <si>
    <t>317361116</t>
  </si>
  <si>
    <t>Výztuž mostních říms z betonářské oceli 10 505</t>
  </si>
  <si>
    <t>-675667927</t>
  </si>
  <si>
    <t>10,8*0,15</t>
  </si>
  <si>
    <t>48</t>
  </si>
  <si>
    <t>334323118</t>
  </si>
  <si>
    <t>Mostní opěry a úložné prahy ze ŽB C 30/37</t>
  </si>
  <si>
    <t>72564940</t>
  </si>
  <si>
    <t>2,52*9,8*1,2+(2+2,025)*0,7*3,1</t>
  </si>
  <si>
    <t>2,68*9,8*1,2+(1,7+2,12)*0,7*3,1</t>
  </si>
  <si>
    <t>0,45*0,9*13,8*2</t>
  </si>
  <si>
    <t>0,45*0,5*2*4</t>
  </si>
  <si>
    <t>49</t>
  </si>
  <si>
    <t>334351112</t>
  </si>
  <si>
    <t>Bednění systémové mostních opěr a úložných prahů z překližek pro ŽB - zřízení</t>
  </si>
  <si>
    <t>193662384</t>
  </si>
  <si>
    <t>2,52*13,8*2+2,52*1,2</t>
  </si>
  <si>
    <t>2,68*13,7*2*1,2+2,68*1,2</t>
  </si>
  <si>
    <t>0,45*13,8*2*2+0,45*0,9*4</t>
  </si>
  <si>
    <t>0,5*2*4*2</t>
  </si>
  <si>
    <t>50</t>
  </si>
  <si>
    <t>334351211</t>
  </si>
  <si>
    <t>Bednění systémové mostních opěr a úložných prahů z překližek - odstranění</t>
  </si>
  <si>
    <t>222505485</t>
  </si>
  <si>
    <t>51</t>
  </si>
  <si>
    <t>334361216</t>
  </si>
  <si>
    <t>Výztuž dříků opěr z betonářské oceli 10 505</t>
  </si>
  <si>
    <t>-395445836</t>
  </si>
  <si>
    <t>98,8*0,15</t>
  </si>
  <si>
    <t>52</t>
  </si>
  <si>
    <t>388995212</t>
  </si>
  <si>
    <t>Chránička kabelů z trub HDPE v římse DN 110</t>
  </si>
  <si>
    <t>318609216</t>
  </si>
  <si>
    <t>Vodorovné konstrukce</t>
  </si>
  <si>
    <t>53</t>
  </si>
  <si>
    <t>421321128</t>
  </si>
  <si>
    <t>Mostní nosné konstrukce deskové ze ŽB C 30/37</t>
  </si>
  <si>
    <t>-346911708</t>
  </si>
  <si>
    <t>9,2*9,8*0,5</t>
  </si>
  <si>
    <t>54</t>
  </si>
  <si>
    <t>421351111</t>
  </si>
  <si>
    <t>Bednění přesahu spřažené mostovky š do 600 mm - zřízení</t>
  </si>
  <si>
    <t>-1694386018</t>
  </si>
  <si>
    <t>9,2*8</t>
  </si>
  <si>
    <t>55</t>
  </si>
  <si>
    <t>421351131</t>
  </si>
  <si>
    <t>Bednění boční stěny konstrukcí mostů výšky do 350 mm - zřízení</t>
  </si>
  <si>
    <t>1872140818</t>
  </si>
  <si>
    <t>9,2*2*0,5+9,8*2*0,5</t>
  </si>
  <si>
    <t>56</t>
  </si>
  <si>
    <t>421351211</t>
  </si>
  <si>
    <t>Bednění přesahu spřažené mostovky š do 600 mm - odstranění</t>
  </si>
  <si>
    <t>188018152</t>
  </si>
  <si>
    <t>57</t>
  </si>
  <si>
    <t>421351231</t>
  </si>
  <si>
    <t>Bednění stěny boční konstrukcí mostů výšky do 350 mm - odstranění</t>
  </si>
  <si>
    <t>-1882984134</t>
  </si>
  <si>
    <t>58</t>
  </si>
  <si>
    <t>421361226</t>
  </si>
  <si>
    <t>Výztuž ŽB deskového mostu z betonářské oceli 10 505</t>
  </si>
  <si>
    <t>1591560231</t>
  </si>
  <si>
    <t>45*0,15</t>
  </si>
  <si>
    <t>59</t>
  </si>
  <si>
    <t>462511161</t>
  </si>
  <si>
    <t>Zához z lomového kamene tříděného hmotnost kamenů do 80 kg bez výplně</t>
  </si>
  <si>
    <t>288724976</t>
  </si>
  <si>
    <t>80*0,3</t>
  </si>
  <si>
    <t>60</t>
  </si>
  <si>
    <t>462511169</t>
  </si>
  <si>
    <t>Příplatek za urovnání líce záhozu z lomového kamene tříděného</t>
  </si>
  <si>
    <t>-1197235073</t>
  </si>
  <si>
    <t>80</t>
  </si>
  <si>
    <t>Komunikace</t>
  </si>
  <si>
    <t>61</t>
  </si>
  <si>
    <t>564251113</t>
  </si>
  <si>
    <t>Podklad nebo podsyp ze štěrkopísku ŠP tl 170 mm</t>
  </si>
  <si>
    <t>-826736108</t>
  </si>
  <si>
    <t>1,35*2*4</t>
  </si>
  <si>
    <t>62</t>
  </si>
  <si>
    <t>564962111</t>
  </si>
  <si>
    <t>Podklad z mechanicky zpevněného kameniva MZK tl 200 mm</t>
  </si>
  <si>
    <t>944871493</t>
  </si>
  <si>
    <t>2*8,7*2</t>
  </si>
  <si>
    <t>63</t>
  </si>
  <si>
    <t>565146111</t>
  </si>
  <si>
    <t>Asfaltový beton vrstva podkladní ACP 22 (obalované kamenivo OKH) tl 60 mm š do 3 m</t>
  </si>
  <si>
    <t>1573985683</t>
  </si>
  <si>
    <t>2*6*2</t>
  </si>
  <si>
    <t>64</t>
  </si>
  <si>
    <t>573211111</t>
  </si>
  <si>
    <t>Postřik živičný spojovací z asfaltu v množství do 0,70 kg/m2</t>
  </si>
  <si>
    <t>-2059084377</t>
  </si>
  <si>
    <t>58,8+24</t>
  </si>
  <si>
    <t>65</t>
  </si>
  <si>
    <t>577135122</t>
  </si>
  <si>
    <t>Asfaltový beton vrstva ložní ACL 16 (ABH) tl 40 mm š přes 3 m z nemodifikovaného asfaltu</t>
  </si>
  <si>
    <t>-1444063829</t>
  </si>
  <si>
    <t>9,8*6</t>
  </si>
  <si>
    <t>66</t>
  </si>
  <si>
    <t>577144111</t>
  </si>
  <si>
    <t>Asfaltový beton vrstva obrusná ACO 11 (ABS) tř. I tl 50 mm š do 3 m z nemodifikovaného asfaltu</t>
  </si>
  <si>
    <t>-729513418</t>
  </si>
  <si>
    <t>67</t>
  </si>
  <si>
    <t>577144221</t>
  </si>
  <si>
    <t>Asfaltový beton vrstva obrusná ACO 11 (ABS) tř. II tl 50 mm š přes 3 m z nemodifikovaného asfaltu</t>
  </si>
  <si>
    <t>1417343841</t>
  </si>
  <si>
    <t>6*9,8</t>
  </si>
  <si>
    <t>68</t>
  </si>
  <si>
    <t>577146111</t>
  </si>
  <si>
    <t>Asfaltový beton vrstva ložní ACL 22 (ABVH) tl 50 mm š do 3 m z nemodifikovaného asfaltu</t>
  </si>
  <si>
    <t>1407892554</t>
  </si>
  <si>
    <t>69</t>
  </si>
  <si>
    <t>596211210</t>
  </si>
  <si>
    <t>Kladení zámkové dlažby komunikací pro pěší tl 80 mm skupiny A pl do 50 m2</t>
  </si>
  <si>
    <t>-842772194</t>
  </si>
  <si>
    <t>70</t>
  </si>
  <si>
    <t>592450070</t>
  </si>
  <si>
    <t>dlažba zámková H-PROFIL HBB 20x16,5x8 cm přírodní</t>
  </si>
  <si>
    <t>-714182217</t>
  </si>
  <si>
    <t>Ostatní konstrukce a práce-bourání</t>
  </si>
  <si>
    <t>71</t>
  </si>
  <si>
    <t>916131213</t>
  </si>
  <si>
    <t>Osazení silničního obrubníku betonového stojatého s boční opěrou do lože z betonu prostého</t>
  </si>
  <si>
    <t>1413357039</t>
  </si>
  <si>
    <t>72</t>
  </si>
  <si>
    <t>592174100</t>
  </si>
  <si>
    <t>obrubník betonový chodníkový ABO 100/10/25 II nat 100x10x25 cm</t>
  </si>
  <si>
    <t>-2098778689</t>
  </si>
  <si>
    <t>73</t>
  </si>
  <si>
    <t>919000R1</t>
  </si>
  <si>
    <t>Zábrana - zřízení a odstranění</t>
  </si>
  <si>
    <t>soubor</t>
  </si>
  <si>
    <t>-1374008204</t>
  </si>
  <si>
    <t>74</t>
  </si>
  <si>
    <t>919121223</t>
  </si>
  <si>
    <t>Těsnění spár zálivkou za studena pro komůrky š 15 mm hl 30 mm bez těsnicího profilu</t>
  </si>
  <si>
    <t>2046628026</t>
  </si>
  <si>
    <t>19+19+9,8*2</t>
  </si>
  <si>
    <t>75</t>
  </si>
  <si>
    <t>919735112</t>
  </si>
  <si>
    <t>Řezání stávajícího živičného krytu hl do 100 mm</t>
  </si>
  <si>
    <t>-723843692</t>
  </si>
  <si>
    <t>9,5*2</t>
  </si>
  <si>
    <t>76</t>
  </si>
  <si>
    <t>938909612</t>
  </si>
  <si>
    <t>Odstranění nánosu na krajnicích tl do 200 mm</t>
  </si>
  <si>
    <t>118009725</t>
  </si>
  <si>
    <t>10*1,8*2</t>
  </si>
  <si>
    <t>77</t>
  </si>
  <si>
    <t>953961213</t>
  </si>
  <si>
    <t>Kotvy chemickou patronou M 12 hl 110 mm do betonu, ŽB nebo kamene s vyvrtáním otvoru</t>
  </si>
  <si>
    <t>870263690</t>
  </si>
  <si>
    <t>78</t>
  </si>
  <si>
    <t>953961218</t>
  </si>
  <si>
    <t>Kotvy chemickou patronou M 30 hl 270 mm do betonu, ŽB nebo kamene s vyvrtáním otvoru</t>
  </si>
  <si>
    <t>-1544014322</t>
  </si>
  <si>
    <t>79</t>
  </si>
  <si>
    <t>953965121</t>
  </si>
  <si>
    <t>Kotevní šroub pro chemické kotvy M 12 dl 160 mm</t>
  </si>
  <si>
    <t>-1043236731</t>
  </si>
  <si>
    <t>14*4</t>
  </si>
  <si>
    <t>953965161</t>
  </si>
  <si>
    <t>Kotevní šroub pro chemické kotvy M 30 dl 380 mm</t>
  </si>
  <si>
    <t>-1892393307</t>
  </si>
  <si>
    <t>81</t>
  </si>
  <si>
    <t>961051111</t>
  </si>
  <si>
    <t>Bourání mostních základů z ŽB</t>
  </si>
  <si>
    <t>-270219332</t>
  </si>
  <si>
    <t>9*0,8*1*2</t>
  </si>
  <si>
    <t>82</t>
  </si>
  <si>
    <t>962051111</t>
  </si>
  <si>
    <t>Bourání mostních zdí a pilířů z ŽB</t>
  </si>
  <si>
    <t>686630240</t>
  </si>
  <si>
    <t>0,2*1,1*13*2</t>
  </si>
  <si>
    <t>83</t>
  </si>
  <si>
    <t>963051111</t>
  </si>
  <si>
    <t>Bourání mostní nosné konstrukce z ŽB</t>
  </si>
  <si>
    <t>1397246191</t>
  </si>
  <si>
    <t>9,8*9*0,4</t>
  </si>
  <si>
    <t>99</t>
  </si>
  <si>
    <t>Přesun hmot</t>
  </si>
  <si>
    <t>84</t>
  </si>
  <si>
    <t>997013501</t>
  </si>
  <si>
    <t>Odvoz suti a vybouraných hmot na skládku nebo meziskládku do 1 km se složením</t>
  </si>
  <si>
    <t>2127153176</t>
  </si>
  <si>
    <t>85</t>
  </si>
  <si>
    <t>997013509</t>
  </si>
  <si>
    <t>Příplatek k odvozu suti a vybouraných hmot na skládku ZKD 1 km přes 1 km</t>
  </si>
  <si>
    <t>-219040935</t>
  </si>
  <si>
    <t>359,395*19 'Přepočtené koeficientem množství</t>
  </si>
  <si>
    <t>86</t>
  </si>
  <si>
    <t>998212111</t>
  </si>
  <si>
    <t>Přesun hmot pro mosty zděné, monolitické betonové nebo ocelové v do 20 m</t>
  </si>
  <si>
    <t>-1834465034</t>
  </si>
  <si>
    <t>997</t>
  </si>
  <si>
    <t>Přesun sutě</t>
  </si>
  <si>
    <t>87</t>
  </si>
  <si>
    <t>997221815</t>
  </si>
  <si>
    <t>Poplatek za uložení betonového odpadu na skládce (skládkovné)</t>
  </si>
  <si>
    <t>278858978</t>
  </si>
  <si>
    <t>356,972-14,353</t>
  </si>
  <si>
    <t>88</t>
  </si>
  <si>
    <t>997221845</t>
  </si>
  <si>
    <t>Poplatek za uložení odpadu z asfaltových povrchů na skládce (skládkovné)</t>
  </si>
  <si>
    <t>-157813324</t>
  </si>
  <si>
    <t>119,608333333333*0,12 'Přepočtené koeficientem množství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</si>
  <si>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</si>
  <si>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</si>
  <si>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</si>
  <si>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</si>
  <si>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</si>
  <si>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</si>
  <si>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</si>
  <si>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-1446554787</t>
  </si>
  <si>
    <t>90</t>
  </si>
  <si>
    <t>111631500</t>
  </si>
  <si>
    <t>lak asfaltový ALP/9 (t) bal 9 kg</t>
  </si>
  <si>
    <t>-852314412</t>
  </si>
  <si>
    <t>119,6*0,0004 'Přepočtené koeficientem množství</t>
  </si>
  <si>
    <t>91</t>
  </si>
  <si>
    <t>711131101</t>
  </si>
  <si>
    <t>Provedení izolace proti zemní vlhkosti pásy na sucho vodorovné AIP nebo tkaninou</t>
  </si>
  <si>
    <t>1138979701</t>
  </si>
  <si>
    <t>92</t>
  </si>
  <si>
    <t>685367500</t>
  </si>
  <si>
    <t>textilie IZOCHRAN SI 40/35 D tl 3,5 mm</t>
  </si>
  <si>
    <t>kg</t>
  </si>
  <si>
    <t>-1617113815</t>
  </si>
  <si>
    <t>28,5*0,35 'Přepočtené koeficientem množství</t>
  </si>
  <si>
    <t>93</t>
  </si>
  <si>
    <t>711141559</t>
  </si>
  <si>
    <t>Provedení izolace proti zemní vlhkosti pásy přitavením vodorovné NAIP</t>
  </si>
  <si>
    <t>192245668</t>
  </si>
  <si>
    <t>94</t>
  </si>
  <si>
    <t>628522540</t>
  </si>
  <si>
    <t>pás asfaltovaný modifikovaný SBS Elastodek 40 Special mineral</t>
  </si>
  <si>
    <t>-1499170988</t>
  </si>
  <si>
    <t>239,2*1,15 'Přepočtené koeficientem množství</t>
  </si>
  <si>
    <t>767</t>
  </si>
  <si>
    <t>Konstrukce zámečnické</t>
  </si>
  <si>
    <t>95</t>
  </si>
  <si>
    <t>767896R</t>
  </si>
  <si>
    <t>Přemístění stávajících chrániček na konzole</t>
  </si>
  <si>
    <t>121330439</t>
  </si>
  <si>
    <t>96</t>
  </si>
  <si>
    <t>767995113</t>
  </si>
  <si>
    <t>Montáž atypických zámečnických konstrukcí hmotnosti do 20 kg</t>
  </si>
  <si>
    <t>202245040</t>
  </si>
  <si>
    <t>97</t>
  </si>
  <si>
    <t>13311415R</t>
  </si>
  <si>
    <t xml:space="preserve">Konstrukce podpěr chrániček </t>
  </si>
  <si>
    <t>1734083634</t>
  </si>
  <si>
    <t>98</t>
  </si>
  <si>
    <t>767995114</t>
  </si>
  <si>
    <t>Montáž atypických zámečnických konstrukcí hmotnosti do 50 kg</t>
  </si>
  <si>
    <t>1715847492</t>
  </si>
  <si>
    <t>631628R</t>
  </si>
  <si>
    <t>Zábradlí pozink.</t>
  </si>
  <si>
    <t>-1941018794</t>
  </si>
  <si>
    <t>767996802</t>
  </si>
  <si>
    <t>Demontáž atypických zámečnických konstrukcí rozebráním hmotnosti jednotlivých dílů do 100 kg</t>
  </si>
  <si>
    <t>1812118008</t>
  </si>
  <si>
    <t>101</t>
  </si>
  <si>
    <t>767996804</t>
  </si>
  <si>
    <t>Demontáž atypických zámečnických konstrukcí rozebráním hmotnosti jednotlivých dílů do 500 kg</t>
  </si>
  <si>
    <t>1891233102</t>
  </si>
  <si>
    <t>2000 "portál"</t>
  </si>
  <si>
    <t>VRN</t>
  </si>
  <si>
    <t>Vedlejší rozpočtové náklady</t>
  </si>
  <si>
    <t>VRN1</t>
  </si>
  <si>
    <t>Průzkumné, geodetické a projektové práce</t>
  </si>
  <si>
    <t>102</t>
  </si>
  <si>
    <t>012203000</t>
  </si>
  <si>
    <t>Geodetické práce při provádění stavby</t>
  </si>
  <si>
    <t>Kč</t>
  </si>
  <si>
    <t>1024</t>
  </si>
  <si>
    <t>-310573667</t>
  </si>
  <si>
    <t>103</t>
  </si>
  <si>
    <t>012303000</t>
  </si>
  <si>
    <t>Geodetické práce po výstavbě</t>
  </si>
  <si>
    <t>764881283</t>
  </si>
  <si>
    <t>VRN3</t>
  </si>
  <si>
    <t>Zařízení staveniště</t>
  </si>
  <si>
    <t>104</t>
  </si>
  <si>
    <t>032903000</t>
  </si>
  <si>
    <t>Náklady na provoz a údržbu vybavení staveniště</t>
  </si>
  <si>
    <t>-24871077</t>
  </si>
  <si>
    <t>105</t>
  </si>
  <si>
    <t>034403000</t>
  </si>
  <si>
    <t>Dopravní značení na staveništi</t>
  </si>
  <si>
    <t>-2067046419</t>
  </si>
  <si>
    <t>20160122b - provizorní přemostění</t>
  </si>
  <si>
    <t xml:space="preserve">    5 - Komunikace pozemní</t>
  </si>
  <si>
    <t xml:space="preserve">    9 - Ostatní konstrukce a práce, bourání</t>
  </si>
  <si>
    <t xml:space="preserve">    998 - Přesun hmot</t>
  </si>
  <si>
    <t>113153111</t>
  </si>
  <si>
    <t>Odstranění podkladů zpevněných ploch ze štěrkopísku stabilizovaného cementem</t>
  </si>
  <si>
    <t>1576160199</t>
  </si>
  <si>
    <t>185*0,8</t>
  </si>
  <si>
    <t>131201102</t>
  </si>
  <si>
    <t>Hloubení jam nezapažených v hornině tř. 3 objemu do 1000 m3</t>
  </si>
  <si>
    <t>-419618387</t>
  </si>
  <si>
    <t>11*14</t>
  </si>
  <si>
    <t>-456814014</t>
  </si>
  <si>
    <t>171201201</t>
  </si>
  <si>
    <t>Uložení sypaniny na skládky</t>
  </si>
  <si>
    <t>-880320548</t>
  </si>
  <si>
    <t>-1210064549</t>
  </si>
  <si>
    <t>154,000*1,8</t>
  </si>
  <si>
    <t>174101103</t>
  </si>
  <si>
    <t>Zásyp zářezů pro podzemní vedení sypaninou se zhutněním</t>
  </si>
  <si>
    <t>-1556035525</t>
  </si>
  <si>
    <t>334121111</t>
  </si>
  <si>
    <t>Osazení prefabrikovaných opěr nebo pilířů z ŽB hmotnosti do 5 t</t>
  </si>
  <si>
    <t>2091157595</t>
  </si>
  <si>
    <t>593834500</t>
  </si>
  <si>
    <t>propust rámová IZM 2/826 99x300x200 cm</t>
  </si>
  <si>
    <t>-1399356529</t>
  </si>
  <si>
    <t>24 "index ceny 0,33 za opakované použití"</t>
  </si>
  <si>
    <t>334131111R</t>
  </si>
  <si>
    <t>Odstranění prefabrikovaných opěr nebo pilířů z předpjatého betonu hmotnosti do 5 t</t>
  </si>
  <si>
    <t>-248679092</t>
  </si>
  <si>
    <t>-98831060</t>
  </si>
  <si>
    <t>(77+30)*0,3</t>
  </si>
  <si>
    <t>1648929287</t>
  </si>
  <si>
    <t>Komunikace pozemní</t>
  </si>
  <si>
    <t>-2068872706</t>
  </si>
  <si>
    <t>188*4</t>
  </si>
  <si>
    <t>Ostatní konstrukce a práce, bourání</t>
  </si>
  <si>
    <t>961044111</t>
  </si>
  <si>
    <t>Bourání základů z betonu prostého</t>
  </si>
  <si>
    <t>2050229808</t>
  </si>
  <si>
    <t>7,65*2</t>
  </si>
  <si>
    <t>-46191737</t>
  </si>
  <si>
    <t>-1329489667</t>
  </si>
  <si>
    <t>30,6</t>
  </si>
  <si>
    <t>30,6*14 'Přepočtené koeficientem množství</t>
  </si>
  <si>
    <t>997013801</t>
  </si>
  <si>
    <t>Poplatek za uložení stavebního betonového odpadu na skládce (skládkovné)</t>
  </si>
  <si>
    <t>-1894450324</t>
  </si>
  <si>
    <t>998</t>
  </si>
  <si>
    <t>998214111</t>
  </si>
  <si>
    <t>Přesun hmot pro mosty montované z dílců ŽB nebo předpjatých v do 20 m</t>
  </si>
  <si>
    <t>-718340108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</si>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</sst>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59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2" applyNumberFormat="0" applyAlignment="0" applyProtection="0"/>
    <xf numFmtId="171" fontId="59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4" fillId="0" borderId="0" applyAlignment="0">
      <protection locked="0"/>
    </xf>
    <xf numFmtId="0" fontId="69" fillId="0" borderId="0" applyNumberFormat="0" applyFill="0" applyBorder="0" applyAlignment="0" applyProtection="0"/>
    <xf numFmtId="0" fontId="59" fillId="22" borderId="6" applyNumberFormat="0" applyFont="0" applyAlignment="0" applyProtection="0"/>
    <xf numFmtId="9" fontId="59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87" fillId="0" borderId="26" xfId="0" applyFont="1" applyBorder="1" applyAlignment="1">
      <alignment horizontal="center" vertical="center" wrapText="1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89" fillId="0" borderId="3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2" fillId="0" borderId="30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4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78" fillId="22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97" fillId="0" borderId="36" xfId="0" applyFont="1" applyBorder="1" applyAlignment="1" applyProtection="1">
      <alignment horizontal="center" vertical="center"/>
      <protection/>
    </xf>
    <xf numFmtId="49" fontId="97" fillId="0" borderId="36" xfId="0" applyNumberFormat="1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center" vertical="center" wrapText="1"/>
      <protection/>
    </xf>
    <xf numFmtId="175" fontId="97" fillId="0" borderId="36" xfId="0" applyNumberFormat="1" applyFont="1" applyBorder="1" applyAlignment="1" applyProtection="1">
      <alignment vertical="center"/>
      <protection/>
    </xf>
    <xf numFmtId="4" fontId="97" fillId="22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/>
    </xf>
    <xf numFmtId="0" fontId="97" fillId="0" borderId="13" xfId="0" applyFont="1" applyBorder="1" applyAlignment="1">
      <alignment vertical="center"/>
    </xf>
    <xf numFmtId="0" fontId="97" fillId="22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8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89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01" fillId="33" borderId="0" xfId="36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2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5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2" xfId="46" applyFont="1" applyBorder="1" applyAlignment="1">
      <alignment horizontal="left" vertical="center"/>
      <protection locked="0"/>
    </xf>
    <xf numFmtId="0" fontId="12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5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55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2" fillId="0" borderId="42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2" fillId="0" borderId="42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E92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38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BFC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57" t="s">
        <v>0</v>
      </c>
      <c r="B1" s="258"/>
      <c r="C1" s="258"/>
      <c r="D1" s="259" t="s">
        <v>1</v>
      </c>
      <c r="E1" s="258"/>
      <c r="F1" s="258"/>
      <c r="G1" s="258"/>
      <c r="H1" s="258"/>
      <c r="I1" s="258"/>
      <c r="J1" s="258"/>
      <c r="K1" s="260" t="s">
        <v>706</v>
      </c>
      <c r="L1" s="260"/>
      <c r="M1" s="260"/>
      <c r="N1" s="260"/>
      <c r="O1" s="260"/>
      <c r="P1" s="260"/>
      <c r="Q1" s="260"/>
      <c r="R1" s="260"/>
      <c r="S1" s="260"/>
      <c r="T1" s="258"/>
      <c r="U1" s="258"/>
      <c r="V1" s="258"/>
      <c r="W1" s="260" t="s">
        <v>707</v>
      </c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52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"/>
      <c r="AQ5" s="23"/>
      <c r="BE5" s="212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"/>
      <c r="AQ6" s="23"/>
      <c r="BE6" s="213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3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3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3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13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13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3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3"/>
      <c r="BS13" s="16" t="s">
        <v>18</v>
      </c>
    </row>
    <row r="14" spans="2:71" ht="12.75">
      <c r="B14" s="20"/>
      <c r="C14" s="21"/>
      <c r="D14" s="21"/>
      <c r="E14" s="219" t="s">
        <v>34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3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3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3"/>
      <c r="BS16" s="16" t="s">
        <v>4</v>
      </c>
    </row>
    <row r="17" spans="2:71" ht="18" customHeight="1">
      <c r="B17" s="20"/>
      <c r="C17" s="21"/>
      <c r="D17" s="21"/>
      <c r="E17" s="27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13"/>
      <c r="BS17" s="16" t="s">
        <v>36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3"/>
      <c r="BS18" s="16" t="s">
        <v>6</v>
      </c>
    </row>
    <row r="19" spans="2:71" ht="14.25" customHeight="1">
      <c r="B19" s="20"/>
      <c r="C19" s="21"/>
      <c r="D19" s="29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3"/>
      <c r="BS19" s="16" t="s">
        <v>6</v>
      </c>
    </row>
    <row r="20" spans="2:71" ht="20.25" customHeight="1">
      <c r="B20" s="20"/>
      <c r="C20" s="21"/>
      <c r="D20" s="21"/>
      <c r="E20" s="220" t="s">
        <v>20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"/>
      <c r="AP20" s="21"/>
      <c r="AQ20" s="23"/>
      <c r="BE20" s="213"/>
      <c r="BS20" s="16" t="s">
        <v>36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3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3"/>
    </row>
    <row r="23" spans="2:57" s="1" customFormat="1" ht="25.5" customHeight="1">
      <c r="B23" s="33"/>
      <c r="C23" s="34"/>
      <c r="D23" s="35" t="s">
        <v>38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1">
        <f>ROUND(AG51,2)</f>
        <v>0</v>
      </c>
      <c r="AL23" s="222"/>
      <c r="AM23" s="222"/>
      <c r="AN23" s="222"/>
      <c r="AO23" s="222"/>
      <c r="AP23" s="34"/>
      <c r="AQ23" s="37"/>
      <c r="BE23" s="21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4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3" t="s">
        <v>39</v>
      </c>
      <c r="M25" s="224"/>
      <c r="N25" s="224"/>
      <c r="O25" s="224"/>
      <c r="P25" s="34"/>
      <c r="Q25" s="34"/>
      <c r="R25" s="34"/>
      <c r="S25" s="34"/>
      <c r="T25" s="34"/>
      <c r="U25" s="34"/>
      <c r="V25" s="34"/>
      <c r="W25" s="223" t="s">
        <v>40</v>
      </c>
      <c r="X25" s="224"/>
      <c r="Y25" s="224"/>
      <c r="Z25" s="224"/>
      <c r="AA25" s="224"/>
      <c r="AB25" s="224"/>
      <c r="AC25" s="224"/>
      <c r="AD25" s="224"/>
      <c r="AE25" s="224"/>
      <c r="AF25" s="34"/>
      <c r="AG25" s="34"/>
      <c r="AH25" s="34"/>
      <c r="AI25" s="34"/>
      <c r="AJ25" s="34"/>
      <c r="AK25" s="223" t="s">
        <v>41</v>
      </c>
      <c r="AL25" s="224"/>
      <c r="AM25" s="224"/>
      <c r="AN25" s="224"/>
      <c r="AO25" s="224"/>
      <c r="AP25" s="34"/>
      <c r="AQ25" s="37"/>
      <c r="BE25" s="214"/>
    </row>
    <row r="26" spans="2:57" s="2" customFormat="1" ht="14.25" customHeight="1">
      <c r="B26" s="39"/>
      <c r="C26" s="40"/>
      <c r="D26" s="41" t="s">
        <v>42</v>
      </c>
      <c r="E26" s="40"/>
      <c r="F26" s="41" t="s">
        <v>43</v>
      </c>
      <c r="G26" s="40"/>
      <c r="H26" s="40"/>
      <c r="I26" s="40"/>
      <c r="J26" s="40"/>
      <c r="K26" s="40"/>
      <c r="L26" s="225">
        <v>0.21</v>
      </c>
      <c r="M26" s="226"/>
      <c r="N26" s="226"/>
      <c r="O26" s="226"/>
      <c r="P26" s="40"/>
      <c r="Q26" s="40"/>
      <c r="R26" s="40"/>
      <c r="S26" s="40"/>
      <c r="T26" s="40"/>
      <c r="U26" s="40"/>
      <c r="V26" s="40"/>
      <c r="W26" s="227">
        <f>ROUND(AZ51,2)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40"/>
      <c r="AG26" s="40"/>
      <c r="AH26" s="40"/>
      <c r="AI26" s="40"/>
      <c r="AJ26" s="40"/>
      <c r="AK26" s="227">
        <f>ROUND(AV51,2)</f>
        <v>0</v>
      </c>
      <c r="AL26" s="226"/>
      <c r="AM26" s="226"/>
      <c r="AN26" s="226"/>
      <c r="AO26" s="226"/>
      <c r="AP26" s="40"/>
      <c r="AQ26" s="42"/>
      <c r="BE26" s="215"/>
    </row>
    <row r="27" spans="2:57" s="2" customFormat="1" ht="14.25" customHeight="1">
      <c r="B27" s="39"/>
      <c r="C27" s="40"/>
      <c r="D27" s="40"/>
      <c r="E27" s="40"/>
      <c r="F27" s="41" t="s">
        <v>44</v>
      </c>
      <c r="G27" s="40"/>
      <c r="H27" s="40"/>
      <c r="I27" s="40"/>
      <c r="J27" s="40"/>
      <c r="K27" s="40"/>
      <c r="L27" s="225">
        <v>0.15</v>
      </c>
      <c r="M27" s="226"/>
      <c r="N27" s="226"/>
      <c r="O27" s="226"/>
      <c r="P27" s="40"/>
      <c r="Q27" s="40"/>
      <c r="R27" s="40"/>
      <c r="S27" s="40"/>
      <c r="T27" s="40"/>
      <c r="U27" s="40"/>
      <c r="V27" s="40"/>
      <c r="W27" s="227">
        <f>ROUND(BA51,2)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40"/>
      <c r="AG27" s="40"/>
      <c r="AH27" s="40"/>
      <c r="AI27" s="40"/>
      <c r="AJ27" s="40"/>
      <c r="AK27" s="227">
        <f>ROUND(AW51,2)</f>
        <v>0</v>
      </c>
      <c r="AL27" s="226"/>
      <c r="AM27" s="226"/>
      <c r="AN27" s="226"/>
      <c r="AO27" s="226"/>
      <c r="AP27" s="40"/>
      <c r="AQ27" s="42"/>
      <c r="BE27" s="215"/>
    </row>
    <row r="28" spans="2:57" s="2" customFormat="1" ht="14.25" customHeight="1" hidden="1">
      <c r="B28" s="39"/>
      <c r="C28" s="40"/>
      <c r="D28" s="40"/>
      <c r="E28" s="40"/>
      <c r="F28" s="41" t="s">
        <v>45</v>
      </c>
      <c r="G28" s="40"/>
      <c r="H28" s="40"/>
      <c r="I28" s="40"/>
      <c r="J28" s="40"/>
      <c r="K28" s="40"/>
      <c r="L28" s="225">
        <v>0.21</v>
      </c>
      <c r="M28" s="226"/>
      <c r="N28" s="226"/>
      <c r="O28" s="226"/>
      <c r="P28" s="40"/>
      <c r="Q28" s="40"/>
      <c r="R28" s="40"/>
      <c r="S28" s="40"/>
      <c r="T28" s="40"/>
      <c r="U28" s="40"/>
      <c r="V28" s="40"/>
      <c r="W28" s="227">
        <f>ROUND(BB51,2)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40"/>
      <c r="AG28" s="40"/>
      <c r="AH28" s="40"/>
      <c r="AI28" s="40"/>
      <c r="AJ28" s="40"/>
      <c r="AK28" s="227">
        <v>0</v>
      </c>
      <c r="AL28" s="226"/>
      <c r="AM28" s="226"/>
      <c r="AN28" s="226"/>
      <c r="AO28" s="226"/>
      <c r="AP28" s="40"/>
      <c r="AQ28" s="42"/>
      <c r="BE28" s="215"/>
    </row>
    <row r="29" spans="2:57" s="2" customFormat="1" ht="14.25" customHeight="1" hidden="1">
      <c r="B29" s="39"/>
      <c r="C29" s="40"/>
      <c r="D29" s="40"/>
      <c r="E29" s="40"/>
      <c r="F29" s="41" t="s">
        <v>46</v>
      </c>
      <c r="G29" s="40"/>
      <c r="H29" s="40"/>
      <c r="I29" s="40"/>
      <c r="J29" s="40"/>
      <c r="K29" s="40"/>
      <c r="L29" s="225">
        <v>0.15</v>
      </c>
      <c r="M29" s="226"/>
      <c r="N29" s="226"/>
      <c r="O29" s="226"/>
      <c r="P29" s="40"/>
      <c r="Q29" s="40"/>
      <c r="R29" s="40"/>
      <c r="S29" s="40"/>
      <c r="T29" s="40"/>
      <c r="U29" s="40"/>
      <c r="V29" s="40"/>
      <c r="W29" s="227">
        <f>ROUND(BC51,2)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40"/>
      <c r="AG29" s="40"/>
      <c r="AH29" s="40"/>
      <c r="AI29" s="40"/>
      <c r="AJ29" s="40"/>
      <c r="AK29" s="227">
        <v>0</v>
      </c>
      <c r="AL29" s="226"/>
      <c r="AM29" s="226"/>
      <c r="AN29" s="226"/>
      <c r="AO29" s="226"/>
      <c r="AP29" s="40"/>
      <c r="AQ29" s="42"/>
      <c r="BE29" s="215"/>
    </row>
    <row r="30" spans="2:57" s="2" customFormat="1" ht="14.25" customHeight="1" hidden="1">
      <c r="B30" s="39"/>
      <c r="C30" s="40"/>
      <c r="D30" s="40"/>
      <c r="E30" s="40"/>
      <c r="F30" s="41" t="s">
        <v>47</v>
      </c>
      <c r="G30" s="40"/>
      <c r="H30" s="40"/>
      <c r="I30" s="40"/>
      <c r="J30" s="40"/>
      <c r="K30" s="40"/>
      <c r="L30" s="225">
        <v>0</v>
      </c>
      <c r="M30" s="226"/>
      <c r="N30" s="226"/>
      <c r="O30" s="226"/>
      <c r="P30" s="40"/>
      <c r="Q30" s="40"/>
      <c r="R30" s="40"/>
      <c r="S30" s="40"/>
      <c r="T30" s="40"/>
      <c r="U30" s="40"/>
      <c r="V30" s="40"/>
      <c r="W30" s="227">
        <f>ROUND(BD51,2)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40"/>
      <c r="AG30" s="40"/>
      <c r="AH30" s="40"/>
      <c r="AI30" s="40"/>
      <c r="AJ30" s="40"/>
      <c r="AK30" s="227">
        <v>0</v>
      </c>
      <c r="AL30" s="226"/>
      <c r="AM30" s="226"/>
      <c r="AN30" s="226"/>
      <c r="AO30" s="226"/>
      <c r="AP30" s="40"/>
      <c r="AQ30" s="42"/>
      <c r="BE30" s="215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4"/>
    </row>
    <row r="32" spans="2:57" s="1" customFormat="1" ht="25.5" customHeight="1">
      <c r="B32" s="33"/>
      <c r="C32" s="43"/>
      <c r="D32" s="44" t="s">
        <v>48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49</v>
      </c>
      <c r="U32" s="45"/>
      <c r="V32" s="45"/>
      <c r="W32" s="45"/>
      <c r="X32" s="228" t="s">
        <v>50</v>
      </c>
      <c r="Y32" s="229"/>
      <c r="Z32" s="229"/>
      <c r="AA32" s="229"/>
      <c r="AB32" s="229"/>
      <c r="AC32" s="45"/>
      <c r="AD32" s="45"/>
      <c r="AE32" s="45"/>
      <c r="AF32" s="45"/>
      <c r="AG32" s="45"/>
      <c r="AH32" s="45"/>
      <c r="AI32" s="45"/>
      <c r="AJ32" s="45"/>
      <c r="AK32" s="230">
        <f>SUM(AK23:AK30)</f>
        <v>0</v>
      </c>
      <c r="AL32" s="229"/>
      <c r="AM32" s="229"/>
      <c r="AN32" s="229"/>
      <c r="AO32" s="231"/>
      <c r="AP32" s="43"/>
      <c r="AQ32" s="47"/>
      <c r="BE32" s="21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51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20160122</v>
      </c>
      <c r="AR41" s="54"/>
    </row>
    <row r="42" spans="2:44" s="4" customFormat="1" ht="36.75" customHeight="1">
      <c r="B42" s="56"/>
      <c r="C42" s="57" t="s">
        <v>16</v>
      </c>
      <c r="L42" s="232" t="str">
        <f>K6</f>
        <v>Most Lovosice M-02 DPS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23</v>
      </c>
      <c r="L44" s="58" t="str">
        <f>IF(K8="","",K8)</f>
        <v>Lovosice</v>
      </c>
      <c r="AI44" s="55" t="s">
        <v>25</v>
      </c>
      <c r="AM44" s="234" t="str">
        <f>IF(AN8="","",AN8)</f>
        <v>22.1.2016</v>
      </c>
      <c r="AN44" s="214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29</v>
      </c>
      <c r="L46" s="3" t="str">
        <f>IF(E11="","",E11)</f>
        <v> </v>
      </c>
      <c r="AI46" s="55" t="s">
        <v>35</v>
      </c>
      <c r="AM46" s="235" t="str">
        <f>IF(E17="","",E17)</f>
        <v> </v>
      </c>
      <c r="AN46" s="214"/>
      <c r="AO46" s="214"/>
      <c r="AP46" s="214"/>
      <c r="AR46" s="33"/>
      <c r="AS46" s="236" t="s">
        <v>52</v>
      </c>
      <c r="AT46" s="237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33</v>
      </c>
      <c r="L47" s="3">
        <f>IF(E14="Vyplň údaj","",E14)</f>
      </c>
      <c r="AR47" s="33"/>
      <c r="AS47" s="238"/>
      <c r="AT47" s="224"/>
      <c r="AU47" s="34"/>
      <c r="AV47" s="34"/>
      <c r="AW47" s="34"/>
      <c r="AX47" s="34"/>
      <c r="AY47" s="34"/>
      <c r="AZ47" s="34"/>
      <c r="BA47" s="34"/>
      <c r="BB47" s="34"/>
      <c r="BC47" s="34"/>
      <c r="BD47" s="62"/>
    </row>
    <row r="48" spans="2:56" s="1" customFormat="1" ht="10.5" customHeight="1">
      <c r="B48" s="33"/>
      <c r="AR48" s="33"/>
      <c r="AS48" s="238"/>
      <c r="AT48" s="224"/>
      <c r="AU48" s="34"/>
      <c r="AV48" s="34"/>
      <c r="AW48" s="34"/>
      <c r="AX48" s="34"/>
      <c r="AY48" s="34"/>
      <c r="AZ48" s="34"/>
      <c r="BA48" s="34"/>
      <c r="BB48" s="34"/>
      <c r="BC48" s="34"/>
      <c r="BD48" s="62"/>
    </row>
    <row r="49" spans="2:56" s="1" customFormat="1" ht="29.25" customHeight="1">
      <c r="B49" s="33"/>
      <c r="C49" s="239" t="s">
        <v>53</v>
      </c>
      <c r="D49" s="240"/>
      <c r="E49" s="240"/>
      <c r="F49" s="240"/>
      <c r="G49" s="240"/>
      <c r="H49" s="63"/>
      <c r="I49" s="241" t="s">
        <v>54</v>
      </c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2" t="s">
        <v>55</v>
      </c>
      <c r="AH49" s="240"/>
      <c r="AI49" s="240"/>
      <c r="AJ49" s="240"/>
      <c r="AK49" s="240"/>
      <c r="AL49" s="240"/>
      <c r="AM49" s="240"/>
      <c r="AN49" s="241" t="s">
        <v>56</v>
      </c>
      <c r="AO49" s="240"/>
      <c r="AP49" s="240"/>
      <c r="AQ49" s="64" t="s">
        <v>57</v>
      </c>
      <c r="AR49" s="33"/>
      <c r="AS49" s="65" t="s">
        <v>58</v>
      </c>
      <c r="AT49" s="66" t="s">
        <v>59</v>
      </c>
      <c r="AU49" s="66" t="s">
        <v>60</v>
      </c>
      <c r="AV49" s="66" t="s">
        <v>61</v>
      </c>
      <c r="AW49" s="66" t="s">
        <v>62</v>
      </c>
      <c r="AX49" s="66" t="s">
        <v>63</v>
      </c>
      <c r="AY49" s="66" t="s">
        <v>64</v>
      </c>
      <c r="AZ49" s="66" t="s">
        <v>65</v>
      </c>
      <c r="BA49" s="66" t="s">
        <v>66</v>
      </c>
      <c r="BB49" s="66" t="s">
        <v>67</v>
      </c>
      <c r="BC49" s="66" t="s">
        <v>68</v>
      </c>
      <c r="BD49" s="67" t="s">
        <v>69</v>
      </c>
    </row>
    <row r="50" spans="2:56" s="1" customFormat="1" ht="10.5" customHeight="1">
      <c r="B50" s="33"/>
      <c r="AR50" s="33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46">
        <f>ROUND(SUM(AG52:AG53),2)</f>
        <v>0</v>
      </c>
      <c r="AH51" s="246"/>
      <c r="AI51" s="246"/>
      <c r="AJ51" s="246"/>
      <c r="AK51" s="246"/>
      <c r="AL51" s="246"/>
      <c r="AM51" s="246"/>
      <c r="AN51" s="247">
        <f>SUM(AG51,AT51)</f>
        <v>0</v>
      </c>
      <c r="AO51" s="247"/>
      <c r="AP51" s="247"/>
      <c r="AQ51" s="71" t="s">
        <v>20</v>
      </c>
      <c r="AR51" s="56"/>
      <c r="AS51" s="72">
        <f>ROUND(SUM(AS52:AS53),2)</f>
        <v>0</v>
      </c>
      <c r="AT51" s="73">
        <f>ROUND(SUM(AV51:AW51),2)</f>
        <v>0</v>
      </c>
      <c r="AU51" s="74">
        <f>ROUND(SUM(AU52:AU53),5)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ROUND(SUM(AZ52:AZ53),2)</f>
        <v>0</v>
      </c>
      <c r="BA51" s="73">
        <f>ROUND(SUM(BA52:BA53),2)</f>
        <v>0</v>
      </c>
      <c r="BB51" s="73">
        <f>ROUND(SUM(BB52:BB53),2)</f>
        <v>0</v>
      </c>
      <c r="BC51" s="73">
        <f>ROUND(SUM(BC52:BC53),2)</f>
        <v>0</v>
      </c>
      <c r="BD51" s="75">
        <f>ROUND(SUM(BD52:BD53),2)</f>
        <v>0</v>
      </c>
      <c r="BS51" s="57" t="s">
        <v>71</v>
      </c>
      <c r="BT51" s="57" t="s">
        <v>72</v>
      </c>
      <c r="BU51" s="76" t="s">
        <v>73</v>
      </c>
      <c r="BV51" s="57" t="s">
        <v>74</v>
      </c>
      <c r="BW51" s="57" t="s">
        <v>5</v>
      </c>
      <c r="BX51" s="57" t="s">
        <v>75</v>
      </c>
      <c r="CL51" s="57" t="s">
        <v>20</v>
      </c>
    </row>
    <row r="52" spans="1:91" s="5" customFormat="1" ht="27" customHeight="1">
      <c r="A52" s="253" t="s">
        <v>708</v>
      </c>
      <c r="B52" s="77"/>
      <c r="C52" s="78"/>
      <c r="D52" s="245" t="s">
        <v>76</v>
      </c>
      <c r="E52" s="244"/>
      <c r="F52" s="244"/>
      <c r="G52" s="244"/>
      <c r="H52" s="244"/>
      <c r="I52" s="79"/>
      <c r="J52" s="245" t="s">
        <v>77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3">
        <f>'20160122a - most M-02'!J27</f>
        <v>0</v>
      </c>
      <c r="AH52" s="244"/>
      <c r="AI52" s="244"/>
      <c r="AJ52" s="244"/>
      <c r="AK52" s="244"/>
      <c r="AL52" s="244"/>
      <c r="AM52" s="244"/>
      <c r="AN52" s="243">
        <f>SUM(AG52,AT52)</f>
        <v>0</v>
      </c>
      <c r="AO52" s="244"/>
      <c r="AP52" s="244"/>
      <c r="AQ52" s="80" t="s">
        <v>78</v>
      </c>
      <c r="AR52" s="77"/>
      <c r="AS52" s="81">
        <v>0</v>
      </c>
      <c r="AT52" s="82">
        <f>ROUND(SUM(AV52:AW52),2)</f>
        <v>0</v>
      </c>
      <c r="AU52" s="83">
        <f>'20160122a - most M-02'!P91</f>
        <v>0</v>
      </c>
      <c r="AV52" s="82">
        <f>'20160122a - most M-02'!J30</f>
        <v>0</v>
      </c>
      <c r="AW52" s="82">
        <f>'20160122a - most M-02'!J31</f>
        <v>0</v>
      </c>
      <c r="AX52" s="82">
        <f>'20160122a - most M-02'!J32</f>
        <v>0</v>
      </c>
      <c r="AY52" s="82">
        <f>'20160122a - most M-02'!J33</f>
        <v>0</v>
      </c>
      <c r="AZ52" s="82">
        <f>'20160122a - most M-02'!F30</f>
        <v>0</v>
      </c>
      <c r="BA52" s="82">
        <f>'20160122a - most M-02'!F31</f>
        <v>0</v>
      </c>
      <c r="BB52" s="82">
        <f>'20160122a - most M-02'!F32</f>
        <v>0</v>
      </c>
      <c r="BC52" s="82">
        <f>'20160122a - most M-02'!F33</f>
        <v>0</v>
      </c>
      <c r="BD52" s="84">
        <f>'20160122a - most M-02'!F34</f>
        <v>0</v>
      </c>
      <c r="BT52" s="85" t="s">
        <v>22</v>
      </c>
      <c r="BV52" s="85" t="s">
        <v>74</v>
      </c>
      <c r="BW52" s="85" t="s">
        <v>79</v>
      </c>
      <c r="BX52" s="85" t="s">
        <v>5</v>
      </c>
      <c r="CL52" s="85" t="s">
        <v>20</v>
      </c>
      <c r="CM52" s="85" t="s">
        <v>80</v>
      </c>
    </row>
    <row r="53" spans="1:91" s="5" customFormat="1" ht="27" customHeight="1">
      <c r="A53" s="253" t="s">
        <v>708</v>
      </c>
      <c r="B53" s="77"/>
      <c r="C53" s="78"/>
      <c r="D53" s="245" t="s">
        <v>81</v>
      </c>
      <c r="E53" s="244"/>
      <c r="F53" s="244"/>
      <c r="G53" s="244"/>
      <c r="H53" s="244"/>
      <c r="I53" s="79"/>
      <c r="J53" s="245" t="s">
        <v>82</v>
      </c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3">
        <f>'20160122b - provizorní př...'!J27</f>
        <v>0</v>
      </c>
      <c r="AH53" s="244"/>
      <c r="AI53" s="244"/>
      <c r="AJ53" s="244"/>
      <c r="AK53" s="244"/>
      <c r="AL53" s="244"/>
      <c r="AM53" s="244"/>
      <c r="AN53" s="243">
        <f>SUM(AG53,AT53)</f>
        <v>0</v>
      </c>
      <c r="AO53" s="244"/>
      <c r="AP53" s="244"/>
      <c r="AQ53" s="80" t="s">
        <v>78</v>
      </c>
      <c r="AR53" s="77"/>
      <c r="AS53" s="86">
        <v>0</v>
      </c>
      <c r="AT53" s="87">
        <f>ROUND(SUM(AV53:AW53),2)</f>
        <v>0</v>
      </c>
      <c r="AU53" s="88">
        <f>'20160122b - provizorní př...'!P84</f>
        <v>0</v>
      </c>
      <c r="AV53" s="87">
        <f>'20160122b - provizorní př...'!J30</f>
        <v>0</v>
      </c>
      <c r="AW53" s="87">
        <f>'20160122b - provizorní př...'!J31</f>
        <v>0</v>
      </c>
      <c r="AX53" s="87">
        <f>'20160122b - provizorní př...'!J32</f>
        <v>0</v>
      </c>
      <c r="AY53" s="87">
        <f>'20160122b - provizorní př...'!J33</f>
        <v>0</v>
      </c>
      <c r="AZ53" s="87">
        <f>'20160122b - provizorní př...'!F30</f>
        <v>0</v>
      </c>
      <c r="BA53" s="87">
        <f>'20160122b - provizorní př...'!F31</f>
        <v>0</v>
      </c>
      <c r="BB53" s="87">
        <f>'20160122b - provizorní př...'!F32</f>
        <v>0</v>
      </c>
      <c r="BC53" s="87">
        <f>'20160122b - provizorní př...'!F33</f>
        <v>0</v>
      </c>
      <c r="BD53" s="89">
        <f>'20160122b - provizorní př...'!F34</f>
        <v>0</v>
      </c>
      <c r="BT53" s="85" t="s">
        <v>22</v>
      </c>
      <c r="BV53" s="85" t="s">
        <v>74</v>
      </c>
      <c r="BW53" s="85" t="s">
        <v>83</v>
      </c>
      <c r="BX53" s="85" t="s">
        <v>5</v>
      </c>
      <c r="CL53" s="85" t="s">
        <v>20</v>
      </c>
      <c r="CM53" s="85" t="s">
        <v>80</v>
      </c>
    </row>
    <row r="54" spans="2:44" s="1" customFormat="1" ht="30" customHeight="1">
      <c r="B54" s="33"/>
      <c r="AR54" s="33"/>
    </row>
    <row r="55" spans="2:44" s="1" customFormat="1" ht="6.7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3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0122a - most M-02'!C2" tooltip="20160122a - most M-02" display="/"/>
    <hyperlink ref="A53" location="'20160122b - provizorní př...'!C2" tooltip="20160122b - provizorní př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0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55"/>
      <c r="C1" s="255"/>
      <c r="D1" s="254" t="s">
        <v>1</v>
      </c>
      <c r="E1" s="255"/>
      <c r="F1" s="256" t="s">
        <v>709</v>
      </c>
      <c r="G1" s="261" t="s">
        <v>710</v>
      </c>
      <c r="H1" s="261"/>
      <c r="I1" s="262"/>
      <c r="J1" s="256" t="s">
        <v>711</v>
      </c>
      <c r="K1" s="254" t="s">
        <v>84</v>
      </c>
      <c r="L1" s="256" t="s">
        <v>712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79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80</v>
      </c>
    </row>
    <row r="4" spans="2:46" ht="36.75" customHeight="1">
      <c r="B4" s="20"/>
      <c r="C4" s="21"/>
      <c r="D4" s="22" t="s">
        <v>85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0.25" customHeight="1">
      <c r="B7" s="20"/>
      <c r="C7" s="21"/>
      <c r="D7" s="21"/>
      <c r="E7" s="248" t="str">
        <f>'Rekapitulace stavby'!K6</f>
        <v>Most Lovosice M-02 DPS</v>
      </c>
      <c r="F7" s="217"/>
      <c r="G7" s="217"/>
      <c r="H7" s="217"/>
      <c r="I7" s="92"/>
      <c r="J7" s="21"/>
      <c r="K7" s="23"/>
    </row>
    <row r="8" spans="2:11" s="1" customFormat="1" ht="12.75">
      <c r="B8" s="33"/>
      <c r="C8" s="34"/>
      <c r="D8" s="29" t="s">
        <v>86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249" t="s">
        <v>87</v>
      </c>
      <c r="F9" s="224"/>
      <c r="G9" s="224"/>
      <c r="H9" s="224"/>
      <c r="I9" s="93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22.1.2016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4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4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3"/>
      <c r="J23" s="34"/>
      <c r="K23" s="37"/>
    </row>
    <row r="24" spans="2:11" s="6" customFormat="1" ht="20.25" customHeight="1">
      <c r="B24" s="96"/>
      <c r="C24" s="97"/>
      <c r="D24" s="97"/>
      <c r="E24" s="220" t="s">
        <v>20</v>
      </c>
      <c r="F24" s="250"/>
      <c r="G24" s="250"/>
      <c r="H24" s="250"/>
      <c r="I24" s="98"/>
      <c r="J24" s="97"/>
      <c r="K24" s="99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3"/>
      <c r="C27" s="34"/>
      <c r="D27" s="102" t="s">
        <v>38</v>
      </c>
      <c r="E27" s="34"/>
      <c r="F27" s="34"/>
      <c r="G27" s="34"/>
      <c r="H27" s="34"/>
      <c r="I27" s="93"/>
      <c r="J27" s="103">
        <f>ROUND(J91,2)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3"/>
      <c r="C29" s="34"/>
      <c r="D29" s="34"/>
      <c r="E29" s="34"/>
      <c r="F29" s="38" t="s">
        <v>40</v>
      </c>
      <c r="G29" s="34"/>
      <c r="H29" s="34"/>
      <c r="I29" s="104" t="s">
        <v>39</v>
      </c>
      <c r="J29" s="38" t="s">
        <v>41</v>
      </c>
      <c r="K29" s="37"/>
    </row>
    <row r="30" spans="2:11" s="1" customFormat="1" ht="14.25" customHeight="1">
      <c r="B30" s="33"/>
      <c r="C30" s="34"/>
      <c r="D30" s="41" t="s">
        <v>42</v>
      </c>
      <c r="E30" s="41" t="s">
        <v>43</v>
      </c>
      <c r="F30" s="105">
        <f>ROUND(SUM(BE91:BE303),2)</f>
        <v>0</v>
      </c>
      <c r="G30" s="34"/>
      <c r="H30" s="34"/>
      <c r="I30" s="106">
        <v>0.21</v>
      </c>
      <c r="J30" s="105">
        <f>ROUND(ROUND((SUM(BE91:BE303)),2)*I30,2)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44</v>
      </c>
      <c r="F31" s="105">
        <f>ROUND(SUM(BF91:BF303),2)</f>
        <v>0</v>
      </c>
      <c r="G31" s="34"/>
      <c r="H31" s="34"/>
      <c r="I31" s="106">
        <v>0.15</v>
      </c>
      <c r="J31" s="105">
        <f>ROUND(ROUND((SUM(BF91:BF303)),2)*I31,2)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45</v>
      </c>
      <c r="F32" s="105">
        <f>ROUND(SUM(BG91:BG303),2)</f>
        <v>0</v>
      </c>
      <c r="G32" s="34"/>
      <c r="H32" s="34"/>
      <c r="I32" s="106">
        <v>0.21</v>
      </c>
      <c r="J32" s="105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46</v>
      </c>
      <c r="F33" s="105">
        <f>ROUND(SUM(BH91:BH303),2)</f>
        <v>0</v>
      </c>
      <c r="G33" s="34"/>
      <c r="H33" s="34"/>
      <c r="I33" s="106">
        <v>0.15</v>
      </c>
      <c r="J33" s="105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05">
        <f>ROUND(SUM(BI91:BI303),2)</f>
        <v>0</v>
      </c>
      <c r="G34" s="34"/>
      <c r="H34" s="34"/>
      <c r="I34" s="106">
        <v>0</v>
      </c>
      <c r="J34" s="105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4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5"/>
      <c r="J41" s="52"/>
      <c r="K41" s="116"/>
    </row>
    <row r="42" spans="2:11" s="1" customFormat="1" ht="36.75" customHeight="1">
      <c r="B42" s="33"/>
      <c r="C42" s="22" t="s">
        <v>88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0.25" customHeight="1">
      <c r="B45" s="33"/>
      <c r="C45" s="34"/>
      <c r="D45" s="34"/>
      <c r="E45" s="248" t="str">
        <f>E7</f>
        <v>Most Lovosice M-02 DPS</v>
      </c>
      <c r="F45" s="224"/>
      <c r="G45" s="224"/>
      <c r="H45" s="224"/>
      <c r="I45" s="93"/>
      <c r="J45" s="34"/>
      <c r="K45" s="37"/>
    </row>
    <row r="46" spans="2:11" s="1" customFormat="1" ht="14.25" customHeight="1">
      <c r="B46" s="33"/>
      <c r="C46" s="29" t="s">
        <v>86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1.75" customHeight="1">
      <c r="B47" s="33"/>
      <c r="C47" s="34"/>
      <c r="D47" s="34"/>
      <c r="E47" s="249" t="str">
        <f>E9</f>
        <v>20160122a - most M-02</v>
      </c>
      <c r="F47" s="224"/>
      <c r="G47" s="224"/>
      <c r="H47" s="224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Lovosice</v>
      </c>
      <c r="G49" s="34"/>
      <c r="H49" s="34"/>
      <c r="I49" s="94" t="s">
        <v>25</v>
      </c>
      <c r="J49" s="95" t="str">
        <f>IF(J12="","",J12)</f>
        <v>22.1.2016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4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7" t="s">
        <v>89</v>
      </c>
      <c r="D54" s="107"/>
      <c r="E54" s="107"/>
      <c r="F54" s="107"/>
      <c r="G54" s="107"/>
      <c r="H54" s="107"/>
      <c r="I54" s="118"/>
      <c r="J54" s="119" t="s">
        <v>90</v>
      </c>
      <c r="K54" s="120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1" t="s">
        <v>91</v>
      </c>
      <c r="D56" s="34"/>
      <c r="E56" s="34"/>
      <c r="F56" s="34"/>
      <c r="G56" s="34"/>
      <c r="H56" s="34"/>
      <c r="I56" s="93"/>
      <c r="J56" s="103">
        <f>J91</f>
        <v>0</v>
      </c>
      <c r="K56" s="37"/>
      <c r="AU56" s="16" t="s">
        <v>92</v>
      </c>
    </row>
    <row r="57" spans="2:11" s="7" customFormat="1" ht="24.75" customHeight="1">
      <c r="B57" s="122"/>
      <c r="C57" s="123"/>
      <c r="D57" s="124" t="s">
        <v>93</v>
      </c>
      <c r="E57" s="125"/>
      <c r="F57" s="125"/>
      <c r="G57" s="125"/>
      <c r="H57" s="125"/>
      <c r="I57" s="126"/>
      <c r="J57" s="127">
        <f>J92</f>
        <v>0</v>
      </c>
      <c r="K57" s="128"/>
    </row>
    <row r="58" spans="2:11" s="8" customFormat="1" ht="19.5" customHeight="1">
      <c r="B58" s="129"/>
      <c r="C58" s="130"/>
      <c r="D58" s="131" t="s">
        <v>94</v>
      </c>
      <c r="E58" s="132"/>
      <c r="F58" s="132"/>
      <c r="G58" s="132"/>
      <c r="H58" s="132"/>
      <c r="I58" s="133"/>
      <c r="J58" s="134">
        <f>J93</f>
        <v>0</v>
      </c>
      <c r="K58" s="135"/>
    </row>
    <row r="59" spans="2:11" s="8" customFormat="1" ht="19.5" customHeight="1">
      <c r="B59" s="129"/>
      <c r="C59" s="130"/>
      <c r="D59" s="131" t="s">
        <v>95</v>
      </c>
      <c r="E59" s="132"/>
      <c r="F59" s="132"/>
      <c r="G59" s="132"/>
      <c r="H59" s="132"/>
      <c r="I59" s="133"/>
      <c r="J59" s="134">
        <f>J137</f>
        <v>0</v>
      </c>
      <c r="K59" s="135"/>
    </row>
    <row r="60" spans="2:11" s="8" customFormat="1" ht="19.5" customHeight="1">
      <c r="B60" s="129"/>
      <c r="C60" s="130"/>
      <c r="D60" s="131" t="s">
        <v>96</v>
      </c>
      <c r="E60" s="132"/>
      <c r="F60" s="132"/>
      <c r="G60" s="132"/>
      <c r="H60" s="132"/>
      <c r="I60" s="133"/>
      <c r="J60" s="134">
        <f>J179</f>
        <v>0</v>
      </c>
      <c r="K60" s="135"/>
    </row>
    <row r="61" spans="2:11" s="8" customFormat="1" ht="19.5" customHeight="1">
      <c r="B61" s="129"/>
      <c r="C61" s="130"/>
      <c r="D61" s="131" t="s">
        <v>97</v>
      </c>
      <c r="E61" s="132"/>
      <c r="F61" s="132"/>
      <c r="G61" s="132"/>
      <c r="H61" s="132"/>
      <c r="I61" s="133"/>
      <c r="J61" s="134">
        <f>J212</f>
        <v>0</v>
      </c>
      <c r="K61" s="135"/>
    </row>
    <row r="62" spans="2:11" s="8" customFormat="1" ht="19.5" customHeight="1">
      <c r="B62" s="129"/>
      <c r="C62" s="130"/>
      <c r="D62" s="131" t="s">
        <v>98</v>
      </c>
      <c r="E62" s="132"/>
      <c r="F62" s="132"/>
      <c r="G62" s="132"/>
      <c r="H62" s="132"/>
      <c r="I62" s="133"/>
      <c r="J62" s="134">
        <f>J227</f>
        <v>0</v>
      </c>
      <c r="K62" s="135"/>
    </row>
    <row r="63" spans="2:11" s="8" customFormat="1" ht="19.5" customHeight="1">
      <c r="B63" s="129"/>
      <c r="C63" s="130"/>
      <c r="D63" s="131" t="s">
        <v>99</v>
      </c>
      <c r="E63" s="132"/>
      <c r="F63" s="132"/>
      <c r="G63" s="132"/>
      <c r="H63" s="132"/>
      <c r="I63" s="133"/>
      <c r="J63" s="134">
        <f>J244</f>
        <v>0</v>
      </c>
      <c r="K63" s="135"/>
    </row>
    <row r="64" spans="2:11" s="8" customFormat="1" ht="14.25" customHeight="1">
      <c r="B64" s="129"/>
      <c r="C64" s="130"/>
      <c r="D64" s="131" t="s">
        <v>100</v>
      </c>
      <c r="E64" s="132"/>
      <c r="F64" s="132"/>
      <c r="G64" s="132"/>
      <c r="H64" s="132"/>
      <c r="I64" s="133"/>
      <c r="J64" s="134">
        <f>J267</f>
        <v>0</v>
      </c>
      <c r="K64" s="135"/>
    </row>
    <row r="65" spans="2:11" s="8" customFormat="1" ht="19.5" customHeight="1">
      <c r="B65" s="129"/>
      <c r="C65" s="130"/>
      <c r="D65" s="131" t="s">
        <v>101</v>
      </c>
      <c r="E65" s="132"/>
      <c r="F65" s="132"/>
      <c r="G65" s="132"/>
      <c r="H65" s="132"/>
      <c r="I65" s="133"/>
      <c r="J65" s="134">
        <f>J272</f>
        <v>0</v>
      </c>
      <c r="K65" s="135"/>
    </row>
    <row r="66" spans="2:11" s="7" customFormat="1" ht="24.75" customHeight="1">
      <c r="B66" s="122"/>
      <c r="C66" s="123"/>
      <c r="D66" s="124" t="s">
        <v>102</v>
      </c>
      <c r="E66" s="125"/>
      <c r="F66" s="125"/>
      <c r="G66" s="125"/>
      <c r="H66" s="125"/>
      <c r="I66" s="126"/>
      <c r="J66" s="127">
        <f>J277</f>
        <v>0</v>
      </c>
      <c r="K66" s="128"/>
    </row>
    <row r="67" spans="2:11" s="8" customFormat="1" ht="19.5" customHeight="1">
      <c r="B67" s="129"/>
      <c r="C67" s="130"/>
      <c r="D67" s="131" t="s">
        <v>103</v>
      </c>
      <c r="E67" s="132"/>
      <c r="F67" s="132"/>
      <c r="G67" s="132"/>
      <c r="H67" s="132"/>
      <c r="I67" s="133"/>
      <c r="J67" s="134">
        <f>J278</f>
        <v>0</v>
      </c>
      <c r="K67" s="135"/>
    </row>
    <row r="68" spans="2:11" s="8" customFormat="1" ht="19.5" customHeight="1">
      <c r="B68" s="129"/>
      <c r="C68" s="130"/>
      <c r="D68" s="131" t="s">
        <v>104</v>
      </c>
      <c r="E68" s="132"/>
      <c r="F68" s="132"/>
      <c r="G68" s="132"/>
      <c r="H68" s="132"/>
      <c r="I68" s="133"/>
      <c r="J68" s="134">
        <f>J288</f>
        <v>0</v>
      </c>
      <c r="K68" s="135"/>
    </row>
    <row r="69" spans="2:11" s="7" customFormat="1" ht="24.75" customHeight="1">
      <c r="B69" s="122"/>
      <c r="C69" s="123"/>
      <c r="D69" s="124" t="s">
        <v>105</v>
      </c>
      <c r="E69" s="125"/>
      <c r="F69" s="125"/>
      <c r="G69" s="125"/>
      <c r="H69" s="125"/>
      <c r="I69" s="126"/>
      <c r="J69" s="127">
        <f>J297</f>
        <v>0</v>
      </c>
      <c r="K69" s="128"/>
    </row>
    <row r="70" spans="2:11" s="8" customFormat="1" ht="19.5" customHeight="1">
      <c r="B70" s="129"/>
      <c r="C70" s="130"/>
      <c r="D70" s="131" t="s">
        <v>106</v>
      </c>
      <c r="E70" s="132"/>
      <c r="F70" s="132"/>
      <c r="G70" s="132"/>
      <c r="H70" s="132"/>
      <c r="I70" s="133"/>
      <c r="J70" s="134">
        <f>J298</f>
        <v>0</v>
      </c>
      <c r="K70" s="135"/>
    </row>
    <row r="71" spans="2:11" s="8" customFormat="1" ht="19.5" customHeight="1">
      <c r="B71" s="129"/>
      <c r="C71" s="130"/>
      <c r="D71" s="131" t="s">
        <v>107</v>
      </c>
      <c r="E71" s="132"/>
      <c r="F71" s="132"/>
      <c r="G71" s="132"/>
      <c r="H71" s="132"/>
      <c r="I71" s="133"/>
      <c r="J71" s="134">
        <f>J301</f>
        <v>0</v>
      </c>
      <c r="K71" s="135"/>
    </row>
    <row r="72" spans="2:11" s="1" customFormat="1" ht="21.75" customHeight="1">
      <c r="B72" s="33"/>
      <c r="C72" s="34"/>
      <c r="D72" s="34"/>
      <c r="E72" s="34"/>
      <c r="F72" s="34"/>
      <c r="G72" s="34"/>
      <c r="H72" s="34"/>
      <c r="I72" s="93"/>
      <c r="J72" s="34"/>
      <c r="K72" s="37"/>
    </row>
    <row r="73" spans="2:11" s="1" customFormat="1" ht="6.75" customHeight="1">
      <c r="B73" s="48"/>
      <c r="C73" s="49"/>
      <c r="D73" s="49"/>
      <c r="E73" s="49"/>
      <c r="F73" s="49"/>
      <c r="G73" s="49"/>
      <c r="H73" s="49"/>
      <c r="I73" s="114"/>
      <c r="J73" s="49"/>
      <c r="K73" s="50"/>
    </row>
    <row r="77" spans="2:12" s="1" customFormat="1" ht="6.75" customHeight="1">
      <c r="B77" s="51"/>
      <c r="C77" s="52"/>
      <c r="D77" s="52"/>
      <c r="E77" s="52"/>
      <c r="F77" s="52"/>
      <c r="G77" s="52"/>
      <c r="H77" s="52"/>
      <c r="I77" s="115"/>
      <c r="J77" s="52"/>
      <c r="K77" s="52"/>
      <c r="L77" s="33"/>
    </row>
    <row r="78" spans="2:12" s="1" customFormat="1" ht="36.75" customHeight="1">
      <c r="B78" s="33"/>
      <c r="C78" s="53" t="s">
        <v>108</v>
      </c>
      <c r="I78" s="136"/>
      <c r="L78" s="33"/>
    </row>
    <row r="79" spans="2:12" s="1" customFormat="1" ht="6.75" customHeight="1">
      <c r="B79" s="33"/>
      <c r="I79" s="136"/>
      <c r="L79" s="33"/>
    </row>
    <row r="80" spans="2:12" s="1" customFormat="1" ht="14.25" customHeight="1">
      <c r="B80" s="33"/>
      <c r="C80" s="55" t="s">
        <v>16</v>
      </c>
      <c r="I80" s="136"/>
      <c r="L80" s="33"/>
    </row>
    <row r="81" spans="2:12" s="1" customFormat="1" ht="20.25" customHeight="1">
      <c r="B81" s="33"/>
      <c r="E81" s="251" t="str">
        <f>E7</f>
        <v>Most Lovosice M-02 DPS</v>
      </c>
      <c r="F81" s="214"/>
      <c r="G81" s="214"/>
      <c r="H81" s="214"/>
      <c r="I81" s="136"/>
      <c r="L81" s="33"/>
    </row>
    <row r="82" spans="2:12" s="1" customFormat="1" ht="14.25" customHeight="1">
      <c r="B82" s="33"/>
      <c r="C82" s="55" t="s">
        <v>86</v>
      </c>
      <c r="I82" s="136"/>
      <c r="L82" s="33"/>
    </row>
    <row r="83" spans="2:12" s="1" customFormat="1" ht="21.75" customHeight="1">
      <c r="B83" s="33"/>
      <c r="E83" s="232" t="str">
        <f>E9</f>
        <v>20160122a - most M-02</v>
      </c>
      <c r="F83" s="214"/>
      <c r="G83" s="214"/>
      <c r="H83" s="214"/>
      <c r="I83" s="136"/>
      <c r="L83" s="33"/>
    </row>
    <row r="84" spans="2:12" s="1" customFormat="1" ht="6.75" customHeight="1">
      <c r="B84" s="33"/>
      <c r="I84" s="136"/>
      <c r="L84" s="33"/>
    </row>
    <row r="85" spans="2:12" s="1" customFormat="1" ht="18" customHeight="1">
      <c r="B85" s="33"/>
      <c r="C85" s="55" t="s">
        <v>23</v>
      </c>
      <c r="F85" s="137" t="str">
        <f>F12</f>
        <v>Lovosice</v>
      </c>
      <c r="I85" s="138" t="s">
        <v>25</v>
      </c>
      <c r="J85" s="59" t="str">
        <f>IF(J12="","",J12)</f>
        <v>22.1.2016</v>
      </c>
      <c r="L85" s="33"/>
    </row>
    <row r="86" spans="2:12" s="1" customFormat="1" ht="6.75" customHeight="1">
      <c r="B86" s="33"/>
      <c r="I86" s="136"/>
      <c r="L86" s="33"/>
    </row>
    <row r="87" spans="2:12" s="1" customFormat="1" ht="12.75">
      <c r="B87" s="33"/>
      <c r="C87" s="55" t="s">
        <v>29</v>
      </c>
      <c r="F87" s="137" t="str">
        <f>E15</f>
        <v> </v>
      </c>
      <c r="I87" s="138" t="s">
        <v>35</v>
      </c>
      <c r="J87" s="137" t="str">
        <f>E21</f>
        <v> </v>
      </c>
      <c r="L87" s="33"/>
    </row>
    <row r="88" spans="2:12" s="1" customFormat="1" ht="14.25" customHeight="1">
      <c r="B88" s="33"/>
      <c r="C88" s="55" t="s">
        <v>33</v>
      </c>
      <c r="F88" s="137">
        <f>IF(E18="","",E18)</f>
      </c>
      <c r="I88" s="136"/>
      <c r="L88" s="33"/>
    </row>
    <row r="89" spans="2:12" s="1" customFormat="1" ht="9.75" customHeight="1">
      <c r="B89" s="33"/>
      <c r="I89" s="136"/>
      <c r="L89" s="33"/>
    </row>
    <row r="90" spans="2:20" s="9" customFormat="1" ht="29.25" customHeight="1">
      <c r="B90" s="139"/>
      <c r="C90" s="140" t="s">
        <v>109</v>
      </c>
      <c r="D90" s="141" t="s">
        <v>57</v>
      </c>
      <c r="E90" s="141" t="s">
        <v>53</v>
      </c>
      <c r="F90" s="141" t="s">
        <v>110</v>
      </c>
      <c r="G90" s="141" t="s">
        <v>111</v>
      </c>
      <c r="H90" s="141" t="s">
        <v>112</v>
      </c>
      <c r="I90" s="142" t="s">
        <v>113</v>
      </c>
      <c r="J90" s="141" t="s">
        <v>90</v>
      </c>
      <c r="K90" s="143" t="s">
        <v>114</v>
      </c>
      <c r="L90" s="139"/>
      <c r="M90" s="65" t="s">
        <v>115</v>
      </c>
      <c r="N90" s="66" t="s">
        <v>42</v>
      </c>
      <c r="O90" s="66" t="s">
        <v>116</v>
      </c>
      <c r="P90" s="66" t="s">
        <v>117</v>
      </c>
      <c r="Q90" s="66" t="s">
        <v>118</v>
      </c>
      <c r="R90" s="66" t="s">
        <v>119</v>
      </c>
      <c r="S90" s="66" t="s">
        <v>120</v>
      </c>
      <c r="T90" s="67" t="s">
        <v>121</v>
      </c>
    </row>
    <row r="91" spans="2:63" s="1" customFormat="1" ht="29.25" customHeight="1">
      <c r="B91" s="33"/>
      <c r="C91" s="69" t="s">
        <v>91</v>
      </c>
      <c r="I91" s="136"/>
      <c r="J91" s="144">
        <f>BK91</f>
        <v>0</v>
      </c>
      <c r="L91" s="33"/>
      <c r="M91" s="68"/>
      <c r="N91" s="60"/>
      <c r="O91" s="60"/>
      <c r="P91" s="145">
        <f>P92+P277+P297</f>
        <v>0</v>
      </c>
      <c r="Q91" s="60"/>
      <c r="R91" s="145">
        <f>R92+R277+R297</f>
        <v>724.67038967766</v>
      </c>
      <c r="S91" s="60"/>
      <c r="T91" s="146">
        <f>T92+T277+T297</f>
        <v>359.39529999999996</v>
      </c>
      <c r="AT91" s="16" t="s">
        <v>71</v>
      </c>
      <c r="AU91" s="16" t="s">
        <v>92</v>
      </c>
      <c r="BK91" s="147">
        <f>BK92+BK277+BK297</f>
        <v>0</v>
      </c>
    </row>
    <row r="92" spans="2:63" s="10" customFormat="1" ht="36.75" customHeight="1">
      <c r="B92" s="148"/>
      <c r="D92" s="149" t="s">
        <v>71</v>
      </c>
      <c r="E92" s="150" t="s">
        <v>122</v>
      </c>
      <c r="F92" s="150" t="s">
        <v>123</v>
      </c>
      <c r="I92" s="151"/>
      <c r="J92" s="152">
        <f>BK92</f>
        <v>0</v>
      </c>
      <c r="L92" s="148"/>
      <c r="M92" s="153"/>
      <c r="N92" s="154"/>
      <c r="O92" s="154"/>
      <c r="P92" s="155">
        <f>P93+P137+P179+P212+P227+P244+P272</f>
        <v>0</v>
      </c>
      <c r="Q92" s="154"/>
      <c r="R92" s="155">
        <f>R93+R137+R179+R212+R227+R244+R272</f>
        <v>721.40571127766</v>
      </c>
      <c r="S92" s="154"/>
      <c r="T92" s="156">
        <f>T93+T137+T179+T212+T227+T244+T272</f>
        <v>357.2453</v>
      </c>
      <c r="AR92" s="149" t="s">
        <v>22</v>
      </c>
      <c r="AT92" s="157" t="s">
        <v>71</v>
      </c>
      <c r="AU92" s="157" t="s">
        <v>72</v>
      </c>
      <c r="AY92" s="149" t="s">
        <v>124</v>
      </c>
      <c r="BK92" s="158">
        <f>BK93+BK137+BK179+BK212+BK227+BK244+BK272</f>
        <v>0</v>
      </c>
    </row>
    <row r="93" spans="2:63" s="10" customFormat="1" ht="19.5" customHeight="1">
      <c r="B93" s="148"/>
      <c r="D93" s="159" t="s">
        <v>71</v>
      </c>
      <c r="E93" s="160" t="s">
        <v>22</v>
      </c>
      <c r="F93" s="160" t="s">
        <v>125</v>
      </c>
      <c r="I93" s="151"/>
      <c r="J93" s="161">
        <f>BK93</f>
        <v>0</v>
      </c>
      <c r="L93" s="148"/>
      <c r="M93" s="153"/>
      <c r="N93" s="154"/>
      <c r="O93" s="154"/>
      <c r="P93" s="155">
        <f>SUM(P94:P136)</f>
        <v>0</v>
      </c>
      <c r="Q93" s="154"/>
      <c r="R93" s="155">
        <f>SUM(R94:R136)</f>
        <v>195.5022443</v>
      </c>
      <c r="S93" s="154"/>
      <c r="T93" s="156">
        <f>SUM(T94:T136)</f>
        <v>23.213299999999997</v>
      </c>
      <c r="AR93" s="149" t="s">
        <v>22</v>
      </c>
      <c r="AT93" s="157" t="s">
        <v>71</v>
      </c>
      <c r="AU93" s="157" t="s">
        <v>22</v>
      </c>
      <c r="AY93" s="149" t="s">
        <v>124</v>
      </c>
      <c r="BK93" s="158">
        <f>SUM(BK94:BK136)</f>
        <v>0</v>
      </c>
    </row>
    <row r="94" spans="2:65" s="1" customFormat="1" ht="20.25" customHeight="1">
      <c r="B94" s="162"/>
      <c r="C94" s="163" t="s">
        <v>22</v>
      </c>
      <c r="D94" s="163" t="s">
        <v>126</v>
      </c>
      <c r="E94" s="164" t="s">
        <v>127</v>
      </c>
      <c r="F94" s="165" t="s">
        <v>128</v>
      </c>
      <c r="G94" s="166" t="s">
        <v>129</v>
      </c>
      <c r="H94" s="167">
        <v>24</v>
      </c>
      <c r="I94" s="168"/>
      <c r="J94" s="169">
        <f>ROUND(I94*H94,2)</f>
        <v>0</v>
      </c>
      <c r="K94" s="165" t="s">
        <v>130</v>
      </c>
      <c r="L94" s="33"/>
      <c r="M94" s="170" t="s">
        <v>20</v>
      </c>
      <c r="N94" s="171" t="s">
        <v>43</v>
      </c>
      <c r="O94" s="34"/>
      <c r="P94" s="172">
        <f>O94*H94</f>
        <v>0</v>
      </c>
      <c r="Q94" s="172">
        <v>0</v>
      </c>
      <c r="R94" s="172">
        <f>Q94*H94</f>
        <v>0</v>
      </c>
      <c r="S94" s="172">
        <v>0.235</v>
      </c>
      <c r="T94" s="173">
        <f>S94*H94</f>
        <v>5.64</v>
      </c>
      <c r="AR94" s="16" t="s">
        <v>131</v>
      </c>
      <c r="AT94" s="16" t="s">
        <v>126</v>
      </c>
      <c r="AU94" s="16" t="s">
        <v>80</v>
      </c>
      <c r="AY94" s="16" t="s">
        <v>124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6" t="s">
        <v>22</v>
      </c>
      <c r="BK94" s="174">
        <f>ROUND(I94*H94,2)</f>
        <v>0</v>
      </c>
      <c r="BL94" s="16" t="s">
        <v>131</v>
      </c>
      <c r="BM94" s="16" t="s">
        <v>132</v>
      </c>
    </row>
    <row r="95" spans="2:51" s="11" customFormat="1" ht="20.25" customHeight="1">
      <c r="B95" s="175"/>
      <c r="D95" s="176" t="s">
        <v>133</v>
      </c>
      <c r="E95" s="177" t="s">
        <v>20</v>
      </c>
      <c r="F95" s="178" t="s">
        <v>134</v>
      </c>
      <c r="H95" s="179">
        <v>24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133</v>
      </c>
      <c r="AU95" s="184" t="s">
        <v>80</v>
      </c>
      <c r="AV95" s="11" t="s">
        <v>80</v>
      </c>
      <c r="AW95" s="11" t="s">
        <v>36</v>
      </c>
      <c r="AX95" s="11" t="s">
        <v>22</v>
      </c>
      <c r="AY95" s="184" t="s">
        <v>124</v>
      </c>
    </row>
    <row r="96" spans="2:65" s="1" customFormat="1" ht="20.25" customHeight="1">
      <c r="B96" s="162"/>
      <c r="C96" s="163" t="s">
        <v>80</v>
      </c>
      <c r="D96" s="163" t="s">
        <v>126</v>
      </c>
      <c r="E96" s="164" t="s">
        <v>135</v>
      </c>
      <c r="F96" s="165" t="s">
        <v>136</v>
      </c>
      <c r="G96" s="166" t="s">
        <v>129</v>
      </c>
      <c r="H96" s="167">
        <v>79.3</v>
      </c>
      <c r="I96" s="168"/>
      <c r="J96" s="169">
        <f>ROUND(I96*H96,2)</f>
        <v>0</v>
      </c>
      <c r="K96" s="165" t="s">
        <v>130</v>
      </c>
      <c r="L96" s="33"/>
      <c r="M96" s="170" t="s">
        <v>20</v>
      </c>
      <c r="N96" s="171" t="s">
        <v>43</v>
      </c>
      <c r="O96" s="34"/>
      <c r="P96" s="172">
        <f>O96*H96</f>
        <v>0</v>
      </c>
      <c r="Q96" s="172">
        <v>0</v>
      </c>
      <c r="R96" s="172">
        <f>Q96*H96</f>
        <v>0</v>
      </c>
      <c r="S96" s="172">
        <v>0.181</v>
      </c>
      <c r="T96" s="173">
        <f>S96*H96</f>
        <v>14.353299999999999</v>
      </c>
      <c r="AR96" s="16" t="s">
        <v>131</v>
      </c>
      <c r="AT96" s="16" t="s">
        <v>126</v>
      </c>
      <c r="AU96" s="16" t="s">
        <v>80</v>
      </c>
      <c r="AY96" s="16" t="s">
        <v>124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6" t="s">
        <v>22</v>
      </c>
      <c r="BK96" s="174">
        <f>ROUND(I96*H96,2)</f>
        <v>0</v>
      </c>
      <c r="BL96" s="16" t="s">
        <v>131</v>
      </c>
      <c r="BM96" s="16" t="s">
        <v>137</v>
      </c>
    </row>
    <row r="97" spans="2:65" s="1" customFormat="1" ht="20.25" customHeight="1">
      <c r="B97" s="162"/>
      <c r="C97" s="163" t="s">
        <v>138</v>
      </c>
      <c r="D97" s="163" t="s">
        <v>126</v>
      </c>
      <c r="E97" s="164" t="s">
        <v>139</v>
      </c>
      <c r="F97" s="165" t="s">
        <v>140</v>
      </c>
      <c r="G97" s="166" t="s">
        <v>141</v>
      </c>
      <c r="H97" s="167">
        <v>28</v>
      </c>
      <c r="I97" s="168"/>
      <c r="J97" s="169">
        <f>ROUND(I97*H97,2)</f>
        <v>0</v>
      </c>
      <c r="K97" s="165" t="s">
        <v>130</v>
      </c>
      <c r="L97" s="33"/>
      <c r="M97" s="170" t="s">
        <v>20</v>
      </c>
      <c r="N97" s="171" t="s">
        <v>43</v>
      </c>
      <c r="O97" s="34"/>
      <c r="P97" s="172">
        <f>O97*H97</f>
        <v>0</v>
      </c>
      <c r="Q97" s="172">
        <v>0</v>
      </c>
      <c r="R97" s="172">
        <f>Q97*H97</f>
        <v>0</v>
      </c>
      <c r="S97" s="172">
        <v>0.115</v>
      </c>
      <c r="T97" s="173">
        <f>S97*H97</f>
        <v>3.22</v>
      </c>
      <c r="AR97" s="16" t="s">
        <v>131</v>
      </c>
      <c r="AT97" s="16" t="s">
        <v>126</v>
      </c>
      <c r="AU97" s="16" t="s">
        <v>80</v>
      </c>
      <c r="AY97" s="16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6" t="s">
        <v>22</v>
      </c>
      <c r="BK97" s="174">
        <f>ROUND(I97*H97,2)</f>
        <v>0</v>
      </c>
      <c r="BL97" s="16" t="s">
        <v>131</v>
      </c>
      <c r="BM97" s="16" t="s">
        <v>142</v>
      </c>
    </row>
    <row r="98" spans="2:51" s="11" customFormat="1" ht="20.25" customHeight="1">
      <c r="B98" s="175"/>
      <c r="D98" s="176" t="s">
        <v>133</v>
      </c>
      <c r="E98" s="177" t="s">
        <v>20</v>
      </c>
      <c r="F98" s="178" t="s">
        <v>143</v>
      </c>
      <c r="H98" s="179">
        <v>28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133</v>
      </c>
      <c r="AU98" s="184" t="s">
        <v>80</v>
      </c>
      <c r="AV98" s="11" t="s">
        <v>80</v>
      </c>
      <c r="AW98" s="11" t="s">
        <v>36</v>
      </c>
      <c r="AX98" s="11" t="s">
        <v>22</v>
      </c>
      <c r="AY98" s="184" t="s">
        <v>124</v>
      </c>
    </row>
    <row r="99" spans="2:65" s="1" customFormat="1" ht="20.25" customHeight="1">
      <c r="B99" s="162"/>
      <c r="C99" s="163" t="s">
        <v>131</v>
      </c>
      <c r="D99" s="163" t="s">
        <v>126</v>
      </c>
      <c r="E99" s="164" t="s">
        <v>144</v>
      </c>
      <c r="F99" s="165" t="s">
        <v>145</v>
      </c>
      <c r="G99" s="166" t="s">
        <v>141</v>
      </c>
      <c r="H99" s="167">
        <v>20</v>
      </c>
      <c r="I99" s="168"/>
      <c r="J99" s="169">
        <f>ROUND(I99*H99,2)</f>
        <v>0</v>
      </c>
      <c r="K99" s="165" t="s">
        <v>130</v>
      </c>
      <c r="L99" s="33"/>
      <c r="M99" s="170" t="s">
        <v>20</v>
      </c>
      <c r="N99" s="171" t="s">
        <v>43</v>
      </c>
      <c r="O99" s="34"/>
      <c r="P99" s="172">
        <f>O99*H99</f>
        <v>0</v>
      </c>
      <c r="Q99" s="172">
        <v>0.021022548</v>
      </c>
      <c r="R99" s="172">
        <f>Q99*H99</f>
        <v>0.42045096</v>
      </c>
      <c r="S99" s="172">
        <v>0</v>
      </c>
      <c r="T99" s="173">
        <f>S99*H99</f>
        <v>0</v>
      </c>
      <c r="AR99" s="16" t="s">
        <v>131</v>
      </c>
      <c r="AT99" s="16" t="s">
        <v>126</v>
      </c>
      <c r="AU99" s="16" t="s">
        <v>80</v>
      </c>
      <c r="AY99" s="16" t="s">
        <v>124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6" t="s">
        <v>22</v>
      </c>
      <c r="BK99" s="174">
        <f>ROUND(I99*H99,2)</f>
        <v>0</v>
      </c>
      <c r="BL99" s="16" t="s">
        <v>131</v>
      </c>
      <c r="BM99" s="16" t="s">
        <v>146</v>
      </c>
    </row>
    <row r="100" spans="2:65" s="1" customFormat="1" ht="20.25" customHeight="1">
      <c r="B100" s="162"/>
      <c r="C100" s="163" t="s">
        <v>147</v>
      </c>
      <c r="D100" s="163" t="s">
        <v>126</v>
      </c>
      <c r="E100" s="164" t="s">
        <v>148</v>
      </c>
      <c r="F100" s="165" t="s">
        <v>149</v>
      </c>
      <c r="G100" s="166" t="s">
        <v>150</v>
      </c>
      <c r="H100" s="167">
        <v>250</v>
      </c>
      <c r="I100" s="168"/>
      <c r="J100" s="169">
        <f>ROUND(I100*H100,2)</f>
        <v>0</v>
      </c>
      <c r="K100" s="165" t="s">
        <v>130</v>
      </c>
      <c r="L100" s="33"/>
      <c r="M100" s="170" t="s">
        <v>20</v>
      </c>
      <c r="N100" s="171" t="s">
        <v>43</v>
      </c>
      <c r="O100" s="34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6" t="s">
        <v>131</v>
      </c>
      <c r="AT100" s="16" t="s">
        <v>126</v>
      </c>
      <c r="AU100" s="16" t="s">
        <v>80</v>
      </c>
      <c r="AY100" s="16" t="s">
        <v>124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22</v>
      </c>
      <c r="BK100" s="174">
        <f>ROUND(I100*H100,2)</f>
        <v>0</v>
      </c>
      <c r="BL100" s="16" t="s">
        <v>131</v>
      </c>
      <c r="BM100" s="16" t="s">
        <v>151</v>
      </c>
    </row>
    <row r="101" spans="2:65" s="1" customFormat="1" ht="28.5" customHeight="1">
      <c r="B101" s="162"/>
      <c r="C101" s="163" t="s">
        <v>152</v>
      </c>
      <c r="D101" s="163" t="s">
        <v>126</v>
      </c>
      <c r="E101" s="164" t="s">
        <v>153</v>
      </c>
      <c r="F101" s="165" t="s">
        <v>154</v>
      </c>
      <c r="G101" s="166" t="s">
        <v>155</v>
      </c>
      <c r="H101" s="167">
        <v>30</v>
      </c>
      <c r="I101" s="168"/>
      <c r="J101" s="169">
        <f>ROUND(I101*H101,2)</f>
        <v>0</v>
      </c>
      <c r="K101" s="165" t="s">
        <v>130</v>
      </c>
      <c r="L101" s="33"/>
      <c r="M101" s="170" t="s">
        <v>20</v>
      </c>
      <c r="N101" s="171" t="s">
        <v>43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131</v>
      </c>
      <c r="AT101" s="16" t="s">
        <v>126</v>
      </c>
      <c r="AU101" s="16" t="s">
        <v>80</v>
      </c>
      <c r="AY101" s="16" t="s">
        <v>124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22</v>
      </c>
      <c r="BK101" s="174">
        <f>ROUND(I101*H101,2)</f>
        <v>0</v>
      </c>
      <c r="BL101" s="16" t="s">
        <v>131</v>
      </c>
      <c r="BM101" s="16" t="s">
        <v>156</v>
      </c>
    </row>
    <row r="102" spans="2:65" s="1" customFormat="1" ht="20.25" customHeight="1">
      <c r="B102" s="162"/>
      <c r="C102" s="163" t="s">
        <v>157</v>
      </c>
      <c r="D102" s="163" t="s">
        <v>126</v>
      </c>
      <c r="E102" s="164" t="s">
        <v>158</v>
      </c>
      <c r="F102" s="165" t="s">
        <v>159</v>
      </c>
      <c r="G102" s="166" t="s">
        <v>141</v>
      </c>
      <c r="H102" s="167">
        <v>40</v>
      </c>
      <c r="I102" s="168"/>
      <c r="J102" s="169">
        <f>ROUND(I102*H102,2)</f>
        <v>0</v>
      </c>
      <c r="K102" s="165" t="s">
        <v>130</v>
      </c>
      <c r="L102" s="33"/>
      <c r="M102" s="170" t="s">
        <v>20</v>
      </c>
      <c r="N102" s="171" t="s">
        <v>43</v>
      </c>
      <c r="O102" s="34"/>
      <c r="P102" s="172">
        <f>O102*H102</f>
        <v>0</v>
      </c>
      <c r="Q102" s="172">
        <v>0.00868</v>
      </c>
      <c r="R102" s="172">
        <f>Q102*H102</f>
        <v>0.3472</v>
      </c>
      <c r="S102" s="172">
        <v>0</v>
      </c>
      <c r="T102" s="173">
        <f>S102*H102</f>
        <v>0</v>
      </c>
      <c r="AR102" s="16" t="s">
        <v>131</v>
      </c>
      <c r="AT102" s="16" t="s">
        <v>126</v>
      </c>
      <c r="AU102" s="16" t="s">
        <v>80</v>
      </c>
      <c r="AY102" s="16" t="s">
        <v>124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6" t="s">
        <v>22</v>
      </c>
      <c r="BK102" s="174">
        <f>ROUND(I102*H102,2)</f>
        <v>0</v>
      </c>
      <c r="BL102" s="16" t="s">
        <v>131</v>
      </c>
      <c r="BM102" s="16" t="s">
        <v>160</v>
      </c>
    </row>
    <row r="103" spans="2:51" s="11" customFormat="1" ht="20.25" customHeight="1">
      <c r="B103" s="175"/>
      <c r="D103" s="176" t="s">
        <v>133</v>
      </c>
      <c r="E103" s="177" t="s">
        <v>20</v>
      </c>
      <c r="F103" s="178" t="s">
        <v>161</v>
      </c>
      <c r="H103" s="179">
        <v>40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133</v>
      </c>
      <c r="AU103" s="184" t="s">
        <v>80</v>
      </c>
      <c r="AV103" s="11" t="s">
        <v>80</v>
      </c>
      <c r="AW103" s="11" t="s">
        <v>36</v>
      </c>
      <c r="AX103" s="11" t="s">
        <v>22</v>
      </c>
      <c r="AY103" s="184" t="s">
        <v>124</v>
      </c>
    </row>
    <row r="104" spans="2:65" s="1" customFormat="1" ht="20.25" customHeight="1">
      <c r="B104" s="162"/>
      <c r="C104" s="163" t="s">
        <v>162</v>
      </c>
      <c r="D104" s="163" t="s">
        <v>126</v>
      </c>
      <c r="E104" s="164" t="s">
        <v>163</v>
      </c>
      <c r="F104" s="165" t="s">
        <v>164</v>
      </c>
      <c r="G104" s="166" t="s">
        <v>165</v>
      </c>
      <c r="H104" s="167">
        <v>167.2</v>
      </c>
      <c r="I104" s="168"/>
      <c r="J104" s="169">
        <f>ROUND(I104*H104,2)</f>
        <v>0</v>
      </c>
      <c r="K104" s="165" t="s">
        <v>130</v>
      </c>
      <c r="L104" s="33"/>
      <c r="M104" s="170" t="s">
        <v>20</v>
      </c>
      <c r="N104" s="171" t="s">
        <v>43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131</v>
      </c>
      <c r="AT104" s="16" t="s">
        <v>126</v>
      </c>
      <c r="AU104" s="16" t="s">
        <v>80</v>
      </c>
      <c r="AY104" s="16" t="s">
        <v>124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22</v>
      </c>
      <c r="BK104" s="174">
        <f>ROUND(I104*H104,2)</f>
        <v>0</v>
      </c>
      <c r="BL104" s="16" t="s">
        <v>131</v>
      </c>
      <c r="BM104" s="16" t="s">
        <v>166</v>
      </c>
    </row>
    <row r="105" spans="2:51" s="11" customFormat="1" ht="20.25" customHeight="1">
      <c r="B105" s="175"/>
      <c r="D105" s="185" t="s">
        <v>133</v>
      </c>
      <c r="E105" s="184" t="s">
        <v>20</v>
      </c>
      <c r="F105" s="186" t="s">
        <v>167</v>
      </c>
      <c r="H105" s="187">
        <v>66.24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84" t="s">
        <v>133</v>
      </c>
      <c r="AU105" s="184" t="s">
        <v>80</v>
      </c>
      <c r="AV105" s="11" t="s">
        <v>80</v>
      </c>
      <c r="AW105" s="11" t="s">
        <v>36</v>
      </c>
      <c r="AX105" s="11" t="s">
        <v>72</v>
      </c>
      <c r="AY105" s="184" t="s">
        <v>124</v>
      </c>
    </row>
    <row r="106" spans="2:51" s="11" customFormat="1" ht="20.25" customHeight="1">
      <c r="B106" s="175"/>
      <c r="D106" s="185" t="s">
        <v>133</v>
      </c>
      <c r="E106" s="184" t="s">
        <v>20</v>
      </c>
      <c r="F106" s="186" t="s">
        <v>168</v>
      </c>
      <c r="H106" s="187">
        <v>63.36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133</v>
      </c>
      <c r="AU106" s="184" t="s">
        <v>80</v>
      </c>
      <c r="AV106" s="11" t="s">
        <v>80</v>
      </c>
      <c r="AW106" s="11" t="s">
        <v>36</v>
      </c>
      <c r="AX106" s="11" t="s">
        <v>72</v>
      </c>
      <c r="AY106" s="184" t="s">
        <v>124</v>
      </c>
    </row>
    <row r="107" spans="2:51" s="11" customFormat="1" ht="20.25" customHeight="1">
      <c r="B107" s="175"/>
      <c r="D107" s="185" t="s">
        <v>133</v>
      </c>
      <c r="E107" s="184" t="s">
        <v>20</v>
      </c>
      <c r="F107" s="186" t="s">
        <v>169</v>
      </c>
      <c r="H107" s="187">
        <v>37.6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133</v>
      </c>
      <c r="AU107" s="184" t="s">
        <v>80</v>
      </c>
      <c r="AV107" s="11" t="s">
        <v>80</v>
      </c>
      <c r="AW107" s="11" t="s">
        <v>36</v>
      </c>
      <c r="AX107" s="11" t="s">
        <v>72</v>
      </c>
      <c r="AY107" s="184" t="s">
        <v>124</v>
      </c>
    </row>
    <row r="108" spans="2:51" s="12" customFormat="1" ht="20.25" customHeight="1">
      <c r="B108" s="188"/>
      <c r="D108" s="176" t="s">
        <v>133</v>
      </c>
      <c r="E108" s="189" t="s">
        <v>20</v>
      </c>
      <c r="F108" s="190" t="s">
        <v>170</v>
      </c>
      <c r="H108" s="191">
        <v>167.2</v>
      </c>
      <c r="I108" s="192"/>
      <c r="L108" s="188"/>
      <c r="M108" s="193"/>
      <c r="N108" s="194"/>
      <c r="O108" s="194"/>
      <c r="P108" s="194"/>
      <c r="Q108" s="194"/>
      <c r="R108" s="194"/>
      <c r="S108" s="194"/>
      <c r="T108" s="195"/>
      <c r="AT108" s="196" t="s">
        <v>133</v>
      </c>
      <c r="AU108" s="196" t="s">
        <v>80</v>
      </c>
      <c r="AV108" s="12" t="s">
        <v>131</v>
      </c>
      <c r="AW108" s="12" t="s">
        <v>36</v>
      </c>
      <c r="AX108" s="12" t="s">
        <v>22</v>
      </c>
      <c r="AY108" s="196" t="s">
        <v>124</v>
      </c>
    </row>
    <row r="109" spans="2:65" s="1" customFormat="1" ht="20.25" customHeight="1">
      <c r="B109" s="162"/>
      <c r="C109" s="163" t="s">
        <v>171</v>
      </c>
      <c r="D109" s="163" t="s">
        <v>126</v>
      </c>
      <c r="E109" s="164" t="s">
        <v>172</v>
      </c>
      <c r="F109" s="165" t="s">
        <v>173</v>
      </c>
      <c r="G109" s="166" t="s">
        <v>165</v>
      </c>
      <c r="H109" s="167">
        <v>62.4</v>
      </c>
      <c r="I109" s="168"/>
      <c r="J109" s="169">
        <f>ROUND(I109*H109,2)</f>
        <v>0</v>
      </c>
      <c r="K109" s="165" t="s">
        <v>130</v>
      </c>
      <c r="L109" s="33"/>
      <c r="M109" s="170" t="s">
        <v>20</v>
      </c>
      <c r="N109" s="171" t="s">
        <v>43</v>
      </c>
      <c r="O109" s="34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6" t="s">
        <v>131</v>
      </c>
      <c r="AT109" s="16" t="s">
        <v>126</v>
      </c>
      <c r="AU109" s="16" t="s">
        <v>80</v>
      </c>
      <c r="AY109" s="16" t="s">
        <v>124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6" t="s">
        <v>22</v>
      </c>
      <c r="BK109" s="174">
        <f>ROUND(I109*H109,2)</f>
        <v>0</v>
      </c>
      <c r="BL109" s="16" t="s">
        <v>131</v>
      </c>
      <c r="BM109" s="16" t="s">
        <v>174</v>
      </c>
    </row>
    <row r="110" spans="2:51" s="11" customFormat="1" ht="20.25" customHeight="1">
      <c r="B110" s="175"/>
      <c r="D110" s="176" t="s">
        <v>133</v>
      </c>
      <c r="E110" s="177" t="s">
        <v>20</v>
      </c>
      <c r="F110" s="178" t="s">
        <v>175</v>
      </c>
      <c r="H110" s="179">
        <v>62.4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133</v>
      </c>
      <c r="AU110" s="184" t="s">
        <v>80</v>
      </c>
      <c r="AV110" s="11" t="s">
        <v>80</v>
      </c>
      <c r="AW110" s="11" t="s">
        <v>36</v>
      </c>
      <c r="AX110" s="11" t="s">
        <v>22</v>
      </c>
      <c r="AY110" s="184" t="s">
        <v>124</v>
      </c>
    </row>
    <row r="111" spans="2:65" s="1" customFormat="1" ht="20.25" customHeight="1">
      <c r="B111" s="162"/>
      <c r="C111" s="163" t="s">
        <v>27</v>
      </c>
      <c r="D111" s="163" t="s">
        <v>126</v>
      </c>
      <c r="E111" s="164" t="s">
        <v>176</v>
      </c>
      <c r="F111" s="165" t="s">
        <v>177</v>
      </c>
      <c r="G111" s="166" t="s">
        <v>165</v>
      </c>
      <c r="H111" s="167">
        <v>70.12</v>
      </c>
      <c r="I111" s="168"/>
      <c r="J111" s="169">
        <f>ROUND(I111*H111,2)</f>
        <v>0</v>
      </c>
      <c r="K111" s="165" t="s">
        <v>130</v>
      </c>
      <c r="L111" s="33"/>
      <c r="M111" s="170" t="s">
        <v>20</v>
      </c>
      <c r="N111" s="171" t="s">
        <v>43</v>
      </c>
      <c r="O111" s="34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6" t="s">
        <v>131</v>
      </c>
      <c r="AT111" s="16" t="s">
        <v>126</v>
      </c>
      <c r="AU111" s="16" t="s">
        <v>80</v>
      </c>
      <c r="AY111" s="16" t="s">
        <v>124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6" t="s">
        <v>22</v>
      </c>
      <c r="BK111" s="174">
        <f>ROUND(I111*H111,2)</f>
        <v>0</v>
      </c>
      <c r="BL111" s="16" t="s">
        <v>131</v>
      </c>
      <c r="BM111" s="16" t="s">
        <v>178</v>
      </c>
    </row>
    <row r="112" spans="2:51" s="11" customFormat="1" ht="20.25" customHeight="1">
      <c r="B112" s="175"/>
      <c r="D112" s="185" t="s">
        <v>133</v>
      </c>
      <c r="E112" s="184" t="s">
        <v>20</v>
      </c>
      <c r="F112" s="186" t="s">
        <v>179</v>
      </c>
      <c r="H112" s="187">
        <v>49</v>
      </c>
      <c r="I112" s="180"/>
      <c r="L112" s="175"/>
      <c r="M112" s="181"/>
      <c r="N112" s="182"/>
      <c r="O112" s="182"/>
      <c r="P112" s="182"/>
      <c r="Q112" s="182"/>
      <c r="R112" s="182"/>
      <c r="S112" s="182"/>
      <c r="T112" s="183"/>
      <c r="AT112" s="184" t="s">
        <v>133</v>
      </c>
      <c r="AU112" s="184" t="s">
        <v>80</v>
      </c>
      <c r="AV112" s="11" t="s">
        <v>80</v>
      </c>
      <c r="AW112" s="11" t="s">
        <v>36</v>
      </c>
      <c r="AX112" s="11" t="s">
        <v>72</v>
      </c>
      <c r="AY112" s="184" t="s">
        <v>124</v>
      </c>
    </row>
    <row r="113" spans="2:51" s="11" customFormat="1" ht="20.25" customHeight="1">
      <c r="B113" s="175"/>
      <c r="D113" s="185" t="s">
        <v>133</v>
      </c>
      <c r="E113" s="184" t="s">
        <v>20</v>
      </c>
      <c r="F113" s="186" t="s">
        <v>180</v>
      </c>
      <c r="H113" s="187">
        <v>21.12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133</v>
      </c>
      <c r="AU113" s="184" t="s">
        <v>80</v>
      </c>
      <c r="AV113" s="11" t="s">
        <v>80</v>
      </c>
      <c r="AW113" s="11" t="s">
        <v>36</v>
      </c>
      <c r="AX113" s="11" t="s">
        <v>72</v>
      </c>
      <c r="AY113" s="184" t="s">
        <v>124</v>
      </c>
    </row>
    <row r="114" spans="2:51" s="12" customFormat="1" ht="20.25" customHeight="1">
      <c r="B114" s="188"/>
      <c r="D114" s="176" t="s">
        <v>133</v>
      </c>
      <c r="E114" s="189" t="s">
        <v>20</v>
      </c>
      <c r="F114" s="190" t="s">
        <v>170</v>
      </c>
      <c r="H114" s="191">
        <v>70.12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96" t="s">
        <v>133</v>
      </c>
      <c r="AU114" s="196" t="s">
        <v>80</v>
      </c>
      <c r="AV114" s="12" t="s">
        <v>131</v>
      </c>
      <c r="AW114" s="12" t="s">
        <v>36</v>
      </c>
      <c r="AX114" s="12" t="s">
        <v>22</v>
      </c>
      <c r="AY114" s="196" t="s">
        <v>124</v>
      </c>
    </row>
    <row r="115" spans="2:65" s="1" customFormat="1" ht="20.25" customHeight="1">
      <c r="B115" s="162"/>
      <c r="C115" s="163" t="s">
        <v>181</v>
      </c>
      <c r="D115" s="163" t="s">
        <v>126</v>
      </c>
      <c r="E115" s="164" t="s">
        <v>182</v>
      </c>
      <c r="F115" s="165" t="s">
        <v>183</v>
      </c>
      <c r="G115" s="166" t="s">
        <v>129</v>
      </c>
      <c r="H115" s="167">
        <v>103.4</v>
      </c>
      <c r="I115" s="168"/>
      <c r="J115" s="169">
        <f>ROUND(I115*H115,2)</f>
        <v>0</v>
      </c>
      <c r="K115" s="165" t="s">
        <v>130</v>
      </c>
      <c r="L115" s="33"/>
      <c r="M115" s="170" t="s">
        <v>20</v>
      </c>
      <c r="N115" s="171" t="s">
        <v>43</v>
      </c>
      <c r="O115" s="34"/>
      <c r="P115" s="172">
        <f>O115*H115</f>
        <v>0</v>
      </c>
      <c r="Q115" s="172">
        <v>0.000701</v>
      </c>
      <c r="R115" s="172">
        <f>Q115*H115</f>
        <v>0.0724834</v>
      </c>
      <c r="S115" s="172">
        <v>0</v>
      </c>
      <c r="T115" s="173">
        <f>S115*H115</f>
        <v>0</v>
      </c>
      <c r="AR115" s="16" t="s">
        <v>131</v>
      </c>
      <c r="AT115" s="16" t="s">
        <v>126</v>
      </c>
      <c r="AU115" s="16" t="s">
        <v>80</v>
      </c>
      <c r="AY115" s="16" t="s">
        <v>124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6" t="s">
        <v>22</v>
      </c>
      <c r="BK115" s="174">
        <f>ROUND(I115*H115,2)</f>
        <v>0</v>
      </c>
      <c r="BL115" s="16" t="s">
        <v>131</v>
      </c>
      <c r="BM115" s="16" t="s">
        <v>184</v>
      </c>
    </row>
    <row r="116" spans="2:51" s="11" customFormat="1" ht="20.25" customHeight="1">
      <c r="B116" s="175"/>
      <c r="D116" s="176" t="s">
        <v>133</v>
      </c>
      <c r="E116" s="177" t="s">
        <v>20</v>
      </c>
      <c r="F116" s="178" t="s">
        <v>185</v>
      </c>
      <c r="H116" s="179">
        <v>103.4</v>
      </c>
      <c r="I116" s="180"/>
      <c r="L116" s="175"/>
      <c r="M116" s="181"/>
      <c r="N116" s="182"/>
      <c r="O116" s="182"/>
      <c r="P116" s="182"/>
      <c r="Q116" s="182"/>
      <c r="R116" s="182"/>
      <c r="S116" s="182"/>
      <c r="T116" s="183"/>
      <c r="AT116" s="184" t="s">
        <v>133</v>
      </c>
      <c r="AU116" s="184" t="s">
        <v>80</v>
      </c>
      <c r="AV116" s="11" t="s">
        <v>80</v>
      </c>
      <c r="AW116" s="11" t="s">
        <v>36</v>
      </c>
      <c r="AX116" s="11" t="s">
        <v>22</v>
      </c>
      <c r="AY116" s="184" t="s">
        <v>124</v>
      </c>
    </row>
    <row r="117" spans="2:65" s="1" customFormat="1" ht="20.25" customHeight="1">
      <c r="B117" s="162"/>
      <c r="C117" s="163" t="s">
        <v>186</v>
      </c>
      <c r="D117" s="163" t="s">
        <v>126</v>
      </c>
      <c r="E117" s="164" t="s">
        <v>187</v>
      </c>
      <c r="F117" s="165" t="s">
        <v>188</v>
      </c>
      <c r="G117" s="166" t="s">
        <v>129</v>
      </c>
      <c r="H117" s="167">
        <v>103.4</v>
      </c>
      <c r="I117" s="168"/>
      <c r="J117" s="169">
        <f>ROUND(I117*H117,2)</f>
        <v>0</v>
      </c>
      <c r="K117" s="165" t="s">
        <v>130</v>
      </c>
      <c r="L117" s="33"/>
      <c r="M117" s="170" t="s">
        <v>20</v>
      </c>
      <c r="N117" s="171" t="s">
        <v>43</v>
      </c>
      <c r="O117" s="34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6" t="s">
        <v>131</v>
      </c>
      <c r="AT117" s="16" t="s">
        <v>126</v>
      </c>
      <c r="AU117" s="16" t="s">
        <v>80</v>
      </c>
      <c r="AY117" s="16" t="s">
        <v>124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6" t="s">
        <v>22</v>
      </c>
      <c r="BK117" s="174">
        <f>ROUND(I117*H117,2)</f>
        <v>0</v>
      </c>
      <c r="BL117" s="16" t="s">
        <v>131</v>
      </c>
      <c r="BM117" s="16" t="s">
        <v>189</v>
      </c>
    </row>
    <row r="118" spans="2:65" s="1" customFormat="1" ht="20.25" customHeight="1">
      <c r="B118" s="162"/>
      <c r="C118" s="163" t="s">
        <v>190</v>
      </c>
      <c r="D118" s="163" t="s">
        <v>126</v>
      </c>
      <c r="E118" s="164" t="s">
        <v>191</v>
      </c>
      <c r="F118" s="165" t="s">
        <v>192</v>
      </c>
      <c r="G118" s="166" t="s">
        <v>129</v>
      </c>
      <c r="H118" s="167">
        <v>103.4</v>
      </c>
      <c r="I118" s="168"/>
      <c r="J118" s="169">
        <f>ROUND(I118*H118,2)</f>
        <v>0</v>
      </c>
      <c r="K118" s="165" t="s">
        <v>130</v>
      </c>
      <c r="L118" s="33"/>
      <c r="M118" s="170" t="s">
        <v>20</v>
      </c>
      <c r="N118" s="171" t="s">
        <v>43</v>
      </c>
      <c r="O118" s="34"/>
      <c r="P118" s="172">
        <f>O118*H118</f>
        <v>0</v>
      </c>
      <c r="Q118" s="172">
        <v>0.0007941</v>
      </c>
      <c r="R118" s="172">
        <f>Q118*H118</f>
        <v>0.08210993999999999</v>
      </c>
      <c r="S118" s="172">
        <v>0</v>
      </c>
      <c r="T118" s="173">
        <f>S118*H118</f>
        <v>0</v>
      </c>
      <c r="AR118" s="16" t="s">
        <v>131</v>
      </c>
      <c r="AT118" s="16" t="s">
        <v>126</v>
      </c>
      <c r="AU118" s="16" t="s">
        <v>80</v>
      </c>
      <c r="AY118" s="16" t="s">
        <v>124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6" t="s">
        <v>22</v>
      </c>
      <c r="BK118" s="174">
        <f>ROUND(I118*H118,2)</f>
        <v>0</v>
      </c>
      <c r="BL118" s="16" t="s">
        <v>131</v>
      </c>
      <c r="BM118" s="16" t="s">
        <v>193</v>
      </c>
    </row>
    <row r="119" spans="2:65" s="1" customFormat="1" ht="20.25" customHeight="1">
      <c r="B119" s="162"/>
      <c r="C119" s="163" t="s">
        <v>194</v>
      </c>
      <c r="D119" s="163" t="s">
        <v>126</v>
      </c>
      <c r="E119" s="164" t="s">
        <v>195</v>
      </c>
      <c r="F119" s="165" t="s">
        <v>196</v>
      </c>
      <c r="G119" s="166" t="s">
        <v>129</v>
      </c>
      <c r="H119" s="167">
        <v>103.4</v>
      </c>
      <c r="I119" s="168"/>
      <c r="J119" s="169">
        <f>ROUND(I119*H119,2)</f>
        <v>0</v>
      </c>
      <c r="K119" s="165" t="s">
        <v>130</v>
      </c>
      <c r="L119" s="33"/>
      <c r="M119" s="170" t="s">
        <v>20</v>
      </c>
      <c r="N119" s="171" t="s">
        <v>43</v>
      </c>
      <c r="O119" s="34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6" t="s">
        <v>131</v>
      </c>
      <c r="AT119" s="16" t="s">
        <v>126</v>
      </c>
      <c r="AU119" s="16" t="s">
        <v>80</v>
      </c>
      <c r="AY119" s="16" t="s">
        <v>124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6" t="s">
        <v>22</v>
      </c>
      <c r="BK119" s="174">
        <f>ROUND(I119*H119,2)</f>
        <v>0</v>
      </c>
      <c r="BL119" s="16" t="s">
        <v>131</v>
      </c>
      <c r="BM119" s="16" t="s">
        <v>197</v>
      </c>
    </row>
    <row r="120" spans="2:65" s="1" customFormat="1" ht="20.25" customHeight="1">
      <c r="B120" s="162"/>
      <c r="C120" s="163" t="s">
        <v>8</v>
      </c>
      <c r="D120" s="163" t="s">
        <v>126</v>
      </c>
      <c r="E120" s="164" t="s">
        <v>198</v>
      </c>
      <c r="F120" s="165" t="s">
        <v>199</v>
      </c>
      <c r="G120" s="166" t="s">
        <v>165</v>
      </c>
      <c r="H120" s="167">
        <v>149.86</v>
      </c>
      <c r="I120" s="168"/>
      <c r="J120" s="169">
        <f>ROUND(I120*H120,2)</f>
        <v>0</v>
      </c>
      <c r="K120" s="165" t="s">
        <v>130</v>
      </c>
      <c r="L120" s="33"/>
      <c r="M120" s="170" t="s">
        <v>20</v>
      </c>
      <c r="N120" s="171" t="s">
        <v>43</v>
      </c>
      <c r="O120" s="34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6" t="s">
        <v>131</v>
      </c>
      <c r="AT120" s="16" t="s">
        <v>126</v>
      </c>
      <c r="AU120" s="16" t="s">
        <v>80</v>
      </c>
      <c r="AY120" s="16" t="s">
        <v>124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6" t="s">
        <v>22</v>
      </c>
      <c r="BK120" s="174">
        <f>ROUND(I120*H120,2)</f>
        <v>0</v>
      </c>
      <c r="BL120" s="16" t="s">
        <v>131</v>
      </c>
      <c r="BM120" s="16" t="s">
        <v>200</v>
      </c>
    </row>
    <row r="121" spans="2:51" s="11" customFormat="1" ht="20.25" customHeight="1">
      <c r="B121" s="175"/>
      <c r="D121" s="176" t="s">
        <v>133</v>
      </c>
      <c r="E121" s="177" t="s">
        <v>20</v>
      </c>
      <c r="F121" s="178" t="s">
        <v>201</v>
      </c>
      <c r="H121" s="179">
        <v>149.86</v>
      </c>
      <c r="I121" s="180"/>
      <c r="L121" s="175"/>
      <c r="M121" s="181"/>
      <c r="N121" s="182"/>
      <c r="O121" s="182"/>
      <c r="P121" s="182"/>
      <c r="Q121" s="182"/>
      <c r="R121" s="182"/>
      <c r="S121" s="182"/>
      <c r="T121" s="183"/>
      <c r="AT121" s="184" t="s">
        <v>133</v>
      </c>
      <c r="AU121" s="184" t="s">
        <v>80</v>
      </c>
      <c r="AV121" s="11" t="s">
        <v>80</v>
      </c>
      <c r="AW121" s="11" t="s">
        <v>36</v>
      </c>
      <c r="AX121" s="11" t="s">
        <v>22</v>
      </c>
      <c r="AY121" s="184" t="s">
        <v>124</v>
      </c>
    </row>
    <row r="122" spans="2:65" s="1" customFormat="1" ht="20.25" customHeight="1">
      <c r="B122" s="162"/>
      <c r="C122" s="163" t="s">
        <v>202</v>
      </c>
      <c r="D122" s="163" t="s">
        <v>126</v>
      </c>
      <c r="E122" s="164" t="s">
        <v>203</v>
      </c>
      <c r="F122" s="165" t="s">
        <v>204</v>
      </c>
      <c r="G122" s="166" t="s">
        <v>165</v>
      </c>
      <c r="H122" s="167">
        <v>170.5</v>
      </c>
      <c r="I122" s="168"/>
      <c r="J122" s="169">
        <f>ROUND(I122*H122,2)</f>
        <v>0</v>
      </c>
      <c r="K122" s="165" t="s">
        <v>130</v>
      </c>
      <c r="L122" s="33"/>
      <c r="M122" s="170" t="s">
        <v>20</v>
      </c>
      <c r="N122" s="171" t="s">
        <v>43</v>
      </c>
      <c r="O122" s="3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6" t="s">
        <v>131</v>
      </c>
      <c r="AT122" s="16" t="s">
        <v>126</v>
      </c>
      <c r="AU122" s="16" t="s">
        <v>80</v>
      </c>
      <c r="AY122" s="16" t="s">
        <v>124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22</v>
      </c>
      <c r="BK122" s="174">
        <f>ROUND(I122*H122,2)</f>
        <v>0</v>
      </c>
      <c r="BL122" s="16" t="s">
        <v>131</v>
      </c>
      <c r="BM122" s="16" t="s">
        <v>205</v>
      </c>
    </row>
    <row r="123" spans="2:51" s="11" customFormat="1" ht="20.25" customHeight="1">
      <c r="B123" s="175"/>
      <c r="D123" s="176" t="s">
        <v>133</v>
      </c>
      <c r="E123" s="177" t="s">
        <v>20</v>
      </c>
      <c r="F123" s="178" t="s">
        <v>206</v>
      </c>
      <c r="H123" s="179">
        <v>170.5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84" t="s">
        <v>133</v>
      </c>
      <c r="AU123" s="184" t="s">
        <v>80</v>
      </c>
      <c r="AV123" s="11" t="s">
        <v>80</v>
      </c>
      <c r="AW123" s="11" t="s">
        <v>36</v>
      </c>
      <c r="AX123" s="11" t="s">
        <v>22</v>
      </c>
      <c r="AY123" s="184" t="s">
        <v>124</v>
      </c>
    </row>
    <row r="124" spans="2:65" s="1" customFormat="1" ht="28.5" customHeight="1">
      <c r="B124" s="162"/>
      <c r="C124" s="163" t="s">
        <v>207</v>
      </c>
      <c r="D124" s="163" t="s">
        <v>126</v>
      </c>
      <c r="E124" s="164" t="s">
        <v>208</v>
      </c>
      <c r="F124" s="165" t="s">
        <v>209</v>
      </c>
      <c r="G124" s="166" t="s">
        <v>165</v>
      </c>
      <c r="H124" s="167">
        <v>2557.5</v>
      </c>
      <c r="I124" s="168"/>
      <c r="J124" s="169">
        <f>ROUND(I124*H124,2)</f>
        <v>0</v>
      </c>
      <c r="K124" s="165" t="s">
        <v>130</v>
      </c>
      <c r="L124" s="33"/>
      <c r="M124" s="170" t="s">
        <v>20</v>
      </c>
      <c r="N124" s="171" t="s">
        <v>43</v>
      </c>
      <c r="O124" s="34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6" t="s">
        <v>131</v>
      </c>
      <c r="AT124" s="16" t="s">
        <v>126</v>
      </c>
      <c r="AU124" s="16" t="s">
        <v>80</v>
      </c>
      <c r="AY124" s="16" t="s">
        <v>124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22</v>
      </c>
      <c r="BK124" s="174">
        <f>ROUND(I124*H124,2)</f>
        <v>0</v>
      </c>
      <c r="BL124" s="16" t="s">
        <v>131</v>
      </c>
      <c r="BM124" s="16" t="s">
        <v>210</v>
      </c>
    </row>
    <row r="125" spans="2:51" s="11" customFormat="1" ht="20.25" customHeight="1">
      <c r="B125" s="175"/>
      <c r="D125" s="185" t="s">
        <v>133</v>
      </c>
      <c r="E125" s="184" t="s">
        <v>20</v>
      </c>
      <c r="F125" s="186" t="s">
        <v>211</v>
      </c>
      <c r="H125" s="187">
        <v>170.5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133</v>
      </c>
      <c r="AU125" s="184" t="s">
        <v>80</v>
      </c>
      <c r="AV125" s="11" t="s">
        <v>80</v>
      </c>
      <c r="AW125" s="11" t="s">
        <v>36</v>
      </c>
      <c r="AX125" s="11" t="s">
        <v>22</v>
      </c>
      <c r="AY125" s="184" t="s">
        <v>124</v>
      </c>
    </row>
    <row r="126" spans="2:51" s="11" customFormat="1" ht="20.25" customHeight="1">
      <c r="B126" s="175"/>
      <c r="D126" s="176" t="s">
        <v>133</v>
      </c>
      <c r="F126" s="178" t="s">
        <v>212</v>
      </c>
      <c r="H126" s="179">
        <v>2557.5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133</v>
      </c>
      <c r="AU126" s="184" t="s">
        <v>80</v>
      </c>
      <c r="AV126" s="11" t="s">
        <v>80</v>
      </c>
      <c r="AW126" s="11" t="s">
        <v>4</v>
      </c>
      <c r="AX126" s="11" t="s">
        <v>22</v>
      </c>
      <c r="AY126" s="184" t="s">
        <v>124</v>
      </c>
    </row>
    <row r="127" spans="2:65" s="1" customFormat="1" ht="20.25" customHeight="1">
      <c r="B127" s="162"/>
      <c r="C127" s="163" t="s">
        <v>213</v>
      </c>
      <c r="D127" s="163" t="s">
        <v>126</v>
      </c>
      <c r="E127" s="164" t="s">
        <v>214</v>
      </c>
      <c r="F127" s="165" t="s">
        <v>215</v>
      </c>
      <c r="G127" s="166" t="s">
        <v>165</v>
      </c>
      <c r="H127" s="167">
        <v>170.5</v>
      </c>
      <c r="I127" s="168"/>
      <c r="J127" s="169">
        <f>ROUND(I127*H127,2)</f>
        <v>0</v>
      </c>
      <c r="K127" s="165" t="s">
        <v>130</v>
      </c>
      <c r="L127" s="33"/>
      <c r="M127" s="170" t="s">
        <v>20</v>
      </c>
      <c r="N127" s="171" t="s">
        <v>43</v>
      </c>
      <c r="O127" s="34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AR127" s="16" t="s">
        <v>131</v>
      </c>
      <c r="AT127" s="16" t="s">
        <v>126</v>
      </c>
      <c r="AU127" s="16" t="s">
        <v>80</v>
      </c>
      <c r="AY127" s="16" t="s">
        <v>124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6" t="s">
        <v>22</v>
      </c>
      <c r="BK127" s="174">
        <f>ROUND(I127*H127,2)</f>
        <v>0</v>
      </c>
      <c r="BL127" s="16" t="s">
        <v>131</v>
      </c>
      <c r="BM127" s="16" t="s">
        <v>216</v>
      </c>
    </row>
    <row r="128" spans="2:65" s="1" customFormat="1" ht="20.25" customHeight="1">
      <c r="B128" s="162"/>
      <c r="C128" s="163" t="s">
        <v>217</v>
      </c>
      <c r="D128" s="163" t="s">
        <v>126</v>
      </c>
      <c r="E128" s="164" t="s">
        <v>218</v>
      </c>
      <c r="F128" s="165" t="s">
        <v>219</v>
      </c>
      <c r="G128" s="166" t="s">
        <v>220</v>
      </c>
      <c r="H128" s="167">
        <v>306.9</v>
      </c>
      <c r="I128" s="168"/>
      <c r="J128" s="169">
        <f>ROUND(I128*H128,2)</f>
        <v>0</v>
      </c>
      <c r="K128" s="165" t="s">
        <v>130</v>
      </c>
      <c r="L128" s="33"/>
      <c r="M128" s="170" t="s">
        <v>20</v>
      </c>
      <c r="N128" s="171" t="s">
        <v>43</v>
      </c>
      <c r="O128" s="34"/>
      <c r="P128" s="172">
        <f>O128*H128</f>
        <v>0</v>
      </c>
      <c r="Q128" s="172">
        <v>0</v>
      </c>
      <c r="R128" s="172">
        <f>Q128*H128</f>
        <v>0</v>
      </c>
      <c r="S128" s="172">
        <v>0</v>
      </c>
      <c r="T128" s="173">
        <f>S128*H128</f>
        <v>0</v>
      </c>
      <c r="AR128" s="16" t="s">
        <v>131</v>
      </c>
      <c r="AT128" s="16" t="s">
        <v>126</v>
      </c>
      <c r="AU128" s="16" t="s">
        <v>80</v>
      </c>
      <c r="AY128" s="16" t="s">
        <v>124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22</v>
      </c>
      <c r="BK128" s="174">
        <f>ROUND(I128*H128,2)</f>
        <v>0</v>
      </c>
      <c r="BL128" s="16" t="s">
        <v>131</v>
      </c>
      <c r="BM128" s="16" t="s">
        <v>221</v>
      </c>
    </row>
    <row r="129" spans="2:51" s="11" customFormat="1" ht="20.25" customHeight="1">
      <c r="B129" s="175"/>
      <c r="D129" s="185" t="s">
        <v>133</v>
      </c>
      <c r="E129" s="184" t="s">
        <v>20</v>
      </c>
      <c r="F129" s="186" t="s">
        <v>211</v>
      </c>
      <c r="H129" s="187">
        <v>170.5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133</v>
      </c>
      <c r="AU129" s="184" t="s">
        <v>80</v>
      </c>
      <c r="AV129" s="11" t="s">
        <v>80</v>
      </c>
      <c r="AW129" s="11" t="s">
        <v>36</v>
      </c>
      <c r="AX129" s="11" t="s">
        <v>22</v>
      </c>
      <c r="AY129" s="184" t="s">
        <v>124</v>
      </c>
    </row>
    <row r="130" spans="2:51" s="11" customFormat="1" ht="20.25" customHeight="1">
      <c r="B130" s="175"/>
      <c r="D130" s="176" t="s">
        <v>133</v>
      </c>
      <c r="F130" s="178" t="s">
        <v>222</v>
      </c>
      <c r="H130" s="179">
        <v>306.9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84" t="s">
        <v>133</v>
      </c>
      <c r="AU130" s="184" t="s">
        <v>80</v>
      </c>
      <c r="AV130" s="11" t="s">
        <v>80</v>
      </c>
      <c r="AW130" s="11" t="s">
        <v>4</v>
      </c>
      <c r="AX130" s="11" t="s">
        <v>22</v>
      </c>
      <c r="AY130" s="184" t="s">
        <v>124</v>
      </c>
    </row>
    <row r="131" spans="2:65" s="1" customFormat="1" ht="28.5" customHeight="1">
      <c r="B131" s="162"/>
      <c r="C131" s="163" t="s">
        <v>223</v>
      </c>
      <c r="D131" s="163" t="s">
        <v>126</v>
      </c>
      <c r="E131" s="164" t="s">
        <v>224</v>
      </c>
      <c r="F131" s="165" t="s">
        <v>225</v>
      </c>
      <c r="G131" s="166" t="s">
        <v>165</v>
      </c>
      <c r="H131" s="167">
        <v>216.2</v>
      </c>
      <c r="I131" s="168"/>
      <c r="J131" s="169">
        <f>ROUND(I131*H131,2)</f>
        <v>0</v>
      </c>
      <c r="K131" s="165" t="s">
        <v>130</v>
      </c>
      <c r="L131" s="33"/>
      <c r="M131" s="170" t="s">
        <v>20</v>
      </c>
      <c r="N131" s="171" t="s">
        <v>43</v>
      </c>
      <c r="O131" s="3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6" t="s">
        <v>131</v>
      </c>
      <c r="AT131" s="16" t="s">
        <v>126</v>
      </c>
      <c r="AU131" s="16" t="s">
        <v>80</v>
      </c>
      <c r="AY131" s="16" t="s">
        <v>124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22</v>
      </c>
      <c r="BK131" s="174">
        <f>ROUND(I131*H131,2)</f>
        <v>0</v>
      </c>
      <c r="BL131" s="16" t="s">
        <v>131</v>
      </c>
      <c r="BM131" s="16" t="s">
        <v>226</v>
      </c>
    </row>
    <row r="132" spans="2:51" s="11" customFormat="1" ht="20.25" customHeight="1">
      <c r="B132" s="175"/>
      <c r="D132" s="176" t="s">
        <v>133</v>
      </c>
      <c r="E132" s="177" t="s">
        <v>20</v>
      </c>
      <c r="F132" s="178" t="s">
        <v>227</v>
      </c>
      <c r="H132" s="179">
        <v>216.2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84" t="s">
        <v>133</v>
      </c>
      <c r="AU132" s="184" t="s">
        <v>80</v>
      </c>
      <c r="AV132" s="11" t="s">
        <v>80</v>
      </c>
      <c r="AW132" s="11" t="s">
        <v>36</v>
      </c>
      <c r="AX132" s="11" t="s">
        <v>22</v>
      </c>
      <c r="AY132" s="184" t="s">
        <v>124</v>
      </c>
    </row>
    <row r="133" spans="2:65" s="1" customFormat="1" ht="20.25" customHeight="1">
      <c r="B133" s="162"/>
      <c r="C133" s="197" t="s">
        <v>7</v>
      </c>
      <c r="D133" s="197" t="s">
        <v>228</v>
      </c>
      <c r="E133" s="198" t="s">
        <v>229</v>
      </c>
      <c r="F133" s="199" t="s">
        <v>230</v>
      </c>
      <c r="G133" s="200" t="s">
        <v>220</v>
      </c>
      <c r="H133" s="201">
        <v>194.58</v>
      </c>
      <c r="I133" s="202"/>
      <c r="J133" s="203">
        <f>ROUND(I133*H133,2)</f>
        <v>0</v>
      </c>
      <c r="K133" s="199" t="s">
        <v>130</v>
      </c>
      <c r="L133" s="204"/>
      <c r="M133" s="205" t="s">
        <v>20</v>
      </c>
      <c r="N133" s="206" t="s">
        <v>43</v>
      </c>
      <c r="O133" s="34"/>
      <c r="P133" s="172">
        <f>O133*H133</f>
        <v>0</v>
      </c>
      <c r="Q133" s="172">
        <v>1</v>
      </c>
      <c r="R133" s="172">
        <f>Q133*H133</f>
        <v>194.58</v>
      </c>
      <c r="S133" s="172">
        <v>0</v>
      </c>
      <c r="T133" s="173">
        <f>S133*H133</f>
        <v>0</v>
      </c>
      <c r="AR133" s="16" t="s">
        <v>162</v>
      </c>
      <c r="AT133" s="16" t="s">
        <v>228</v>
      </c>
      <c r="AU133" s="16" t="s">
        <v>80</v>
      </c>
      <c r="AY133" s="16" t="s">
        <v>124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6" t="s">
        <v>22</v>
      </c>
      <c r="BK133" s="174">
        <f>ROUND(I133*H133,2)</f>
        <v>0</v>
      </c>
      <c r="BL133" s="16" t="s">
        <v>131</v>
      </c>
      <c r="BM133" s="16" t="s">
        <v>231</v>
      </c>
    </row>
    <row r="134" spans="2:51" s="11" customFormat="1" ht="20.25" customHeight="1">
      <c r="B134" s="175"/>
      <c r="D134" s="185" t="s">
        <v>133</v>
      </c>
      <c r="E134" s="184" t="s">
        <v>20</v>
      </c>
      <c r="F134" s="186" t="s">
        <v>232</v>
      </c>
      <c r="H134" s="187">
        <v>108.1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133</v>
      </c>
      <c r="AU134" s="184" t="s">
        <v>80</v>
      </c>
      <c r="AV134" s="11" t="s">
        <v>80</v>
      </c>
      <c r="AW134" s="11" t="s">
        <v>36</v>
      </c>
      <c r="AX134" s="11" t="s">
        <v>22</v>
      </c>
      <c r="AY134" s="184" t="s">
        <v>124</v>
      </c>
    </row>
    <row r="135" spans="2:51" s="11" customFormat="1" ht="20.25" customHeight="1">
      <c r="B135" s="175"/>
      <c r="D135" s="176" t="s">
        <v>133</v>
      </c>
      <c r="F135" s="178" t="s">
        <v>233</v>
      </c>
      <c r="H135" s="179">
        <v>194.58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84" t="s">
        <v>133</v>
      </c>
      <c r="AU135" s="184" t="s">
        <v>80</v>
      </c>
      <c r="AV135" s="11" t="s">
        <v>80</v>
      </c>
      <c r="AW135" s="11" t="s">
        <v>4</v>
      </c>
      <c r="AX135" s="11" t="s">
        <v>22</v>
      </c>
      <c r="AY135" s="184" t="s">
        <v>124</v>
      </c>
    </row>
    <row r="136" spans="2:65" s="1" customFormat="1" ht="28.5" customHeight="1">
      <c r="B136" s="162"/>
      <c r="C136" s="163" t="s">
        <v>234</v>
      </c>
      <c r="D136" s="163" t="s">
        <v>126</v>
      </c>
      <c r="E136" s="164" t="s">
        <v>235</v>
      </c>
      <c r="F136" s="165" t="s">
        <v>236</v>
      </c>
      <c r="G136" s="166" t="s">
        <v>129</v>
      </c>
      <c r="H136" s="167">
        <v>100</v>
      </c>
      <c r="I136" s="168"/>
      <c r="J136" s="169">
        <f>ROUND(I136*H136,2)</f>
        <v>0</v>
      </c>
      <c r="K136" s="165" t="s">
        <v>130</v>
      </c>
      <c r="L136" s="33"/>
      <c r="M136" s="170" t="s">
        <v>20</v>
      </c>
      <c r="N136" s="171" t="s">
        <v>43</v>
      </c>
      <c r="O136" s="3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6" t="s">
        <v>131</v>
      </c>
      <c r="AT136" s="16" t="s">
        <v>126</v>
      </c>
      <c r="AU136" s="16" t="s">
        <v>80</v>
      </c>
      <c r="AY136" s="16" t="s">
        <v>124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22</v>
      </c>
      <c r="BK136" s="174">
        <f>ROUND(I136*H136,2)</f>
        <v>0</v>
      </c>
      <c r="BL136" s="16" t="s">
        <v>131</v>
      </c>
      <c r="BM136" s="16" t="s">
        <v>237</v>
      </c>
    </row>
    <row r="137" spans="2:63" s="10" customFormat="1" ht="29.25" customHeight="1">
      <c r="B137" s="148"/>
      <c r="D137" s="159" t="s">
        <v>71</v>
      </c>
      <c r="E137" s="160" t="s">
        <v>80</v>
      </c>
      <c r="F137" s="160" t="s">
        <v>238</v>
      </c>
      <c r="I137" s="151"/>
      <c r="J137" s="161">
        <f>BK137</f>
        <v>0</v>
      </c>
      <c r="L137" s="148"/>
      <c r="M137" s="153"/>
      <c r="N137" s="154"/>
      <c r="O137" s="154"/>
      <c r="P137" s="155">
        <f>SUM(P138:P178)</f>
        <v>0</v>
      </c>
      <c r="Q137" s="154"/>
      <c r="R137" s="155">
        <f>SUM(R138:R178)</f>
        <v>54.459444078</v>
      </c>
      <c r="S137" s="154"/>
      <c r="T137" s="156">
        <f>SUM(T138:T178)</f>
        <v>0</v>
      </c>
      <c r="AR137" s="149" t="s">
        <v>22</v>
      </c>
      <c r="AT137" s="157" t="s">
        <v>71</v>
      </c>
      <c r="AU137" s="157" t="s">
        <v>22</v>
      </c>
      <c r="AY137" s="149" t="s">
        <v>124</v>
      </c>
      <c r="BK137" s="158">
        <f>SUM(BK138:BK178)</f>
        <v>0</v>
      </c>
    </row>
    <row r="138" spans="2:65" s="1" customFormat="1" ht="20.25" customHeight="1">
      <c r="B138" s="162"/>
      <c r="C138" s="163" t="s">
        <v>239</v>
      </c>
      <c r="D138" s="163" t="s">
        <v>126</v>
      </c>
      <c r="E138" s="164" t="s">
        <v>240</v>
      </c>
      <c r="F138" s="165" t="s">
        <v>241</v>
      </c>
      <c r="G138" s="166" t="s">
        <v>165</v>
      </c>
      <c r="H138" s="167">
        <v>1.65</v>
      </c>
      <c r="I138" s="168"/>
      <c r="J138" s="169">
        <f>ROUND(I138*H138,2)</f>
        <v>0</v>
      </c>
      <c r="K138" s="165" t="s">
        <v>130</v>
      </c>
      <c r="L138" s="33"/>
      <c r="M138" s="170" t="s">
        <v>20</v>
      </c>
      <c r="N138" s="171" t="s">
        <v>43</v>
      </c>
      <c r="O138" s="34"/>
      <c r="P138" s="172">
        <f>O138*H138</f>
        <v>0</v>
      </c>
      <c r="Q138" s="172">
        <v>1.92198</v>
      </c>
      <c r="R138" s="172">
        <f>Q138*H138</f>
        <v>3.171267</v>
      </c>
      <c r="S138" s="172">
        <v>0</v>
      </c>
      <c r="T138" s="173">
        <f>S138*H138</f>
        <v>0</v>
      </c>
      <c r="AR138" s="16" t="s">
        <v>131</v>
      </c>
      <c r="AT138" s="16" t="s">
        <v>126</v>
      </c>
      <c r="AU138" s="16" t="s">
        <v>80</v>
      </c>
      <c r="AY138" s="16" t="s">
        <v>124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6" t="s">
        <v>22</v>
      </c>
      <c r="BK138" s="174">
        <f>ROUND(I138*H138,2)</f>
        <v>0</v>
      </c>
      <c r="BL138" s="16" t="s">
        <v>131</v>
      </c>
      <c r="BM138" s="16" t="s">
        <v>242</v>
      </c>
    </row>
    <row r="139" spans="2:51" s="11" customFormat="1" ht="20.25" customHeight="1">
      <c r="B139" s="175"/>
      <c r="D139" s="176" t="s">
        <v>133</v>
      </c>
      <c r="E139" s="177" t="s">
        <v>20</v>
      </c>
      <c r="F139" s="178" t="s">
        <v>243</v>
      </c>
      <c r="H139" s="179">
        <v>1.65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84" t="s">
        <v>133</v>
      </c>
      <c r="AU139" s="184" t="s">
        <v>80</v>
      </c>
      <c r="AV139" s="11" t="s">
        <v>80</v>
      </c>
      <c r="AW139" s="11" t="s">
        <v>36</v>
      </c>
      <c r="AX139" s="11" t="s">
        <v>22</v>
      </c>
      <c r="AY139" s="184" t="s">
        <v>124</v>
      </c>
    </row>
    <row r="140" spans="2:65" s="1" customFormat="1" ht="20.25" customHeight="1">
      <c r="B140" s="162"/>
      <c r="C140" s="163" t="s">
        <v>244</v>
      </c>
      <c r="D140" s="163" t="s">
        <v>126</v>
      </c>
      <c r="E140" s="164" t="s">
        <v>245</v>
      </c>
      <c r="F140" s="165" t="s">
        <v>246</v>
      </c>
      <c r="G140" s="166" t="s">
        <v>141</v>
      </c>
      <c r="H140" s="167">
        <v>24</v>
      </c>
      <c r="I140" s="168"/>
      <c r="J140" s="169">
        <f>ROUND(I140*H140,2)</f>
        <v>0</v>
      </c>
      <c r="K140" s="165" t="s">
        <v>130</v>
      </c>
      <c r="L140" s="33"/>
      <c r="M140" s="170" t="s">
        <v>20</v>
      </c>
      <c r="N140" s="171" t="s">
        <v>43</v>
      </c>
      <c r="O140" s="34"/>
      <c r="P140" s="172">
        <f>O140*H140</f>
        <v>0</v>
      </c>
      <c r="Q140" s="172">
        <v>0.00048</v>
      </c>
      <c r="R140" s="172">
        <f>Q140*H140</f>
        <v>0.01152</v>
      </c>
      <c r="S140" s="172">
        <v>0</v>
      </c>
      <c r="T140" s="173">
        <f>S140*H140</f>
        <v>0</v>
      </c>
      <c r="AR140" s="16" t="s">
        <v>131</v>
      </c>
      <c r="AT140" s="16" t="s">
        <v>126</v>
      </c>
      <c r="AU140" s="16" t="s">
        <v>80</v>
      </c>
      <c r="AY140" s="16" t="s">
        <v>124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6" t="s">
        <v>22</v>
      </c>
      <c r="BK140" s="174">
        <f>ROUND(I140*H140,2)</f>
        <v>0</v>
      </c>
      <c r="BL140" s="16" t="s">
        <v>131</v>
      </c>
      <c r="BM140" s="16" t="s">
        <v>247</v>
      </c>
    </row>
    <row r="141" spans="2:51" s="11" customFormat="1" ht="20.25" customHeight="1">
      <c r="B141" s="175"/>
      <c r="D141" s="176" t="s">
        <v>133</v>
      </c>
      <c r="E141" s="177" t="s">
        <v>20</v>
      </c>
      <c r="F141" s="178" t="s">
        <v>134</v>
      </c>
      <c r="H141" s="179">
        <v>24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133</v>
      </c>
      <c r="AU141" s="184" t="s">
        <v>80</v>
      </c>
      <c r="AV141" s="11" t="s">
        <v>80</v>
      </c>
      <c r="AW141" s="11" t="s">
        <v>36</v>
      </c>
      <c r="AX141" s="11" t="s">
        <v>22</v>
      </c>
      <c r="AY141" s="184" t="s">
        <v>124</v>
      </c>
    </row>
    <row r="142" spans="2:65" s="1" customFormat="1" ht="20.25" customHeight="1">
      <c r="B142" s="162"/>
      <c r="C142" s="163" t="s">
        <v>248</v>
      </c>
      <c r="D142" s="163" t="s">
        <v>126</v>
      </c>
      <c r="E142" s="164" t="s">
        <v>249</v>
      </c>
      <c r="F142" s="165" t="s">
        <v>250</v>
      </c>
      <c r="G142" s="166" t="s">
        <v>129</v>
      </c>
      <c r="H142" s="167">
        <v>11.2</v>
      </c>
      <c r="I142" s="168"/>
      <c r="J142" s="169">
        <f>ROUND(I142*H142,2)</f>
        <v>0</v>
      </c>
      <c r="K142" s="165" t="s">
        <v>130</v>
      </c>
      <c r="L142" s="33"/>
      <c r="M142" s="170" t="s">
        <v>20</v>
      </c>
      <c r="N142" s="171" t="s">
        <v>43</v>
      </c>
      <c r="O142" s="34"/>
      <c r="P142" s="172">
        <f>O142*H142</f>
        <v>0</v>
      </c>
      <c r="Q142" s="172">
        <v>0.0001</v>
      </c>
      <c r="R142" s="172">
        <f>Q142*H142</f>
        <v>0.00112</v>
      </c>
      <c r="S142" s="172">
        <v>0</v>
      </c>
      <c r="T142" s="173">
        <f>S142*H142</f>
        <v>0</v>
      </c>
      <c r="AR142" s="16" t="s">
        <v>131</v>
      </c>
      <c r="AT142" s="16" t="s">
        <v>126</v>
      </c>
      <c r="AU142" s="16" t="s">
        <v>80</v>
      </c>
      <c r="AY142" s="16" t="s">
        <v>124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22</v>
      </c>
      <c r="BK142" s="174">
        <f>ROUND(I142*H142,2)</f>
        <v>0</v>
      </c>
      <c r="BL142" s="16" t="s">
        <v>131</v>
      </c>
      <c r="BM142" s="16" t="s">
        <v>251</v>
      </c>
    </row>
    <row r="143" spans="2:51" s="11" customFormat="1" ht="20.25" customHeight="1">
      <c r="B143" s="175"/>
      <c r="D143" s="176" t="s">
        <v>133</v>
      </c>
      <c r="E143" s="177" t="s">
        <v>20</v>
      </c>
      <c r="F143" s="178" t="s">
        <v>252</v>
      </c>
      <c r="H143" s="179">
        <v>11.2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133</v>
      </c>
      <c r="AU143" s="184" t="s">
        <v>80</v>
      </c>
      <c r="AV143" s="11" t="s">
        <v>80</v>
      </c>
      <c r="AW143" s="11" t="s">
        <v>36</v>
      </c>
      <c r="AX143" s="11" t="s">
        <v>22</v>
      </c>
      <c r="AY143" s="184" t="s">
        <v>124</v>
      </c>
    </row>
    <row r="144" spans="2:65" s="1" customFormat="1" ht="20.25" customHeight="1">
      <c r="B144" s="162"/>
      <c r="C144" s="197" t="s">
        <v>253</v>
      </c>
      <c r="D144" s="197" t="s">
        <v>228</v>
      </c>
      <c r="E144" s="198" t="s">
        <v>254</v>
      </c>
      <c r="F144" s="199" t="s">
        <v>255</v>
      </c>
      <c r="G144" s="200" t="s">
        <v>141</v>
      </c>
      <c r="H144" s="201">
        <v>6.9</v>
      </c>
      <c r="I144" s="202"/>
      <c r="J144" s="203">
        <f>ROUND(I144*H144,2)</f>
        <v>0</v>
      </c>
      <c r="K144" s="199" t="s">
        <v>130</v>
      </c>
      <c r="L144" s="204"/>
      <c r="M144" s="205" t="s">
        <v>20</v>
      </c>
      <c r="N144" s="206" t="s">
        <v>43</v>
      </c>
      <c r="O144" s="34"/>
      <c r="P144" s="172">
        <f>O144*H144</f>
        <v>0</v>
      </c>
      <c r="Q144" s="172">
        <v>0.0015</v>
      </c>
      <c r="R144" s="172">
        <f>Q144*H144</f>
        <v>0.010350000000000002</v>
      </c>
      <c r="S144" s="172">
        <v>0</v>
      </c>
      <c r="T144" s="173">
        <f>S144*H144</f>
        <v>0</v>
      </c>
      <c r="AR144" s="16" t="s">
        <v>162</v>
      </c>
      <c r="AT144" s="16" t="s">
        <v>228</v>
      </c>
      <c r="AU144" s="16" t="s">
        <v>80</v>
      </c>
      <c r="AY144" s="16" t="s">
        <v>124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6" t="s">
        <v>22</v>
      </c>
      <c r="BK144" s="174">
        <f>ROUND(I144*H144,2)</f>
        <v>0</v>
      </c>
      <c r="BL144" s="16" t="s">
        <v>131</v>
      </c>
      <c r="BM144" s="16" t="s">
        <v>256</v>
      </c>
    </row>
    <row r="145" spans="2:51" s="11" customFormat="1" ht="20.25" customHeight="1">
      <c r="B145" s="175"/>
      <c r="D145" s="176" t="s">
        <v>133</v>
      </c>
      <c r="F145" s="178" t="s">
        <v>257</v>
      </c>
      <c r="H145" s="179">
        <v>6.9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84" t="s">
        <v>133</v>
      </c>
      <c r="AU145" s="184" t="s">
        <v>80</v>
      </c>
      <c r="AV145" s="11" t="s">
        <v>80</v>
      </c>
      <c r="AW145" s="11" t="s">
        <v>4</v>
      </c>
      <c r="AX145" s="11" t="s">
        <v>22</v>
      </c>
      <c r="AY145" s="184" t="s">
        <v>124</v>
      </c>
    </row>
    <row r="146" spans="2:65" s="1" customFormat="1" ht="20.25" customHeight="1">
      <c r="B146" s="162"/>
      <c r="C146" s="163" t="s">
        <v>258</v>
      </c>
      <c r="D146" s="163" t="s">
        <v>126</v>
      </c>
      <c r="E146" s="164" t="s">
        <v>259</v>
      </c>
      <c r="F146" s="165" t="s">
        <v>260</v>
      </c>
      <c r="G146" s="166" t="s">
        <v>141</v>
      </c>
      <c r="H146" s="167">
        <v>180</v>
      </c>
      <c r="I146" s="168"/>
      <c r="J146" s="169">
        <f>ROUND(I146*H146,2)</f>
        <v>0</v>
      </c>
      <c r="K146" s="165" t="s">
        <v>130</v>
      </c>
      <c r="L146" s="33"/>
      <c r="M146" s="170" t="s">
        <v>20</v>
      </c>
      <c r="N146" s="171" t="s">
        <v>43</v>
      </c>
      <c r="O146" s="34"/>
      <c r="P146" s="172">
        <f>O146*H146</f>
        <v>0</v>
      </c>
      <c r="Q146" s="172">
        <v>0.00032</v>
      </c>
      <c r="R146" s="172">
        <f>Q146*H146</f>
        <v>0.057600000000000005</v>
      </c>
      <c r="S146" s="172">
        <v>0</v>
      </c>
      <c r="T146" s="173">
        <f>S146*H146</f>
        <v>0</v>
      </c>
      <c r="AR146" s="16" t="s">
        <v>131</v>
      </c>
      <c r="AT146" s="16" t="s">
        <v>126</v>
      </c>
      <c r="AU146" s="16" t="s">
        <v>80</v>
      </c>
      <c r="AY146" s="16" t="s">
        <v>124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6" t="s">
        <v>22</v>
      </c>
      <c r="BK146" s="174">
        <f>ROUND(I146*H146,2)</f>
        <v>0</v>
      </c>
      <c r="BL146" s="16" t="s">
        <v>131</v>
      </c>
      <c r="BM146" s="16" t="s">
        <v>261</v>
      </c>
    </row>
    <row r="147" spans="2:51" s="11" customFormat="1" ht="20.25" customHeight="1">
      <c r="B147" s="175"/>
      <c r="D147" s="176" t="s">
        <v>133</v>
      </c>
      <c r="E147" s="177" t="s">
        <v>20</v>
      </c>
      <c r="F147" s="178" t="s">
        <v>262</v>
      </c>
      <c r="H147" s="179">
        <v>180</v>
      </c>
      <c r="I147" s="180"/>
      <c r="L147" s="175"/>
      <c r="M147" s="181"/>
      <c r="N147" s="182"/>
      <c r="O147" s="182"/>
      <c r="P147" s="182"/>
      <c r="Q147" s="182"/>
      <c r="R147" s="182"/>
      <c r="S147" s="182"/>
      <c r="T147" s="183"/>
      <c r="AT147" s="184" t="s">
        <v>133</v>
      </c>
      <c r="AU147" s="184" t="s">
        <v>80</v>
      </c>
      <c r="AV147" s="11" t="s">
        <v>80</v>
      </c>
      <c r="AW147" s="11" t="s">
        <v>36</v>
      </c>
      <c r="AX147" s="11" t="s">
        <v>22</v>
      </c>
      <c r="AY147" s="184" t="s">
        <v>124</v>
      </c>
    </row>
    <row r="148" spans="2:65" s="1" customFormat="1" ht="28.5" customHeight="1">
      <c r="B148" s="162"/>
      <c r="C148" s="163" t="s">
        <v>263</v>
      </c>
      <c r="D148" s="163" t="s">
        <v>126</v>
      </c>
      <c r="E148" s="164" t="s">
        <v>264</v>
      </c>
      <c r="F148" s="165" t="s">
        <v>265</v>
      </c>
      <c r="G148" s="166" t="s">
        <v>141</v>
      </c>
      <c r="H148" s="167">
        <v>54</v>
      </c>
      <c r="I148" s="168"/>
      <c r="J148" s="169">
        <f>ROUND(I148*H148,2)</f>
        <v>0</v>
      </c>
      <c r="K148" s="165" t="s">
        <v>130</v>
      </c>
      <c r="L148" s="33"/>
      <c r="M148" s="170" t="s">
        <v>20</v>
      </c>
      <c r="N148" s="171" t="s">
        <v>43</v>
      </c>
      <c r="O148" s="34"/>
      <c r="P148" s="172">
        <f>O148*H148</f>
        <v>0</v>
      </c>
      <c r="Q148" s="172">
        <v>0.00078</v>
      </c>
      <c r="R148" s="172">
        <f>Q148*H148</f>
        <v>0.04212</v>
      </c>
      <c r="S148" s="172">
        <v>0</v>
      </c>
      <c r="T148" s="173">
        <f>S148*H148</f>
        <v>0</v>
      </c>
      <c r="AR148" s="16" t="s">
        <v>131</v>
      </c>
      <c r="AT148" s="16" t="s">
        <v>126</v>
      </c>
      <c r="AU148" s="16" t="s">
        <v>80</v>
      </c>
      <c r="AY148" s="16" t="s">
        <v>124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22</v>
      </c>
      <c r="BK148" s="174">
        <f>ROUND(I148*H148,2)</f>
        <v>0</v>
      </c>
      <c r="BL148" s="16" t="s">
        <v>131</v>
      </c>
      <c r="BM148" s="16" t="s">
        <v>266</v>
      </c>
    </row>
    <row r="149" spans="2:51" s="11" customFormat="1" ht="20.25" customHeight="1">
      <c r="B149" s="175"/>
      <c r="D149" s="176" t="s">
        <v>133</v>
      </c>
      <c r="E149" s="177" t="s">
        <v>20</v>
      </c>
      <c r="F149" s="178" t="s">
        <v>267</v>
      </c>
      <c r="H149" s="179">
        <v>54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84" t="s">
        <v>133</v>
      </c>
      <c r="AU149" s="184" t="s">
        <v>80</v>
      </c>
      <c r="AV149" s="11" t="s">
        <v>80</v>
      </c>
      <c r="AW149" s="11" t="s">
        <v>36</v>
      </c>
      <c r="AX149" s="11" t="s">
        <v>22</v>
      </c>
      <c r="AY149" s="184" t="s">
        <v>124</v>
      </c>
    </row>
    <row r="150" spans="2:65" s="1" customFormat="1" ht="20.25" customHeight="1">
      <c r="B150" s="162"/>
      <c r="C150" s="197" t="s">
        <v>268</v>
      </c>
      <c r="D150" s="197" t="s">
        <v>228</v>
      </c>
      <c r="E150" s="198" t="s">
        <v>269</v>
      </c>
      <c r="F150" s="199" t="s">
        <v>270</v>
      </c>
      <c r="G150" s="200" t="s">
        <v>141</v>
      </c>
      <c r="H150" s="201">
        <v>54</v>
      </c>
      <c r="I150" s="202"/>
      <c r="J150" s="203">
        <f>ROUND(I150*H150,2)</f>
        <v>0</v>
      </c>
      <c r="K150" s="199" t="s">
        <v>130</v>
      </c>
      <c r="L150" s="204"/>
      <c r="M150" s="205" t="s">
        <v>20</v>
      </c>
      <c r="N150" s="206" t="s">
        <v>43</v>
      </c>
      <c r="O150" s="34"/>
      <c r="P150" s="172">
        <f>O150*H150</f>
        <v>0</v>
      </c>
      <c r="Q150" s="172">
        <v>0.00505</v>
      </c>
      <c r="R150" s="172">
        <f>Q150*H150</f>
        <v>0.2727</v>
      </c>
      <c r="S150" s="172">
        <v>0</v>
      </c>
      <c r="T150" s="173">
        <f>S150*H150</f>
        <v>0</v>
      </c>
      <c r="AR150" s="16" t="s">
        <v>162</v>
      </c>
      <c r="AT150" s="16" t="s">
        <v>228</v>
      </c>
      <c r="AU150" s="16" t="s">
        <v>80</v>
      </c>
      <c r="AY150" s="16" t="s">
        <v>124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6" t="s">
        <v>22</v>
      </c>
      <c r="BK150" s="174">
        <f>ROUND(I150*H150,2)</f>
        <v>0</v>
      </c>
      <c r="BL150" s="16" t="s">
        <v>131</v>
      </c>
      <c r="BM150" s="16" t="s">
        <v>271</v>
      </c>
    </row>
    <row r="151" spans="2:51" s="11" customFormat="1" ht="20.25" customHeight="1">
      <c r="B151" s="175"/>
      <c r="D151" s="176" t="s">
        <v>133</v>
      </c>
      <c r="E151" s="177" t="s">
        <v>20</v>
      </c>
      <c r="F151" s="178" t="s">
        <v>267</v>
      </c>
      <c r="H151" s="179">
        <v>54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133</v>
      </c>
      <c r="AU151" s="184" t="s">
        <v>80</v>
      </c>
      <c r="AV151" s="11" t="s">
        <v>80</v>
      </c>
      <c r="AW151" s="11" t="s">
        <v>36</v>
      </c>
      <c r="AX151" s="11" t="s">
        <v>22</v>
      </c>
      <c r="AY151" s="184" t="s">
        <v>124</v>
      </c>
    </row>
    <row r="152" spans="2:65" s="1" customFormat="1" ht="20.25" customHeight="1">
      <c r="B152" s="162"/>
      <c r="C152" s="163" t="s">
        <v>272</v>
      </c>
      <c r="D152" s="163" t="s">
        <v>126</v>
      </c>
      <c r="E152" s="164" t="s">
        <v>273</v>
      </c>
      <c r="F152" s="165" t="s">
        <v>274</v>
      </c>
      <c r="G152" s="166" t="s">
        <v>165</v>
      </c>
      <c r="H152" s="167">
        <v>8.475</v>
      </c>
      <c r="I152" s="168"/>
      <c r="J152" s="169">
        <f>ROUND(I152*H152,2)</f>
        <v>0</v>
      </c>
      <c r="K152" s="165" t="s">
        <v>130</v>
      </c>
      <c r="L152" s="33"/>
      <c r="M152" s="170" t="s">
        <v>20</v>
      </c>
      <c r="N152" s="171" t="s">
        <v>43</v>
      </c>
      <c r="O152" s="34"/>
      <c r="P152" s="172">
        <f>O152*H152</f>
        <v>0</v>
      </c>
      <c r="Q152" s="172">
        <v>2.33238</v>
      </c>
      <c r="R152" s="172">
        <f>Q152*H152</f>
        <v>19.7669205</v>
      </c>
      <c r="S152" s="172">
        <v>0</v>
      </c>
      <c r="T152" s="173">
        <f>S152*H152</f>
        <v>0</v>
      </c>
      <c r="AR152" s="16" t="s">
        <v>131</v>
      </c>
      <c r="AT152" s="16" t="s">
        <v>126</v>
      </c>
      <c r="AU152" s="16" t="s">
        <v>80</v>
      </c>
      <c r="AY152" s="16" t="s">
        <v>124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6" t="s">
        <v>22</v>
      </c>
      <c r="BK152" s="174">
        <f>ROUND(I152*H152,2)</f>
        <v>0</v>
      </c>
      <c r="BL152" s="16" t="s">
        <v>131</v>
      </c>
      <c r="BM152" s="16" t="s">
        <v>275</v>
      </c>
    </row>
    <row r="153" spans="2:51" s="11" customFormat="1" ht="20.25" customHeight="1">
      <c r="B153" s="175"/>
      <c r="D153" s="176" t="s">
        <v>133</v>
      </c>
      <c r="E153" s="177" t="s">
        <v>20</v>
      </c>
      <c r="F153" s="178" t="s">
        <v>276</v>
      </c>
      <c r="H153" s="179">
        <v>8.475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84" t="s">
        <v>133</v>
      </c>
      <c r="AU153" s="184" t="s">
        <v>80</v>
      </c>
      <c r="AV153" s="11" t="s">
        <v>80</v>
      </c>
      <c r="AW153" s="11" t="s">
        <v>36</v>
      </c>
      <c r="AX153" s="11" t="s">
        <v>22</v>
      </c>
      <c r="AY153" s="184" t="s">
        <v>124</v>
      </c>
    </row>
    <row r="154" spans="2:65" s="1" customFormat="1" ht="20.25" customHeight="1">
      <c r="B154" s="162"/>
      <c r="C154" s="163" t="s">
        <v>277</v>
      </c>
      <c r="D154" s="163" t="s">
        <v>126</v>
      </c>
      <c r="E154" s="164" t="s">
        <v>278</v>
      </c>
      <c r="F154" s="165" t="s">
        <v>279</v>
      </c>
      <c r="G154" s="166" t="s">
        <v>165</v>
      </c>
      <c r="H154" s="167">
        <v>2.4</v>
      </c>
      <c r="I154" s="168"/>
      <c r="J154" s="169">
        <f>ROUND(I154*H154,2)</f>
        <v>0</v>
      </c>
      <c r="K154" s="165" t="s">
        <v>130</v>
      </c>
      <c r="L154" s="33"/>
      <c r="M154" s="170" t="s">
        <v>20</v>
      </c>
      <c r="N154" s="171" t="s">
        <v>43</v>
      </c>
      <c r="O154" s="34"/>
      <c r="P154" s="172">
        <f>O154*H154</f>
        <v>0</v>
      </c>
      <c r="Q154" s="172">
        <v>2.32345</v>
      </c>
      <c r="R154" s="172">
        <f>Q154*H154</f>
        <v>5.57628</v>
      </c>
      <c r="S154" s="172">
        <v>0</v>
      </c>
      <c r="T154" s="173">
        <f>S154*H154</f>
        <v>0</v>
      </c>
      <c r="AR154" s="16" t="s">
        <v>131</v>
      </c>
      <c r="AT154" s="16" t="s">
        <v>126</v>
      </c>
      <c r="AU154" s="16" t="s">
        <v>80</v>
      </c>
      <c r="AY154" s="16" t="s">
        <v>124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22</v>
      </c>
      <c r="BK154" s="174">
        <f>ROUND(I154*H154,2)</f>
        <v>0</v>
      </c>
      <c r="BL154" s="16" t="s">
        <v>131</v>
      </c>
      <c r="BM154" s="16" t="s">
        <v>280</v>
      </c>
    </row>
    <row r="155" spans="2:51" s="11" customFormat="1" ht="20.25" customHeight="1">
      <c r="B155" s="175"/>
      <c r="D155" s="176" t="s">
        <v>133</v>
      </c>
      <c r="E155" s="177" t="s">
        <v>20</v>
      </c>
      <c r="F155" s="178" t="s">
        <v>281</v>
      </c>
      <c r="H155" s="179">
        <v>2.4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84" t="s">
        <v>133</v>
      </c>
      <c r="AU155" s="184" t="s">
        <v>80</v>
      </c>
      <c r="AV155" s="11" t="s">
        <v>80</v>
      </c>
      <c r="AW155" s="11" t="s">
        <v>36</v>
      </c>
      <c r="AX155" s="11" t="s">
        <v>22</v>
      </c>
      <c r="AY155" s="184" t="s">
        <v>124</v>
      </c>
    </row>
    <row r="156" spans="2:65" s="1" customFormat="1" ht="20.25" customHeight="1">
      <c r="B156" s="162"/>
      <c r="C156" s="163" t="s">
        <v>282</v>
      </c>
      <c r="D156" s="163" t="s">
        <v>126</v>
      </c>
      <c r="E156" s="164" t="s">
        <v>283</v>
      </c>
      <c r="F156" s="165" t="s">
        <v>284</v>
      </c>
      <c r="G156" s="166" t="s">
        <v>165</v>
      </c>
      <c r="H156" s="167">
        <v>49.55</v>
      </c>
      <c r="I156" s="168"/>
      <c r="J156" s="169">
        <f>ROUND(I156*H156,2)</f>
        <v>0</v>
      </c>
      <c r="K156" s="165" t="s">
        <v>130</v>
      </c>
      <c r="L156" s="33"/>
      <c r="M156" s="170" t="s">
        <v>20</v>
      </c>
      <c r="N156" s="171" t="s">
        <v>43</v>
      </c>
      <c r="O156" s="34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AR156" s="16" t="s">
        <v>131</v>
      </c>
      <c r="AT156" s="16" t="s">
        <v>126</v>
      </c>
      <c r="AU156" s="16" t="s">
        <v>80</v>
      </c>
      <c r="AY156" s="16" t="s">
        <v>124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6" t="s">
        <v>22</v>
      </c>
      <c r="BK156" s="174">
        <f>ROUND(I156*H156,2)</f>
        <v>0</v>
      </c>
      <c r="BL156" s="16" t="s">
        <v>131</v>
      </c>
      <c r="BM156" s="16" t="s">
        <v>285</v>
      </c>
    </row>
    <row r="157" spans="2:51" s="11" customFormat="1" ht="20.25" customHeight="1">
      <c r="B157" s="175"/>
      <c r="D157" s="185" t="s">
        <v>133</v>
      </c>
      <c r="E157" s="184" t="s">
        <v>20</v>
      </c>
      <c r="F157" s="186" t="s">
        <v>286</v>
      </c>
      <c r="H157" s="187">
        <v>25.09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84" t="s">
        <v>133</v>
      </c>
      <c r="AU157" s="184" t="s">
        <v>80</v>
      </c>
      <c r="AV157" s="11" t="s">
        <v>80</v>
      </c>
      <c r="AW157" s="11" t="s">
        <v>36</v>
      </c>
      <c r="AX157" s="11" t="s">
        <v>72</v>
      </c>
      <c r="AY157" s="184" t="s">
        <v>124</v>
      </c>
    </row>
    <row r="158" spans="2:51" s="11" customFormat="1" ht="20.25" customHeight="1">
      <c r="B158" s="175"/>
      <c r="D158" s="185" t="s">
        <v>133</v>
      </c>
      <c r="E158" s="184" t="s">
        <v>20</v>
      </c>
      <c r="F158" s="186" t="s">
        <v>287</v>
      </c>
      <c r="H158" s="187">
        <v>24.46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84" t="s">
        <v>133</v>
      </c>
      <c r="AU158" s="184" t="s">
        <v>80</v>
      </c>
      <c r="AV158" s="11" t="s">
        <v>80</v>
      </c>
      <c r="AW158" s="11" t="s">
        <v>36</v>
      </c>
      <c r="AX158" s="11" t="s">
        <v>72</v>
      </c>
      <c r="AY158" s="184" t="s">
        <v>124</v>
      </c>
    </row>
    <row r="159" spans="2:51" s="12" customFormat="1" ht="20.25" customHeight="1">
      <c r="B159" s="188"/>
      <c r="D159" s="176" t="s">
        <v>133</v>
      </c>
      <c r="E159" s="189" t="s">
        <v>20</v>
      </c>
      <c r="F159" s="190" t="s">
        <v>170</v>
      </c>
      <c r="H159" s="191">
        <v>49.55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96" t="s">
        <v>133</v>
      </c>
      <c r="AU159" s="196" t="s">
        <v>80</v>
      </c>
      <c r="AV159" s="12" t="s">
        <v>131</v>
      </c>
      <c r="AW159" s="12" t="s">
        <v>36</v>
      </c>
      <c r="AX159" s="12" t="s">
        <v>22</v>
      </c>
      <c r="AY159" s="196" t="s">
        <v>124</v>
      </c>
    </row>
    <row r="160" spans="2:65" s="1" customFormat="1" ht="20.25" customHeight="1">
      <c r="B160" s="162"/>
      <c r="C160" s="163" t="s">
        <v>288</v>
      </c>
      <c r="D160" s="163" t="s">
        <v>126</v>
      </c>
      <c r="E160" s="164" t="s">
        <v>289</v>
      </c>
      <c r="F160" s="165" t="s">
        <v>290</v>
      </c>
      <c r="G160" s="166" t="s">
        <v>129</v>
      </c>
      <c r="H160" s="167">
        <v>79.6</v>
      </c>
      <c r="I160" s="168"/>
      <c r="J160" s="169">
        <f>ROUND(I160*H160,2)</f>
        <v>0</v>
      </c>
      <c r="K160" s="165" t="s">
        <v>130</v>
      </c>
      <c r="L160" s="33"/>
      <c r="M160" s="170" t="s">
        <v>20</v>
      </c>
      <c r="N160" s="171" t="s">
        <v>43</v>
      </c>
      <c r="O160" s="34"/>
      <c r="P160" s="172">
        <f>O160*H160</f>
        <v>0</v>
      </c>
      <c r="Q160" s="172">
        <v>0.00144403</v>
      </c>
      <c r="R160" s="172">
        <f>Q160*H160</f>
        <v>0.11494478799999999</v>
      </c>
      <c r="S160" s="172">
        <v>0</v>
      </c>
      <c r="T160" s="173">
        <f>S160*H160</f>
        <v>0</v>
      </c>
      <c r="AR160" s="16" t="s">
        <v>131</v>
      </c>
      <c r="AT160" s="16" t="s">
        <v>126</v>
      </c>
      <c r="AU160" s="16" t="s">
        <v>80</v>
      </c>
      <c r="AY160" s="16" t="s">
        <v>124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22</v>
      </c>
      <c r="BK160" s="174">
        <f>ROUND(I160*H160,2)</f>
        <v>0</v>
      </c>
      <c r="BL160" s="16" t="s">
        <v>131</v>
      </c>
      <c r="BM160" s="16" t="s">
        <v>291</v>
      </c>
    </row>
    <row r="161" spans="2:51" s="11" customFormat="1" ht="20.25" customHeight="1">
      <c r="B161" s="175"/>
      <c r="D161" s="185" t="s">
        <v>133</v>
      </c>
      <c r="E161" s="184" t="s">
        <v>20</v>
      </c>
      <c r="F161" s="186" t="s">
        <v>292</v>
      </c>
      <c r="H161" s="187">
        <v>55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84" t="s">
        <v>133</v>
      </c>
      <c r="AU161" s="184" t="s">
        <v>80</v>
      </c>
      <c r="AV161" s="11" t="s">
        <v>80</v>
      </c>
      <c r="AW161" s="11" t="s">
        <v>36</v>
      </c>
      <c r="AX161" s="11" t="s">
        <v>72</v>
      </c>
      <c r="AY161" s="184" t="s">
        <v>124</v>
      </c>
    </row>
    <row r="162" spans="2:51" s="11" customFormat="1" ht="20.25" customHeight="1">
      <c r="B162" s="175"/>
      <c r="D162" s="185" t="s">
        <v>133</v>
      </c>
      <c r="E162" s="184" t="s">
        <v>20</v>
      </c>
      <c r="F162" s="186" t="s">
        <v>293</v>
      </c>
      <c r="H162" s="187">
        <v>8</v>
      </c>
      <c r="I162" s="180"/>
      <c r="L162" s="175"/>
      <c r="M162" s="181"/>
      <c r="N162" s="182"/>
      <c r="O162" s="182"/>
      <c r="P162" s="182"/>
      <c r="Q162" s="182"/>
      <c r="R162" s="182"/>
      <c r="S162" s="182"/>
      <c r="T162" s="183"/>
      <c r="AT162" s="184" t="s">
        <v>133</v>
      </c>
      <c r="AU162" s="184" t="s">
        <v>80</v>
      </c>
      <c r="AV162" s="11" t="s">
        <v>80</v>
      </c>
      <c r="AW162" s="11" t="s">
        <v>36</v>
      </c>
      <c r="AX162" s="11" t="s">
        <v>72</v>
      </c>
      <c r="AY162" s="184" t="s">
        <v>124</v>
      </c>
    </row>
    <row r="163" spans="2:51" s="11" customFormat="1" ht="20.25" customHeight="1">
      <c r="B163" s="175"/>
      <c r="D163" s="185" t="s">
        <v>133</v>
      </c>
      <c r="E163" s="184" t="s">
        <v>20</v>
      </c>
      <c r="F163" s="186" t="s">
        <v>294</v>
      </c>
      <c r="H163" s="187">
        <v>16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84" t="s">
        <v>133</v>
      </c>
      <c r="AU163" s="184" t="s">
        <v>80</v>
      </c>
      <c r="AV163" s="11" t="s">
        <v>80</v>
      </c>
      <c r="AW163" s="11" t="s">
        <v>36</v>
      </c>
      <c r="AX163" s="11" t="s">
        <v>72</v>
      </c>
      <c r="AY163" s="184" t="s">
        <v>124</v>
      </c>
    </row>
    <row r="164" spans="2:51" s="11" customFormat="1" ht="20.25" customHeight="1">
      <c r="B164" s="175"/>
      <c r="D164" s="185" t="s">
        <v>133</v>
      </c>
      <c r="E164" s="184" t="s">
        <v>20</v>
      </c>
      <c r="F164" s="186" t="s">
        <v>295</v>
      </c>
      <c r="H164" s="187">
        <v>0.6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84" t="s">
        <v>133</v>
      </c>
      <c r="AU164" s="184" t="s">
        <v>80</v>
      </c>
      <c r="AV164" s="11" t="s">
        <v>80</v>
      </c>
      <c r="AW164" s="11" t="s">
        <v>36</v>
      </c>
      <c r="AX164" s="11" t="s">
        <v>72</v>
      </c>
      <c r="AY164" s="184" t="s">
        <v>124</v>
      </c>
    </row>
    <row r="165" spans="2:51" s="12" customFormat="1" ht="20.25" customHeight="1">
      <c r="B165" s="188"/>
      <c r="D165" s="176" t="s">
        <v>133</v>
      </c>
      <c r="E165" s="189" t="s">
        <v>20</v>
      </c>
      <c r="F165" s="190" t="s">
        <v>170</v>
      </c>
      <c r="H165" s="191">
        <v>79.6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6" t="s">
        <v>133</v>
      </c>
      <c r="AU165" s="196" t="s">
        <v>80</v>
      </c>
      <c r="AV165" s="12" t="s">
        <v>131</v>
      </c>
      <c r="AW165" s="12" t="s">
        <v>36</v>
      </c>
      <c r="AX165" s="12" t="s">
        <v>22</v>
      </c>
      <c r="AY165" s="196" t="s">
        <v>124</v>
      </c>
    </row>
    <row r="166" spans="2:65" s="1" customFormat="1" ht="20.25" customHeight="1">
      <c r="B166" s="162"/>
      <c r="C166" s="163" t="s">
        <v>296</v>
      </c>
      <c r="D166" s="163" t="s">
        <v>126</v>
      </c>
      <c r="E166" s="164" t="s">
        <v>297</v>
      </c>
      <c r="F166" s="165" t="s">
        <v>298</v>
      </c>
      <c r="G166" s="166" t="s">
        <v>129</v>
      </c>
      <c r="H166" s="167">
        <v>79.6</v>
      </c>
      <c r="I166" s="168"/>
      <c r="J166" s="169">
        <f>ROUND(I166*H166,2)</f>
        <v>0</v>
      </c>
      <c r="K166" s="165" t="s">
        <v>130</v>
      </c>
      <c r="L166" s="33"/>
      <c r="M166" s="170" t="s">
        <v>20</v>
      </c>
      <c r="N166" s="171" t="s">
        <v>43</v>
      </c>
      <c r="O166" s="34"/>
      <c r="P166" s="172">
        <f>O166*H166</f>
        <v>0</v>
      </c>
      <c r="Q166" s="172">
        <v>3.6E-05</v>
      </c>
      <c r="R166" s="172">
        <f>Q166*H166</f>
        <v>0.0028656</v>
      </c>
      <c r="S166" s="172">
        <v>0</v>
      </c>
      <c r="T166" s="173">
        <f>S166*H166</f>
        <v>0</v>
      </c>
      <c r="AR166" s="16" t="s">
        <v>131</v>
      </c>
      <c r="AT166" s="16" t="s">
        <v>126</v>
      </c>
      <c r="AU166" s="16" t="s">
        <v>80</v>
      </c>
      <c r="AY166" s="16" t="s">
        <v>124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22</v>
      </c>
      <c r="BK166" s="174">
        <f>ROUND(I166*H166,2)</f>
        <v>0</v>
      </c>
      <c r="BL166" s="16" t="s">
        <v>131</v>
      </c>
      <c r="BM166" s="16" t="s">
        <v>299</v>
      </c>
    </row>
    <row r="167" spans="2:65" s="1" customFormat="1" ht="20.25" customHeight="1">
      <c r="B167" s="162"/>
      <c r="C167" s="163" t="s">
        <v>300</v>
      </c>
      <c r="D167" s="163" t="s">
        <v>126</v>
      </c>
      <c r="E167" s="164" t="s">
        <v>301</v>
      </c>
      <c r="F167" s="165" t="s">
        <v>302</v>
      </c>
      <c r="G167" s="166" t="s">
        <v>220</v>
      </c>
      <c r="H167" s="167">
        <v>8.61</v>
      </c>
      <c r="I167" s="168"/>
      <c r="J167" s="169">
        <f>ROUND(I167*H167,2)</f>
        <v>0</v>
      </c>
      <c r="K167" s="165" t="s">
        <v>130</v>
      </c>
      <c r="L167" s="33"/>
      <c r="M167" s="170" t="s">
        <v>20</v>
      </c>
      <c r="N167" s="171" t="s">
        <v>43</v>
      </c>
      <c r="O167" s="34"/>
      <c r="P167" s="172">
        <f>O167*H167</f>
        <v>0</v>
      </c>
      <c r="Q167" s="172">
        <v>1.038217</v>
      </c>
      <c r="R167" s="172">
        <f>Q167*H167</f>
        <v>8.939048369999998</v>
      </c>
      <c r="S167" s="172">
        <v>0</v>
      </c>
      <c r="T167" s="173">
        <f>S167*H167</f>
        <v>0</v>
      </c>
      <c r="AR167" s="16" t="s">
        <v>131</v>
      </c>
      <c r="AT167" s="16" t="s">
        <v>126</v>
      </c>
      <c r="AU167" s="16" t="s">
        <v>80</v>
      </c>
      <c r="AY167" s="16" t="s">
        <v>124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6" t="s">
        <v>22</v>
      </c>
      <c r="BK167" s="174">
        <f>ROUND(I167*H167,2)</f>
        <v>0</v>
      </c>
      <c r="BL167" s="16" t="s">
        <v>131</v>
      </c>
      <c r="BM167" s="16" t="s">
        <v>303</v>
      </c>
    </row>
    <row r="168" spans="2:51" s="11" customFormat="1" ht="20.25" customHeight="1">
      <c r="B168" s="175"/>
      <c r="D168" s="176" t="s">
        <v>133</v>
      </c>
      <c r="E168" s="177" t="s">
        <v>20</v>
      </c>
      <c r="F168" s="178" t="s">
        <v>304</v>
      </c>
      <c r="H168" s="179">
        <v>8.61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84" t="s">
        <v>133</v>
      </c>
      <c r="AU168" s="184" t="s">
        <v>80</v>
      </c>
      <c r="AV168" s="11" t="s">
        <v>80</v>
      </c>
      <c r="AW168" s="11" t="s">
        <v>36</v>
      </c>
      <c r="AX168" s="11" t="s">
        <v>22</v>
      </c>
      <c r="AY168" s="184" t="s">
        <v>124</v>
      </c>
    </row>
    <row r="169" spans="2:65" s="1" customFormat="1" ht="20.25" customHeight="1">
      <c r="B169" s="162"/>
      <c r="C169" s="163" t="s">
        <v>305</v>
      </c>
      <c r="D169" s="163" t="s">
        <v>126</v>
      </c>
      <c r="E169" s="164" t="s">
        <v>306</v>
      </c>
      <c r="F169" s="165" t="s">
        <v>307</v>
      </c>
      <c r="G169" s="166" t="s">
        <v>141</v>
      </c>
      <c r="H169" s="167">
        <v>221.538</v>
      </c>
      <c r="I169" s="168"/>
      <c r="J169" s="169">
        <f>ROUND(I169*H169,2)</f>
        <v>0</v>
      </c>
      <c r="K169" s="165" t="s">
        <v>130</v>
      </c>
      <c r="L169" s="33"/>
      <c r="M169" s="170" t="s">
        <v>20</v>
      </c>
      <c r="N169" s="171" t="s">
        <v>43</v>
      </c>
      <c r="O169" s="34"/>
      <c r="P169" s="172">
        <f>O169*H169</f>
        <v>0</v>
      </c>
      <c r="Q169" s="172">
        <v>0.03739</v>
      </c>
      <c r="R169" s="172">
        <f>Q169*H169</f>
        <v>8.28330582</v>
      </c>
      <c r="S169" s="172">
        <v>0</v>
      </c>
      <c r="T169" s="173">
        <f>S169*H169</f>
        <v>0</v>
      </c>
      <c r="AR169" s="16" t="s">
        <v>131</v>
      </c>
      <c r="AT169" s="16" t="s">
        <v>126</v>
      </c>
      <c r="AU169" s="16" t="s">
        <v>80</v>
      </c>
      <c r="AY169" s="16" t="s">
        <v>124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22</v>
      </c>
      <c r="BK169" s="174">
        <f>ROUND(I169*H169,2)</f>
        <v>0</v>
      </c>
      <c r="BL169" s="16" t="s">
        <v>131</v>
      </c>
      <c r="BM169" s="16" t="s">
        <v>308</v>
      </c>
    </row>
    <row r="170" spans="2:65" s="1" customFormat="1" ht="20.25" customHeight="1">
      <c r="B170" s="162"/>
      <c r="C170" s="197" t="s">
        <v>309</v>
      </c>
      <c r="D170" s="197" t="s">
        <v>228</v>
      </c>
      <c r="E170" s="198" t="s">
        <v>310</v>
      </c>
      <c r="F170" s="199" t="s">
        <v>311</v>
      </c>
      <c r="G170" s="200" t="s">
        <v>141</v>
      </c>
      <c r="H170" s="201">
        <v>288</v>
      </c>
      <c r="I170" s="202"/>
      <c r="J170" s="203">
        <f>ROUND(I170*H170,2)</f>
        <v>0</v>
      </c>
      <c r="K170" s="199" t="s">
        <v>130</v>
      </c>
      <c r="L170" s="204"/>
      <c r="M170" s="205" t="s">
        <v>20</v>
      </c>
      <c r="N170" s="206" t="s">
        <v>43</v>
      </c>
      <c r="O170" s="34"/>
      <c r="P170" s="172">
        <f>O170*H170</f>
        <v>0</v>
      </c>
      <c r="Q170" s="172">
        <v>0.01948</v>
      </c>
      <c r="R170" s="172">
        <f>Q170*H170</f>
        <v>5.61024</v>
      </c>
      <c r="S170" s="172">
        <v>0</v>
      </c>
      <c r="T170" s="173">
        <f>S170*H170</f>
        <v>0</v>
      </c>
      <c r="AR170" s="16" t="s">
        <v>162</v>
      </c>
      <c r="AT170" s="16" t="s">
        <v>228</v>
      </c>
      <c r="AU170" s="16" t="s">
        <v>80</v>
      </c>
      <c r="AY170" s="16" t="s">
        <v>124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6" t="s">
        <v>22</v>
      </c>
      <c r="BK170" s="174">
        <f>ROUND(I170*H170,2)</f>
        <v>0</v>
      </c>
      <c r="BL170" s="16" t="s">
        <v>131</v>
      </c>
      <c r="BM170" s="16" t="s">
        <v>312</v>
      </c>
    </row>
    <row r="171" spans="2:51" s="11" customFormat="1" ht="20.25" customHeight="1">
      <c r="B171" s="175"/>
      <c r="D171" s="176" t="s">
        <v>133</v>
      </c>
      <c r="E171" s="177" t="s">
        <v>20</v>
      </c>
      <c r="F171" s="178" t="s">
        <v>313</v>
      </c>
      <c r="H171" s="179">
        <v>288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84" t="s">
        <v>133</v>
      </c>
      <c r="AU171" s="184" t="s">
        <v>80</v>
      </c>
      <c r="AV171" s="11" t="s">
        <v>80</v>
      </c>
      <c r="AW171" s="11" t="s">
        <v>36</v>
      </c>
      <c r="AX171" s="11" t="s">
        <v>22</v>
      </c>
      <c r="AY171" s="184" t="s">
        <v>124</v>
      </c>
    </row>
    <row r="172" spans="2:65" s="1" customFormat="1" ht="20.25" customHeight="1">
      <c r="B172" s="162"/>
      <c r="C172" s="163" t="s">
        <v>314</v>
      </c>
      <c r="D172" s="163" t="s">
        <v>126</v>
      </c>
      <c r="E172" s="164" t="s">
        <v>315</v>
      </c>
      <c r="F172" s="165" t="s">
        <v>316</v>
      </c>
      <c r="G172" s="166" t="s">
        <v>141</v>
      </c>
      <c r="H172" s="167">
        <v>54</v>
      </c>
      <c r="I172" s="168"/>
      <c r="J172" s="169">
        <f>ROUND(I172*H172,2)</f>
        <v>0</v>
      </c>
      <c r="K172" s="165" t="s">
        <v>130</v>
      </c>
      <c r="L172" s="33"/>
      <c r="M172" s="170" t="s">
        <v>20</v>
      </c>
      <c r="N172" s="171" t="s">
        <v>43</v>
      </c>
      <c r="O172" s="34"/>
      <c r="P172" s="172">
        <f>O172*H172</f>
        <v>0</v>
      </c>
      <c r="Q172" s="172">
        <v>0.03739</v>
      </c>
      <c r="R172" s="172">
        <f>Q172*H172</f>
        <v>2.01906</v>
      </c>
      <c r="S172" s="172">
        <v>0</v>
      </c>
      <c r="T172" s="173">
        <f>S172*H172</f>
        <v>0</v>
      </c>
      <c r="AR172" s="16" t="s">
        <v>131</v>
      </c>
      <c r="AT172" s="16" t="s">
        <v>126</v>
      </c>
      <c r="AU172" s="16" t="s">
        <v>80</v>
      </c>
      <c r="AY172" s="16" t="s">
        <v>124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22</v>
      </c>
      <c r="BK172" s="174">
        <f>ROUND(I172*H172,2)</f>
        <v>0</v>
      </c>
      <c r="BL172" s="16" t="s">
        <v>131</v>
      </c>
      <c r="BM172" s="16" t="s">
        <v>317</v>
      </c>
    </row>
    <row r="173" spans="2:51" s="11" customFormat="1" ht="20.25" customHeight="1">
      <c r="B173" s="175"/>
      <c r="D173" s="176" t="s">
        <v>133</v>
      </c>
      <c r="E173" s="177" t="s">
        <v>20</v>
      </c>
      <c r="F173" s="178" t="s">
        <v>267</v>
      </c>
      <c r="H173" s="179">
        <v>54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84" t="s">
        <v>133</v>
      </c>
      <c r="AU173" s="184" t="s">
        <v>80</v>
      </c>
      <c r="AV173" s="11" t="s">
        <v>80</v>
      </c>
      <c r="AW173" s="11" t="s">
        <v>36</v>
      </c>
      <c r="AX173" s="11" t="s">
        <v>22</v>
      </c>
      <c r="AY173" s="184" t="s">
        <v>124</v>
      </c>
    </row>
    <row r="174" spans="2:65" s="1" customFormat="1" ht="20.25" customHeight="1">
      <c r="B174" s="162"/>
      <c r="C174" s="163" t="s">
        <v>318</v>
      </c>
      <c r="D174" s="163" t="s">
        <v>126</v>
      </c>
      <c r="E174" s="164" t="s">
        <v>319</v>
      </c>
      <c r="F174" s="165" t="s">
        <v>320</v>
      </c>
      <c r="G174" s="166" t="s">
        <v>321</v>
      </c>
      <c r="H174" s="167">
        <v>36</v>
      </c>
      <c r="I174" s="168"/>
      <c r="J174" s="169">
        <f>ROUND(I174*H174,2)</f>
        <v>0</v>
      </c>
      <c r="K174" s="165" t="s">
        <v>130</v>
      </c>
      <c r="L174" s="33"/>
      <c r="M174" s="170" t="s">
        <v>20</v>
      </c>
      <c r="N174" s="171" t="s">
        <v>43</v>
      </c>
      <c r="O174" s="34"/>
      <c r="P174" s="172">
        <f>O174*H174</f>
        <v>0</v>
      </c>
      <c r="Q174" s="172">
        <v>0.00071</v>
      </c>
      <c r="R174" s="172">
        <f>Q174*H174</f>
        <v>0.02556</v>
      </c>
      <c r="S174" s="172">
        <v>0</v>
      </c>
      <c r="T174" s="173">
        <f>S174*H174</f>
        <v>0</v>
      </c>
      <c r="AR174" s="16" t="s">
        <v>131</v>
      </c>
      <c r="AT174" s="16" t="s">
        <v>126</v>
      </c>
      <c r="AU174" s="16" t="s">
        <v>80</v>
      </c>
      <c r="AY174" s="16" t="s">
        <v>124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6" t="s">
        <v>22</v>
      </c>
      <c r="BK174" s="174">
        <f>ROUND(I174*H174,2)</f>
        <v>0</v>
      </c>
      <c r="BL174" s="16" t="s">
        <v>131</v>
      </c>
      <c r="BM174" s="16" t="s">
        <v>322</v>
      </c>
    </row>
    <row r="175" spans="2:65" s="1" customFormat="1" ht="20.25" customHeight="1">
      <c r="B175" s="162"/>
      <c r="C175" s="197" t="s">
        <v>323</v>
      </c>
      <c r="D175" s="197" t="s">
        <v>228</v>
      </c>
      <c r="E175" s="198" t="s">
        <v>324</v>
      </c>
      <c r="F175" s="199" t="s">
        <v>325</v>
      </c>
      <c r="G175" s="200" t="s">
        <v>141</v>
      </c>
      <c r="H175" s="201">
        <v>5.4</v>
      </c>
      <c r="I175" s="202"/>
      <c r="J175" s="203">
        <f>ROUND(I175*H175,2)</f>
        <v>0</v>
      </c>
      <c r="K175" s="199" t="s">
        <v>130</v>
      </c>
      <c r="L175" s="204"/>
      <c r="M175" s="205" t="s">
        <v>20</v>
      </c>
      <c r="N175" s="206" t="s">
        <v>43</v>
      </c>
      <c r="O175" s="34"/>
      <c r="P175" s="172">
        <f>O175*H175</f>
        <v>0</v>
      </c>
      <c r="Q175" s="172">
        <v>0.01973</v>
      </c>
      <c r="R175" s="172">
        <f>Q175*H175</f>
        <v>0.10654200000000001</v>
      </c>
      <c r="S175" s="172">
        <v>0</v>
      </c>
      <c r="T175" s="173">
        <f>S175*H175</f>
        <v>0</v>
      </c>
      <c r="AR175" s="16" t="s">
        <v>162</v>
      </c>
      <c r="AT175" s="16" t="s">
        <v>228</v>
      </c>
      <c r="AU175" s="16" t="s">
        <v>80</v>
      </c>
      <c r="AY175" s="16" t="s">
        <v>124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6" t="s">
        <v>22</v>
      </c>
      <c r="BK175" s="174">
        <f>ROUND(I175*H175,2)</f>
        <v>0</v>
      </c>
      <c r="BL175" s="16" t="s">
        <v>131</v>
      </c>
      <c r="BM175" s="16" t="s">
        <v>326</v>
      </c>
    </row>
    <row r="176" spans="2:51" s="11" customFormat="1" ht="20.25" customHeight="1">
      <c r="B176" s="175"/>
      <c r="D176" s="176" t="s">
        <v>133</v>
      </c>
      <c r="E176" s="177" t="s">
        <v>20</v>
      </c>
      <c r="F176" s="178" t="s">
        <v>327</v>
      </c>
      <c r="H176" s="179">
        <v>5.4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84" t="s">
        <v>133</v>
      </c>
      <c r="AU176" s="184" t="s">
        <v>80</v>
      </c>
      <c r="AV176" s="11" t="s">
        <v>80</v>
      </c>
      <c r="AW176" s="11" t="s">
        <v>36</v>
      </c>
      <c r="AX176" s="11" t="s">
        <v>22</v>
      </c>
      <c r="AY176" s="184" t="s">
        <v>124</v>
      </c>
    </row>
    <row r="177" spans="2:65" s="1" customFormat="1" ht="20.25" customHeight="1">
      <c r="B177" s="162"/>
      <c r="C177" s="197" t="s">
        <v>328</v>
      </c>
      <c r="D177" s="197" t="s">
        <v>228</v>
      </c>
      <c r="E177" s="198" t="s">
        <v>329</v>
      </c>
      <c r="F177" s="199" t="s">
        <v>330</v>
      </c>
      <c r="G177" s="200" t="s">
        <v>220</v>
      </c>
      <c r="H177" s="201">
        <v>0.448</v>
      </c>
      <c r="I177" s="202"/>
      <c r="J177" s="203">
        <f>ROUND(I177*H177,2)</f>
        <v>0</v>
      </c>
      <c r="K177" s="199" t="s">
        <v>20</v>
      </c>
      <c r="L177" s="204"/>
      <c r="M177" s="205" t="s">
        <v>20</v>
      </c>
      <c r="N177" s="206" t="s">
        <v>43</v>
      </c>
      <c r="O177" s="34"/>
      <c r="P177" s="172">
        <f>O177*H177</f>
        <v>0</v>
      </c>
      <c r="Q177" s="172">
        <v>1</v>
      </c>
      <c r="R177" s="172">
        <f>Q177*H177</f>
        <v>0.448</v>
      </c>
      <c r="S177" s="172">
        <v>0</v>
      </c>
      <c r="T177" s="173">
        <f>S177*H177</f>
        <v>0</v>
      </c>
      <c r="AR177" s="16" t="s">
        <v>162</v>
      </c>
      <c r="AT177" s="16" t="s">
        <v>228</v>
      </c>
      <c r="AU177" s="16" t="s">
        <v>80</v>
      </c>
      <c r="AY177" s="16" t="s">
        <v>124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22</v>
      </c>
      <c r="BK177" s="174">
        <f>ROUND(I177*H177,2)</f>
        <v>0</v>
      </c>
      <c r="BL177" s="16" t="s">
        <v>131</v>
      </c>
      <c r="BM177" s="16" t="s">
        <v>331</v>
      </c>
    </row>
    <row r="178" spans="2:51" s="11" customFormat="1" ht="20.25" customHeight="1">
      <c r="B178" s="175"/>
      <c r="D178" s="185" t="s">
        <v>133</v>
      </c>
      <c r="E178" s="184" t="s">
        <v>20</v>
      </c>
      <c r="F178" s="186" t="s">
        <v>332</v>
      </c>
      <c r="H178" s="187">
        <v>0.448</v>
      </c>
      <c r="I178" s="180"/>
      <c r="L178" s="175"/>
      <c r="M178" s="181"/>
      <c r="N178" s="182"/>
      <c r="O178" s="182"/>
      <c r="P178" s="182"/>
      <c r="Q178" s="182"/>
      <c r="R178" s="182"/>
      <c r="S178" s="182"/>
      <c r="T178" s="183"/>
      <c r="AT178" s="184" t="s">
        <v>133</v>
      </c>
      <c r="AU178" s="184" t="s">
        <v>80</v>
      </c>
      <c r="AV178" s="11" t="s">
        <v>80</v>
      </c>
      <c r="AW178" s="11" t="s">
        <v>36</v>
      </c>
      <c r="AX178" s="11" t="s">
        <v>22</v>
      </c>
      <c r="AY178" s="184" t="s">
        <v>124</v>
      </c>
    </row>
    <row r="179" spans="2:63" s="10" customFormat="1" ht="29.25" customHeight="1">
      <c r="B179" s="148"/>
      <c r="D179" s="159" t="s">
        <v>71</v>
      </c>
      <c r="E179" s="160" t="s">
        <v>138</v>
      </c>
      <c r="F179" s="160" t="s">
        <v>333</v>
      </c>
      <c r="I179" s="151"/>
      <c r="J179" s="161">
        <f>BK179</f>
        <v>0</v>
      </c>
      <c r="L179" s="148"/>
      <c r="M179" s="153"/>
      <c r="N179" s="154"/>
      <c r="O179" s="154"/>
      <c r="P179" s="155">
        <f>SUM(P180:P211)</f>
        <v>0</v>
      </c>
      <c r="Q179" s="154"/>
      <c r="R179" s="155">
        <f>SUM(R180:R211)</f>
        <v>278.0970637703</v>
      </c>
      <c r="S179" s="154"/>
      <c r="T179" s="156">
        <f>SUM(T180:T211)</f>
        <v>0</v>
      </c>
      <c r="AR179" s="149" t="s">
        <v>22</v>
      </c>
      <c r="AT179" s="157" t="s">
        <v>71</v>
      </c>
      <c r="AU179" s="157" t="s">
        <v>22</v>
      </c>
      <c r="AY179" s="149" t="s">
        <v>124</v>
      </c>
      <c r="BK179" s="158">
        <f>SUM(BK180:BK211)</f>
        <v>0</v>
      </c>
    </row>
    <row r="180" spans="2:65" s="1" customFormat="1" ht="20.25" customHeight="1">
      <c r="B180" s="162"/>
      <c r="C180" s="163" t="s">
        <v>334</v>
      </c>
      <c r="D180" s="163" t="s">
        <v>126</v>
      </c>
      <c r="E180" s="164" t="s">
        <v>335</v>
      </c>
      <c r="F180" s="165" t="s">
        <v>336</v>
      </c>
      <c r="G180" s="166" t="s">
        <v>321</v>
      </c>
      <c r="H180" s="167">
        <v>44</v>
      </c>
      <c r="I180" s="168"/>
      <c r="J180" s="169">
        <f>ROUND(I180*H180,2)</f>
        <v>0</v>
      </c>
      <c r="K180" s="165" t="s">
        <v>130</v>
      </c>
      <c r="L180" s="33"/>
      <c r="M180" s="170" t="s">
        <v>20</v>
      </c>
      <c r="N180" s="171" t="s">
        <v>43</v>
      </c>
      <c r="O180" s="34"/>
      <c r="P180" s="172">
        <f>O180*H180</f>
        <v>0</v>
      </c>
      <c r="Q180" s="172">
        <v>0.0007</v>
      </c>
      <c r="R180" s="172">
        <f>Q180*H180</f>
        <v>0.0308</v>
      </c>
      <c r="S180" s="172">
        <v>0</v>
      </c>
      <c r="T180" s="173">
        <f>S180*H180</f>
        <v>0</v>
      </c>
      <c r="AR180" s="16" t="s">
        <v>131</v>
      </c>
      <c r="AT180" s="16" t="s">
        <v>126</v>
      </c>
      <c r="AU180" s="16" t="s">
        <v>80</v>
      </c>
      <c r="AY180" s="16" t="s">
        <v>124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6" t="s">
        <v>22</v>
      </c>
      <c r="BK180" s="174">
        <f>ROUND(I180*H180,2)</f>
        <v>0</v>
      </c>
      <c r="BL180" s="16" t="s">
        <v>131</v>
      </c>
      <c r="BM180" s="16" t="s">
        <v>337</v>
      </c>
    </row>
    <row r="181" spans="2:65" s="1" customFormat="1" ht="20.25" customHeight="1">
      <c r="B181" s="162"/>
      <c r="C181" s="197" t="s">
        <v>338</v>
      </c>
      <c r="D181" s="197" t="s">
        <v>228</v>
      </c>
      <c r="E181" s="198" t="s">
        <v>339</v>
      </c>
      <c r="F181" s="199" t="s">
        <v>340</v>
      </c>
      <c r="G181" s="200" t="s">
        <v>321</v>
      </c>
      <c r="H181" s="201">
        <v>44</v>
      </c>
      <c r="I181" s="202"/>
      <c r="J181" s="203">
        <f>ROUND(I181*H181,2)</f>
        <v>0</v>
      </c>
      <c r="K181" s="199" t="s">
        <v>130</v>
      </c>
      <c r="L181" s="204"/>
      <c r="M181" s="205" t="s">
        <v>20</v>
      </c>
      <c r="N181" s="206" t="s">
        <v>43</v>
      </c>
      <c r="O181" s="34"/>
      <c r="P181" s="172">
        <f>O181*H181</f>
        <v>0</v>
      </c>
      <c r="Q181" s="172">
        <v>0.00487</v>
      </c>
      <c r="R181" s="172">
        <f>Q181*H181</f>
        <v>0.21428</v>
      </c>
      <c r="S181" s="172">
        <v>0</v>
      </c>
      <c r="T181" s="173">
        <f>S181*H181</f>
        <v>0</v>
      </c>
      <c r="AR181" s="16" t="s">
        <v>162</v>
      </c>
      <c r="AT181" s="16" t="s">
        <v>228</v>
      </c>
      <c r="AU181" s="16" t="s">
        <v>80</v>
      </c>
      <c r="AY181" s="16" t="s">
        <v>124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6" t="s">
        <v>22</v>
      </c>
      <c r="BK181" s="174">
        <f>ROUND(I181*H181,2)</f>
        <v>0</v>
      </c>
      <c r="BL181" s="16" t="s">
        <v>131</v>
      </c>
      <c r="BM181" s="16" t="s">
        <v>341</v>
      </c>
    </row>
    <row r="182" spans="2:65" s="1" customFormat="1" ht="20.25" customHeight="1">
      <c r="B182" s="162"/>
      <c r="C182" s="163" t="s">
        <v>342</v>
      </c>
      <c r="D182" s="163" t="s">
        <v>126</v>
      </c>
      <c r="E182" s="164" t="s">
        <v>343</v>
      </c>
      <c r="F182" s="165" t="s">
        <v>344</v>
      </c>
      <c r="G182" s="166" t="s">
        <v>165</v>
      </c>
      <c r="H182" s="167">
        <v>14.324</v>
      </c>
      <c r="I182" s="168"/>
      <c r="J182" s="169">
        <f>ROUND(I182*H182,2)</f>
        <v>0</v>
      </c>
      <c r="K182" s="165" t="s">
        <v>130</v>
      </c>
      <c r="L182" s="33"/>
      <c r="M182" s="170" t="s">
        <v>20</v>
      </c>
      <c r="N182" s="171" t="s">
        <v>43</v>
      </c>
      <c r="O182" s="34"/>
      <c r="P182" s="172">
        <f>O182*H182</f>
        <v>0</v>
      </c>
      <c r="Q182" s="172">
        <v>2.47786</v>
      </c>
      <c r="R182" s="172">
        <f>Q182*H182</f>
        <v>35.49286664</v>
      </c>
      <c r="S182" s="172">
        <v>0</v>
      </c>
      <c r="T182" s="173">
        <f>S182*H182</f>
        <v>0</v>
      </c>
      <c r="AR182" s="16" t="s">
        <v>131</v>
      </c>
      <c r="AT182" s="16" t="s">
        <v>126</v>
      </c>
      <c r="AU182" s="16" t="s">
        <v>80</v>
      </c>
      <c r="AY182" s="16" t="s">
        <v>124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6" t="s">
        <v>22</v>
      </c>
      <c r="BK182" s="174">
        <f>ROUND(I182*H182,2)</f>
        <v>0</v>
      </c>
      <c r="BL182" s="16" t="s">
        <v>131</v>
      </c>
      <c r="BM182" s="16" t="s">
        <v>345</v>
      </c>
    </row>
    <row r="183" spans="2:51" s="11" customFormat="1" ht="20.25" customHeight="1">
      <c r="B183" s="175"/>
      <c r="D183" s="185" t="s">
        <v>133</v>
      </c>
      <c r="E183" s="184" t="s">
        <v>20</v>
      </c>
      <c r="F183" s="186" t="s">
        <v>346</v>
      </c>
      <c r="H183" s="187">
        <v>12.075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84" t="s">
        <v>133</v>
      </c>
      <c r="AU183" s="184" t="s">
        <v>80</v>
      </c>
      <c r="AV183" s="11" t="s">
        <v>80</v>
      </c>
      <c r="AW183" s="11" t="s">
        <v>36</v>
      </c>
      <c r="AX183" s="11" t="s">
        <v>72</v>
      </c>
      <c r="AY183" s="184" t="s">
        <v>124</v>
      </c>
    </row>
    <row r="184" spans="2:51" s="11" customFormat="1" ht="20.25" customHeight="1">
      <c r="B184" s="175"/>
      <c r="D184" s="185" t="s">
        <v>133</v>
      </c>
      <c r="E184" s="184" t="s">
        <v>20</v>
      </c>
      <c r="F184" s="186" t="s">
        <v>347</v>
      </c>
      <c r="H184" s="187">
        <v>1.449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84" t="s">
        <v>133</v>
      </c>
      <c r="AU184" s="184" t="s">
        <v>80</v>
      </c>
      <c r="AV184" s="11" t="s">
        <v>80</v>
      </c>
      <c r="AW184" s="11" t="s">
        <v>36</v>
      </c>
      <c r="AX184" s="11" t="s">
        <v>72</v>
      </c>
      <c r="AY184" s="184" t="s">
        <v>124</v>
      </c>
    </row>
    <row r="185" spans="2:51" s="11" customFormat="1" ht="20.25" customHeight="1">
      <c r="B185" s="175"/>
      <c r="D185" s="185" t="s">
        <v>133</v>
      </c>
      <c r="E185" s="184" t="s">
        <v>20</v>
      </c>
      <c r="F185" s="186" t="s">
        <v>348</v>
      </c>
      <c r="H185" s="187">
        <v>0.8</v>
      </c>
      <c r="I185" s="180"/>
      <c r="L185" s="175"/>
      <c r="M185" s="181"/>
      <c r="N185" s="182"/>
      <c r="O185" s="182"/>
      <c r="P185" s="182"/>
      <c r="Q185" s="182"/>
      <c r="R185" s="182"/>
      <c r="S185" s="182"/>
      <c r="T185" s="183"/>
      <c r="AT185" s="184" t="s">
        <v>133</v>
      </c>
      <c r="AU185" s="184" t="s">
        <v>80</v>
      </c>
      <c r="AV185" s="11" t="s">
        <v>80</v>
      </c>
      <c r="AW185" s="11" t="s">
        <v>36</v>
      </c>
      <c r="AX185" s="11" t="s">
        <v>72</v>
      </c>
      <c r="AY185" s="184" t="s">
        <v>124</v>
      </c>
    </row>
    <row r="186" spans="2:51" s="12" customFormat="1" ht="20.25" customHeight="1">
      <c r="B186" s="188"/>
      <c r="D186" s="176" t="s">
        <v>133</v>
      </c>
      <c r="E186" s="189" t="s">
        <v>20</v>
      </c>
      <c r="F186" s="190" t="s">
        <v>170</v>
      </c>
      <c r="H186" s="191">
        <v>14.324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96" t="s">
        <v>133</v>
      </c>
      <c r="AU186" s="196" t="s">
        <v>80</v>
      </c>
      <c r="AV186" s="12" t="s">
        <v>131</v>
      </c>
      <c r="AW186" s="12" t="s">
        <v>36</v>
      </c>
      <c r="AX186" s="12" t="s">
        <v>22</v>
      </c>
      <c r="AY186" s="196" t="s">
        <v>124</v>
      </c>
    </row>
    <row r="187" spans="2:65" s="1" customFormat="1" ht="20.25" customHeight="1">
      <c r="B187" s="162"/>
      <c r="C187" s="163" t="s">
        <v>349</v>
      </c>
      <c r="D187" s="163" t="s">
        <v>126</v>
      </c>
      <c r="E187" s="164" t="s">
        <v>350</v>
      </c>
      <c r="F187" s="165" t="s">
        <v>351</v>
      </c>
      <c r="G187" s="166" t="s">
        <v>129</v>
      </c>
      <c r="H187" s="167">
        <v>29.56</v>
      </c>
      <c r="I187" s="168"/>
      <c r="J187" s="169">
        <f>ROUND(I187*H187,2)</f>
        <v>0</v>
      </c>
      <c r="K187" s="165" t="s">
        <v>130</v>
      </c>
      <c r="L187" s="33"/>
      <c r="M187" s="170" t="s">
        <v>20</v>
      </c>
      <c r="N187" s="171" t="s">
        <v>43</v>
      </c>
      <c r="O187" s="34"/>
      <c r="P187" s="172">
        <f>O187*H187</f>
        <v>0</v>
      </c>
      <c r="Q187" s="172">
        <v>0.0417442</v>
      </c>
      <c r="R187" s="172">
        <f>Q187*H187</f>
        <v>1.233958552</v>
      </c>
      <c r="S187" s="172">
        <v>0</v>
      </c>
      <c r="T187" s="173">
        <f>S187*H187</f>
        <v>0</v>
      </c>
      <c r="AR187" s="16" t="s">
        <v>131</v>
      </c>
      <c r="AT187" s="16" t="s">
        <v>126</v>
      </c>
      <c r="AU187" s="16" t="s">
        <v>80</v>
      </c>
      <c r="AY187" s="16" t="s">
        <v>124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6" t="s">
        <v>22</v>
      </c>
      <c r="BK187" s="174">
        <f>ROUND(I187*H187,2)</f>
        <v>0</v>
      </c>
      <c r="BL187" s="16" t="s">
        <v>131</v>
      </c>
      <c r="BM187" s="16" t="s">
        <v>352</v>
      </c>
    </row>
    <row r="188" spans="2:51" s="11" customFormat="1" ht="20.25" customHeight="1">
      <c r="B188" s="175"/>
      <c r="D188" s="185" t="s">
        <v>133</v>
      </c>
      <c r="E188" s="184" t="s">
        <v>20</v>
      </c>
      <c r="F188" s="186" t="s">
        <v>353</v>
      </c>
      <c r="H188" s="187">
        <v>6.9</v>
      </c>
      <c r="I188" s="180"/>
      <c r="L188" s="175"/>
      <c r="M188" s="181"/>
      <c r="N188" s="182"/>
      <c r="O188" s="182"/>
      <c r="P188" s="182"/>
      <c r="Q188" s="182"/>
      <c r="R188" s="182"/>
      <c r="S188" s="182"/>
      <c r="T188" s="183"/>
      <c r="AT188" s="184" t="s">
        <v>133</v>
      </c>
      <c r="AU188" s="184" t="s">
        <v>80</v>
      </c>
      <c r="AV188" s="11" t="s">
        <v>80</v>
      </c>
      <c r="AW188" s="11" t="s">
        <v>36</v>
      </c>
      <c r="AX188" s="11" t="s">
        <v>72</v>
      </c>
      <c r="AY188" s="184" t="s">
        <v>124</v>
      </c>
    </row>
    <row r="189" spans="2:51" s="11" customFormat="1" ht="20.25" customHeight="1">
      <c r="B189" s="175"/>
      <c r="D189" s="185" t="s">
        <v>133</v>
      </c>
      <c r="E189" s="184" t="s">
        <v>20</v>
      </c>
      <c r="F189" s="186" t="s">
        <v>354</v>
      </c>
      <c r="H189" s="187">
        <v>20.7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84" t="s">
        <v>133</v>
      </c>
      <c r="AU189" s="184" t="s">
        <v>80</v>
      </c>
      <c r="AV189" s="11" t="s">
        <v>80</v>
      </c>
      <c r="AW189" s="11" t="s">
        <v>36</v>
      </c>
      <c r="AX189" s="11" t="s">
        <v>72</v>
      </c>
      <c r="AY189" s="184" t="s">
        <v>124</v>
      </c>
    </row>
    <row r="190" spans="2:51" s="11" customFormat="1" ht="20.25" customHeight="1">
      <c r="B190" s="175"/>
      <c r="D190" s="185" t="s">
        <v>133</v>
      </c>
      <c r="E190" s="184" t="s">
        <v>20</v>
      </c>
      <c r="F190" s="186" t="s">
        <v>355</v>
      </c>
      <c r="H190" s="187">
        <v>1.75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84" t="s">
        <v>133</v>
      </c>
      <c r="AU190" s="184" t="s">
        <v>80</v>
      </c>
      <c r="AV190" s="11" t="s">
        <v>80</v>
      </c>
      <c r="AW190" s="11" t="s">
        <v>36</v>
      </c>
      <c r="AX190" s="11" t="s">
        <v>72</v>
      </c>
      <c r="AY190" s="184" t="s">
        <v>124</v>
      </c>
    </row>
    <row r="191" spans="2:51" s="11" customFormat="1" ht="20.25" customHeight="1">
      <c r="B191" s="175"/>
      <c r="D191" s="185" t="s">
        <v>133</v>
      </c>
      <c r="E191" s="184" t="s">
        <v>20</v>
      </c>
      <c r="F191" s="186" t="s">
        <v>356</v>
      </c>
      <c r="H191" s="187">
        <v>0.21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84" t="s">
        <v>133</v>
      </c>
      <c r="AU191" s="184" t="s">
        <v>80</v>
      </c>
      <c r="AV191" s="11" t="s">
        <v>80</v>
      </c>
      <c r="AW191" s="11" t="s">
        <v>36</v>
      </c>
      <c r="AX191" s="11" t="s">
        <v>72</v>
      </c>
      <c r="AY191" s="184" t="s">
        <v>124</v>
      </c>
    </row>
    <row r="192" spans="2:51" s="12" customFormat="1" ht="20.25" customHeight="1">
      <c r="B192" s="188"/>
      <c r="D192" s="176" t="s">
        <v>133</v>
      </c>
      <c r="E192" s="189" t="s">
        <v>20</v>
      </c>
      <c r="F192" s="190" t="s">
        <v>170</v>
      </c>
      <c r="H192" s="191">
        <v>29.56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96" t="s">
        <v>133</v>
      </c>
      <c r="AU192" s="196" t="s">
        <v>80</v>
      </c>
      <c r="AV192" s="12" t="s">
        <v>131</v>
      </c>
      <c r="AW192" s="12" t="s">
        <v>36</v>
      </c>
      <c r="AX192" s="12" t="s">
        <v>22</v>
      </c>
      <c r="AY192" s="196" t="s">
        <v>124</v>
      </c>
    </row>
    <row r="193" spans="2:65" s="1" customFormat="1" ht="20.25" customHeight="1">
      <c r="B193" s="162"/>
      <c r="C193" s="163" t="s">
        <v>357</v>
      </c>
      <c r="D193" s="163" t="s">
        <v>126</v>
      </c>
      <c r="E193" s="164" t="s">
        <v>358</v>
      </c>
      <c r="F193" s="165" t="s">
        <v>359</v>
      </c>
      <c r="G193" s="166" t="s">
        <v>129</v>
      </c>
      <c r="H193" s="167">
        <v>29.56</v>
      </c>
      <c r="I193" s="168"/>
      <c r="J193" s="169">
        <f>ROUND(I193*H193,2)</f>
        <v>0</v>
      </c>
      <c r="K193" s="165" t="s">
        <v>130</v>
      </c>
      <c r="L193" s="33"/>
      <c r="M193" s="170" t="s">
        <v>20</v>
      </c>
      <c r="N193" s="171" t="s">
        <v>43</v>
      </c>
      <c r="O193" s="34"/>
      <c r="P193" s="172">
        <f>O193*H193</f>
        <v>0</v>
      </c>
      <c r="Q193" s="172">
        <v>1.5E-05</v>
      </c>
      <c r="R193" s="172">
        <f>Q193*H193</f>
        <v>0.0004434</v>
      </c>
      <c r="S193" s="172">
        <v>0</v>
      </c>
      <c r="T193" s="173">
        <f>S193*H193</f>
        <v>0</v>
      </c>
      <c r="AR193" s="16" t="s">
        <v>131</v>
      </c>
      <c r="AT193" s="16" t="s">
        <v>126</v>
      </c>
      <c r="AU193" s="16" t="s">
        <v>80</v>
      </c>
      <c r="AY193" s="16" t="s">
        <v>124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6" t="s">
        <v>22</v>
      </c>
      <c r="BK193" s="174">
        <f>ROUND(I193*H193,2)</f>
        <v>0</v>
      </c>
      <c r="BL193" s="16" t="s">
        <v>131</v>
      </c>
      <c r="BM193" s="16" t="s">
        <v>360</v>
      </c>
    </row>
    <row r="194" spans="2:65" s="1" customFormat="1" ht="20.25" customHeight="1">
      <c r="B194" s="162"/>
      <c r="C194" s="163" t="s">
        <v>361</v>
      </c>
      <c r="D194" s="163" t="s">
        <v>126</v>
      </c>
      <c r="E194" s="164" t="s">
        <v>362</v>
      </c>
      <c r="F194" s="165" t="s">
        <v>363</v>
      </c>
      <c r="G194" s="166" t="s">
        <v>220</v>
      </c>
      <c r="H194" s="167">
        <v>1.62</v>
      </c>
      <c r="I194" s="168"/>
      <c r="J194" s="169">
        <f>ROUND(I194*H194,2)</f>
        <v>0</v>
      </c>
      <c r="K194" s="165" t="s">
        <v>130</v>
      </c>
      <c r="L194" s="33"/>
      <c r="M194" s="170" t="s">
        <v>20</v>
      </c>
      <c r="N194" s="171" t="s">
        <v>43</v>
      </c>
      <c r="O194" s="34"/>
      <c r="P194" s="172">
        <f>O194*H194</f>
        <v>0</v>
      </c>
      <c r="Q194" s="172">
        <v>1.0487652</v>
      </c>
      <c r="R194" s="172">
        <f>Q194*H194</f>
        <v>1.6989996240000003</v>
      </c>
      <c r="S194" s="172">
        <v>0</v>
      </c>
      <c r="T194" s="173">
        <f>S194*H194</f>
        <v>0</v>
      </c>
      <c r="AR194" s="16" t="s">
        <v>131</v>
      </c>
      <c r="AT194" s="16" t="s">
        <v>126</v>
      </c>
      <c r="AU194" s="16" t="s">
        <v>80</v>
      </c>
      <c r="AY194" s="16" t="s">
        <v>124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6" t="s">
        <v>22</v>
      </c>
      <c r="BK194" s="174">
        <f>ROUND(I194*H194,2)</f>
        <v>0</v>
      </c>
      <c r="BL194" s="16" t="s">
        <v>131</v>
      </c>
      <c r="BM194" s="16" t="s">
        <v>364</v>
      </c>
    </row>
    <row r="195" spans="2:51" s="11" customFormat="1" ht="20.25" customHeight="1">
      <c r="B195" s="175"/>
      <c r="D195" s="176" t="s">
        <v>133</v>
      </c>
      <c r="E195" s="177" t="s">
        <v>20</v>
      </c>
      <c r="F195" s="178" t="s">
        <v>365</v>
      </c>
      <c r="H195" s="179">
        <v>1.62</v>
      </c>
      <c r="I195" s="180"/>
      <c r="L195" s="175"/>
      <c r="M195" s="181"/>
      <c r="N195" s="182"/>
      <c r="O195" s="182"/>
      <c r="P195" s="182"/>
      <c r="Q195" s="182"/>
      <c r="R195" s="182"/>
      <c r="S195" s="182"/>
      <c r="T195" s="183"/>
      <c r="AT195" s="184" t="s">
        <v>133</v>
      </c>
      <c r="AU195" s="184" t="s">
        <v>80</v>
      </c>
      <c r="AV195" s="11" t="s">
        <v>80</v>
      </c>
      <c r="AW195" s="11" t="s">
        <v>36</v>
      </c>
      <c r="AX195" s="11" t="s">
        <v>22</v>
      </c>
      <c r="AY195" s="184" t="s">
        <v>124</v>
      </c>
    </row>
    <row r="196" spans="2:65" s="1" customFormat="1" ht="20.25" customHeight="1">
      <c r="B196" s="162"/>
      <c r="C196" s="163" t="s">
        <v>366</v>
      </c>
      <c r="D196" s="163" t="s">
        <v>126</v>
      </c>
      <c r="E196" s="164" t="s">
        <v>367</v>
      </c>
      <c r="F196" s="165" t="s">
        <v>368</v>
      </c>
      <c r="G196" s="166" t="s">
        <v>165</v>
      </c>
      <c r="H196" s="167">
        <v>91.153</v>
      </c>
      <c r="I196" s="168"/>
      <c r="J196" s="169">
        <f>ROUND(I196*H196,2)</f>
        <v>0</v>
      </c>
      <c r="K196" s="165" t="s">
        <v>130</v>
      </c>
      <c r="L196" s="33"/>
      <c r="M196" s="170" t="s">
        <v>20</v>
      </c>
      <c r="N196" s="171" t="s">
        <v>43</v>
      </c>
      <c r="O196" s="34"/>
      <c r="P196" s="172">
        <f>O196*H196</f>
        <v>0</v>
      </c>
      <c r="Q196" s="172">
        <v>2.45351</v>
      </c>
      <c r="R196" s="172">
        <f>Q196*H196</f>
        <v>223.64479703000003</v>
      </c>
      <c r="S196" s="172">
        <v>0</v>
      </c>
      <c r="T196" s="173">
        <f>S196*H196</f>
        <v>0</v>
      </c>
      <c r="AR196" s="16" t="s">
        <v>131</v>
      </c>
      <c r="AT196" s="16" t="s">
        <v>126</v>
      </c>
      <c r="AU196" s="16" t="s">
        <v>80</v>
      </c>
      <c r="AY196" s="16" t="s">
        <v>124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6" t="s">
        <v>22</v>
      </c>
      <c r="BK196" s="174">
        <f>ROUND(I196*H196,2)</f>
        <v>0</v>
      </c>
      <c r="BL196" s="16" t="s">
        <v>131</v>
      </c>
      <c r="BM196" s="16" t="s">
        <v>369</v>
      </c>
    </row>
    <row r="197" spans="2:51" s="11" customFormat="1" ht="20.25" customHeight="1">
      <c r="B197" s="175"/>
      <c r="D197" s="185" t="s">
        <v>133</v>
      </c>
      <c r="E197" s="184" t="s">
        <v>20</v>
      </c>
      <c r="F197" s="186" t="s">
        <v>370</v>
      </c>
      <c r="H197" s="187">
        <v>38.369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84" t="s">
        <v>133</v>
      </c>
      <c r="AU197" s="184" t="s">
        <v>80</v>
      </c>
      <c r="AV197" s="11" t="s">
        <v>80</v>
      </c>
      <c r="AW197" s="11" t="s">
        <v>36</v>
      </c>
      <c r="AX197" s="11" t="s">
        <v>72</v>
      </c>
      <c r="AY197" s="184" t="s">
        <v>124</v>
      </c>
    </row>
    <row r="198" spans="2:51" s="11" customFormat="1" ht="20.25" customHeight="1">
      <c r="B198" s="175"/>
      <c r="D198" s="185" t="s">
        <v>133</v>
      </c>
      <c r="E198" s="184" t="s">
        <v>20</v>
      </c>
      <c r="F198" s="186" t="s">
        <v>371</v>
      </c>
      <c r="H198" s="187">
        <v>39.806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84" t="s">
        <v>133</v>
      </c>
      <c r="AU198" s="184" t="s">
        <v>80</v>
      </c>
      <c r="AV198" s="11" t="s">
        <v>80</v>
      </c>
      <c r="AW198" s="11" t="s">
        <v>36</v>
      </c>
      <c r="AX198" s="11" t="s">
        <v>72</v>
      </c>
      <c r="AY198" s="184" t="s">
        <v>124</v>
      </c>
    </row>
    <row r="199" spans="2:51" s="11" customFormat="1" ht="20.25" customHeight="1">
      <c r="B199" s="175"/>
      <c r="D199" s="185" t="s">
        <v>133</v>
      </c>
      <c r="E199" s="184" t="s">
        <v>20</v>
      </c>
      <c r="F199" s="186" t="s">
        <v>372</v>
      </c>
      <c r="H199" s="187">
        <v>11.178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84" t="s">
        <v>133</v>
      </c>
      <c r="AU199" s="184" t="s">
        <v>80</v>
      </c>
      <c r="AV199" s="11" t="s">
        <v>80</v>
      </c>
      <c r="AW199" s="11" t="s">
        <v>36</v>
      </c>
      <c r="AX199" s="11" t="s">
        <v>72</v>
      </c>
      <c r="AY199" s="184" t="s">
        <v>124</v>
      </c>
    </row>
    <row r="200" spans="2:51" s="11" customFormat="1" ht="20.25" customHeight="1">
      <c r="B200" s="175"/>
      <c r="D200" s="185" t="s">
        <v>133</v>
      </c>
      <c r="E200" s="184" t="s">
        <v>20</v>
      </c>
      <c r="F200" s="186" t="s">
        <v>373</v>
      </c>
      <c r="H200" s="187">
        <v>1.8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84" t="s">
        <v>133</v>
      </c>
      <c r="AU200" s="184" t="s">
        <v>80</v>
      </c>
      <c r="AV200" s="11" t="s">
        <v>80</v>
      </c>
      <c r="AW200" s="11" t="s">
        <v>36</v>
      </c>
      <c r="AX200" s="11" t="s">
        <v>72</v>
      </c>
      <c r="AY200" s="184" t="s">
        <v>124</v>
      </c>
    </row>
    <row r="201" spans="2:51" s="12" customFormat="1" ht="20.25" customHeight="1">
      <c r="B201" s="188"/>
      <c r="D201" s="176" t="s">
        <v>133</v>
      </c>
      <c r="E201" s="189" t="s">
        <v>20</v>
      </c>
      <c r="F201" s="190" t="s">
        <v>170</v>
      </c>
      <c r="H201" s="191">
        <v>91.153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96" t="s">
        <v>133</v>
      </c>
      <c r="AU201" s="196" t="s">
        <v>80</v>
      </c>
      <c r="AV201" s="12" t="s">
        <v>131</v>
      </c>
      <c r="AW201" s="12" t="s">
        <v>36</v>
      </c>
      <c r="AX201" s="12" t="s">
        <v>22</v>
      </c>
      <c r="AY201" s="196" t="s">
        <v>124</v>
      </c>
    </row>
    <row r="202" spans="2:65" s="1" customFormat="1" ht="28.5" customHeight="1">
      <c r="B202" s="162"/>
      <c r="C202" s="163" t="s">
        <v>374</v>
      </c>
      <c r="D202" s="163" t="s">
        <v>126</v>
      </c>
      <c r="E202" s="164" t="s">
        <v>375</v>
      </c>
      <c r="F202" s="165" t="s">
        <v>376</v>
      </c>
      <c r="G202" s="166" t="s">
        <v>129</v>
      </c>
      <c r="H202" s="167">
        <v>198.37</v>
      </c>
      <c r="I202" s="168"/>
      <c r="J202" s="169">
        <f>ROUND(I202*H202,2)</f>
        <v>0</v>
      </c>
      <c r="K202" s="165" t="s">
        <v>130</v>
      </c>
      <c r="L202" s="33"/>
      <c r="M202" s="170" t="s">
        <v>20</v>
      </c>
      <c r="N202" s="171" t="s">
        <v>43</v>
      </c>
      <c r="O202" s="34"/>
      <c r="P202" s="172">
        <f>O202*H202</f>
        <v>0</v>
      </c>
      <c r="Q202" s="172">
        <v>0.00183239</v>
      </c>
      <c r="R202" s="172">
        <f>Q202*H202</f>
        <v>0.3634912043</v>
      </c>
      <c r="S202" s="172">
        <v>0</v>
      </c>
      <c r="T202" s="173">
        <f>S202*H202</f>
        <v>0</v>
      </c>
      <c r="AR202" s="16" t="s">
        <v>131</v>
      </c>
      <c r="AT202" s="16" t="s">
        <v>126</v>
      </c>
      <c r="AU202" s="16" t="s">
        <v>80</v>
      </c>
      <c r="AY202" s="16" t="s">
        <v>124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6" t="s">
        <v>22</v>
      </c>
      <c r="BK202" s="174">
        <f>ROUND(I202*H202,2)</f>
        <v>0</v>
      </c>
      <c r="BL202" s="16" t="s">
        <v>131</v>
      </c>
      <c r="BM202" s="16" t="s">
        <v>377</v>
      </c>
    </row>
    <row r="203" spans="2:51" s="11" customFormat="1" ht="20.25" customHeight="1">
      <c r="B203" s="175"/>
      <c r="D203" s="185" t="s">
        <v>133</v>
      </c>
      <c r="E203" s="184" t="s">
        <v>20</v>
      </c>
      <c r="F203" s="186" t="s">
        <v>378</v>
      </c>
      <c r="H203" s="187">
        <v>72.576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84" t="s">
        <v>133</v>
      </c>
      <c r="AU203" s="184" t="s">
        <v>80</v>
      </c>
      <c r="AV203" s="11" t="s">
        <v>80</v>
      </c>
      <c r="AW203" s="11" t="s">
        <v>36</v>
      </c>
      <c r="AX203" s="11" t="s">
        <v>72</v>
      </c>
      <c r="AY203" s="184" t="s">
        <v>124</v>
      </c>
    </row>
    <row r="204" spans="2:51" s="11" customFormat="1" ht="20.25" customHeight="1">
      <c r="B204" s="175"/>
      <c r="D204" s="185" t="s">
        <v>133</v>
      </c>
      <c r="E204" s="184" t="s">
        <v>20</v>
      </c>
      <c r="F204" s="186" t="s">
        <v>379</v>
      </c>
      <c r="H204" s="187">
        <v>91.334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84" t="s">
        <v>133</v>
      </c>
      <c r="AU204" s="184" t="s">
        <v>80</v>
      </c>
      <c r="AV204" s="11" t="s">
        <v>80</v>
      </c>
      <c r="AW204" s="11" t="s">
        <v>36</v>
      </c>
      <c r="AX204" s="11" t="s">
        <v>72</v>
      </c>
      <c r="AY204" s="184" t="s">
        <v>124</v>
      </c>
    </row>
    <row r="205" spans="2:51" s="11" customFormat="1" ht="20.25" customHeight="1">
      <c r="B205" s="175"/>
      <c r="D205" s="185" t="s">
        <v>133</v>
      </c>
      <c r="E205" s="184" t="s">
        <v>20</v>
      </c>
      <c r="F205" s="186" t="s">
        <v>380</v>
      </c>
      <c r="H205" s="187">
        <v>26.46</v>
      </c>
      <c r="I205" s="180"/>
      <c r="L205" s="175"/>
      <c r="M205" s="181"/>
      <c r="N205" s="182"/>
      <c r="O205" s="182"/>
      <c r="P205" s="182"/>
      <c r="Q205" s="182"/>
      <c r="R205" s="182"/>
      <c r="S205" s="182"/>
      <c r="T205" s="183"/>
      <c r="AT205" s="184" t="s">
        <v>133</v>
      </c>
      <c r="AU205" s="184" t="s">
        <v>80</v>
      </c>
      <c r="AV205" s="11" t="s">
        <v>80</v>
      </c>
      <c r="AW205" s="11" t="s">
        <v>36</v>
      </c>
      <c r="AX205" s="11" t="s">
        <v>72</v>
      </c>
      <c r="AY205" s="184" t="s">
        <v>124</v>
      </c>
    </row>
    <row r="206" spans="2:51" s="11" customFormat="1" ht="20.25" customHeight="1">
      <c r="B206" s="175"/>
      <c r="D206" s="185" t="s">
        <v>133</v>
      </c>
      <c r="E206" s="184" t="s">
        <v>20</v>
      </c>
      <c r="F206" s="186" t="s">
        <v>381</v>
      </c>
      <c r="H206" s="187">
        <v>8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84" t="s">
        <v>133</v>
      </c>
      <c r="AU206" s="184" t="s">
        <v>80</v>
      </c>
      <c r="AV206" s="11" t="s">
        <v>80</v>
      </c>
      <c r="AW206" s="11" t="s">
        <v>36</v>
      </c>
      <c r="AX206" s="11" t="s">
        <v>72</v>
      </c>
      <c r="AY206" s="184" t="s">
        <v>124</v>
      </c>
    </row>
    <row r="207" spans="2:51" s="12" customFormat="1" ht="20.25" customHeight="1">
      <c r="B207" s="188"/>
      <c r="D207" s="176" t="s">
        <v>133</v>
      </c>
      <c r="E207" s="189" t="s">
        <v>20</v>
      </c>
      <c r="F207" s="190" t="s">
        <v>170</v>
      </c>
      <c r="H207" s="191">
        <v>198.37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96" t="s">
        <v>133</v>
      </c>
      <c r="AU207" s="196" t="s">
        <v>80</v>
      </c>
      <c r="AV207" s="12" t="s">
        <v>131</v>
      </c>
      <c r="AW207" s="12" t="s">
        <v>36</v>
      </c>
      <c r="AX207" s="12" t="s">
        <v>22</v>
      </c>
      <c r="AY207" s="196" t="s">
        <v>124</v>
      </c>
    </row>
    <row r="208" spans="2:65" s="1" customFormat="1" ht="20.25" customHeight="1">
      <c r="B208" s="162"/>
      <c r="C208" s="163" t="s">
        <v>382</v>
      </c>
      <c r="D208" s="163" t="s">
        <v>126</v>
      </c>
      <c r="E208" s="164" t="s">
        <v>383</v>
      </c>
      <c r="F208" s="165" t="s">
        <v>384</v>
      </c>
      <c r="G208" s="166" t="s">
        <v>129</v>
      </c>
      <c r="H208" s="167">
        <v>198.37</v>
      </c>
      <c r="I208" s="168"/>
      <c r="J208" s="169">
        <f>ROUND(I208*H208,2)</f>
        <v>0</v>
      </c>
      <c r="K208" s="165" t="s">
        <v>130</v>
      </c>
      <c r="L208" s="33"/>
      <c r="M208" s="170" t="s">
        <v>20</v>
      </c>
      <c r="N208" s="171" t="s">
        <v>43</v>
      </c>
      <c r="O208" s="34"/>
      <c r="P208" s="172">
        <f>O208*H208</f>
        <v>0</v>
      </c>
      <c r="Q208" s="172">
        <v>3.6E-05</v>
      </c>
      <c r="R208" s="172">
        <f>Q208*H208</f>
        <v>0.0071413200000000005</v>
      </c>
      <c r="S208" s="172">
        <v>0</v>
      </c>
      <c r="T208" s="173">
        <f>S208*H208</f>
        <v>0</v>
      </c>
      <c r="AR208" s="16" t="s">
        <v>131</v>
      </c>
      <c r="AT208" s="16" t="s">
        <v>126</v>
      </c>
      <c r="AU208" s="16" t="s">
        <v>80</v>
      </c>
      <c r="AY208" s="16" t="s">
        <v>124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6" t="s">
        <v>22</v>
      </c>
      <c r="BK208" s="174">
        <f>ROUND(I208*H208,2)</f>
        <v>0</v>
      </c>
      <c r="BL208" s="16" t="s">
        <v>131</v>
      </c>
      <c r="BM208" s="16" t="s">
        <v>385</v>
      </c>
    </row>
    <row r="209" spans="2:65" s="1" customFormat="1" ht="20.25" customHeight="1">
      <c r="B209" s="162"/>
      <c r="C209" s="163" t="s">
        <v>386</v>
      </c>
      <c r="D209" s="163" t="s">
        <v>126</v>
      </c>
      <c r="E209" s="164" t="s">
        <v>387</v>
      </c>
      <c r="F209" s="165" t="s">
        <v>388</v>
      </c>
      <c r="G209" s="166" t="s">
        <v>220</v>
      </c>
      <c r="H209" s="167">
        <v>14.82</v>
      </c>
      <c r="I209" s="168"/>
      <c r="J209" s="169">
        <f>ROUND(I209*H209,2)</f>
        <v>0</v>
      </c>
      <c r="K209" s="165" t="s">
        <v>130</v>
      </c>
      <c r="L209" s="33"/>
      <c r="M209" s="170" t="s">
        <v>20</v>
      </c>
      <c r="N209" s="171" t="s">
        <v>43</v>
      </c>
      <c r="O209" s="34"/>
      <c r="P209" s="172">
        <f>O209*H209</f>
        <v>0</v>
      </c>
      <c r="Q209" s="172">
        <v>1.0383</v>
      </c>
      <c r="R209" s="172">
        <f>Q209*H209</f>
        <v>15.387606</v>
      </c>
      <c r="S209" s="172">
        <v>0</v>
      </c>
      <c r="T209" s="173">
        <f>S209*H209</f>
        <v>0</v>
      </c>
      <c r="AR209" s="16" t="s">
        <v>131</v>
      </c>
      <c r="AT209" s="16" t="s">
        <v>126</v>
      </c>
      <c r="AU209" s="16" t="s">
        <v>80</v>
      </c>
      <c r="AY209" s="16" t="s">
        <v>124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6" t="s">
        <v>22</v>
      </c>
      <c r="BK209" s="174">
        <f>ROUND(I209*H209,2)</f>
        <v>0</v>
      </c>
      <c r="BL209" s="16" t="s">
        <v>131</v>
      </c>
      <c r="BM209" s="16" t="s">
        <v>389</v>
      </c>
    </row>
    <row r="210" spans="2:51" s="11" customFormat="1" ht="20.25" customHeight="1">
      <c r="B210" s="175"/>
      <c r="D210" s="176" t="s">
        <v>133</v>
      </c>
      <c r="E210" s="177" t="s">
        <v>20</v>
      </c>
      <c r="F210" s="178" t="s">
        <v>390</v>
      </c>
      <c r="H210" s="179">
        <v>14.82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84" t="s">
        <v>133</v>
      </c>
      <c r="AU210" s="184" t="s">
        <v>80</v>
      </c>
      <c r="AV210" s="11" t="s">
        <v>80</v>
      </c>
      <c r="AW210" s="11" t="s">
        <v>36</v>
      </c>
      <c r="AX210" s="11" t="s">
        <v>22</v>
      </c>
      <c r="AY210" s="184" t="s">
        <v>124</v>
      </c>
    </row>
    <row r="211" spans="2:65" s="1" customFormat="1" ht="20.25" customHeight="1">
      <c r="B211" s="162"/>
      <c r="C211" s="163" t="s">
        <v>391</v>
      </c>
      <c r="D211" s="163" t="s">
        <v>126</v>
      </c>
      <c r="E211" s="164" t="s">
        <v>392</v>
      </c>
      <c r="F211" s="165" t="s">
        <v>393</v>
      </c>
      <c r="G211" s="166" t="s">
        <v>141</v>
      </c>
      <c r="H211" s="167">
        <v>28</v>
      </c>
      <c r="I211" s="168"/>
      <c r="J211" s="169">
        <f>ROUND(I211*H211,2)</f>
        <v>0</v>
      </c>
      <c r="K211" s="165" t="s">
        <v>130</v>
      </c>
      <c r="L211" s="33"/>
      <c r="M211" s="170" t="s">
        <v>20</v>
      </c>
      <c r="N211" s="171" t="s">
        <v>43</v>
      </c>
      <c r="O211" s="34"/>
      <c r="P211" s="172">
        <f>O211*H211</f>
        <v>0</v>
      </c>
      <c r="Q211" s="172">
        <v>0.00081</v>
      </c>
      <c r="R211" s="172">
        <f>Q211*H211</f>
        <v>0.02268</v>
      </c>
      <c r="S211" s="172">
        <v>0</v>
      </c>
      <c r="T211" s="173">
        <f>S211*H211</f>
        <v>0</v>
      </c>
      <c r="AR211" s="16" t="s">
        <v>131</v>
      </c>
      <c r="AT211" s="16" t="s">
        <v>126</v>
      </c>
      <c r="AU211" s="16" t="s">
        <v>80</v>
      </c>
      <c r="AY211" s="16" t="s">
        <v>124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6" t="s">
        <v>22</v>
      </c>
      <c r="BK211" s="174">
        <f>ROUND(I211*H211,2)</f>
        <v>0</v>
      </c>
      <c r="BL211" s="16" t="s">
        <v>131</v>
      </c>
      <c r="BM211" s="16" t="s">
        <v>394</v>
      </c>
    </row>
    <row r="212" spans="2:63" s="10" customFormat="1" ht="29.25" customHeight="1">
      <c r="B212" s="148"/>
      <c r="D212" s="159" t="s">
        <v>71</v>
      </c>
      <c r="E212" s="160" t="s">
        <v>131</v>
      </c>
      <c r="F212" s="160" t="s">
        <v>395</v>
      </c>
      <c r="I212" s="151"/>
      <c r="J212" s="161">
        <f>BK212</f>
        <v>0</v>
      </c>
      <c r="L212" s="148"/>
      <c r="M212" s="153"/>
      <c r="N212" s="154"/>
      <c r="O212" s="154"/>
      <c r="P212" s="155">
        <f>SUM(P213:P226)</f>
        <v>0</v>
      </c>
      <c r="Q212" s="154"/>
      <c r="R212" s="155">
        <f>SUM(R213:R226)</f>
        <v>164.5647422852</v>
      </c>
      <c r="S212" s="154"/>
      <c r="T212" s="156">
        <f>SUM(T213:T226)</f>
        <v>0</v>
      </c>
      <c r="AR212" s="149" t="s">
        <v>22</v>
      </c>
      <c r="AT212" s="157" t="s">
        <v>71</v>
      </c>
      <c r="AU212" s="157" t="s">
        <v>22</v>
      </c>
      <c r="AY212" s="149" t="s">
        <v>124</v>
      </c>
      <c r="BK212" s="158">
        <f>SUM(BK213:BK226)</f>
        <v>0</v>
      </c>
    </row>
    <row r="213" spans="2:65" s="1" customFormat="1" ht="20.25" customHeight="1">
      <c r="B213" s="162"/>
      <c r="C213" s="163" t="s">
        <v>396</v>
      </c>
      <c r="D213" s="163" t="s">
        <v>126</v>
      </c>
      <c r="E213" s="164" t="s">
        <v>397</v>
      </c>
      <c r="F213" s="165" t="s">
        <v>398</v>
      </c>
      <c r="G213" s="166" t="s">
        <v>165</v>
      </c>
      <c r="H213" s="167">
        <v>45.08</v>
      </c>
      <c r="I213" s="168"/>
      <c r="J213" s="169">
        <f>ROUND(I213*H213,2)</f>
        <v>0</v>
      </c>
      <c r="K213" s="165" t="s">
        <v>130</v>
      </c>
      <c r="L213" s="33"/>
      <c r="M213" s="170" t="s">
        <v>20</v>
      </c>
      <c r="N213" s="171" t="s">
        <v>43</v>
      </c>
      <c r="O213" s="34"/>
      <c r="P213" s="172">
        <f>O213*H213</f>
        <v>0</v>
      </c>
      <c r="Q213" s="172">
        <v>2.477912</v>
      </c>
      <c r="R213" s="172">
        <f>Q213*H213</f>
        <v>111.70427296</v>
      </c>
      <c r="S213" s="172">
        <v>0</v>
      </c>
      <c r="T213" s="173">
        <f>S213*H213</f>
        <v>0</v>
      </c>
      <c r="AR213" s="16" t="s">
        <v>131</v>
      </c>
      <c r="AT213" s="16" t="s">
        <v>126</v>
      </c>
      <c r="AU213" s="16" t="s">
        <v>80</v>
      </c>
      <c r="AY213" s="16" t="s">
        <v>124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6" t="s">
        <v>22</v>
      </c>
      <c r="BK213" s="174">
        <f>ROUND(I213*H213,2)</f>
        <v>0</v>
      </c>
      <c r="BL213" s="16" t="s">
        <v>131</v>
      </c>
      <c r="BM213" s="16" t="s">
        <v>399</v>
      </c>
    </row>
    <row r="214" spans="2:51" s="11" customFormat="1" ht="20.25" customHeight="1">
      <c r="B214" s="175"/>
      <c r="D214" s="176" t="s">
        <v>133</v>
      </c>
      <c r="E214" s="177" t="s">
        <v>20</v>
      </c>
      <c r="F214" s="178" t="s">
        <v>400</v>
      </c>
      <c r="H214" s="179">
        <v>45.08</v>
      </c>
      <c r="I214" s="180"/>
      <c r="L214" s="175"/>
      <c r="M214" s="181"/>
      <c r="N214" s="182"/>
      <c r="O214" s="182"/>
      <c r="P214" s="182"/>
      <c r="Q214" s="182"/>
      <c r="R214" s="182"/>
      <c r="S214" s="182"/>
      <c r="T214" s="183"/>
      <c r="AT214" s="184" t="s">
        <v>133</v>
      </c>
      <c r="AU214" s="184" t="s">
        <v>80</v>
      </c>
      <c r="AV214" s="11" t="s">
        <v>80</v>
      </c>
      <c r="AW214" s="11" t="s">
        <v>36</v>
      </c>
      <c r="AX214" s="11" t="s">
        <v>22</v>
      </c>
      <c r="AY214" s="184" t="s">
        <v>124</v>
      </c>
    </row>
    <row r="215" spans="2:65" s="1" customFormat="1" ht="20.25" customHeight="1">
      <c r="B215" s="162"/>
      <c r="C215" s="163" t="s">
        <v>401</v>
      </c>
      <c r="D215" s="163" t="s">
        <v>126</v>
      </c>
      <c r="E215" s="164" t="s">
        <v>402</v>
      </c>
      <c r="F215" s="165" t="s">
        <v>403</v>
      </c>
      <c r="G215" s="166" t="s">
        <v>129</v>
      </c>
      <c r="H215" s="167">
        <v>73.6</v>
      </c>
      <c r="I215" s="168"/>
      <c r="J215" s="169">
        <f>ROUND(I215*H215,2)</f>
        <v>0</v>
      </c>
      <c r="K215" s="165" t="s">
        <v>130</v>
      </c>
      <c r="L215" s="33"/>
      <c r="M215" s="170" t="s">
        <v>20</v>
      </c>
      <c r="N215" s="171" t="s">
        <v>43</v>
      </c>
      <c r="O215" s="34"/>
      <c r="P215" s="172">
        <f>O215*H215</f>
        <v>0</v>
      </c>
      <c r="Q215" s="172">
        <v>0.007603332</v>
      </c>
      <c r="R215" s="172">
        <f>Q215*H215</f>
        <v>0.5596052351999999</v>
      </c>
      <c r="S215" s="172">
        <v>0</v>
      </c>
      <c r="T215" s="173">
        <f>S215*H215</f>
        <v>0</v>
      </c>
      <c r="AR215" s="16" t="s">
        <v>131</v>
      </c>
      <c r="AT215" s="16" t="s">
        <v>126</v>
      </c>
      <c r="AU215" s="16" t="s">
        <v>80</v>
      </c>
      <c r="AY215" s="16" t="s">
        <v>124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6" t="s">
        <v>22</v>
      </c>
      <c r="BK215" s="174">
        <f>ROUND(I215*H215,2)</f>
        <v>0</v>
      </c>
      <c r="BL215" s="16" t="s">
        <v>131</v>
      </c>
      <c r="BM215" s="16" t="s">
        <v>404</v>
      </c>
    </row>
    <row r="216" spans="2:51" s="11" customFormat="1" ht="20.25" customHeight="1">
      <c r="B216" s="175"/>
      <c r="D216" s="176" t="s">
        <v>133</v>
      </c>
      <c r="E216" s="177" t="s">
        <v>20</v>
      </c>
      <c r="F216" s="178" t="s">
        <v>405</v>
      </c>
      <c r="H216" s="179">
        <v>73.6</v>
      </c>
      <c r="I216" s="180"/>
      <c r="L216" s="175"/>
      <c r="M216" s="181"/>
      <c r="N216" s="182"/>
      <c r="O216" s="182"/>
      <c r="P216" s="182"/>
      <c r="Q216" s="182"/>
      <c r="R216" s="182"/>
      <c r="S216" s="182"/>
      <c r="T216" s="183"/>
      <c r="AT216" s="184" t="s">
        <v>133</v>
      </c>
      <c r="AU216" s="184" t="s">
        <v>80</v>
      </c>
      <c r="AV216" s="11" t="s">
        <v>80</v>
      </c>
      <c r="AW216" s="11" t="s">
        <v>36</v>
      </c>
      <c r="AX216" s="11" t="s">
        <v>22</v>
      </c>
      <c r="AY216" s="184" t="s">
        <v>124</v>
      </c>
    </row>
    <row r="217" spans="2:65" s="1" customFormat="1" ht="20.25" customHeight="1">
      <c r="B217" s="162"/>
      <c r="C217" s="163" t="s">
        <v>406</v>
      </c>
      <c r="D217" s="163" t="s">
        <v>126</v>
      </c>
      <c r="E217" s="164" t="s">
        <v>407</v>
      </c>
      <c r="F217" s="165" t="s">
        <v>408</v>
      </c>
      <c r="G217" s="166" t="s">
        <v>129</v>
      </c>
      <c r="H217" s="167">
        <v>19</v>
      </c>
      <c r="I217" s="168"/>
      <c r="J217" s="169">
        <f>ROUND(I217*H217,2)</f>
        <v>0</v>
      </c>
      <c r="K217" s="165" t="s">
        <v>130</v>
      </c>
      <c r="L217" s="33"/>
      <c r="M217" s="170" t="s">
        <v>20</v>
      </c>
      <c r="N217" s="171" t="s">
        <v>43</v>
      </c>
      <c r="O217" s="34"/>
      <c r="P217" s="172">
        <f>O217*H217</f>
        <v>0</v>
      </c>
      <c r="Q217" s="172">
        <v>0.01787026</v>
      </c>
      <c r="R217" s="172">
        <f>Q217*H217</f>
        <v>0.33953493999999995</v>
      </c>
      <c r="S217" s="172">
        <v>0</v>
      </c>
      <c r="T217" s="173">
        <f>S217*H217</f>
        <v>0</v>
      </c>
      <c r="AR217" s="16" t="s">
        <v>131</v>
      </c>
      <c r="AT217" s="16" t="s">
        <v>126</v>
      </c>
      <c r="AU217" s="16" t="s">
        <v>80</v>
      </c>
      <c r="AY217" s="16" t="s">
        <v>124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6" t="s">
        <v>22</v>
      </c>
      <c r="BK217" s="174">
        <f>ROUND(I217*H217,2)</f>
        <v>0</v>
      </c>
      <c r="BL217" s="16" t="s">
        <v>131</v>
      </c>
      <c r="BM217" s="16" t="s">
        <v>409</v>
      </c>
    </row>
    <row r="218" spans="2:51" s="11" customFormat="1" ht="20.25" customHeight="1">
      <c r="B218" s="175"/>
      <c r="D218" s="176" t="s">
        <v>133</v>
      </c>
      <c r="E218" s="177" t="s">
        <v>20</v>
      </c>
      <c r="F218" s="178" t="s">
        <v>410</v>
      </c>
      <c r="H218" s="179">
        <v>19</v>
      </c>
      <c r="I218" s="180"/>
      <c r="L218" s="175"/>
      <c r="M218" s="181"/>
      <c r="N218" s="182"/>
      <c r="O218" s="182"/>
      <c r="P218" s="182"/>
      <c r="Q218" s="182"/>
      <c r="R218" s="182"/>
      <c r="S218" s="182"/>
      <c r="T218" s="183"/>
      <c r="AT218" s="184" t="s">
        <v>133</v>
      </c>
      <c r="AU218" s="184" t="s">
        <v>80</v>
      </c>
      <c r="AV218" s="11" t="s">
        <v>80</v>
      </c>
      <c r="AW218" s="11" t="s">
        <v>36</v>
      </c>
      <c r="AX218" s="11" t="s">
        <v>22</v>
      </c>
      <c r="AY218" s="184" t="s">
        <v>124</v>
      </c>
    </row>
    <row r="219" spans="2:65" s="1" customFormat="1" ht="20.25" customHeight="1">
      <c r="B219" s="162"/>
      <c r="C219" s="163" t="s">
        <v>411</v>
      </c>
      <c r="D219" s="163" t="s">
        <v>126</v>
      </c>
      <c r="E219" s="164" t="s">
        <v>412</v>
      </c>
      <c r="F219" s="165" t="s">
        <v>413</v>
      </c>
      <c r="G219" s="166" t="s">
        <v>129</v>
      </c>
      <c r="H219" s="167">
        <v>73.6</v>
      </c>
      <c r="I219" s="168"/>
      <c r="J219" s="169">
        <f>ROUND(I219*H219,2)</f>
        <v>0</v>
      </c>
      <c r="K219" s="165" t="s">
        <v>130</v>
      </c>
      <c r="L219" s="33"/>
      <c r="M219" s="170" t="s">
        <v>20</v>
      </c>
      <c r="N219" s="171" t="s">
        <v>43</v>
      </c>
      <c r="O219" s="34"/>
      <c r="P219" s="172">
        <f>O219*H219</f>
        <v>0</v>
      </c>
      <c r="Q219" s="172">
        <v>0</v>
      </c>
      <c r="R219" s="172">
        <f>Q219*H219</f>
        <v>0</v>
      </c>
      <c r="S219" s="172">
        <v>0</v>
      </c>
      <c r="T219" s="173">
        <f>S219*H219</f>
        <v>0</v>
      </c>
      <c r="AR219" s="16" t="s">
        <v>131</v>
      </c>
      <c r="AT219" s="16" t="s">
        <v>126</v>
      </c>
      <c r="AU219" s="16" t="s">
        <v>80</v>
      </c>
      <c r="AY219" s="16" t="s">
        <v>124</v>
      </c>
      <c r="BE219" s="174">
        <f>IF(N219="základní",J219,0)</f>
        <v>0</v>
      </c>
      <c r="BF219" s="174">
        <f>IF(N219="snížená",J219,0)</f>
        <v>0</v>
      </c>
      <c r="BG219" s="174">
        <f>IF(N219="zákl. přenesená",J219,0)</f>
        <v>0</v>
      </c>
      <c r="BH219" s="174">
        <f>IF(N219="sníž. přenesená",J219,0)</f>
        <v>0</v>
      </c>
      <c r="BI219" s="174">
        <f>IF(N219="nulová",J219,0)</f>
        <v>0</v>
      </c>
      <c r="BJ219" s="16" t="s">
        <v>22</v>
      </c>
      <c r="BK219" s="174">
        <f>ROUND(I219*H219,2)</f>
        <v>0</v>
      </c>
      <c r="BL219" s="16" t="s">
        <v>131</v>
      </c>
      <c r="BM219" s="16" t="s">
        <v>414</v>
      </c>
    </row>
    <row r="220" spans="2:65" s="1" customFormat="1" ht="20.25" customHeight="1">
      <c r="B220" s="162"/>
      <c r="C220" s="163" t="s">
        <v>415</v>
      </c>
      <c r="D220" s="163" t="s">
        <v>126</v>
      </c>
      <c r="E220" s="164" t="s">
        <v>416</v>
      </c>
      <c r="F220" s="165" t="s">
        <v>417</v>
      </c>
      <c r="G220" s="166" t="s">
        <v>129</v>
      </c>
      <c r="H220" s="167">
        <v>19</v>
      </c>
      <c r="I220" s="168"/>
      <c r="J220" s="169">
        <f>ROUND(I220*H220,2)</f>
        <v>0</v>
      </c>
      <c r="K220" s="165" t="s">
        <v>130</v>
      </c>
      <c r="L220" s="33"/>
      <c r="M220" s="170" t="s">
        <v>20</v>
      </c>
      <c r="N220" s="171" t="s">
        <v>43</v>
      </c>
      <c r="O220" s="34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AR220" s="16" t="s">
        <v>131</v>
      </c>
      <c r="AT220" s="16" t="s">
        <v>126</v>
      </c>
      <c r="AU220" s="16" t="s">
        <v>80</v>
      </c>
      <c r="AY220" s="16" t="s">
        <v>124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22</v>
      </c>
      <c r="BK220" s="174">
        <f>ROUND(I220*H220,2)</f>
        <v>0</v>
      </c>
      <c r="BL220" s="16" t="s">
        <v>131</v>
      </c>
      <c r="BM220" s="16" t="s">
        <v>418</v>
      </c>
    </row>
    <row r="221" spans="2:65" s="1" customFormat="1" ht="20.25" customHeight="1">
      <c r="B221" s="162"/>
      <c r="C221" s="163" t="s">
        <v>419</v>
      </c>
      <c r="D221" s="163" t="s">
        <v>126</v>
      </c>
      <c r="E221" s="164" t="s">
        <v>420</v>
      </c>
      <c r="F221" s="165" t="s">
        <v>421</v>
      </c>
      <c r="G221" s="166" t="s">
        <v>220</v>
      </c>
      <c r="H221" s="167">
        <v>6.75</v>
      </c>
      <c r="I221" s="168"/>
      <c r="J221" s="169">
        <f>ROUND(I221*H221,2)</f>
        <v>0</v>
      </c>
      <c r="K221" s="165" t="s">
        <v>130</v>
      </c>
      <c r="L221" s="33"/>
      <c r="M221" s="170" t="s">
        <v>20</v>
      </c>
      <c r="N221" s="171" t="s">
        <v>43</v>
      </c>
      <c r="O221" s="34"/>
      <c r="P221" s="172">
        <f>O221*H221</f>
        <v>0</v>
      </c>
      <c r="Q221" s="172">
        <v>1.0490858</v>
      </c>
      <c r="R221" s="172">
        <f>Q221*H221</f>
        <v>7.08132915</v>
      </c>
      <c r="S221" s="172">
        <v>0</v>
      </c>
      <c r="T221" s="173">
        <f>S221*H221</f>
        <v>0</v>
      </c>
      <c r="AR221" s="16" t="s">
        <v>131</v>
      </c>
      <c r="AT221" s="16" t="s">
        <v>126</v>
      </c>
      <c r="AU221" s="16" t="s">
        <v>80</v>
      </c>
      <c r="AY221" s="16" t="s">
        <v>124</v>
      </c>
      <c r="BE221" s="174">
        <f>IF(N221="základní",J221,0)</f>
        <v>0</v>
      </c>
      <c r="BF221" s="174">
        <f>IF(N221="snížená",J221,0)</f>
        <v>0</v>
      </c>
      <c r="BG221" s="174">
        <f>IF(N221="zákl. přenesená",J221,0)</f>
        <v>0</v>
      </c>
      <c r="BH221" s="174">
        <f>IF(N221="sníž. přenesená",J221,0)</f>
        <v>0</v>
      </c>
      <c r="BI221" s="174">
        <f>IF(N221="nulová",J221,0)</f>
        <v>0</v>
      </c>
      <c r="BJ221" s="16" t="s">
        <v>22</v>
      </c>
      <c r="BK221" s="174">
        <f>ROUND(I221*H221,2)</f>
        <v>0</v>
      </c>
      <c r="BL221" s="16" t="s">
        <v>131</v>
      </c>
      <c r="BM221" s="16" t="s">
        <v>422</v>
      </c>
    </row>
    <row r="222" spans="2:51" s="11" customFormat="1" ht="20.25" customHeight="1">
      <c r="B222" s="175"/>
      <c r="D222" s="176" t="s">
        <v>133</v>
      </c>
      <c r="E222" s="177" t="s">
        <v>20</v>
      </c>
      <c r="F222" s="178" t="s">
        <v>423</v>
      </c>
      <c r="H222" s="179">
        <v>6.75</v>
      </c>
      <c r="I222" s="180"/>
      <c r="L222" s="175"/>
      <c r="M222" s="181"/>
      <c r="N222" s="182"/>
      <c r="O222" s="182"/>
      <c r="P222" s="182"/>
      <c r="Q222" s="182"/>
      <c r="R222" s="182"/>
      <c r="S222" s="182"/>
      <c r="T222" s="183"/>
      <c r="AT222" s="184" t="s">
        <v>133</v>
      </c>
      <c r="AU222" s="184" t="s">
        <v>80</v>
      </c>
      <c r="AV222" s="11" t="s">
        <v>80</v>
      </c>
      <c r="AW222" s="11" t="s">
        <v>36</v>
      </c>
      <c r="AX222" s="11" t="s">
        <v>22</v>
      </c>
      <c r="AY222" s="184" t="s">
        <v>124</v>
      </c>
    </row>
    <row r="223" spans="2:65" s="1" customFormat="1" ht="20.25" customHeight="1">
      <c r="B223" s="162"/>
      <c r="C223" s="163" t="s">
        <v>424</v>
      </c>
      <c r="D223" s="163" t="s">
        <v>126</v>
      </c>
      <c r="E223" s="164" t="s">
        <v>425</v>
      </c>
      <c r="F223" s="165" t="s">
        <v>426</v>
      </c>
      <c r="G223" s="166" t="s">
        <v>165</v>
      </c>
      <c r="H223" s="167">
        <v>24</v>
      </c>
      <c r="I223" s="168"/>
      <c r="J223" s="169">
        <f>ROUND(I223*H223,2)</f>
        <v>0</v>
      </c>
      <c r="K223" s="165" t="s">
        <v>130</v>
      </c>
      <c r="L223" s="33"/>
      <c r="M223" s="170" t="s">
        <v>20</v>
      </c>
      <c r="N223" s="171" t="s">
        <v>43</v>
      </c>
      <c r="O223" s="34"/>
      <c r="P223" s="172">
        <f>O223*H223</f>
        <v>0</v>
      </c>
      <c r="Q223" s="172">
        <v>1.87</v>
      </c>
      <c r="R223" s="172">
        <f>Q223*H223</f>
        <v>44.88</v>
      </c>
      <c r="S223" s="172">
        <v>0</v>
      </c>
      <c r="T223" s="173">
        <f>S223*H223</f>
        <v>0</v>
      </c>
      <c r="AR223" s="16" t="s">
        <v>131</v>
      </c>
      <c r="AT223" s="16" t="s">
        <v>126</v>
      </c>
      <c r="AU223" s="16" t="s">
        <v>80</v>
      </c>
      <c r="AY223" s="16" t="s">
        <v>124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6" t="s">
        <v>22</v>
      </c>
      <c r="BK223" s="174">
        <f>ROUND(I223*H223,2)</f>
        <v>0</v>
      </c>
      <c r="BL223" s="16" t="s">
        <v>131</v>
      </c>
      <c r="BM223" s="16" t="s">
        <v>427</v>
      </c>
    </row>
    <row r="224" spans="2:51" s="11" customFormat="1" ht="20.25" customHeight="1">
      <c r="B224" s="175"/>
      <c r="D224" s="176" t="s">
        <v>133</v>
      </c>
      <c r="E224" s="177" t="s">
        <v>20</v>
      </c>
      <c r="F224" s="178" t="s">
        <v>428</v>
      </c>
      <c r="H224" s="179">
        <v>24</v>
      </c>
      <c r="I224" s="180"/>
      <c r="L224" s="175"/>
      <c r="M224" s="181"/>
      <c r="N224" s="182"/>
      <c r="O224" s="182"/>
      <c r="P224" s="182"/>
      <c r="Q224" s="182"/>
      <c r="R224" s="182"/>
      <c r="S224" s="182"/>
      <c r="T224" s="183"/>
      <c r="AT224" s="184" t="s">
        <v>133</v>
      </c>
      <c r="AU224" s="184" t="s">
        <v>80</v>
      </c>
      <c r="AV224" s="11" t="s">
        <v>80</v>
      </c>
      <c r="AW224" s="11" t="s">
        <v>36</v>
      </c>
      <c r="AX224" s="11" t="s">
        <v>22</v>
      </c>
      <c r="AY224" s="184" t="s">
        <v>124</v>
      </c>
    </row>
    <row r="225" spans="2:65" s="1" customFormat="1" ht="20.25" customHeight="1">
      <c r="B225" s="162"/>
      <c r="C225" s="163" t="s">
        <v>429</v>
      </c>
      <c r="D225" s="163" t="s">
        <v>126</v>
      </c>
      <c r="E225" s="164" t="s">
        <v>430</v>
      </c>
      <c r="F225" s="165" t="s">
        <v>431</v>
      </c>
      <c r="G225" s="166" t="s">
        <v>129</v>
      </c>
      <c r="H225" s="167">
        <v>80</v>
      </c>
      <c r="I225" s="168"/>
      <c r="J225" s="169">
        <f>ROUND(I225*H225,2)</f>
        <v>0</v>
      </c>
      <c r="K225" s="165" t="s">
        <v>130</v>
      </c>
      <c r="L225" s="33"/>
      <c r="M225" s="170" t="s">
        <v>20</v>
      </c>
      <c r="N225" s="171" t="s">
        <v>43</v>
      </c>
      <c r="O225" s="34"/>
      <c r="P225" s="172">
        <f>O225*H225</f>
        <v>0</v>
      </c>
      <c r="Q225" s="172">
        <v>0</v>
      </c>
      <c r="R225" s="172">
        <f>Q225*H225</f>
        <v>0</v>
      </c>
      <c r="S225" s="172">
        <v>0</v>
      </c>
      <c r="T225" s="173">
        <f>S225*H225</f>
        <v>0</v>
      </c>
      <c r="AR225" s="16" t="s">
        <v>131</v>
      </c>
      <c r="AT225" s="16" t="s">
        <v>126</v>
      </c>
      <c r="AU225" s="16" t="s">
        <v>80</v>
      </c>
      <c r="AY225" s="16" t="s">
        <v>124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6" t="s">
        <v>22</v>
      </c>
      <c r="BK225" s="174">
        <f>ROUND(I225*H225,2)</f>
        <v>0</v>
      </c>
      <c r="BL225" s="16" t="s">
        <v>131</v>
      </c>
      <c r="BM225" s="16" t="s">
        <v>432</v>
      </c>
    </row>
    <row r="226" spans="2:51" s="11" customFormat="1" ht="20.25" customHeight="1">
      <c r="B226" s="175"/>
      <c r="D226" s="185" t="s">
        <v>133</v>
      </c>
      <c r="E226" s="184" t="s">
        <v>20</v>
      </c>
      <c r="F226" s="186" t="s">
        <v>433</v>
      </c>
      <c r="H226" s="187">
        <v>80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84" t="s">
        <v>133</v>
      </c>
      <c r="AU226" s="184" t="s">
        <v>80</v>
      </c>
      <c r="AV226" s="11" t="s">
        <v>80</v>
      </c>
      <c r="AW226" s="11" t="s">
        <v>36</v>
      </c>
      <c r="AX226" s="11" t="s">
        <v>22</v>
      </c>
      <c r="AY226" s="184" t="s">
        <v>124</v>
      </c>
    </row>
    <row r="227" spans="2:63" s="10" customFormat="1" ht="29.25" customHeight="1">
      <c r="B227" s="148"/>
      <c r="D227" s="159" t="s">
        <v>71</v>
      </c>
      <c r="E227" s="160" t="s">
        <v>147</v>
      </c>
      <c r="F227" s="160" t="s">
        <v>434</v>
      </c>
      <c r="I227" s="151"/>
      <c r="J227" s="161">
        <f>BK227</f>
        <v>0</v>
      </c>
      <c r="L227" s="148"/>
      <c r="M227" s="153"/>
      <c r="N227" s="154"/>
      <c r="O227" s="154"/>
      <c r="P227" s="155">
        <f>SUM(P228:P243)</f>
        <v>0</v>
      </c>
      <c r="Q227" s="154"/>
      <c r="R227" s="155">
        <f>SUM(R228:R243)</f>
        <v>10.543536</v>
      </c>
      <c r="S227" s="154"/>
      <c r="T227" s="156">
        <f>SUM(T228:T243)</f>
        <v>0</v>
      </c>
      <c r="AR227" s="149" t="s">
        <v>22</v>
      </c>
      <c r="AT227" s="157" t="s">
        <v>71</v>
      </c>
      <c r="AU227" s="157" t="s">
        <v>22</v>
      </c>
      <c r="AY227" s="149" t="s">
        <v>124</v>
      </c>
      <c r="BK227" s="158">
        <f>SUM(BK228:BK243)</f>
        <v>0</v>
      </c>
    </row>
    <row r="228" spans="2:65" s="1" customFormat="1" ht="20.25" customHeight="1">
      <c r="B228" s="162"/>
      <c r="C228" s="163" t="s">
        <v>435</v>
      </c>
      <c r="D228" s="163" t="s">
        <v>126</v>
      </c>
      <c r="E228" s="164" t="s">
        <v>436</v>
      </c>
      <c r="F228" s="165" t="s">
        <v>437</v>
      </c>
      <c r="G228" s="166" t="s">
        <v>129</v>
      </c>
      <c r="H228" s="167">
        <v>10.8</v>
      </c>
      <c r="I228" s="168"/>
      <c r="J228" s="169">
        <f>ROUND(I228*H228,2)</f>
        <v>0</v>
      </c>
      <c r="K228" s="165" t="s">
        <v>130</v>
      </c>
      <c r="L228" s="33"/>
      <c r="M228" s="170" t="s">
        <v>20</v>
      </c>
      <c r="N228" s="171" t="s">
        <v>43</v>
      </c>
      <c r="O228" s="34"/>
      <c r="P228" s="172">
        <f>O228*H228</f>
        <v>0</v>
      </c>
      <c r="Q228" s="172">
        <v>0</v>
      </c>
      <c r="R228" s="172">
        <f>Q228*H228</f>
        <v>0</v>
      </c>
      <c r="S228" s="172">
        <v>0</v>
      </c>
      <c r="T228" s="173">
        <f>S228*H228</f>
        <v>0</v>
      </c>
      <c r="AR228" s="16" t="s">
        <v>131</v>
      </c>
      <c r="AT228" s="16" t="s">
        <v>126</v>
      </c>
      <c r="AU228" s="16" t="s">
        <v>80</v>
      </c>
      <c r="AY228" s="16" t="s">
        <v>124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6" t="s">
        <v>22</v>
      </c>
      <c r="BK228" s="174">
        <f>ROUND(I228*H228,2)</f>
        <v>0</v>
      </c>
      <c r="BL228" s="16" t="s">
        <v>131</v>
      </c>
      <c r="BM228" s="16" t="s">
        <v>438</v>
      </c>
    </row>
    <row r="229" spans="2:51" s="11" customFormat="1" ht="20.25" customHeight="1">
      <c r="B229" s="175"/>
      <c r="D229" s="176" t="s">
        <v>133</v>
      </c>
      <c r="E229" s="177" t="s">
        <v>20</v>
      </c>
      <c r="F229" s="178" t="s">
        <v>439</v>
      </c>
      <c r="H229" s="179">
        <v>10.8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84" t="s">
        <v>133</v>
      </c>
      <c r="AU229" s="184" t="s">
        <v>80</v>
      </c>
      <c r="AV229" s="11" t="s">
        <v>80</v>
      </c>
      <c r="AW229" s="11" t="s">
        <v>36</v>
      </c>
      <c r="AX229" s="11" t="s">
        <v>22</v>
      </c>
      <c r="AY229" s="184" t="s">
        <v>124</v>
      </c>
    </row>
    <row r="230" spans="2:65" s="1" customFormat="1" ht="20.25" customHeight="1">
      <c r="B230" s="162"/>
      <c r="C230" s="163" t="s">
        <v>440</v>
      </c>
      <c r="D230" s="163" t="s">
        <v>126</v>
      </c>
      <c r="E230" s="164" t="s">
        <v>441</v>
      </c>
      <c r="F230" s="165" t="s">
        <v>442</v>
      </c>
      <c r="G230" s="166" t="s">
        <v>129</v>
      </c>
      <c r="H230" s="167">
        <v>34.8</v>
      </c>
      <c r="I230" s="168"/>
      <c r="J230" s="169">
        <f>ROUND(I230*H230,2)</f>
        <v>0</v>
      </c>
      <c r="K230" s="165" t="s">
        <v>130</v>
      </c>
      <c r="L230" s="33"/>
      <c r="M230" s="170" t="s">
        <v>20</v>
      </c>
      <c r="N230" s="171" t="s">
        <v>43</v>
      </c>
      <c r="O230" s="34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AR230" s="16" t="s">
        <v>131</v>
      </c>
      <c r="AT230" s="16" t="s">
        <v>126</v>
      </c>
      <c r="AU230" s="16" t="s">
        <v>80</v>
      </c>
      <c r="AY230" s="16" t="s">
        <v>124</v>
      </c>
      <c r="BE230" s="174">
        <f>IF(N230="základní",J230,0)</f>
        <v>0</v>
      </c>
      <c r="BF230" s="174">
        <f>IF(N230="snížená",J230,0)</f>
        <v>0</v>
      </c>
      <c r="BG230" s="174">
        <f>IF(N230="zákl. přenesená",J230,0)</f>
        <v>0</v>
      </c>
      <c r="BH230" s="174">
        <f>IF(N230="sníž. přenesená",J230,0)</f>
        <v>0</v>
      </c>
      <c r="BI230" s="174">
        <f>IF(N230="nulová",J230,0)</f>
        <v>0</v>
      </c>
      <c r="BJ230" s="16" t="s">
        <v>22</v>
      </c>
      <c r="BK230" s="174">
        <f>ROUND(I230*H230,2)</f>
        <v>0</v>
      </c>
      <c r="BL230" s="16" t="s">
        <v>131</v>
      </c>
      <c r="BM230" s="16" t="s">
        <v>443</v>
      </c>
    </row>
    <row r="231" spans="2:51" s="11" customFormat="1" ht="20.25" customHeight="1">
      <c r="B231" s="175"/>
      <c r="D231" s="176" t="s">
        <v>133</v>
      </c>
      <c r="E231" s="177" t="s">
        <v>20</v>
      </c>
      <c r="F231" s="178" t="s">
        <v>444</v>
      </c>
      <c r="H231" s="179">
        <v>34.8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84" t="s">
        <v>133</v>
      </c>
      <c r="AU231" s="184" t="s">
        <v>80</v>
      </c>
      <c r="AV231" s="11" t="s">
        <v>80</v>
      </c>
      <c r="AW231" s="11" t="s">
        <v>36</v>
      </c>
      <c r="AX231" s="11" t="s">
        <v>22</v>
      </c>
      <c r="AY231" s="184" t="s">
        <v>124</v>
      </c>
    </row>
    <row r="232" spans="2:65" s="1" customFormat="1" ht="28.5" customHeight="1">
      <c r="B232" s="162"/>
      <c r="C232" s="163" t="s">
        <v>445</v>
      </c>
      <c r="D232" s="163" t="s">
        <v>126</v>
      </c>
      <c r="E232" s="164" t="s">
        <v>446</v>
      </c>
      <c r="F232" s="165" t="s">
        <v>447</v>
      </c>
      <c r="G232" s="166" t="s">
        <v>129</v>
      </c>
      <c r="H232" s="167">
        <v>24</v>
      </c>
      <c r="I232" s="168"/>
      <c r="J232" s="169">
        <f>ROUND(I232*H232,2)</f>
        <v>0</v>
      </c>
      <c r="K232" s="165" t="s">
        <v>130</v>
      </c>
      <c r="L232" s="33"/>
      <c r="M232" s="170" t="s">
        <v>20</v>
      </c>
      <c r="N232" s="171" t="s">
        <v>43</v>
      </c>
      <c r="O232" s="34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AR232" s="16" t="s">
        <v>131</v>
      </c>
      <c r="AT232" s="16" t="s">
        <v>126</v>
      </c>
      <c r="AU232" s="16" t="s">
        <v>80</v>
      </c>
      <c r="AY232" s="16" t="s">
        <v>124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6" t="s">
        <v>22</v>
      </c>
      <c r="BK232" s="174">
        <f>ROUND(I232*H232,2)</f>
        <v>0</v>
      </c>
      <c r="BL232" s="16" t="s">
        <v>131</v>
      </c>
      <c r="BM232" s="16" t="s">
        <v>448</v>
      </c>
    </row>
    <row r="233" spans="2:51" s="11" customFormat="1" ht="20.25" customHeight="1">
      <c r="B233" s="175"/>
      <c r="D233" s="176" t="s">
        <v>133</v>
      </c>
      <c r="E233" s="177" t="s">
        <v>20</v>
      </c>
      <c r="F233" s="178" t="s">
        <v>449</v>
      </c>
      <c r="H233" s="179">
        <v>24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84" t="s">
        <v>133</v>
      </c>
      <c r="AU233" s="184" t="s">
        <v>80</v>
      </c>
      <c r="AV233" s="11" t="s">
        <v>80</v>
      </c>
      <c r="AW233" s="11" t="s">
        <v>36</v>
      </c>
      <c r="AX233" s="11" t="s">
        <v>22</v>
      </c>
      <c r="AY233" s="184" t="s">
        <v>124</v>
      </c>
    </row>
    <row r="234" spans="2:65" s="1" customFormat="1" ht="20.25" customHeight="1">
      <c r="B234" s="162"/>
      <c r="C234" s="163" t="s">
        <v>450</v>
      </c>
      <c r="D234" s="163" t="s">
        <v>126</v>
      </c>
      <c r="E234" s="164" t="s">
        <v>451</v>
      </c>
      <c r="F234" s="165" t="s">
        <v>452</v>
      </c>
      <c r="G234" s="166" t="s">
        <v>129</v>
      </c>
      <c r="H234" s="167">
        <v>82.8</v>
      </c>
      <c r="I234" s="168"/>
      <c r="J234" s="169">
        <f>ROUND(I234*H234,2)</f>
        <v>0</v>
      </c>
      <c r="K234" s="165" t="s">
        <v>130</v>
      </c>
      <c r="L234" s="33"/>
      <c r="M234" s="170" t="s">
        <v>20</v>
      </c>
      <c r="N234" s="171" t="s">
        <v>43</v>
      </c>
      <c r="O234" s="34"/>
      <c r="P234" s="172">
        <f>O234*H234</f>
        <v>0</v>
      </c>
      <c r="Q234" s="172">
        <v>0.00061</v>
      </c>
      <c r="R234" s="172">
        <f>Q234*H234</f>
        <v>0.050508</v>
      </c>
      <c r="S234" s="172">
        <v>0</v>
      </c>
      <c r="T234" s="173">
        <f>S234*H234</f>
        <v>0</v>
      </c>
      <c r="AR234" s="16" t="s">
        <v>131</v>
      </c>
      <c r="AT234" s="16" t="s">
        <v>126</v>
      </c>
      <c r="AU234" s="16" t="s">
        <v>80</v>
      </c>
      <c r="AY234" s="16" t="s">
        <v>124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6" t="s">
        <v>22</v>
      </c>
      <c r="BK234" s="174">
        <f>ROUND(I234*H234,2)</f>
        <v>0</v>
      </c>
      <c r="BL234" s="16" t="s">
        <v>131</v>
      </c>
      <c r="BM234" s="16" t="s">
        <v>453</v>
      </c>
    </row>
    <row r="235" spans="2:51" s="11" customFormat="1" ht="20.25" customHeight="1">
      <c r="B235" s="175"/>
      <c r="D235" s="176" t="s">
        <v>133</v>
      </c>
      <c r="E235" s="177" t="s">
        <v>20</v>
      </c>
      <c r="F235" s="178" t="s">
        <v>454</v>
      </c>
      <c r="H235" s="179">
        <v>82.8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84" t="s">
        <v>133</v>
      </c>
      <c r="AU235" s="184" t="s">
        <v>80</v>
      </c>
      <c r="AV235" s="11" t="s">
        <v>80</v>
      </c>
      <c r="AW235" s="11" t="s">
        <v>36</v>
      </c>
      <c r="AX235" s="11" t="s">
        <v>22</v>
      </c>
      <c r="AY235" s="184" t="s">
        <v>124</v>
      </c>
    </row>
    <row r="236" spans="2:65" s="1" customFormat="1" ht="28.5" customHeight="1">
      <c r="B236" s="162"/>
      <c r="C236" s="163" t="s">
        <v>455</v>
      </c>
      <c r="D236" s="163" t="s">
        <v>126</v>
      </c>
      <c r="E236" s="164" t="s">
        <v>456</v>
      </c>
      <c r="F236" s="165" t="s">
        <v>457</v>
      </c>
      <c r="G236" s="166" t="s">
        <v>129</v>
      </c>
      <c r="H236" s="167">
        <v>58.8</v>
      </c>
      <c r="I236" s="168"/>
      <c r="J236" s="169">
        <f>ROUND(I236*H236,2)</f>
        <v>0</v>
      </c>
      <c r="K236" s="165" t="s">
        <v>130</v>
      </c>
      <c r="L236" s="33"/>
      <c r="M236" s="170" t="s">
        <v>20</v>
      </c>
      <c r="N236" s="171" t="s">
        <v>43</v>
      </c>
      <c r="O236" s="34"/>
      <c r="P236" s="172">
        <f>O236*H236</f>
        <v>0</v>
      </c>
      <c r="Q236" s="172">
        <v>0</v>
      </c>
      <c r="R236" s="172">
        <f>Q236*H236</f>
        <v>0</v>
      </c>
      <c r="S236" s="172">
        <v>0</v>
      </c>
      <c r="T236" s="173">
        <f>S236*H236</f>
        <v>0</v>
      </c>
      <c r="AR236" s="16" t="s">
        <v>131</v>
      </c>
      <c r="AT236" s="16" t="s">
        <v>126</v>
      </c>
      <c r="AU236" s="16" t="s">
        <v>80</v>
      </c>
      <c r="AY236" s="16" t="s">
        <v>124</v>
      </c>
      <c r="BE236" s="174">
        <f>IF(N236="základní",J236,0)</f>
        <v>0</v>
      </c>
      <c r="BF236" s="174">
        <f>IF(N236="snížená",J236,0)</f>
        <v>0</v>
      </c>
      <c r="BG236" s="174">
        <f>IF(N236="zákl. přenesená",J236,0)</f>
        <v>0</v>
      </c>
      <c r="BH236" s="174">
        <f>IF(N236="sníž. přenesená",J236,0)</f>
        <v>0</v>
      </c>
      <c r="BI236" s="174">
        <f>IF(N236="nulová",J236,0)</f>
        <v>0</v>
      </c>
      <c r="BJ236" s="16" t="s">
        <v>22</v>
      </c>
      <c r="BK236" s="174">
        <f>ROUND(I236*H236,2)</f>
        <v>0</v>
      </c>
      <c r="BL236" s="16" t="s">
        <v>131</v>
      </c>
      <c r="BM236" s="16" t="s">
        <v>458</v>
      </c>
    </row>
    <row r="237" spans="2:51" s="11" customFormat="1" ht="20.25" customHeight="1">
      <c r="B237" s="175"/>
      <c r="D237" s="176" t="s">
        <v>133</v>
      </c>
      <c r="E237" s="177" t="s">
        <v>20</v>
      </c>
      <c r="F237" s="178" t="s">
        <v>459</v>
      </c>
      <c r="H237" s="179">
        <v>58.8</v>
      </c>
      <c r="I237" s="180"/>
      <c r="L237" s="175"/>
      <c r="M237" s="181"/>
      <c r="N237" s="182"/>
      <c r="O237" s="182"/>
      <c r="P237" s="182"/>
      <c r="Q237" s="182"/>
      <c r="R237" s="182"/>
      <c r="S237" s="182"/>
      <c r="T237" s="183"/>
      <c r="AT237" s="184" t="s">
        <v>133</v>
      </c>
      <c r="AU237" s="184" t="s">
        <v>80</v>
      </c>
      <c r="AV237" s="11" t="s">
        <v>80</v>
      </c>
      <c r="AW237" s="11" t="s">
        <v>36</v>
      </c>
      <c r="AX237" s="11" t="s">
        <v>22</v>
      </c>
      <c r="AY237" s="184" t="s">
        <v>124</v>
      </c>
    </row>
    <row r="238" spans="2:65" s="1" customFormat="1" ht="28.5" customHeight="1">
      <c r="B238" s="162"/>
      <c r="C238" s="163" t="s">
        <v>460</v>
      </c>
      <c r="D238" s="163" t="s">
        <v>126</v>
      </c>
      <c r="E238" s="164" t="s">
        <v>461</v>
      </c>
      <c r="F238" s="165" t="s">
        <v>462</v>
      </c>
      <c r="G238" s="166" t="s">
        <v>129</v>
      </c>
      <c r="H238" s="167">
        <v>24</v>
      </c>
      <c r="I238" s="168"/>
      <c r="J238" s="169">
        <f>ROUND(I238*H238,2)</f>
        <v>0</v>
      </c>
      <c r="K238" s="165" t="s">
        <v>130</v>
      </c>
      <c r="L238" s="33"/>
      <c r="M238" s="170" t="s">
        <v>20</v>
      </c>
      <c r="N238" s="171" t="s">
        <v>43</v>
      </c>
      <c r="O238" s="34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AR238" s="16" t="s">
        <v>131</v>
      </c>
      <c r="AT238" s="16" t="s">
        <v>126</v>
      </c>
      <c r="AU238" s="16" t="s">
        <v>80</v>
      </c>
      <c r="AY238" s="16" t="s">
        <v>124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6" t="s">
        <v>22</v>
      </c>
      <c r="BK238" s="174">
        <f>ROUND(I238*H238,2)</f>
        <v>0</v>
      </c>
      <c r="BL238" s="16" t="s">
        <v>131</v>
      </c>
      <c r="BM238" s="16" t="s">
        <v>463</v>
      </c>
    </row>
    <row r="239" spans="2:65" s="1" customFormat="1" ht="28.5" customHeight="1">
      <c r="B239" s="162"/>
      <c r="C239" s="163" t="s">
        <v>464</v>
      </c>
      <c r="D239" s="163" t="s">
        <v>126</v>
      </c>
      <c r="E239" s="164" t="s">
        <v>465</v>
      </c>
      <c r="F239" s="165" t="s">
        <v>466</v>
      </c>
      <c r="G239" s="166" t="s">
        <v>129</v>
      </c>
      <c r="H239" s="167">
        <v>58.8</v>
      </c>
      <c r="I239" s="168"/>
      <c r="J239" s="169">
        <f>ROUND(I239*H239,2)</f>
        <v>0</v>
      </c>
      <c r="K239" s="165" t="s">
        <v>130</v>
      </c>
      <c r="L239" s="33"/>
      <c r="M239" s="170" t="s">
        <v>20</v>
      </c>
      <c r="N239" s="171" t="s">
        <v>43</v>
      </c>
      <c r="O239" s="34"/>
      <c r="P239" s="172">
        <f>O239*H239</f>
        <v>0</v>
      </c>
      <c r="Q239" s="172">
        <v>0.12966</v>
      </c>
      <c r="R239" s="172">
        <f>Q239*H239</f>
        <v>7.624008</v>
      </c>
      <c r="S239" s="172">
        <v>0</v>
      </c>
      <c r="T239" s="173">
        <f>S239*H239</f>
        <v>0</v>
      </c>
      <c r="AR239" s="16" t="s">
        <v>131</v>
      </c>
      <c r="AT239" s="16" t="s">
        <v>126</v>
      </c>
      <c r="AU239" s="16" t="s">
        <v>80</v>
      </c>
      <c r="AY239" s="16" t="s">
        <v>124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6" t="s">
        <v>22</v>
      </c>
      <c r="BK239" s="174">
        <f>ROUND(I239*H239,2)</f>
        <v>0</v>
      </c>
      <c r="BL239" s="16" t="s">
        <v>131</v>
      </c>
      <c r="BM239" s="16" t="s">
        <v>467</v>
      </c>
    </row>
    <row r="240" spans="2:51" s="11" customFormat="1" ht="20.25" customHeight="1">
      <c r="B240" s="175"/>
      <c r="D240" s="176" t="s">
        <v>133</v>
      </c>
      <c r="E240" s="177" t="s">
        <v>20</v>
      </c>
      <c r="F240" s="178" t="s">
        <v>468</v>
      </c>
      <c r="H240" s="179">
        <v>58.8</v>
      </c>
      <c r="I240" s="180"/>
      <c r="L240" s="175"/>
      <c r="M240" s="181"/>
      <c r="N240" s="182"/>
      <c r="O240" s="182"/>
      <c r="P240" s="182"/>
      <c r="Q240" s="182"/>
      <c r="R240" s="182"/>
      <c r="S240" s="182"/>
      <c r="T240" s="183"/>
      <c r="AT240" s="184" t="s">
        <v>133</v>
      </c>
      <c r="AU240" s="184" t="s">
        <v>80</v>
      </c>
      <c r="AV240" s="11" t="s">
        <v>80</v>
      </c>
      <c r="AW240" s="11" t="s">
        <v>36</v>
      </c>
      <c r="AX240" s="11" t="s">
        <v>22</v>
      </c>
      <c r="AY240" s="184" t="s">
        <v>124</v>
      </c>
    </row>
    <row r="241" spans="2:65" s="1" customFormat="1" ht="28.5" customHeight="1">
      <c r="B241" s="162"/>
      <c r="C241" s="163" t="s">
        <v>469</v>
      </c>
      <c r="D241" s="163" t="s">
        <v>126</v>
      </c>
      <c r="E241" s="164" t="s">
        <v>470</v>
      </c>
      <c r="F241" s="165" t="s">
        <v>471</v>
      </c>
      <c r="G241" s="166" t="s">
        <v>129</v>
      </c>
      <c r="H241" s="167">
        <v>24</v>
      </c>
      <c r="I241" s="168"/>
      <c r="J241" s="169">
        <f>ROUND(I241*H241,2)</f>
        <v>0</v>
      </c>
      <c r="K241" s="165" t="s">
        <v>130</v>
      </c>
      <c r="L241" s="33"/>
      <c r="M241" s="170" t="s">
        <v>20</v>
      </c>
      <c r="N241" s="171" t="s">
        <v>43</v>
      </c>
      <c r="O241" s="34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AR241" s="16" t="s">
        <v>131</v>
      </c>
      <c r="AT241" s="16" t="s">
        <v>126</v>
      </c>
      <c r="AU241" s="16" t="s">
        <v>80</v>
      </c>
      <c r="AY241" s="16" t="s">
        <v>124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6" t="s">
        <v>22</v>
      </c>
      <c r="BK241" s="174">
        <f>ROUND(I241*H241,2)</f>
        <v>0</v>
      </c>
      <c r="BL241" s="16" t="s">
        <v>131</v>
      </c>
      <c r="BM241" s="16" t="s">
        <v>472</v>
      </c>
    </row>
    <row r="242" spans="2:65" s="1" customFormat="1" ht="28.5" customHeight="1">
      <c r="B242" s="162"/>
      <c r="C242" s="163" t="s">
        <v>473</v>
      </c>
      <c r="D242" s="163" t="s">
        <v>126</v>
      </c>
      <c r="E242" s="164" t="s">
        <v>474</v>
      </c>
      <c r="F242" s="165" t="s">
        <v>475</v>
      </c>
      <c r="G242" s="166" t="s">
        <v>129</v>
      </c>
      <c r="H242" s="167">
        <v>10.8</v>
      </c>
      <c r="I242" s="168"/>
      <c r="J242" s="169">
        <f>ROUND(I242*H242,2)</f>
        <v>0</v>
      </c>
      <c r="K242" s="165" t="s">
        <v>130</v>
      </c>
      <c r="L242" s="33"/>
      <c r="M242" s="170" t="s">
        <v>20</v>
      </c>
      <c r="N242" s="171" t="s">
        <v>43</v>
      </c>
      <c r="O242" s="34"/>
      <c r="P242" s="172">
        <f>O242*H242</f>
        <v>0</v>
      </c>
      <c r="Q242" s="172">
        <v>0.08565</v>
      </c>
      <c r="R242" s="172">
        <f>Q242*H242</f>
        <v>0.9250200000000001</v>
      </c>
      <c r="S242" s="172">
        <v>0</v>
      </c>
      <c r="T242" s="173">
        <f>S242*H242</f>
        <v>0</v>
      </c>
      <c r="AR242" s="16" t="s">
        <v>131</v>
      </c>
      <c r="AT242" s="16" t="s">
        <v>126</v>
      </c>
      <c r="AU242" s="16" t="s">
        <v>80</v>
      </c>
      <c r="AY242" s="16" t="s">
        <v>124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6" t="s">
        <v>22</v>
      </c>
      <c r="BK242" s="174">
        <f>ROUND(I242*H242,2)</f>
        <v>0</v>
      </c>
      <c r="BL242" s="16" t="s">
        <v>131</v>
      </c>
      <c r="BM242" s="16" t="s">
        <v>476</v>
      </c>
    </row>
    <row r="243" spans="2:65" s="1" customFormat="1" ht="20.25" customHeight="1">
      <c r="B243" s="162"/>
      <c r="C243" s="197" t="s">
        <v>477</v>
      </c>
      <c r="D243" s="197" t="s">
        <v>228</v>
      </c>
      <c r="E243" s="198" t="s">
        <v>478</v>
      </c>
      <c r="F243" s="199" t="s">
        <v>479</v>
      </c>
      <c r="G243" s="200" t="s">
        <v>129</v>
      </c>
      <c r="H243" s="201">
        <v>10.8</v>
      </c>
      <c r="I243" s="202"/>
      <c r="J243" s="203">
        <f>ROUND(I243*H243,2)</f>
        <v>0</v>
      </c>
      <c r="K243" s="199" t="s">
        <v>130</v>
      </c>
      <c r="L243" s="204"/>
      <c r="M243" s="205" t="s">
        <v>20</v>
      </c>
      <c r="N243" s="206" t="s">
        <v>43</v>
      </c>
      <c r="O243" s="34"/>
      <c r="P243" s="172">
        <f>O243*H243</f>
        <v>0</v>
      </c>
      <c r="Q243" s="172">
        <v>0.18</v>
      </c>
      <c r="R243" s="172">
        <f>Q243*H243</f>
        <v>1.944</v>
      </c>
      <c r="S243" s="172">
        <v>0</v>
      </c>
      <c r="T243" s="173">
        <f>S243*H243</f>
        <v>0</v>
      </c>
      <c r="AR243" s="16" t="s">
        <v>162</v>
      </c>
      <c r="AT243" s="16" t="s">
        <v>228</v>
      </c>
      <c r="AU243" s="16" t="s">
        <v>80</v>
      </c>
      <c r="AY243" s="16" t="s">
        <v>124</v>
      </c>
      <c r="BE243" s="174">
        <f>IF(N243="základní",J243,0)</f>
        <v>0</v>
      </c>
      <c r="BF243" s="174">
        <f>IF(N243="snížená",J243,0)</f>
        <v>0</v>
      </c>
      <c r="BG243" s="174">
        <f>IF(N243="zákl. přenesená",J243,0)</f>
        <v>0</v>
      </c>
      <c r="BH243" s="174">
        <f>IF(N243="sníž. přenesená",J243,0)</f>
        <v>0</v>
      </c>
      <c r="BI243" s="174">
        <f>IF(N243="nulová",J243,0)</f>
        <v>0</v>
      </c>
      <c r="BJ243" s="16" t="s">
        <v>22</v>
      </c>
      <c r="BK243" s="174">
        <f>ROUND(I243*H243,2)</f>
        <v>0</v>
      </c>
      <c r="BL243" s="16" t="s">
        <v>131</v>
      </c>
      <c r="BM243" s="16" t="s">
        <v>480</v>
      </c>
    </row>
    <row r="244" spans="2:63" s="10" customFormat="1" ht="29.25" customHeight="1">
      <c r="B244" s="148"/>
      <c r="D244" s="159" t="s">
        <v>71</v>
      </c>
      <c r="E244" s="160" t="s">
        <v>171</v>
      </c>
      <c r="F244" s="160" t="s">
        <v>481</v>
      </c>
      <c r="I244" s="151"/>
      <c r="J244" s="161">
        <f>BK244</f>
        <v>0</v>
      </c>
      <c r="L244" s="148"/>
      <c r="M244" s="153"/>
      <c r="N244" s="154"/>
      <c r="O244" s="154"/>
      <c r="P244" s="155">
        <f>P245+SUM(P246:P267)</f>
        <v>0</v>
      </c>
      <c r="Q244" s="154"/>
      <c r="R244" s="155">
        <f>R245+SUM(R246:R267)</f>
        <v>18.23868084416</v>
      </c>
      <c r="S244" s="154"/>
      <c r="T244" s="156">
        <f>T245+SUM(T246:T267)</f>
        <v>334.032</v>
      </c>
      <c r="AR244" s="149" t="s">
        <v>22</v>
      </c>
      <c r="AT244" s="157" t="s">
        <v>71</v>
      </c>
      <c r="AU244" s="157" t="s">
        <v>22</v>
      </c>
      <c r="AY244" s="149" t="s">
        <v>124</v>
      </c>
      <c r="BK244" s="158">
        <f>BK245+SUM(BK246:BK267)</f>
        <v>0</v>
      </c>
    </row>
    <row r="245" spans="2:65" s="1" customFormat="1" ht="28.5" customHeight="1">
      <c r="B245" s="162"/>
      <c r="C245" s="163" t="s">
        <v>482</v>
      </c>
      <c r="D245" s="163" t="s">
        <v>126</v>
      </c>
      <c r="E245" s="164" t="s">
        <v>483</v>
      </c>
      <c r="F245" s="165" t="s">
        <v>484</v>
      </c>
      <c r="G245" s="166" t="s">
        <v>141</v>
      </c>
      <c r="H245" s="167">
        <v>8</v>
      </c>
      <c r="I245" s="168"/>
      <c r="J245" s="169">
        <f>ROUND(I245*H245,2)</f>
        <v>0</v>
      </c>
      <c r="K245" s="165" t="s">
        <v>130</v>
      </c>
      <c r="L245" s="33"/>
      <c r="M245" s="170" t="s">
        <v>20</v>
      </c>
      <c r="N245" s="171" t="s">
        <v>43</v>
      </c>
      <c r="O245" s="34"/>
      <c r="P245" s="172">
        <f>O245*H245</f>
        <v>0</v>
      </c>
      <c r="Q245" s="172">
        <v>0.1554</v>
      </c>
      <c r="R245" s="172">
        <f>Q245*H245</f>
        <v>1.2432</v>
      </c>
      <c r="S245" s="172">
        <v>0</v>
      </c>
      <c r="T245" s="173">
        <f>S245*H245</f>
        <v>0</v>
      </c>
      <c r="AR245" s="16" t="s">
        <v>131</v>
      </c>
      <c r="AT245" s="16" t="s">
        <v>126</v>
      </c>
      <c r="AU245" s="16" t="s">
        <v>80</v>
      </c>
      <c r="AY245" s="16" t="s">
        <v>124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6" t="s">
        <v>22</v>
      </c>
      <c r="BK245" s="174">
        <f>ROUND(I245*H245,2)</f>
        <v>0</v>
      </c>
      <c r="BL245" s="16" t="s">
        <v>131</v>
      </c>
      <c r="BM245" s="16" t="s">
        <v>485</v>
      </c>
    </row>
    <row r="246" spans="2:65" s="1" customFormat="1" ht="20.25" customHeight="1">
      <c r="B246" s="162"/>
      <c r="C246" s="197" t="s">
        <v>486</v>
      </c>
      <c r="D246" s="197" t="s">
        <v>228</v>
      </c>
      <c r="E246" s="198" t="s">
        <v>487</v>
      </c>
      <c r="F246" s="199" t="s">
        <v>488</v>
      </c>
      <c r="G246" s="200" t="s">
        <v>321</v>
      </c>
      <c r="H246" s="201">
        <v>8</v>
      </c>
      <c r="I246" s="202"/>
      <c r="J246" s="203">
        <f>ROUND(I246*H246,2)</f>
        <v>0</v>
      </c>
      <c r="K246" s="199" t="s">
        <v>130</v>
      </c>
      <c r="L246" s="204"/>
      <c r="M246" s="205" t="s">
        <v>20</v>
      </c>
      <c r="N246" s="206" t="s">
        <v>43</v>
      </c>
      <c r="O246" s="34"/>
      <c r="P246" s="172">
        <f>O246*H246</f>
        <v>0</v>
      </c>
      <c r="Q246" s="172">
        <v>0.058</v>
      </c>
      <c r="R246" s="172">
        <f>Q246*H246</f>
        <v>0.464</v>
      </c>
      <c r="S246" s="172">
        <v>0</v>
      </c>
      <c r="T246" s="173">
        <f>S246*H246</f>
        <v>0</v>
      </c>
      <c r="AR246" s="16" t="s">
        <v>162</v>
      </c>
      <c r="AT246" s="16" t="s">
        <v>228</v>
      </c>
      <c r="AU246" s="16" t="s">
        <v>80</v>
      </c>
      <c r="AY246" s="16" t="s">
        <v>124</v>
      </c>
      <c r="BE246" s="174">
        <f>IF(N246="základní",J246,0)</f>
        <v>0</v>
      </c>
      <c r="BF246" s="174">
        <f>IF(N246="snížená",J246,0)</f>
        <v>0</v>
      </c>
      <c r="BG246" s="174">
        <f>IF(N246="zákl. přenesená",J246,0)</f>
        <v>0</v>
      </c>
      <c r="BH246" s="174">
        <f>IF(N246="sníž. přenesená",J246,0)</f>
        <v>0</v>
      </c>
      <c r="BI246" s="174">
        <f>IF(N246="nulová",J246,0)</f>
        <v>0</v>
      </c>
      <c r="BJ246" s="16" t="s">
        <v>22</v>
      </c>
      <c r="BK246" s="174">
        <f>ROUND(I246*H246,2)</f>
        <v>0</v>
      </c>
      <c r="BL246" s="16" t="s">
        <v>131</v>
      </c>
      <c r="BM246" s="16" t="s">
        <v>489</v>
      </c>
    </row>
    <row r="247" spans="2:65" s="1" customFormat="1" ht="20.25" customHeight="1">
      <c r="B247" s="162"/>
      <c r="C247" s="163" t="s">
        <v>490</v>
      </c>
      <c r="D247" s="163" t="s">
        <v>126</v>
      </c>
      <c r="E247" s="164" t="s">
        <v>491</v>
      </c>
      <c r="F247" s="165" t="s">
        <v>492</v>
      </c>
      <c r="G247" s="166" t="s">
        <v>493</v>
      </c>
      <c r="H247" s="167">
        <v>2</v>
      </c>
      <c r="I247" s="168"/>
      <c r="J247" s="169">
        <f>ROUND(I247*H247,2)</f>
        <v>0</v>
      </c>
      <c r="K247" s="165" t="s">
        <v>20</v>
      </c>
      <c r="L247" s="33"/>
      <c r="M247" s="170" t="s">
        <v>20</v>
      </c>
      <c r="N247" s="171" t="s">
        <v>43</v>
      </c>
      <c r="O247" s="34"/>
      <c r="P247" s="172">
        <f>O247*H247</f>
        <v>0</v>
      </c>
      <c r="Q247" s="172">
        <v>0</v>
      </c>
      <c r="R247" s="172">
        <f>Q247*H247</f>
        <v>0</v>
      </c>
      <c r="S247" s="172">
        <v>0</v>
      </c>
      <c r="T247" s="173">
        <f>S247*H247</f>
        <v>0</v>
      </c>
      <c r="AR247" s="16" t="s">
        <v>131</v>
      </c>
      <c r="AT247" s="16" t="s">
        <v>126</v>
      </c>
      <c r="AU247" s="16" t="s">
        <v>80</v>
      </c>
      <c r="AY247" s="16" t="s">
        <v>124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6" t="s">
        <v>22</v>
      </c>
      <c r="BK247" s="174">
        <f>ROUND(I247*H247,2)</f>
        <v>0</v>
      </c>
      <c r="BL247" s="16" t="s">
        <v>131</v>
      </c>
      <c r="BM247" s="16" t="s">
        <v>494</v>
      </c>
    </row>
    <row r="248" spans="2:65" s="1" customFormat="1" ht="28.5" customHeight="1">
      <c r="B248" s="162"/>
      <c r="C248" s="163" t="s">
        <v>495</v>
      </c>
      <c r="D248" s="163" t="s">
        <v>126</v>
      </c>
      <c r="E248" s="164" t="s">
        <v>496</v>
      </c>
      <c r="F248" s="165" t="s">
        <v>497</v>
      </c>
      <c r="G248" s="166" t="s">
        <v>141</v>
      </c>
      <c r="H248" s="167">
        <v>57.6</v>
      </c>
      <c r="I248" s="168"/>
      <c r="J248" s="169">
        <f>ROUND(I248*H248,2)</f>
        <v>0</v>
      </c>
      <c r="K248" s="165" t="s">
        <v>130</v>
      </c>
      <c r="L248" s="33"/>
      <c r="M248" s="170" t="s">
        <v>20</v>
      </c>
      <c r="N248" s="171" t="s">
        <v>43</v>
      </c>
      <c r="O248" s="34"/>
      <c r="P248" s="172">
        <f>O248*H248</f>
        <v>0</v>
      </c>
      <c r="Q248" s="172">
        <v>0.0004967</v>
      </c>
      <c r="R248" s="172">
        <f>Q248*H248</f>
        <v>0.02860992</v>
      </c>
      <c r="S248" s="172">
        <v>0</v>
      </c>
      <c r="T248" s="173">
        <f>S248*H248</f>
        <v>0</v>
      </c>
      <c r="AR248" s="16" t="s">
        <v>131</v>
      </c>
      <c r="AT248" s="16" t="s">
        <v>126</v>
      </c>
      <c r="AU248" s="16" t="s">
        <v>80</v>
      </c>
      <c r="AY248" s="16" t="s">
        <v>124</v>
      </c>
      <c r="BE248" s="174">
        <f>IF(N248="základní",J248,0)</f>
        <v>0</v>
      </c>
      <c r="BF248" s="174">
        <f>IF(N248="snížená",J248,0)</f>
        <v>0</v>
      </c>
      <c r="BG248" s="174">
        <f>IF(N248="zákl. přenesená",J248,0)</f>
        <v>0</v>
      </c>
      <c r="BH248" s="174">
        <f>IF(N248="sníž. přenesená",J248,0)</f>
        <v>0</v>
      </c>
      <c r="BI248" s="174">
        <f>IF(N248="nulová",J248,0)</f>
        <v>0</v>
      </c>
      <c r="BJ248" s="16" t="s">
        <v>22</v>
      </c>
      <c r="BK248" s="174">
        <f>ROUND(I248*H248,2)</f>
        <v>0</v>
      </c>
      <c r="BL248" s="16" t="s">
        <v>131</v>
      </c>
      <c r="BM248" s="16" t="s">
        <v>498</v>
      </c>
    </row>
    <row r="249" spans="2:51" s="11" customFormat="1" ht="20.25" customHeight="1">
      <c r="B249" s="175"/>
      <c r="D249" s="176" t="s">
        <v>133</v>
      </c>
      <c r="E249" s="177" t="s">
        <v>20</v>
      </c>
      <c r="F249" s="178" t="s">
        <v>499</v>
      </c>
      <c r="H249" s="179">
        <v>57.6</v>
      </c>
      <c r="I249" s="180"/>
      <c r="L249" s="175"/>
      <c r="M249" s="181"/>
      <c r="N249" s="182"/>
      <c r="O249" s="182"/>
      <c r="P249" s="182"/>
      <c r="Q249" s="182"/>
      <c r="R249" s="182"/>
      <c r="S249" s="182"/>
      <c r="T249" s="183"/>
      <c r="AT249" s="184" t="s">
        <v>133</v>
      </c>
      <c r="AU249" s="184" t="s">
        <v>80</v>
      </c>
      <c r="AV249" s="11" t="s">
        <v>80</v>
      </c>
      <c r="AW249" s="11" t="s">
        <v>36</v>
      </c>
      <c r="AX249" s="11" t="s">
        <v>22</v>
      </c>
      <c r="AY249" s="184" t="s">
        <v>124</v>
      </c>
    </row>
    <row r="250" spans="2:65" s="1" customFormat="1" ht="20.25" customHeight="1">
      <c r="B250" s="162"/>
      <c r="C250" s="163" t="s">
        <v>500</v>
      </c>
      <c r="D250" s="163" t="s">
        <v>126</v>
      </c>
      <c r="E250" s="164" t="s">
        <v>501</v>
      </c>
      <c r="F250" s="165" t="s">
        <v>502</v>
      </c>
      <c r="G250" s="166" t="s">
        <v>141</v>
      </c>
      <c r="H250" s="167">
        <v>19</v>
      </c>
      <c r="I250" s="168"/>
      <c r="J250" s="169">
        <f>ROUND(I250*H250,2)</f>
        <v>0</v>
      </c>
      <c r="K250" s="165" t="s">
        <v>130</v>
      </c>
      <c r="L250" s="33"/>
      <c r="M250" s="170" t="s">
        <v>20</v>
      </c>
      <c r="N250" s="171" t="s">
        <v>43</v>
      </c>
      <c r="O250" s="34"/>
      <c r="P250" s="172">
        <f>O250*H250</f>
        <v>0</v>
      </c>
      <c r="Q250" s="172">
        <v>0</v>
      </c>
      <c r="R250" s="172">
        <f>Q250*H250</f>
        <v>0</v>
      </c>
      <c r="S250" s="172">
        <v>0</v>
      </c>
      <c r="T250" s="173">
        <f>S250*H250</f>
        <v>0</v>
      </c>
      <c r="AR250" s="16" t="s">
        <v>131</v>
      </c>
      <c r="AT250" s="16" t="s">
        <v>126</v>
      </c>
      <c r="AU250" s="16" t="s">
        <v>80</v>
      </c>
      <c r="AY250" s="16" t="s">
        <v>124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6" t="s">
        <v>22</v>
      </c>
      <c r="BK250" s="174">
        <f>ROUND(I250*H250,2)</f>
        <v>0</v>
      </c>
      <c r="BL250" s="16" t="s">
        <v>131</v>
      </c>
      <c r="BM250" s="16" t="s">
        <v>503</v>
      </c>
    </row>
    <row r="251" spans="2:51" s="11" customFormat="1" ht="20.25" customHeight="1">
      <c r="B251" s="175"/>
      <c r="D251" s="176" t="s">
        <v>133</v>
      </c>
      <c r="E251" s="177" t="s">
        <v>20</v>
      </c>
      <c r="F251" s="178" t="s">
        <v>504</v>
      </c>
      <c r="H251" s="179">
        <v>19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84" t="s">
        <v>133</v>
      </c>
      <c r="AU251" s="184" t="s">
        <v>80</v>
      </c>
      <c r="AV251" s="11" t="s">
        <v>80</v>
      </c>
      <c r="AW251" s="11" t="s">
        <v>36</v>
      </c>
      <c r="AX251" s="11" t="s">
        <v>22</v>
      </c>
      <c r="AY251" s="184" t="s">
        <v>124</v>
      </c>
    </row>
    <row r="252" spans="2:65" s="1" customFormat="1" ht="20.25" customHeight="1">
      <c r="B252" s="162"/>
      <c r="C252" s="163" t="s">
        <v>505</v>
      </c>
      <c r="D252" s="163" t="s">
        <v>126</v>
      </c>
      <c r="E252" s="164" t="s">
        <v>506</v>
      </c>
      <c r="F252" s="165" t="s">
        <v>507</v>
      </c>
      <c r="G252" s="166" t="s">
        <v>129</v>
      </c>
      <c r="H252" s="167">
        <v>36</v>
      </c>
      <c r="I252" s="168"/>
      <c r="J252" s="169">
        <f>ROUND(I252*H252,2)</f>
        <v>0</v>
      </c>
      <c r="K252" s="165" t="s">
        <v>130</v>
      </c>
      <c r="L252" s="33"/>
      <c r="M252" s="170" t="s">
        <v>20</v>
      </c>
      <c r="N252" s="171" t="s">
        <v>43</v>
      </c>
      <c r="O252" s="34"/>
      <c r="P252" s="172">
        <f>O252*H252</f>
        <v>0</v>
      </c>
      <c r="Q252" s="172">
        <v>0</v>
      </c>
      <c r="R252" s="172">
        <f>Q252*H252</f>
        <v>0</v>
      </c>
      <c r="S252" s="172">
        <v>0.252</v>
      </c>
      <c r="T252" s="173">
        <f>S252*H252</f>
        <v>9.072</v>
      </c>
      <c r="AR252" s="16" t="s">
        <v>131</v>
      </c>
      <c r="AT252" s="16" t="s">
        <v>126</v>
      </c>
      <c r="AU252" s="16" t="s">
        <v>80</v>
      </c>
      <c r="AY252" s="16" t="s">
        <v>124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6" t="s">
        <v>22</v>
      </c>
      <c r="BK252" s="174">
        <f>ROUND(I252*H252,2)</f>
        <v>0</v>
      </c>
      <c r="BL252" s="16" t="s">
        <v>131</v>
      </c>
      <c r="BM252" s="16" t="s">
        <v>508</v>
      </c>
    </row>
    <row r="253" spans="2:51" s="11" customFormat="1" ht="20.25" customHeight="1">
      <c r="B253" s="175"/>
      <c r="D253" s="176" t="s">
        <v>133</v>
      </c>
      <c r="E253" s="177" t="s">
        <v>20</v>
      </c>
      <c r="F253" s="178" t="s">
        <v>509</v>
      </c>
      <c r="H253" s="179">
        <v>36</v>
      </c>
      <c r="I253" s="180"/>
      <c r="L253" s="175"/>
      <c r="M253" s="181"/>
      <c r="N253" s="182"/>
      <c r="O253" s="182"/>
      <c r="P253" s="182"/>
      <c r="Q253" s="182"/>
      <c r="R253" s="182"/>
      <c r="S253" s="182"/>
      <c r="T253" s="183"/>
      <c r="AT253" s="184" t="s">
        <v>133</v>
      </c>
      <c r="AU253" s="184" t="s">
        <v>80</v>
      </c>
      <c r="AV253" s="11" t="s">
        <v>80</v>
      </c>
      <c r="AW253" s="11" t="s">
        <v>36</v>
      </c>
      <c r="AX253" s="11" t="s">
        <v>22</v>
      </c>
      <c r="AY253" s="184" t="s">
        <v>124</v>
      </c>
    </row>
    <row r="254" spans="2:65" s="1" customFormat="1" ht="28.5" customHeight="1">
      <c r="B254" s="162"/>
      <c r="C254" s="163" t="s">
        <v>510</v>
      </c>
      <c r="D254" s="163" t="s">
        <v>126</v>
      </c>
      <c r="E254" s="164" t="s">
        <v>511</v>
      </c>
      <c r="F254" s="165" t="s">
        <v>512</v>
      </c>
      <c r="G254" s="166" t="s">
        <v>321</v>
      </c>
      <c r="H254" s="167">
        <v>56</v>
      </c>
      <c r="I254" s="168"/>
      <c r="J254" s="169">
        <f>ROUND(I254*H254,2)</f>
        <v>0</v>
      </c>
      <c r="K254" s="165" t="s">
        <v>130</v>
      </c>
      <c r="L254" s="33"/>
      <c r="M254" s="170" t="s">
        <v>20</v>
      </c>
      <c r="N254" s="171" t="s">
        <v>43</v>
      </c>
      <c r="O254" s="34"/>
      <c r="P254" s="172">
        <f>O254*H254</f>
        <v>0</v>
      </c>
      <c r="Q254" s="172">
        <v>4.2484E-05</v>
      </c>
      <c r="R254" s="172">
        <f>Q254*H254</f>
        <v>0.002379104</v>
      </c>
      <c r="S254" s="172">
        <v>0</v>
      </c>
      <c r="T254" s="173">
        <f>S254*H254</f>
        <v>0</v>
      </c>
      <c r="AR254" s="16" t="s">
        <v>131</v>
      </c>
      <c r="AT254" s="16" t="s">
        <v>126</v>
      </c>
      <c r="AU254" s="16" t="s">
        <v>80</v>
      </c>
      <c r="AY254" s="16" t="s">
        <v>124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6" t="s">
        <v>22</v>
      </c>
      <c r="BK254" s="174">
        <f>ROUND(I254*H254,2)</f>
        <v>0</v>
      </c>
      <c r="BL254" s="16" t="s">
        <v>131</v>
      </c>
      <c r="BM254" s="16" t="s">
        <v>513</v>
      </c>
    </row>
    <row r="255" spans="2:65" s="1" customFormat="1" ht="28.5" customHeight="1">
      <c r="B255" s="162"/>
      <c r="C255" s="163" t="s">
        <v>514</v>
      </c>
      <c r="D255" s="163" t="s">
        <v>126</v>
      </c>
      <c r="E255" s="164" t="s">
        <v>515</v>
      </c>
      <c r="F255" s="165" t="s">
        <v>516</v>
      </c>
      <c r="G255" s="166" t="s">
        <v>321</v>
      </c>
      <c r="H255" s="167">
        <v>18</v>
      </c>
      <c r="I255" s="168"/>
      <c r="J255" s="169">
        <f>ROUND(I255*H255,2)</f>
        <v>0</v>
      </c>
      <c r="K255" s="165" t="s">
        <v>130</v>
      </c>
      <c r="L255" s="33"/>
      <c r="M255" s="170" t="s">
        <v>20</v>
      </c>
      <c r="N255" s="171" t="s">
        <v>43</v>
      </c>
      <c r="O255" s="34"/>
      <c r="P255" s="172">
        <f>O255*H255</f>
        <v>0</v>
      </c>
      <c r="Q255" s="172">
        <v>9E-05</v>
      </c>
      <c r="R255" s="172">
        <f>Q255*H255</f>
        <v>0.0016200000000000001</v>
      </c>
      <c r="S255" s="172">
        <v>0</v>
      </c>
      <c r="T255" s="173">
        <f>S255*H255</f>
        <v>0</v>
      </c>
      <c r="AR255" s="16" t="s">
        <v>131</v>
      </c>
      <c r="AT255" s="16" t="s">
        <v>126</v>
      </c>
      <c r="AU255" s="16" t="s">
        <v>80</v>
      </c>
      <c r="AY255" s="16" t="s">
        <v>124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6" t="s">
        <v>22</v>
      </c>
      <c r="BK255" s="174">
        <f>ROUND(I255*H255,2)</f>
        <v>0</v>
      </c>
      <c r="BL255" s="16" t="s">
        <v>131</v>
      </c>
      <c r="BM255" s="16" t="s">
        <v>517</v>
      </c>
    </row>
    <row r="256" spans="2:65" s="1" customFormat="1" ht="20.25" customHeight="1">
      <c r="B256" s="162"/>
      <c r="C256" s="163" t="s">
        <v>518</v>
      </c>
      <c r="D256" s="163" t="s">
        <v>126</v>
      </c>
      <c r="E256" s="164" t="s">
        <v>519</v>
      </c>
      <c r="F256" s="165" t="s">
        <v>520</v>
      </c>
      <c r="G256" s="166" t="s">
        <v>321</v>
      </c>
      <c r="H256" s="167">
        <v>56</v>
      </c>
      <c r="I256" s="168"/>
      <c r="J256" s="169">
        <f>ROUND(I256*H256,2)</f>
        <v>0</v>
      </c>
      <c r="K256" s="165" t="s">
        <v>130</v>
      </c>
      <c r="L256" s="33"/>
      <c r="M256" s="170" t="s">
        <v>20</v>
      </c>
      <c r="N256" s="171" t="s">
        <v>43</v>
      </c>
      <c r="O256" s="34"/>
      <c r="P256" s="172">
        <f>O256*H256</f>
        <v>0</v>
      </c>
      <c r="Q256" s="172">
        <v>0.0002</v>
      </c>
      <c r="R256" s="172">
        <f>Q256*H256</f>
        <v>0.0112</v>
      </c>
      <c r="S256" s="172">
        <v>0</v>
      </c>
      <c r="T256" s="173">
        <f>S256*H256</f>
        <v>0</v>
      </c>
      <c r="AR256" s="16" t="s">
        <v>131</v>
      </c>
      <c r="AT256" s="16" t="s">
        <v>126</v>
      </c>
      <c r="AU256" s="16" t="s">
        <v>80</v>
      </c>
      <c r="AY256" s="16" t="s">
        <v>124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6" t="s">
        <v>22</v>
      </c>
      <c r="BK256" s="174">
        <f>ROUND(I256*H256,2)</f>
        <v>0</v>
      </c>
      <c r="BL256" s="16" t="s">
        <v>131</v>
      </c>
      <c r="BM256" s="16" t="s">
        <v>521</v>
      </c>
    </row>
    <row r="257" spans="2:51" s="11" customFormat="1" ht="20.25" customHeight="1">
      <c r="B257" s="175"/>
      <c r="D257" s="176" t="s">
        <v>133</v>
      </c>
      <c r="E257" s="177" t="s">
        <v>20</v>
      </c>
      <c r="F257" s="178" t="s">
        <v>522</v>
      </c>
      <c r="H257" s="179">
        <v>56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84" t="s">
        <v>133</v>
      </c>
      <c r="AU257" s="184" t="s">
        <v>80</v>
      </c>
      <c r="AV257" s="11" t="s">
        <v>80</v>
      </c>
      <c r="AW257" s="11" t="s">
        <v>36</v>
      </c>
      <c r="AX257" s="11" t="s">
        <v>22</v>
      </c>
      <c r="AY257" s="184" t="s">
        <v>124</v>
      </c>
    </row>
    <row r="258" spans="2:65" s="1" customFormat="1" ht="20.25" customHeight="1">
      <c r="B258" s="162"/>
      <c r="C258" s="163" t="s">
        <v>433</v>
      </c>
      <c r="D258" s="163" t="s">
        <v>126</v>
      </c>
      <c r="E258" s="164" t="s">
        <v>523</v>
      </c>
      <c r="F258" s="165" t="s">
        <v>524</v>
      </c>
      <c r="G258" s="166" t="s">
        <v>321</v>
      </c>
      <c r="H258" s="167">
        <v>18</v>
      </c>
      <c r="I258" s="168"/>
      <c r="J258" s="169">
        <f>ROUND(I258*H258,2)</f>
        <v>0</v>
      </c>
      <c r="K258" s="165" t="s">
        <v>130</v>
      </c>
      <c r="L258" s="33"/>
      <c r="M258" s="170" t="s">
        <v>20</v>
      </c>
      <c r="N258" s="171" t="s">
        <v>43</v>
      </c>
      <c r="O258" s="34"/>
      <c r="P258" s="172">
        <f>O258*H258</f>
        <v>0</v>
      </c>
      <c r="Q258" s="172">
        <v>0.00045</v>
      </c>
      <c r="R258" s="172">
        <f>Q258*H258</f>
        <v>0.0081</v>
      </c>
      <c r="S258" s="172">
        <v>0</v>
      </c>
      <c r="T258" s="173">
        <f>S258*H258</f>
        <v>0</v>
      </c>
      <c r="AR258" s="16" t="s">
        <v>131</v>
      </c>
      <c r="AT258" s="16" t="s">
        <v>126</v>
      </c>
      <c r="AU258" s="16" t="s">
        <v>80</v>
      </c>
      <c r="AY258" s="16" t="s">
        <v>124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6" t="s">
        <v>22</v>
      </c>
      <c r="BK258" s="174">
        <f>ROUND(I258*H258,2)</f>
        <v>0</v>
      </c>
      <c r="BL258" s="16" t="s">
        <v>131</v>
      </c>
      <c r="BM258" s="16" t="s">
        <v>525</v>
      </c>
    </row>
    <row r="259" spans="2:65" s="1" customFormat="1" ht="20.25" customHeight="1">
      <c r="B259" s="162"/>
      <c r="C259" s="163" t="s">
        <v>526</v>
      </c>
      <c r="D259" s="163" t="s">
        <v>126</v>
      </c>
      <c r="E259" s="164" t="s">
        <v>527</v>
      </c>
      <c r="F259" s="165" t="s">
        <v>528</v>
      </c>
      <c r="G259" s="166" t="s">
        <v>165</v>
      </c>
      <c r="H259" s="167">
        <v>14.4</v>
      </c>
      <c r="I259" s="168"/>
      <c r="J259" s="169">
        <f>ROUND(I259*H259,2)</f>
        <v>0</v>
      </c>
      <c r="K259" s="165" t="s">
        <v>130</v>
      </c>
      <c r="L259" s="33"/>
      <c r="M259" s="170" t="s">
        <v>20</v>
      </c>
      <c r="N259" s="171" t="s">
        <v>43</v>
      </c>
      <c r="O259" s="34"/>
      <c r="P259" s="172">
        <f>O259*H259</f>
        <v>0</v>
      </c>
      <c r="Q259" s="172">
        <v>0.12171</v>
      </c>
      <c r="R259" s="172">
        <f>Q259*H259</f>
        <v>1.752624</v>
      </c>
      <c r="S259" s="172">
        <v>2.4</v>
      </c>
      <c r="T259" s="173">
        <f>S259*H259</f>
        <v>34.56</v>
      </c>
      <c r="AR259" s="16" t="s">
        <v>131</v>
      </c>
      <c r="AT259" s="16" t="s">
        <v>126</v>
      </c>
      <c r="AU259" s="16" t="s">
        <v>80</v>
      </c>
      <c r="AY259" s="16" t="s">
        <v>124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6" t="s">
        <v>22</v>
      </c>
      <c r="BK259" s="174">
        <f>ROUND(I259*H259,2)</f>
        <v>0</v>
      </c>
      <c r="BL259" s="16" t="s">
        <v>131</v>
      </c>
      <c r="BM259" s="16" t="s">
        <v>529</v>
      </c>
    </row>
    <row r="260" spans="2:51" s="11" customFormat="1" ht="20.25" customHeight="1">
      <c r="B260" s="175"/>
      <c r="D260" s="176" t="s">
        <v>133</v>
      </c>
      <c r="E260" s="177" t="s">
        <v>20</v>
      </c>
      <c r="F260" s="178" t="s">
        <v>530</v>
      </c>
      <c r="H260" s="179">
        <v>14.4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84" t="s">
        <v>133</v>
      </c>
      <c r="AU260" s="184" t="s">
        <v>80</v>
      </c>
      <c r="AV260" s="11" t="s">
        <v>80</v>
      </c>
      <c r="AW260" s="11" t="s">
        <v>36</v>
      </c>
      <c r="AX260" s="11" t="s">
        <v>22</v>
      </c>
      <c r="AY260" s="184" t="s">
        <v>124</v>
      </c>
    </row>
    <row r="261" spans="2:65" s="1" customFormat="1" ht="20.25" customHeight="1">
      <c r="B261" s="162"/>
      <c r="C261" s="163" t="s">
        <v>531</v>
      </c>
      <c r="D261" s="163" t="s">
        <v>126</v>
      </c>
      <c r="E261" s="164" t="s">
        <v>532</v>
      </c>
      <c r="F261" s="165" t="s">
        <v>533</v>
      </c>
      <c r="G261" s="166" t="s">
        <v>165</v>
      </c>
      <c r="H261" s="167">
        <v>85.72</v>
      </c>
      <c r="I261" s="168"/>
      <c r="J261" s="169">
        <f>ROUND(I261*H261,2)</f>
        <v>0</v>
      </c>
      <c r="K261" s="165" t="s">
        <v>130</v>
      </c>
      <c r="L261" s="33"/>
      <c r="M261" s="170" t="s">
        <v>20</v>
      </c>
      <c r="N261" s="171" t="s">
        <v>43</v>
      </c>
      <c r="O261" s="34"/>
      <c r="P261" s="172">
        <f>O261*H261</f>
        <v>0</v>
      </c>
      <c r="Q261" s="172">
        <v>0.12171</v>
      </c>
      <c r="R261" s="172">
        <f>Q261*H261</f>
        <v>10.4329812</v>
      </c>
      <c r="S261" s="172">
        <v>2.4</v>
      </c>
      <c r="T261" s="173">
        <f>S261*H261</f>
        <v>205.72799999999998</v>
      </c>
      <c r="AR261" s="16" t="s">
        <v>131</v>
      </c>
      <c r="AT261" s="16" t="s">
        <v>126</v>
      </c>
      <c r="AU261" s="16" t="s">
        <v>80</v>
      </c>
      <c r="AY261" s="16" t="s">
        <v>124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6" t="s">
        <v>22</v>
      </c>
      <c r="BK261" s="174">
        <f>ROUND(I261*H261,2)</f>
        <v>0</v>
      </c>
      <c r="BL261" s="16" t="s">
        <v>131</v>
      </c>
      <c r="BM261" s="16" t="s">
        <v>534</v>
      </c>
    </row>
    <row r="262" spans="2:51" s="11" customFormat="1" ht="20.25" customHeight="1">
      <c r="B262" s="175"/>
      <c r="D262" s="185" t="s">
        <v>133</v>
      </c>
      <c r="E262" s="184" t="s">
        <v>20</v>
      </c>
      <c r="F262" s="186" t="s">
        <v>433</v>
      </c>
      <c r="H262" s="187">
        <v>80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84" t="s">
        <v>133</v>
      </c>
      <c r="AU262" s="184" t="s">
        <v>80</v>
      </c>
      <c r="AV262" s="11" t="s">
        <v>80</v>
      </c>
      <c r="AW262" s="11" t="s">
        <v>36</v>
      </c>
      <c r="AX262" s="11" t="s">
        <v>72</v>
      </c>
      <c r="AY262" s="184" t="s">
        <v>124</v>
      </c>
    </row>
    <row r="263" spans="2:51" s="11" customFormat="1" ht="20.25" customHeight="1">
      <c r="B263" s="175"/>
      <c r="D263" s="185" t="s">
        <v>133</v>
      </c>
      <c r="E263" s="184" t="s">
        <v>20</v>
      </c>
      <c r="F263" s="186" t="s">
        <v>535</v>
      </c>
      <c r="H263" s="187">
        <v>5.72</v>
      </c>
      <c r="I263" s="180"/>
      <c r="L263" s="175"/>
      <c r="M263" s="181"/>
      <c r="N263" s="182"/>
      <c r="O263" s="182"/>
      <c r="P263" s="182"/>
      <c r="Q263" s="182"/>
      <c r="R263" s="182"/>
      <c r="S263" s="182"/>
      <c r="T263" s="183"/>
      <c r="AT263" s="184" t="s">
        <v>133</v>
      </c>
      <c r="AU263" s="184" t="s">
        <v>80</v>
      </c>
      <c r="AV263" s="11" t="s">
        <v>80</v>
      </c>
      <c r="AW263" s="11" t="s">
        <v>36</v>
      </c>
      <c r="AX263" s="11" t="s">
        <v>72</v>
      </c>
      <c r="AY263" s="184" t="s">
        <v>124</v>
      </c>
    </row>
    <row r="264" spans="2:51" s="12" customFormat="1" ht="20.25" customHeight="1">
      <c r="B264" s="188"/>
      <c r="D264" s="176" t="s">
        <v>133</v>
      </c>
      <c r="E264" s="189" t="s">
        <v>20</v>
      </c>
      <c r="F264" s="190" t="s">
        <v>170</v>
      </c>
      <c r="H264" s="191">
        <v>85.72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6" t="s">
        <v>133</v>
      </c>
      <c r="AU264" s="196" t="s">
        <v>80</v>
      </c>
      <c r="AV264" s="12" t="s">
        <v>131</v>
      </c>
      <c r="AW264" s="12" t="s">
        <v>36</v>
      </c>
      <c r="AX264" s="12" t="s">
        <v>22</v>
      </c>
      <c r="AY264" s="196" t="s">
        <v>124</v>
      </c>
    </row>
    <row r="265" spans="2:65" s="1" customFormat="1" ht="20.25" customHeight="1">
      <c r="B265" s="162"/>
      <c r="C265" s="163" t="s">
        <v>536</v>
      </c>
      <c r="D265" s="163" t="s">
        <v>126</v>
      </c>
      <c r="E265" s="164" t="s">
        <v>537</v>
      </c>
      <c r="F265" s="165" t="s">
        <v>538</v>
      </c>
      <c r="G265" s="166" t="s">
        <v>165</v>
      </c>
      <c r="H265" s="167">
        <v>35.28</v>
      </c>
      <c r="I265" s="168"/>
      <c r="J265" s="169">
        <f>ROUND(I265*H265,2)</f>
        <v>0</v>
      </c>
      <c r="K265" s="165" t="s">
        <v>130</v>
      </c>
      <c r="L265" s="33"/>
      <c r="M265" s="170" t="s">
        <v>20</v>
      </c>
      <c r="N265" s="171" t="s">
        <v>43</v>
      </c>
      <c r="O265" s="34"/>
      <c r="P265" s="172">
        <f>O265*H265</f>
        <v>0</v>
      </c>
      <c r="Q265" s="172">
        <v>0.121711072</v>
      </c>
      <c r="R265" s="172">
        <f>Q265*H265</f>
        <v>4.29396662016</v>
      </c>
      <c r="S265" s="172">
        <v>2.4</v>
      </c>
      <c r="T265" s="173">
        <f>S265*H265</f>
        <v>84.672</v>
      </c>
      <c r="AR265" s="16" t="s">
        <v>131</v>
      </c>
      <c r="AT265" s="16" t="s">
        <v>126</v>
      </c>
      <c r="AU265" s="16" t="s">
        <v>80</v>
      </c>
      <c r="AY265" s="16" t="s">
        <v>124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6" t="s">
        <v>22</v>
      </c>
      <c r="BK265" s="174">
        <f>ROUND(I265*H265,2)</f>
        <v>0</v>
      </c>
      <c r="BL265" s="16" t="s">
        <v>131</v>
      </c>
      <c r="BM265" s="16" t="s">
        <v>539</v>
      </c>
    </row>
    <row r="266" spans="2:51" s="11" customFormat="1" ht="20.25" customHeight="1">
      <c r="B266" s="175"/>
      <c r="D266" s="185" t="s">
        <v>133</v>
      </c>
      <c r="E266" s="184" t="s">
        <v>20</v>
      </c>
      <c r="F266" s="186" t="s">
        <v>540</v>
      </c>
      <c r="H266" s="187">
        <v>35.28</v>
      </c>
      <c r="I266" s="180"/>
      <c r="L266" s="175"/>
      <c r="M266" s="181"/>
      <c r="N266" s="182"/>
      <c r="O266" s="182"/>
      <c r="P266" s="182"/>
      <c r="Q266" s="182"/>
      <c r="R266" s="182"/>
      <c r="S266" s="182"/>
      <c r="T266" s="183"/>
      <c r="AT266" s="184" t="s">
        <v>133</v>
      </c>
      <c r="AU266" s="184" t="s">
        <v>80</v>
      </c>
      <c r="AV266" s="11" t="s">
        <v>80</v>
      </c>
      <c r="AW266" s="11" t="s">
        <v>36</v>
      </c>
      <c r="AX266" s="11" t="s">
        <v>22</v>
      </c>
      <c r="AY266" s="184" t="s">
        <v>124</v>
      </c>
    </row>
    <row r="267" spans="2:63" s="10" customFormat="1" ht="21.75" customHeight="1">
      <c r="B267" s="148"/>
      <c r="D267" s="159" t="s">
        <v>71</v>
      </c>
      <c r="E267" s="160" t="s">
        <v>541</v>
      </c>
      <c r="F267" s="160" t="s">
        <v>542</v>
      </c>
      <c r="I267" s="151"/>
      <c r="J267" s="161">
        <f>BK267</f>
        <v>0</v>
      </c>
      <c r="L267" s="148"/>
      <c r="M267" s="153"/>
      <c r="N267" s="154"/>
      <c r="O267" s="154"/>
      <c r="P267" s="155">
        <f>SUM(P268:P271)</f>
        <v>0</v>
      </c>
      <c r="Q267" s="154"/>
      <c r="R267" s="155">
        <f>SUM(R268:R271)</f>
        <v>0</v>
      </c>
      <c r="S267" s="154"/>
      <c r="T267" s="156">
        <f>SUM(T268:T271)</f>
        <v>0</v>
      </c>
      <c r="AR267" s="149" t="s">
        <v>22</v>
      </c>
      <c r="AT267" s="157" t="s">
        <v>71</v>
      </c>
      <c r="AU267" s="157" t="s">
        <v>80</v>
      </c>
      <c r="AY267" s="149" t="s">
        <v>124</v>
      </c>
      <c r="BK267" s="158">
        <f>SUM(BK268:BK271)</f>
        <v>0</v>
      </c>
    </row>
    <row r="268" spans="2:65" s="1" customFormat="1" ht="28.5" customHeight="1">
      <c r="B268" s="162"/>
      <c r="C268" s="163" t="s">
        <v>543</v>
      </c>
      <c r="D268" s="163" t="s">
        <v>126</v>
      </c>
      <c r="E268" s="164" t="s">
        <v>544</v>
      </c>
      <c r="F268" s="165" t="s">
        <v>545</v>
      </c>
      <c r="G268" s="166" t="s">
        <v>220</v>
      </c>
      <c r="H268" s="167">
        <v>359.395</v>
      </c>
      <c r="I268" s="168"/>
      <c r="J268" s="169">
        <f>ROUND(I268*H268,2)</f>
        <v>0</v>
      </c>
      <c r="K268" s="165" t="s">
        <v>130</v>
      </c>
      <c r="L268" s="33"/>
      <c r="M268" s="170" t="s">
        <v>20</v>
      </c>
      <c r="N268" s="171" t="s">
        <v>43</v>
      </c>
      <c r="O268" s="34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AR268" s="16" t="s">
        <v>131</v>
      </c>
      <c r="AT268" s="16" t="s">
        <v>126</v>
      </c>
      <c r="AU268" s="16" t="s">
        <v>138</v>
      </c>
      <c r="AY268" s="16" t="s">
        <v>124</v>
      </c>
      <c r="BE268" s="174">
        <f>IF(N268="základní",J268,0)</f>
        <v>0</v>
      </c>
      <c r="BF268" s="174">
        <f>IF(N268="snížená",J268,0)</f>
        <v>0</v>
      </c>
      <c r="BG268" s="174">
        <f>IF(N268="zákl. přenesená",J268,0)</f>
        <v>0</v>
      </c>
      <c r="BH268" s="174">
        <f>IF(N268="sníž. přenesená",J268,0)</f>
        <v>0</v>
      </c>
      <c r="BI268" s="174">
        <f>IF(N268="nulová",J268,0)</f>
        <v>0</v>
      </c>
      <c r="BJ268" s="16" t="s">
        <v>22</v>
      </c>
      <c r="BK268" s="174">
        <f>ROUND(I268*H268,2)</f>
        <v>0</v>
      </c>
      <c r="BL268" s="16" t="s">
        <v>131</v>
      </c>
      <c r="BM268" s="16" t="s">
        <v>546</v>
      </c>
    </row>
    <row r="269" spans="2:65" s="1" customFormat="1" ht="20.25" customHeight="1">
      <c r="B269" s="162"/>
      <c r="C269" s="163" t="s">
        <v>547</v>
      </c>
      <c r="D269" s="163" t="s">
        <v>126</v>
      </c>
      <c r="E269" s="164" t="s">
        <v>548</v>
      </c>
      <c r="F269" s="165" t="s">
        <v>549</v>
      </c>
      <c r="G269" s="166" t="s">
        <v>220</v>
      </c>
      <c r="H269" s="167">
        <v>6828.505</v>
      </c>
      <c r="I269" s="168"/>
      <c r="J269" s="169">
        <f>ROUND(I269*H269,2)</f>
        <v>0</v>
      </c>
      <c r="K269" s="165" t="s">
        <v>130</v>
      </c>
      <c r="L269" s="33"/>
      <c r="M269" s="170" t="s">
        <v>20</v>
      </c>
      <c r="N269" s="171" t="s">
        <v>43</v>
      </c>
      <c r="O269" s="34"/>
      <c r="P269" s="172">
        <f>O269*H269</f>
        <v>0</v>
      </c>
      <c r="Q269" s="172">
        <v>0</v>
      </c>
      <c r="R269" s="172">
        <f>Q269*H269</f>
        <v>0</v>
      </c>
      <c r="S269" s="172">
        <v>0</v>
      </c>
      <c r="T269" s="173">
        <f>S269*H269</f>
        <v>0</v>
      </c>
      <c r="AR269" s="16" t="s">
        <v>131</v>
      </c>
      <c r="AT269" s="16" t="s">
        <v>126</v>
      </c>
      <c r="AU269" s="16" t="s">
        <v>138</v>
      </c>
      <c r="AY269" s="16" t="s">
        <v>124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6" t="s">
        <v>22</v>
      </c>
      <c r="BK269" s="174">
        <f>ROUND(I269*H269,2)</f>
        <v>0</v>
      </c>
      <c r="BL269" s="16" t="s">
        <v>131</v>
      </c>
      <c r="BM269" s="16" t="s">
        <v>550</v>
      </c>
    </row>
    <row r="270" spans="2:51" s="11" customFormat="1" ht="20.25" customHeight="1">
      <c r="B270" s="175"/>
      <c r="D270" s="176" t="s">
        <v>133</v>
      </c>
      <c r="F270" s="178" t="s">
        <v>551</v>
      </c>
      <c r="H270" s="179">
        <v>6828.505</v>
      </c>
      <c r="I270" s="180"/>
      <c r="L270" s="175"/>
      <c r="M270" s="181"/>
      <c r="N270" s="182"/>
      <c r="O270" s="182"/>
      <c r="P270" s="182"/>
      <c r="Q270" s="182"/>
      <c r="R270" s="182"/>
      <c r="S270" s="182"/>
      <c r="T270" s="183"/>
      <c r="AT270" s="184" t="s">
        <v>133</v>
      </c>
      <c r="AU270" s="184" t="s">
        <v>138</v>
      </c>
      <c r="AV270" s="11" t="s">
        <v>80</v>
      </c>
      <c r="AW270" s="11" t="s">
        <v>4</v>
      </c>
      <c r="AX270" s="11" t="s">
        <v>22</v>
      </c>
      <c r="AY270" s="184" t="s">
        <v>124</v>
      </c>
    </row>
    <row r="271" spans="2:65" s="1" customFormat="1" ht="28.5" customHeight="1">
      <c r="B271" s="162"/>
      <c r="C271" s="163" t="s">
        <v>552</v>
      </c>
      <c r="D271" s="163" t="s">
        <v>126</v>
      </c>
      <c r="E271" s="164" t="s">
        <v>553</v>
      </c>
      <c r="F271" s="165" t="s">
        <v>554</v>
      </c>
      <c r="G271" s="166" t="s">
        <v>220</v>
      </c>
      <c r="H271" s="167">
        <v>721.406</v>
      </c>
      <c r="I271" s="168"/>
      <c r="J271" s="169">
        <f>ROUND(I271*H271,2)</f>
        <v>0</v>
      </c>
      <c r="K271" s="165" t="s">
        <v>130</v>
      </c>
      <c r="L271" s="33"/>
      <c r="M271" s="170" t="s">
        <v>20</v>
      </c>
      <c r="N271" s="171" t="s">
        <v>43</v>
      </c>
      <c r="O271" s="34"/>
      <c r="P271" s="172">
        <f>O271*H271</f>
        <v>0</v>
      </c>
      <c r="Q271" s="172">
        <v>0</v>
      </c>
      <c r="R271" s="172">
        <f>Q271*H271</f>
        <v>0</v>
      </c>
      <c r="S271" s="172">
        <v>0</v>
      </c>
      <c r="T271" s="173">
        <f>S271*H271</f>
        <v>0</v>
      </c>
      <c r="AR271" s="16" t="s">
        <v>131</v>
      </c>
      <c r="AT271" s="16" t="s">
        <v>126</v>
      </c>
      <c r="AU271" s="16" t="s">
        <v>138</v>
      </c>
      <c r="AY271" s="16" t="s">
        <v>124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6" t="s">
        <v>22</v>
      </c>
      <c r="BK271" s="174">
        <f>ROUND(I271*H271,2)</f>
        <v>0</v>
      </c>
      <c r="BL271" s="16" t="s">
        <v>131</v>
      </c>
      <c r="BM271" s="16" t="s">
        <v>555</v>
      </c>
    </row>
    <row r="272" spans="2:63" s="10" customFormat="1" ht="29.25" customHeight="1">
      <c r="B272" s="148"/>
      <c r="D272" s="159" t="s">
        <v>71</v>
      </c>
      <c r="E272" s="160" t="s">
        <v>556</v>
      </c>
      <c r="F272" s="160" t="s">
        <v>557</v>
      </c>
      <c r="I272" s="151"/>
      <c r="J272" s="161">
        <f>BK272</f>
        <v>0</v>
      </c>
      <c r="L272" s="148"/>
      <c r="M272" s="153"/>
      <c r="N272" s="154"/>
      <c r="O272" s="154"/>
      <c r="P272" s="155">
        <f>SUM(P273:P276)</f>
        <v>0</v>
      </c>
      <c r="Q272" s="154"/>
      <c r="R272" s="155">
        <f>SUM(R273:R276)</f>
        <v>0</v>
      </c>
      <c r="S272" s="154"/>
      <c r="T272" s="156">
        <f>SUM(T273:T276)</f>
        <v>0</v>
      </c>
      <c r="AR272" s="149" t="s">
        <v>22</v>
      </c>
      <c r="AT272" s="157" t="s">
        <v>71</v>
      </c>
      <c r="AU272" s="157" t="s">
        <v>22</v>
      </c>
      <c r="AY272" s="149" t="s">
        <v>124</v>
      </c>
      <c r="BK272" s="158">
        <f>SUM(BK273:BK276)</f>
        <v>0</v>
      </c>
    </row>
    <row r="273" spans="2:65" s="1" customFormat="1" ht="20.25" customHeight="1">
      <c r="B273" s="162"/>
      <c r="C273" s="163" t="s">
        <v>558</v>
      </c>
      <c r="D273" s="163" t="s">
        <v>126</v>
      </c>
      <c r="E273" s="164" t="s">
        <v>559</v>
      </c>
      <c r="F273" s="165" t="s">
        <v>560</v>
      </c>
      <c r="G273" s="166" t="s">
        <v>220</v>
      </c>
      <c r="H273" s="167">
        <v>342.619</v>
      </c>
      <c r="I273" s="168"/>
      <c r="J273" s="169">
        <f>ROUND(I273*H273,2)</f>
        <v>0</v>
      </c>
      <c r="K273" s="165" t="s">
        <v>130</v>
      </c>
      <c r="L273" s="33"/>
      <c r="M273" s="170" t="s">
        <v>20</v>
      </c>
      <c r="N273" s="171" t="s">
        <v>43</v>
      </c>
      <c r="O273" s="34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AR273" s="16" t="s">
        <v>131</v>
      </c>
      <c r="AT273" s="16" t="s">
        <v>126</v>
      </c>
      <c r="AU273" s="16" t="s">
        <v>80</v>
      </c>
      <c r="AY273" s="16" t="s">
        <v>124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6" t="s">
        <v>22</v>
      </c>
      <c r="BK273" s="174">
        <f>ROUND(I273*H273,2)</f>
        <v>0</v>
      </c>
      <c r="BL273" s="16" t="s">
        <v>131</v>
      </c>
      <c r="BM273" s="16" t="s">
        <v>561</v>
      </c>
    </row>
    <row r="274" spans="2:51" s="11" customFormat="1" ht="20.25" customHeight="1">
      <c r="B274" s="175"/>
      <c r="D274" s="176" t="s">
        <v>133</v>
      </c>
      <c r="E274" s="177" t="s">
        <v>20</v>
      </c>
      <c r="F274" s="178" t="s">
        <v>562</v>
      </c>
      <c r="H274" s="179">
        <v>342.619</v>
      </c>
      <c r="I274" s="180"/>
      <c r="L274" s="175"/>
      <c r="M274" s="181"/>
      <c r="N274" s="182"/>
      <c r="O274" s="182"/>
      <c r="P274" s="182"/>
      <c r="Q274" s="182"/>
      <c r="R274" s="182"/>
      <c r="S274" s="182"/>
      <c r="T274" s="183"/>
      <c r="AT274" s="184" t="s">
        <v>133</v>
      </c>
      <c r="AU274" s="184" t="s">
        <v>80</v>
      </c>
      <c r="AV274" s="11" t="s">
        <v>80</v>
      </c>
      <c r="AW274" s="11" t="s">
        <v>36</v>
      </c>
      <c r="AX274" s="11" t="s">
        <v>22</v>
      </c>
      <c r="AY274" s="184" t="s">
        <v>124</v>
      </c>
    </row>
    <row r="275" spans="2:65" s="1" customFormat="1" ht="20.25" customHeight="1">
      <c r="B275" s="162"/>
      <c r="C275" s="163" t="s">
        <v>563</v>
      </c>
      <c r="D275" s="163" t="s">
        <v>126</v>
      </c>
      <c r="E275" s="164" t="s">
        <v>564</v>
      </c>
      <c r="F275" s="165" t="s">
        <v>565</v>
      </c>
      <c r="G275" s="166" t="s">
        <v>220</v>
      </c>
      <c r="H275" s="167">
        <v>14.353</v>
      </c>
      <c r="I275" s="168"/>
      <c r="J275" s="169">
        <f>ROUND(I275*H275,2)</f>
        <v>0</v>
      </c>
      <c r="K275" s="165" t="s">
        <v>130</v>
      </c>
      <c r="L275" s="33"/>
      <c r="M275" s="170" t="s">
        <v>20</v>
      </c>
      <c r="N275" s="171" t="s">
        <v>43</v>
      </c>
      <c r="O275" s="34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AR275" s="16" t="s">
        <v>131</v>
      </c>
      <c r="AT275" s="16" t="s">
        <v>126</v>
      </c>
      <c r="AU275" s="16" t="s">
        <v>80</v>
      </c>
      <c r="AY275" s="16" t="s">
        <v>124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6" t="s">
        <v>22</v>
      </c>
      <c r="BK275" s="174">
        <f>ROUND(I275*H275,2)</f>
        <v>0</v>
      </c>
      <c r="BL275" s="16" t="s">
        <v>131</v>
      </c>
      <c r="BM275" s="16" t="s">
        <v>566</v>
      </c>
    </row>
    <row r="276" spans="2:51" s="11" customFormat="1" ht="20.25" customHeight="1">
      <c r="B276" s="175"/>
      <c r="D276" s="185" t="s">
        <v>133</v>
      </c>
      <c r="F276" s="186" t="s">
        <v>567</v>
      </c>
      <c r="H276" s="187">
        <v>14.353</v>
      </c>
      <c r="I276" s="180"/>
      <c r="L276" s="175"/>
      <c r="M276" s="181"/>
      <c r="N276" s="182"/>
      <c r="O276" s="182"/>
      <c r="P276" s="182"/>
      <c r="Q276" s="182"/>
      <c r="R276" s="182"/>
      <c r="S276" s="182"/>
      <c r="T276" s="183"/>
      <c r="AT276" s="184" t="s">
        <v>133</v>
      </c>
      <c r="AU276" s="184" t="s">
        <v>80</v>
      </c>
      <c r="AV276" s="11" t="s">
        <v>80</v>
      </c>
      <c r="AW276" s="11" t="s">
        <v>4</v>
      </c>
      <c r="AX276" s="11" t="s">
        <v>22</v>
      </c>
      <c r="AY276" s="184" t="s">
        <v>124</v>
      </c>
    </row>
    <row r="277" spans="2:63" s="10" customFormat="1" ht="36.75" customHeight="1">
      <c r="B277" s="148"/>
      <c r="D277" s="149" t="s">
        <v>71</v>
      </c>
      <c r="E277" s="150" t="s">
        <v>568</v>
      </c>
      <c r="F277" s="150" t="s">
        <v>569</v>
      </c>
      <c r="I277" s="151"/>
      <c r="J277" s="152">
        <f>BK277</f>
        <v>0</v>
      </c>
      <c r="L277" s="148"/>
      <c r="M277" s="153"/>
      <c r="N277" s="154"/>
      <c r="O277" s="154"/>
      <c r="P277" s="155">
        <f>P278+P288</f>
        <v>0</v>
      </c>
      <c r="Q277" s="154"/>
      <c r="R277" s="155">
        <f>R278+R288</f>
        <v>3.2646784</v>
      </c>
      <c r="S277" s="154"/>
      <c r="T277" s="156">
        <f>T278+T288</f>
        <v>2.15</v>
      </c>
      <c r="AR277" s="149" t="s">
        <v>80</v>
      </c>
      <c r="AT277" s="157" t="s">
        <v>71</v>
      </c>
      <c r="AU277" s="157" t="s">
        <v>72</v>
      </c>
      <c r="AY277" s="149" t="s">
        <v>124</v>
      </c>
      <c r="BK277" s="158">
        <f>BK278+BK288</f>
        <v>0</v>
      </c>
    </row>
    <row r="278" spans="2:63" s="10" customFormat="1" ht="19.5" customHeight="1">
      <c r="B278" s="148"/>
      <c r="D278" s="159" t="s">
        <v>71</v>
      </c>
      <c r="E278" s="160" t="s">
        <v>570</v>
      </c>
      <c r="F278" s="160" t="s">
        <v>571</v>
      </c>
      <c r="I278" s="151"/>
      <c r="J278" s="161">
        <f>BK278</f>
        <v>0</v>
      </c>
      <c r="L278" s="148"/>
      <c r="M278" s="153"/>
      <c r="N278" s="154"/>
      <c r="O278" s="154"/>
      <c r="P278" s="155">
        <f>SUM(P279:P287)</f>
        <v>0</v>
      </c>
      <c r="Q278" s="154"/>
      <c r="R278" s="155">
        <f>SUM(R279:R287)</f>
        <v>1.5011283999999998</v>
      </c>
      <c r="S278" s="154"/>
      <c r="T278" s="156">
        <f>SUM(T279:T287)</f>
        <v>0</v>
      </c>
      <c r="AR278" s="149" t="s">
        <v>80</v>
      </c>
      <c r="AT278" s="157" t="s">
        <v>71</v>
      </c>
      <c r="AU278" s="157" t="s">
        <v>22</v>
      </c>
      <c r="AY278" s="149" t="s">
        <v>124</v>
      </c>
      <c r="BK278" s="158">
        <f>SUM(BK279:BK287)</f>
        <v>0</v>
      </c>
    </row>
    <row r="279" spans="2:65" s="1" customFormat="1" ht="28.5" customHeight="1">
      <c r="B279" s="162"/>
      <c r="C279" s="163" t="s">
        <v>572</v>
      </c>
      <c r="D279" s="163" t="s">
        <v>126</v>
      </c>
      <c r="E279" s="164" t="s">
        <v>573</v>
      </c>
      <c r="F279" s="165" t="s">
        <v>574</v>
      </c>
      <c r="G279" s="166" t="s">
        <v>129</v>
      </c>
      <c r="H279" s="167">
        <v>119.6</v>
      </c>
      <c r="I279" s="168"/>
      <c r="J279" s="169">
        <f>ROUND(I279*H279,2)</f>
        <v>0</v>
      </c>
      <c r="K279" s="165" t="s">
        <v>130</v>
      </c>
      <c r="L279" s="33"/>
      <c r="M279" s="170" t="s">
        <v>20</v>
      </c>
      <c r="N279" s="171" t="s">
        <v>43</v>
      </c>
      <c r="O279" s="34"/>
      <c r="P279" s="172">
        <f>O279*H279</f>
        <v>0</v>
      </c>
      <c r="Q279" s="172">
        <v>0</v>
      </c>
      <c r="R279" s="172">
        <f>Q279*H279</f>
        <v>0</v>
      </c>
      <c r="S279" s="172">
        <v>0</v>
      </c>
      <c r="T279" s="173">
        <f>S279*H279</f>
        <v>0</v>
      </c>
      <c r="AR279" s="16" t="s">
        <v>202</v>
      </c>
      <c r="AT279" s="16" t="s">
        <v>126</v>
      </c>
      <c r="AU279" s="16" t="s">
        <v>80</v>
      </c>
      <c r="AY279" s="16" t="s">
        <v>124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6" t="s">
        <v>22</v>
      </c>
      <c r="BK279" s="174">
        <f>ROUND(I279*H279,2)</f>
        <v>0</v>
      </c>
      <c r="BL279" s="16" t="s">
        <v>202</v>
      </c>
      <c r="BM279" s="16" t="s">
        <v>575</v>
      </c>
    </row>
    <row r="280" spans="2:65" s="1" customFormat="1" ht="20.25" customHeight="1">
      <c r="B280" s="162"/>
      <c r="C280" s="197" t="s">
        <v>576</v>
      </c>
      <c r="D280" s="197" t="s">
        <v>228</v>
      </c>
      <c r="E280" s="198" t="s">
        <v>577</v>
      </c>
      <c r="F280" s="199" t="s">
        <v>578</v>
      </c>
      <c r="G280" s="200" t="s">
        <v>220</v>
      </c>
      <c r="H280" s="201">
        <v>0.048</v>
      </c>
      <c r="I280" s="202"/>
      <c r="J280" s="203">
        <f>ROUND(I280*H280,2)</f>
        <v>0</v>
      </c>
      <c r="K280" s="199" t="s">
        <v>130</v>
      </c>
      <c r="L280" s="204"/>
      <c r="M280" s="205" t="s">
        <v>20</v>
      </c>
      <c r="N280" s="206" t="s">
        <v>43</v>
      </c>
      <c r="O280" s="34"/>
      <c r="P280" s="172">
        <f>O280*H280</f>
        <v>0</v>
      </c>
      <c r="Q280" s="172">
        <v>1</v>
      </c>
      <c r="R280" s="172">
        <f>Q280*H280</f>
        <v>0.048</v>
      </c>
      <c r="S280" s="172">
        <v>0</v>
      </c>
      <c r="T280" s="173">
        <f>S280*H280</f>
        <v>0</v>
      </c>
      <c r="AR280" s="16" t="s">
        <v>282</v>
      </c>
      <c r="AT280" s="16" t="s">
        <v>228</v>
      </c>
      <c r="AU280" s="16" t="s">
        <v>80</v>
      </c>
      <c r="AY280" s="16" t="s">
        <v>124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6" t="s">
        <v>22</v>
      </c>
      <c r="BK280" s="174">
        <f>ROUND(I280*H280,2)</f>
        <v>0</v>
      </c>
      <c r="BL280" s="16" t="s">
        <v>202</v>
      </c>
      <c r="BM280" s="16" t="s">
        <v>579</v>
      </c>
    </row>
    <row r="281" spans="2:51" s="11" customFormat="1" ht="20.25" customHeight="1">
      <c r="B281" s="175"/>
      <c r="D281" s="176" t="s">
        <v>133</v>
      </c>
      <c r="F281" s="178" t="s">
        <v>580</v>
      </c>
      <c r="H281" s="179">
        <v>0.048</v>
      </c>
      <c r="I281" s="180"/>
      <c r="L281" s="175"/>
      <c r="M281" s="181"/>
      <c r="N281" s="182"/>
      <c r="O281" s="182"/>
      <c r="P281" s="182"/>
      <c r="Q281" s="182"/>
      <c r="R281" s="182"/>
      <c r="S281" s="182"/>
      <c r="T281" s="183"/>
      <c r="AT281" s="184" t="s">
        <v>133</v>
      </c>
      <c r="AU281" s="184" t="s">
        <v>80</v>
      </c>
      <c r="AV281" s="11" t="s">
        <v>80</v>
      </c>
      <c r="AW281" s="11" t="s">
        <v>4</v>
      </c>
      <c r="AX281" s="11" t="s">
        <v>22</v>
      </c>
      <c r="AY281" s="184" t="s">
        <v>124</v>
      </c>
    </row>
    <row r="282" spans="2:65" s="1" customFormat="1" ht="28.5" customHeight="1">
      <c r="B282" s="162"/>
      <c r="C282" s="163" t="s">
        <v>581</v>
      </c>
      <c r="D282" s="163" t="s">
        <v>126</v>
      </c>
      <c r="E282" s="164" t="s">
        <v>582</v>
      </c>
      <c r="F282" s="165" t="s">
        <v>583</v>
      </c>
      <c r="G282" s="166" t="s">
        <v>129</v>
      </c>
      <c r="H282" s="167">
        <v>28.5</v>
      </c>
      <c r="I282" s="168"/>
      <c r="J282" s="169">
        <f>ROUND(I282*H282,2)</f>
        <v>0</v>
      </c>
      <c r="K282" s="165" t="s">
        <v>130</v>
      </c>
      <c r="L282" s="33"/>
      <c r="M282" s="170" t="s">
        <v>20</v>
      </c>
      <c r="N282" s="171" t="s">
        <v>43</v>
      </c>
      <c r="O282" s="34"/>
      <c r="P282" s="172">
        <f>O282*H282</f>
        <v>0</v>
      </c>
      <c r="Q282" s="172">
        <v>0</v>
      </c>
      <c r="R282" s="172">
        <f>Q282*H282</f>
        <v>0</v>
      </c>
      <c r="S282" s="172">
        <v>0</v>
      </c>
      <c r="T282" s="173">
        <f>S282*H282</f>
        <v>0</v>
      </c>
      <c r="AR282" s="16" t="s">
        <v>202</v>
      </c>
      <c r="AT282" s="16" t="s">
        <v>126</v>
      </c>
      <c r="AU282" s="16" t="s">
        <v>80</v>
      </c>
      <c r="AY282" s="16" t="s">
        <v>124</v>
      </c>
      <c r="BE282" s="174">
        <f>IF(N282="základní",J282,0)</f>
        <v>0</v>
      </c>
      <c r="BF282" s="174">
        <f>IF(N282="snížená",J282,0)</f>
        <v>0</v>
      </c>
      <c r="BG282" s="174">
        <f>IF(N282="zákl. přenesená",J282,0)</f>
        <v>0</v>
      </c>
      <c r="BH282" s="174">
        <f>IF(N282="sníž. přenesená",J282,0)</f>
        <v>0</v>
      </c>
      <c r="BI282" s="174">
        <f>IF(N282="nulová",J282,0)</f>
        <v>0</v>
      </c>
      <c r="BJ282" s="16" t="s">
        <v>22</v>
      </c>
      <c r="BK282" s="174">
        <f>ROUND(I282*H282,2)</f>
        <v>0</v>
      </c>
      <c r="BL282" s="16" t="s">
        <v>202</v>
      </c>
      <c r="BM282" s="16" t="s">
        <v>584</v>
      </c>
    </row>
    <row r="283" spans="2:65" s="1" customFormat="1" ht="20.25" customHeight="1">
      <c r="B283" s="162"/>
      <c r="C283" s="197" t="s">
        <v>585</v>
      </c>
      <c r="D283" s="197" t="s">
        <v>228</v>
      </c>
      <c r="E283" s="198" t="s">
        <v>586</v>
      </c>
      <c r="F283" s="199" t="s">
        <v>587</v>
      </c>
      <c r="G283" s="200" t="s">
        <v>588</v>
      </c>
      <c r="H283" s="201">
        <v>9.975</v>
      </c>
      <c r="I283" s="202"/>
      <c r="J283" s="203">
        <f>ROUND(I283*H283,2)</f>
        <v>0</v>
      </c>
      <c r="K283" s="199" t="s">
        <v>130</v>
      </c>
      <c r="L283" s="204"/>
      <c r="M283" s="205" t="s">
        <v>20</v>
      </c>
      <c r="N283" s="206" t="s">
        <v>43</v>
      </c>
      <c r="O283" s="34"/>
      <c r="P283" s="172">
        <f>O283*H283</f>
        <v>0</v>
      </c>
      <c r="Q283" s="172">
        <v>0.001</v>
      </c>
      <c r="R283" s="172">
        <f>Q283*H283</f>
        <v>0.009975</v>
      </c>
      <c r="S283" s="172">
        <v>0</v>
      </c>
      <c r="T283" s="173">
        <f>S283*H283</f>
        <v>0</v>
      </c>
      <c r="AR283" s="16" t="s">
        <v>282</v>
      </c>
      <c r="AT283" s="16" t="s">
        <v>228</v>
      </c>
      <c r="AU283" s="16" t="s">
        <v>80</v>
      </c>
      <c r="AY283" s="16" t="s">
        <v>124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6" t="s">
        <v>22</v>
      </c>
      <c r="BK283" s="174">
        <f>ROUND(I283*H283,2)</f>
        <v>0</v>
      </c>
      <c r="BL283" s="16" t="s">
        <v>202</v>
      </c>
      <c r="BM283" s="16" t="s">
        <v>589</v>
      </c>
    </row>
    <row r="284" spans="2:51" s="11" customFormat="1" ht="20.25" customHeight="1">
      <c r="B284" s="175"/>
      <c r="D284" s="176" t="s">
        <v>133</v>
      </c>
      <c r="F284" s="178" t="s">
        <v>590</v>
      </c>
      <c r="H284" s="179">
        <v>9.975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84" t="s">
        <v>133</v>
      </c>
      <c r="AU284" s="184" t="s">
        <v>80</v>
      </c>
      <c r="AV284" s="11" t="s">
        <v>80</v>
      </c>
      <c r="AW284" s="11" t="s">
        <v>4</v>
      </c>
      <c r="AX284" s="11" t="s">
        <v>22</v>
      </c>
      <c r="AY284" s="184" t="s">
        <v>124</v>
      </c>
    </row>
    <row r="285" spans="2:65" s="1" customFormat="1" ht="20.25" customHeight="1">
      <c r="B285" s="162"/>
      <c r="C285" s="163" t="s">
        <v>591</v>
      </c>
      <c r="D285" s="163" t="s">
        <v>126</v>
      </c>
      <c r="E285" s="164" t="s">
        <v>592</v>
      </c>
      <c r="F285" s="165" t="s">
        <v>593</v>
      </c>
      <c r="G285" s="166" t="s">
        <v>129</v>
      </c>
      <c r="H285" s="167">
        <v>239.2</v>
      </c>
      <c r="I285" s="168"/>
      <c r="J285" s="169">
        <f>ROUND(I285*H285,2)</f>
        <v>0</v>
      </c>
      <c r="K285" s="165" t="s">
        <v>130</v>
      </c>
      <c r="L285" s="33"/>
      <c r="M285" s="170" t="s">
        <v>20</v>
      </c>
      <c r="N285" s="171" t="s">
        <v>43</v>
      </c>
      <c r="O285" s="34"/>
      <c r="P285" s="172">
        <f>O285*H285</f>
        <v>0</v>
      </c>
      <c r="Q285" s="172">
        <v>0.00039825</v>
      </c>
      <c r="R285" s="172">
        <f>Q285*H285</f>
        <v>0.0952614</v>
      </c>
      <c r="S285" s="172">
        <v>0</v>
      </c>
      <c r="T285" s="173">
        <f>S285*H285</f>
        <v>0</v>
      </c>
      <c r="AR285" s="16" t="s">
        <v>202</v>
      </c>
      <c r="AT285" s="16" t="s">
        <v>126</v>
      </c>
      <c r="AU285" s="16" t="s">
        <v>80</v>
      </c>
      <c r="AY285" s="16" t="s">
        <v>124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6" t="s">
        <v>22</v>
      </c>
      <c r="BK285" s="174">
        <f>ROUND(I285*H285,2)</f>
        <v>0</v>
      </c>
      <c r="BL285" s="16" t="s">
        <v>202</v>
      </c>
      <c r="BM285" s="16" t="s">
        <v>594</v>
      </c>
    </row>
    <row r="286" spans="2:65" s="1" customFormat="1" ht="20.25" customHeight="1">
      <c r="B286" s="162"/>
      <c r="C286" s="197" t="s">
        <v>595</v>
      </c>
      <c r="D286" s="197" t="s">
        <v>228</v>
      </c>
      <c r="E286" s="198" t="s">
        <v>596</v>
      </c>
      <c r="F286" s="199" t="s">
        <v>597</v>
      </c>
      <c r="G286" s="200" t="s">
        <v>129</v>
      </c>
      <c r="H286" s="201">
        <v>275.08</v>
      </c>
      <c r="I286" s="202"/>
      <c r="J286" s="203">
        <f>ROUND(I286*H286,2)</f>
        <v>0</v>
      </c>
      <c r="K286" s="199" t="s">
        <v>130</v>
      </c>
      <c r="L286" s="204"/>
      <c r="M286" s="205" t="s">
        <v>20</v>
      </c>
      <c r="N286" s="206" t="s">
        <v>43</v>
      </c>
      <c r="O286" s="34"/>
      <c r="P286" s="172">
        <f>O286*H286</f>
        <v>0</v>
      </c>
      <c r="Q286" s="172">
        <v>0.0049</v>
      </c>
      <c r="R286" s="172">
        <f>Q286*H286</f>
        <v>1.3478919999999999</v>
      </c>
      <c r="S286" s="172">
        <v>0</v>
      </c>
      <c r="T286" s="173">
        <f>S286*H286</f>
        <v>0</v>
      </c>
      <c r="AR286" s="16" t="s">
        <v>282</v>
      </c>
      <c r="AT286" s="16" t="s">
        <v>228</v>
      </c>
      <c r="AU286" s="16" t="s">
        <v>80</v>
      </c>
      <c r="AY286" s="16" t="s">
        <v>124</v>
      </c>
      <c r="BE286" s="174">
        <f>IF(N286="základní",J286,0)</f>
        <v>0</v>
      </c>
      <c r="BF286" s="174">
        <f>IF(N286="snížená",J286,0)</f>
        <v>0</v>
      </c>
      <c r="BG286" s="174">
        <f>IF(N286="zákl. přenesená",J286,0)</f>
        <v>0</v>
      </c>
      <c r="BH286" s="174">
        <f>IF(N286="sníž. přenesená",J286,0)</f>
        <v>0</v>
      </c>
      <c r="BI286" s="174">
        <f>IF(N286="nulová",J286,0)</f>
        <v>0</v>
      </c>
      <c r="BJ286" s="16" t="s">
        <v>22</v>
      </c>
      <c r="BK286" s="174">
        <f>ROUND(I286*H286,2)</f>
        <v>0</v>
      </c>
      <c r="BL286" s="16" t="s">
        <v>202</v>
      </c>
      <c r="BM286" s="16" t="s">
        <v>598</v>
      </c>
    </row>
    <row r="287" spans="2:51" s="11" customFormat="1" ht="20.25" customHeight="1">
      <c r="B287" s="175"/>
      <c r="D287" s="185" t="s">
        <v>133</v>
      </c>
      <c r="F287" s="186" t="s">
        <v>599</v>
      </c>
      <c r="H287" s="187">
        <v>275.08</v>
      </c>
      <c r="I287" s="180"/>
      <c r="L287" s="175"/>
      <c r="M287" s="181"/>
      <c r="N287" s="182"/>
      <c r="O287" s="182"/>
      <c r="P287" s="182"/>
      <c r="Q287" s="182"/>
      <c r="R287" s="182"/>
      <c r="S287" s="182"/>
      <c r="T287" s="183"/>
      <c r="AT287" s="184" t="s">
        <v>133</v>
      </c>
      <c r="AU287" s="184" t="s">
        <v>80</v>
      </c>
      <c r="AV287" s="11" t="s">
        <v>80</v>
      </c>
      <c r="AW287" s="11" t="s">
        <v>4</v>
      </c>
      <c r="AX287" s="11" t="s">
        <v>22</v>
      </c>
      <c r="AY287" s="184" t="s">
        <v>124</v>
      </c>
    </row>
    <row r="288" spans="2:63" s="10" customFormat="1" ht="29.25" customHeight="1">
      <c r="B288" s="148"/>
      <c r="D288" s="159" t="s">
        <v>71</v>
      </c>
      <c r="E288" s="160" t="s">
        <v>600</v>
      </c>
      <c r="F288" s="160" t="s">
        <v>601</v>
      </c>
      <c r="I288" s="151"/>
      <c r="J288" s="161">
        <f>BK288</f>
        <v>0</v>
      </c>
      <c r="L288" s="148"/>
      <c r="M288" s="153"/>
      <c r="N288" s="154"/>
      <c r="O288" s="154"/>
      <c r="P288" s="155">
        <f>SUM(P289:P296)</f>
        <v>0</v>
      </c>
      <c r="Q288" s="154"/>
      <c r="R288" s="155">
        <f>SUM(R289:R296)</f>
        <v>1.7635500000000002</v>
      </c>
      <c r="S288" s="154"/>
      <c r="T288" s="156">
        <f>SUM(T289:T296)</f>
        <v>2.15</v>
      </c>
      <c r="AR288" s="149" t="s">
        <v>80</v>
      </c>
      <c r="AT288" s="157" t="s">
        <v>71</v>
      </c>
      <c r="AU288" s="157" t="s">
        <v>22</v>
      </c>
      <c r="AY288" s="149" t="s">
        <v>124</v>
      </c>
      <c r="BK288" s="158">
        <f>SUM(BK289:BK296)</f>
        <v>0</v>
      </c>
    </row>
    <row r="289" spans="2:65" s="1" customFormat="1" ht="20.25" customHeight="1">
      <c r="B289" s="162"/>
      <c r="C289" s="163" t="s">
        <v>602</v>
      </c>
      <c r="D289" s="163" t="s">
        <v>126</v>
      </c>
      <c r="E289" s="164" t="s">
        <v>603</v>
      </c>
      <c r="F289" s="165" t="s">
        <v>604</v>
      </c>
      <c r="G289" s="166" t="s">
        <v>493</v>
      </c>
      <c r="H289" s="167">
        <v>1</v>
      </c>
      <c r="I289" s="168"/>
      <c r="J289" s="169">
        <f aca="true" t="shared" si="0" ref="J289:J295">ROUND(I289*H289,2)</f>
        <v>0</v>
      </c>
      <c r="K289" s="165" t="s">
        <v>20</v>
      </c>
      <c r="L289" s="33"/>
      <c r="M289" s="170" t="s">
        <v>20</v>
      </c>
      <c r="N289" s="171" t="s">
        <v>43</v>
      </c>
      <c r="O289" s="34"/>
      <c r="P289" s="172">
        <f aca="true" t="shared" si="1" ref="P289:P295">O289*H289</f>
        <v>0</v>
      </c>
      <c r="Q289" s="172">
        <v>0</v>
      </c>
      <c r="R289" s="172">
        <f aca="true" t="shared" si="2" ref="R289:R295">Q289*H289</f>
        <v>0</v>
      </c>
      <c r="S289" s="172">
        <v>0</v>
      </c>
      <c r="T289" s="173">
        <f aca="true" t="shared" si="3" ref="T289:T295">S289*H289</f>
        <v>0</v>
      </c>
      <c r="AR289" s="16" t="s">
        <v>202</v>
      </c>
      <c r="AT289" s="16" t="s">
        <v>126</v>
      </c>
      <c r="AU289" s="16" t="s">
        <v>80</v>
      </c>
      <c r="AY289" s="16" t="s">
        <v>124</v>
      </c>
      <c r="BE289" s="174">
        <f aca="true" t="shared" si="4" ref="BE289:BE295">IF(N289="základní",J289,0)</f>
        <v>0</v>
      </c>
      <c r="BF289" s="174">
        <f aca="true" t="shared" si="5" ref="BF289:BF295">IF(N289="snížená",J289,0)</f>
        <v>0</v>
      </c>
      <c r="BG289" s="174">
        <f aca="true" t="shared" si="6" ref="BG289:BG295">IF(N289="zákl. přenesená",J289,0)</f>
        <v>0</v>
      </c>
      <c r="BH289" s="174">
        <f aca="true" t="shared" si="7" ref="BH289:BH295">IF(N289="sníž. přenesená",J289,0)</f>
        <v>0</v>
      </c>
      <c r="BI289" s="174">
        <f aca="true" t="shared" si="8" ref="BI289:BI295">IF(N289="nulová",J289,0)</f>
        <v>0</v>
      </c>
      <c r="BJ289" s="16" t="s">
        <v>22</v>
      </c>
      <c r="BK289" s="174">
        <f aca="true" t="shared" si="9" ref="BK289:BK295">ROUND(I289*H289,2)</f>
        <v>0</v>
      </c>
      <c r="BL289" s="16" t="s">
        <v>202</v>
      </c>
      <c r="BM289" s="16" t="s">
        <v>605</v>
      </c>
    </row>
    <row r="290" spans="2:65" s="1" customFormat="1" ht="20.25" customHeight="1">
      <c r="B290" s="162"/>
      <c r="C290" s="163" t="s">
        <v>606</v>
      </c>
      <c r="D290" s="163" t="s">
        <v>126</v>
      </c>
      <c r="E290" s="164" t="s">
        <v>607</v>
      </c>
      <c r="F290" s="165" t="s">
        <v>608</v>
      </c>
      <c r="G290" s="166" t="s">
        <v>588</v>
      </c>
      <c r="H290" s="167">
        <v>300</v>
      </c>
      <c r="I290" s="168"/>
      <c r="J290" s="169">
        <f t="shared" si="0"/>
        <v>0</v>
      </c>
      <c r="K290" s="165" t="s">
        <v>130</v>
      </c>
      <c r="L290" s="33"/>
      <c r="M290" s="170" t="s">
        <v>20</v>
      </c>
      <c r="N290" s="171" t="s">
        <v>43</v>
      </c>
      <c r="O290" s="34"/>
      <c r="P290" s="172">
        <f t="shared" si="1"/>
        <v>0</v>
      </c>
      <c r="Q290" s="172">
        <v>6E-05</v>
      </c>
      <c r="R290" s="172">
        <f t="shared" si="2"/>
        <v>0.018000000000000002</v>
      </c>
      <c r="S290" s="172">
        <v>0</v>
      </c>
      <c r="T290" s="173">
        <f t="shared" si="3"/>
        <v>0</v>
      </c>
      <c r="AR290" s="16" t="s">
        <v>202</v>
      </c>
      <c r="AT290" s="16" t="s">
        <v>126</v>
      </c>
      <c r="AU290" s="16" t="s">
        <v>80</v>
      </c>
      <c r="AY290" s="16" t="s">
        <v>124</v>
      </c>
      <c r="BE290" s="174">
        <f t="shared" si="4"/>
        <v>0</v>
      </c>
      <c r="BF290" s="174">
        <f t="shared" si="5"/>
        <v>0</v>
      </c>
      <c r="BG290" s="174">
        <f t="shared" si="6"/>
        <v>0</v>
      </c>
      <c r="BH290" s="174">
        <f t="shared" si="7"/>
        <v>0</v>
      </c>
      <c r="BI290" s="174">
        <f t="shared" si="8"/>
        <v>0</v>
      </c>
      <c r="BJ290" s="16" t="s">
        <v>22</v>
      </c>
      <c r="BK290" s="174">
        <f t="shared" si="9"/>
        <v>0</v>
      </c>
      <c r="BL290" s="16" t="s">
        <v>202</v>
      </c>
      <c r="BM290" s="16" t="s">
        <v>609</v>
      </c>
    </row>
    <row r="291" spans="2:65" s="1" customFormat="1" ht="20.25" customHeight="1">
      <c r="B291" s="162"/>
      <c r="C291" s="197" t="s">
        <v>610</v>
      </c>
      <c r="D291" s="197" t="s">
        <v>228</v>
      </c>
      <c r="E291" s="198" t="s">
        <v>611</v>
      </c>
      <c r="F291" s="199" t="s">
        <v>612</v>
      </c>
      <c r="G291" s="200" t="s">
        <v>220</v>
      </c>
      <c r="H291" s="201">
        <v>0.3</v>
      </c>
      <c r="I291" s="202"/>
      <c r="J291" s="203">
        <f t="shared" si="0"/>
        <v>0</v>
      </c>
      <c r="K291" s="199" t="s">
        <v>20</v>
      </c>
      <c r="L291" s="204"/>
      <c r="M291" s="205" t="s">
        <v>20</v>
      </c>
      <c r="N291" s="206" t="s">
        <v>43</v>
      </c>
      <c r="O291" s="34"/>
      <c r="P291" s="172">
        <f t="shared" si="1"/>
        <v>0</v>
      </c>
      <c r="Q291" s="172">
        <v>1</v>
      </c>
      <c r="R291" s="172">
        <f t="shared" si="2"/>
        <v>0.3</v>
      </c>
      <c r="S291" s="172">
        <v>0</v>
      </c>
      <c r="T291" s="173">
        <f t="shared" si="3"/>
        <v>0</v>
      </c>
      <c r="AR291" s="16" t="s">
        <v>282</v>
      </c>
      <c r="AT291" s="16" t="s">
        <v>228</v>
      </c>
      <c r="AU291" s="16" t="s">
        <v>80</v>
      </c>
      <c r="AY291" s="16" t="s">
        <v>124</v>
      </c>
      <c r="BE291" s="174">
        <f t="shared" si="4"/>
        <v>0</v>
      </c>
      <c r="BF291" s="174">
        <f t="shared" si="5"/>
        <v>0</v>
      </c>
      <c r="BG291" s="174">
        <f t="shared" si="6"/>
        <v>0</v>
      </c>
      <c r="BH291" s="174">
        <f t="shared" si="7"/>
        <v>0</v>
      </c>
      <c r="BI291" s="174">
        <f t="shared" si="8"/>
        <v>0</v>
      </c>
      <c r="BJ291" s="16" t="s">
        <v>22</v>
      </c>
      <c r="BK291" s="174">
        <f t="shared" si="9"/>
        <v>0</v>
      </c>
      <c r="BL291" s="16" t="s">
        <v>202</v>
      </c>
      <c r="BM291" s="16" t="s">
        <v>613</v>
      </c>
    </row>
    <row r="292" spans="2:65" s="1" customFormat="1" ht="20.25" customHeight="1">
      <c r="B292" s="162"/>
      <c r="C292" s="163" t="s">
        <v>614</v>
      </c>
      <c r="D292" s="163" t="s">
        <v>126</v>
      </c>
      <c r="E292" s="164" t="s">
        <v>615</v>
      </c>
      <c r="F292" s="165" t="s">
        <v>616</v>
      </c>
      <c r="G292" s="166" t="s">
        <v>588</v>
      </c>
      <c r="H292" s="167">
        <v>1370</v>
      </c>
      <c r="I292" s="168"/>
      <c r="J292" s="169">
        <f t="shared" si="0"/>
        <v>0</v>
      </c>
      <c r="K292" s="165" t="s">
        <v>130</v>
      </c>
      <c r="L292" s="33"/>
      <c r="M292" s="170" t="s">
        <v>20</v>
      </c>
      <c r="N292" s="171" t="s">
        <v>43</v>
      </c>
      <c r="O292" s="34"/>
      <c r="P292" s="172">
        <f t="shared" si="1"/>
        <v>0</v>
      </c>
      <c r="Q292" s="172">
        <v>5E-05</v>
      </c>
      <c r="R292" s="172">
        <f t="shared" si="2"/>
        <v>0.0685</v>
      </c>
      <c r="S292" s="172">
        <v>0</v>
      </c>
      <c r="T292" s="173">
        <f t="shared" si="3"/>
        <v>0</v>
      </c>
      <c r="AR292" s="16" t="s">
        <v>202</v>
      </c>
      <c r="AT292" s="16" t="s">
        <v>126</v>
      </c>
      <c r="AU292" s="16" t="s">
        <v>80</v>
      </c>
      <c r="AY292" s="16" t="s">
        <v>124</v>
      </c>
      <c r="BE292" s="174">
        <f t="shared" si="4"/>
        <v>0</v>
      </c>
      <c r="BF292" s="174">
        <f t="shared" si="5"/>
        <v>0</v>
      </c>
      <c r="BG292" s="174">
        <f t="shared" si="6"/>
        <v>0</v>
      </c>
      <c r="BH292" s="174">
        <f t="shared" si="7"/>
        <v>0</v>
      </c>
      <c r="BI292" s="174">
        <f t="shared" si="8"/>
        <v>0</v>
      </c>
      <c r="BJ292" s="16" t="s">
        <v>22</v>
      </c>
      <c r="BK292" s="174">
        <f t="shared" si="9"/>
        <v>0</v>
      </c>
      <c r="BL292" s="16" t="s">
        <v>202</v>
      </c>
      <c r="BM292" s="16" t="s">
        <v>617</v>
      </c>
    </row>
    <row r="293" spans="2:65" s="1" customFormat="1" ht="20.25" customHeight="1">
      <c r="B293" s="162"/>
      <c r="C293" s="197" t="s">
        <v>541</v>
      </c>
      <c r="D293" s="197" t="s">
        <v>228</v>
      </c>
      <c r="E293" s="198" t="s">
        <v>618</v>
      </c>
      <c r="F293" s="199" t="s">
        <v>619</v>
      </c>
      <c r="G293" s="200" t="s">
        <v>588</v>
      </c>
      <c r="H293" s="201">
        <v>1370</v>
      </c>
      <c r="I293" s="202"/>
      <c r="J293" s="203">
        <f t="shared" si="0"/>
        <v>0</v>
      </c>
      <c r="K293" s="199" t="s">
        <v>20</v>
      </c>
      <c r="L293" s="204"/>
      <c r="M293" s="205" t="s">
        <v>20</v>
      </c>
      <c r="N293" s="206" t="s">
        <v>43</v>
      </c>
      <c r="O293" s="34"/>
      <c r="P293" s="172">
        <f t="shared" si="1"/>
        <v>0</v>
      </c>
      <c r="Q293" s="172">
        <v>0.001</v>
      </c>
      <c r="R293" s="172">
        <f t="shared" si="2"/>
        <v>1.37</v>
      </c>
      <c r="S293" s="172">
        <v>0</v>
      </c>
      <c r="T293" s="173">
        <f t="shared" si="3"/>
        <v>0</v>
      </c>
      <c r="AR293" s="16" t="s">
        <v>282</v>
      </c>
      <c r="AT293" s="16" t="s">
        <v>228</v>
      </c>
      <c r="AU293" s="16" t="s">
        <v>80</v>
      </c>
      <c r="AY293" s="16" t="s">
        <v>124</v>
      </c>
      <c r="BE293" s="174">
        <f t="shared" si="4"/>
        <v>0</v>
      </c>
      <c r="BF293" s="174">
        <f t="shared" si="5"/>
        <v>0</v>
      </c>
      <c r="BG293" s="174">
        <f t="shared" si="6"/>
        <v>0</v>
      </c>
      <c r="BH293" s="174">
        <f t="shared" si="7"/>
        <v>0</v>
      </c>
      <c r="BI293" s="174">
        <f t="shared" si="8"/>
        <v>0</v>
      </c>
      <c r="BJ293" s="16" t="s">
        <v>22</v>
      </c>
      <c r="BK293" s="174">
        <f t="shared" si="9"/>
        <v>0</v>
      </c>
      <c r="BL293" s="16" t="s">
        <v>202</v>
      </c>
      <c r="BM293" s="16" t="s">
        <v>620</v>
      </c>
    </row>
    <row r="294" spans="2:65" s="1" customFormat="1" ht="28.5" customHeight="1">
      <c r="B294" s="162"/>
      <c r="C294" s="163" t="s">
        <v>28</v>
      </c>
      <c r="D294" s="163" t="s">
        <v>126</v>
      </c>
      <c r="E294" s="164" t="s">
        <v>621</v>
      </c>
      <c r="F294" s="165" t="s">
        <v>622</v>
      </c>
      <c r="G294" s="166" t="s">
        <v>588</v>
      </c>
      <c r="H294" s="167">
        <v>150</v>
      </c>
      <c r="I294" s="168"/>
      <c r="J294" s="169">
        <f t="shared" si="0"/>
        <v>0</v>
      </c>
      <c r="K294" s="165" t="s">
        <v>130</v>
      </c>
      <c r="L294" s="33"/>
      <c r="M294" s="170" t="s">
        <v>20</v>
      </c>
      <c r="N294" s="171" t="s">
        <v>43</v>
      </c>
      <c r="O294" s="34"/>
      <c r="P294" s="172">
        <f t="shared" si="1"/>
        <v>0</v>
      </c>
      <c r="Q294" s="172">
        <v>4.7E-05</v>
      </c>
      <c r="R294" s="172">
        <f t="shared" si="2"/>
        <v>0.00705</v>
      </c>
      <c r="S294" s="172">
        <v>0.001</v>
      </c>
      <c r="T294" s="173">
        <f t="shared" si="3"/>
        <v>0.15</v>
      </c>
      <c r="AR294" s="16" t="s">
        <v>202</v>
      </c>
      <c r="AT294" s="16" t="s">
        <v>126</v>
      </c>
      <c r="AU294" s="16" t="s">
        <v>80</v>
      </c>
      <c r="AY294" s="16" t="s">
        <v>124</v>
      </c>
      <c r="BE294" s="174">
        <f t="shared" si="4"/>
        <v>0</v>
      </c>
      <c r="BF294" s="174">
        <f t="shared" si="5"/>
        <v>0</v>
      </c>
      <c r="BG294" s="174">
        <f t="shared" si="6"/>
        <v>0</v>
      </c>
      <c r="BH294" s="174">
        <f t="shared" si="7"/>
        <v>0</v>
      </c>
      <c r="BI294" s="174">
        <f t="shared" si="8"/>
        <v>0</v>
      </c>
      <c r="BJ294" s="16" t="s">
        <v>22</v>
      </c>
      <c r="BK294" s="174">
        <f t="shared" si="9"/>
        <v>0</v>
      </c>
      <c r="BL294" s="16" t="s">
        <v>202</v>
      </c>
      <c r="BM294" s="16" t="s">
        <v>623</v>
      </c>
    </row>
    <row r="295" spans="2:65" s="1" customFormat="1" ht="28.5" customHeight="1">
      <c r="B295" s="162"/>
      <c r="C295" s="163" t="s">
        <v>624</v>
      </c>
      <c r="D295" s="163" t="s">
        <v>126</v>
      </c>
      <c r="E295" s="164" t="s">
        <v>625</v>
      </c>
      <c r="F295" s="165" t="s">
        <v>626</v>
      </c>
      <c r="G295" s="166" t="s">
        <v>588</v>
      </c>
      <c r="H295" s="167">
        <v>2000</v>
      </c>
      <c r="I295" s="168"/>
      <c r="J295" s="169">
        <f t="shared" si="0"/>
        <v>0</v>
      </c>
      <c r="K295" s="165" t="s">
        <v>130</v>
      </c>
      <c r="L295" s="33"/>
      <c r="M295" s="170" t="s">
        <v>20</v>
      </c>
      <c r="N295" s="171" t="s">
        <v>43</v>
      </c>
      <c r="O295" s="34"/>
      <c r="P295" s="172">
        <f t="shared" si="1"/>
        <v>0</v>
      </c>
      <c r="Q295" s="172">
        <v>0</v>
      </c>
      <c r="R295" s="172">
        <f t="shared" si="2"/>
        <v>0</v>
      </c>
      <c r="S295" s="172">
        <v>0.001</v>
      </c>
      <c r="T295" s="173">
        <f t="shared" si="3"/>
        <v>2</v>
      </c>
      <c r="AR295" s="16" t="s">
        <v>202</v>
      </c>
      <c r="AT295" s="16" t="s">
        <v>126</v>
      </c>
      <c r="AU295" s="16" t="s">
        <v>80</v>
      </c>
      <c r="AY295" s="16" t="s">
        <v>124</v>
      </c>
      <c r="BE295" s="174">
        <f t="shared" si="4"/>
        <v>0</v>
      </c>
      <c r="BF295" s="174">
        <f t="shared" si="5"/>
        <v>0</v>
      </c>
      <c r="BG295" s="174">
        <f t="shared" si="6"/>
        <v>0</v>
      </c>
      <c r="BH295" s="174">
        <f t="shared" si="7"/>
        <v>0</v>
      </c>
      <c r="BI295" s="174">
        <f t="shared" si="8"/>
        <v>0</v>
      </c>
      <c r="BJ295" s="16" t="s">
        <v>22</v>
      </c>
      <c r="BK295" s="174">
        <f t="shared" si="9"/>
        <v>0</v>
      </c>
      <c r="BL295" s="16" t="s">
        <v>202</v>
      </c>
      <c r="BM295" s="16" t="s">
        <v>627</v>
      </c>
    </row>
    <row r="296" spans="2:51" s="11" customFormat="1" ht="20.25" customHeight="1">
      <c r="B296" s="175"/>
      <c r="D296" s="185" t="s">
        <v>133</v>
      </c>
      <c r="E296" s="184" t="s">
        <v>20</v>
      </c>
      <c r="F296" s="186" t="s">
        <v>628</v>
      </c>
      <c r="H296" s="187">
        <v>2000</v>
      </c>
      <c r="I296" s="180"/>
      <c r="L296" s="175"/>
      <c r="M296" s="181"/>
      <c r="N296" s="182"/>
      <c r="O296" s="182"/>
      <c r="P296" s="182"/>
      <c r="Q296" s="182"/>
      <c r="R296" s="182"/>
      <c r="S296" s="182"/>
      <c r="T296" s="183"/>
      <c r="AT296" s="184" t="s">
        <v>133</v>
      </c>
      <c r="AU296" s="184" t="s">
        <v>80</v>
      </c>
      <c r="AV296" s="11" t="s">
        <v>80</v>
      </c>
      <c r="AW296" s="11" t="s">
        <v>36</v>
      </c>
      <c r="AX296" s="11" t="s">
        <v>22</v>
      </c>
      <c r="AY296" s="184" t="s">
        <v>124</v>
      </c>
    </row>
    <row r="297" spans="2:63" s="10" customFormat="1" ht="36.75" customHeight="1">
      <c r="B297" s="148"/>
      <c r="D297" s="149" t="s">
        <v>71</v>
      </c>
      <c r="E297" s="150" t="s">
        <v>629</v>
      </c>
      <c r="F297" s="150" t="s">
        <v>630</v>
      </c>
      <c r="I297" s="151"/>
      <c r="J297" s="152">
        <f>BK297</f>
        <v>0</v>
      </c>
      <c r="L297" s="148"/>
      <c r="M297" s="153"/>
      <c r="N297" s="154"/>
      <c r="O297" s="154"/>
      <c r="P297" s="155">
        <f>P298+P301</f>
        <v>0</v>
      </c>
      <c r="Q297" s="154"/>
      <c r="R297" s="155">
        <f>R298+R301</f>
        <v>0</v>
      </c>
      <c r="S297" s="154"/>
      <c r="T297" s="156">
        <f>T298+T301</f>
        <v>0</v>
      </c>
      <c r="AR297" s="149" t="s">
        <v>147</v>
      </c>
      <c r="AT297" s="157" t="s">
        <v>71</v>
      </c>
      <c r="AU297" s="157" t="s">
        <v>72</v>
      </c>
      <c r="AY297" s="149" t="s">
        <v>124</v>
      </c>
      <c r="BK297" s="158">
        <f>BK298+BK301</f>
        <v>0</v>
      </c>
    </row>
    <row r="298" spans="2:63" s="10" customFormat="1" ht="19.5" customHeight="1">
      <c r="B298" s="148"/>
      <c r="D298" s="159" t="s">
        <v>71</v>
      </c>
      <c r="E298" s="160" t="s">
        <v>631</v>
      </c>
      <c r="F298" s="160" t="s">
        <v>632</v>
      </c>
      <c r="I298" s="151"/>
      <c r="J298" s="161">
        <f>BK298</f>
        <v>0</v>
      </c>
      <c r="L298" s="148"/>
      <c r="M298" s="153"/>
      <c r="N298" s="154"/>
      <c r="O298" s="154"/>
      <c r="P298" s="155">
        <f>SUM(P299:P300)</f>
        <v>0</v>
      </c>
      <c r="Q298" s="154"/>
      <c r="R298" s="155">
        <f>SUM(R299:R300)</f>
        <v>0</v>
      </c>
      <c r="S298" s="154"/>
      <c r="T298" s="156">
        <f>SUM(T299:T300)</f>
        <v>0</v>
      </c>
      <c r="AR298" s="149" t="s">
        <v>147</v>
      </c>
      <c r="AT298" s="157" t="s">
        <v>71</v>
      </c>
      <c r="AU298" s="157" t="s">
        <v>22</v>
      </c>
      <c r="AY298" s="149" t="s">
        <v>124</v>
      </c>
      <c r="BK298" s="158">
        <f>SUM(BK299:BK300)</f>
        <v>0</v>
      </c>
    </row>
    <row r="299" spans="2:65" s="1" customFormat="1" ht="20.25" customHeight="1">
      <c r="B299" s="162"/>
      <c r="C299" s="163" t="s">
        <v>633</v>
      </c>
      <c r="D299" s="163" t="s">
        <v>126</v>
      </c>
      <c r="E299" s="164" t="s">
        <v>634</v>
      </c>
      <c r="F299" s="165" t="s">
        <v>635</v>
      </c>
      <c r="G299" s="166" t="s">
        <v>636</v>
      </c>
      <c r="H299" s="167">
        <v>1</v>
      </c>
      <c r="I299" s="168"/>
      <c r="J299" s="169">
        <f>ROUND(I299*H299,2)</f>
        <v>0</v>
      </c>
      <c r="K299" s="165" t="s">
        <v>130</v>
      </c>
      <c r="L299" s="33"/>
      <c r="M299" s="170" t="s">
        <v>20</v>
      </c>
      <c r="N299" s="171" t="s">
        <v>43</v>
      </c>
      <c r="O299" s="34"/>
      <c r="P299" s="172">
        <f>O299*H299</f>
        <v>0</v>
      </c>
      <c r="Q299" s="172">
        <v>0</v>
      </c>
      <c r="R299" s="172">
        <f>Q299*H299</f>
        <v>0</v>
      </c>
      <c r="S299" s="172">
        <v>0</v>
      </c>
      <c r="T299" s="173">
        <f>S299*H299</f>
        <v>0</v>
      </c>
      <c r="AR299" s="16" t="s">
        <v>637</v>
      </c>
      <c r="AT299" s="16" t="s">
        <v>126</v>
      </c>
      <c r="AU299" s="16" t="s">
        <v>80</v>
      </c>
      <c r="AY299" s="16" t="s">
        <v>124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6" t="s">
        <v>22</v>
      </c>
      <c r="BK299" s="174">
        <f>ROUND(I299*H299,2)</f>
        <v>0</v>
      </c>
      <c r="BL299" s="16" t="s">
        <v>637</v>
      </c>
      <c r="BM299" s="16" t="s">
        <v>638</v>
      </c>
    </row>
    <row r="300" spans="2:65" s="1" customFormat="1" ht="20.25" customHeight="1">
      <c r="B300" s="162"/>
      <c r="C300" s="163" t="s">
        <v>639</v>
      </c>
      <c r="D300" s="163" t="s">
        <v>126</v>
      </c>
      <c r="E300" s="164" t="s">
        <v>640</v>
      </c>
      <c r="F300" s="165" t="s">
        <v>641</v>
      </c>
      <c r="G300" s="166" t="s">
        <v>636</v>
      </c>
      <c r="H300" s="167">
        <v>1</v>
      </c>
      <c r="I300" s="168"/>
      <c r="J300" s="169">
        <f>ROUND(I300*H300,2)</f>
        <v>0</v>
      </c>
      <c r="K300" s="165" t="s">
        <v>130</v>
      </c>
      <c r="L300" s="33"/>
      <c r="M300" s="170" t="s">
        <v>20</v>
      </c>
      <c r="N300" s="171" t="s">
        <v>43</v>
      </c>
      <c r="O300" s="34"/>
      <c r="P300" s="172">
        <f>O300*H300</f>
        <v>0</v>
      </c>
      <c r="Q300" s="172">
        <v>0</v>
      </c>
      <c r="R300" s="172">
        <f>Q300*H300</f>
        <v>0</v>
      </c>
      <c r="S300" s="172">
        <v>0</v>
      </c>
      <c r="T300" s="173">
        <f>S300*H300</f>
        <v>0</v>
      </c>
      <c r="AR300" s="16" t="s">
        <v>637</v>
      </c>
      <c r="AT300" s="16" t="s">
        <v>126</v>
      </c>
      <c r="AU300" s="16" t="s">
        <v>80</v>
      </c>
      <c r="AY300" s="16" t="s">
        <v>124</v>
      </c>
      <c r="BE300" s="174">
        <f>IF(N300="základní",J300,0)</f>
        <v>0</v>
      </c>
      <c r="BF300" s="174">
        <f>IF(N300="snížená",J300,0)</f>
        <v>0</v>
      </c>
      <c r="BG300" s="174">
        <f>IF(N300="zákl. přenesená",J300,0)</f>
        <v>0</v>
      </c>
      <c r="BH300" s="174">
        <f>IF(N300="sníž. přenesená",J300,0)</f>
        <v>0</v>
      </c>
      <c r="BI300" s="174">
        <f>IF(N300="nulová",J300,0)</f>
        <v>0</v>
      </c>
      <c r="BJ300" s="16" t="s">
        <v>22</v>
      </c>
      <c r="BK300" s="174">
        <f>ROUND(I300*H300,2)</f>
        <v>0</v>
      </c>
      <c r="BL300" s="16" t="s">
        <v>637</v>
      </c>
      <c r="BM300" s="16" t="s">
        <v>642</v>
      </c>
    </row>
    <row r="301" spans="2:63" s="10" customFormat="1" ht="29.25" customHeight="1">
      <c r="B301" s="148"/>
      <c r="D301" s="159" t="s">
        <v>71</v>
      </c>
      <c r="E301" s="160" t="s">
        <v>643</v>
      </c>
      <c r="F301" s="160" t="s">
        <v>644</v>
      </c>
      <c r="I301" s="151"/>
      <c r="J301" s="161">
        <f>BK301</f>
        <v>0</v>
      </c>
      <c r="L301" s="148"/>
      <c r="M301" s="153"/>
      <c r="N301" s="154"/>
      <c r="O301" s="154"/>
      <c r="P301" s="155">
        <f>SUM(P302:P303)</f>
        <v>0</v>
      </c>
      <c r="Q301" s="154"/>
      <c r="R301" s="155">
        <f>SUM(R302:R303)</f>
        <v>0</v>
      </c>
      <c r="S301" s="154"/>
      <c r="T301" s="156">
        <f>SUM(T302:T303)</f>
        <v>0</v>
      </c>
      <c r="AR301" s="149" t="s">
        <v>147</v>
      </c>
      <c r="AT301" s="157" t="s">
        <v>71</v>
      </c>
      <c r="AU301" s="157" t="s">
        <v>22</v>
      </c>
      <c r="AY301" s="149" t="s">
        <v>124</v>
      </c>
      <c r="BK301" s="158">
        <f>SUM(BK302:BK303)</f>
        <v>0</v>
      </c>
    </row>
    <row r="302" spans="2:65" s="1" customFormat="1" ht="20.25" customHeight="1">
      <c r="B302" s="162"/>
      <c r="C302" s="163" t="s">
        <v>645</v>
      </c>
      <c r="D302" s="163" t="s">
        <v>126</v>
      </c>
      <c r="E302" s="164" t="s">
        <v>646</v>
      </c>
      <c r="F302" s="165" t="s">
        <v>647</v>
      </c>
      <c r="G302" s="166" t="s">
        <v>636</v>
      </c>
      <c r="H302" s="167">
        <v>1</v>
      </c>
      <c r="I302" s="168"/>
      <c r="J302" s="169">
        <f>ROUND(I302*H302,2)</f>
        <v>0</v>
      </c>
      <c r="K302" s="165" t="s">
        <v>130</v>
      </c>
      <c r="L302" s="33"/>
      <c r="M302" s="170" t="s">
        <v>20</v>
      </c>
      <c r="N302" s="171" t="s">
        <v>43</v>
      </c>
      <c r="O302" s="34"/>
      <c r="P302" s="172">
        <f>O302*H302</f>
        <v>0</v>
      </c>
      <c r="Q302" s="172">
        <v>0</v>
      </c>
      <c r="R302" s="172">
        <f>Q302*H302</f>
        <v>0</v>
      </c>
      <c r="S302" s="172">
        <v>0</v>
      </c>
      <c r="T302" s="173">
        <f>S302*H302</f>
        <v>0</v>
      </c>
      <c r="AR302" s="16" t="s">
        <v>637</v>
      </c>
      <c r="AT302" s="16" t="s">
        <v>126</v>
      </c>
      <c r="AU302" s="16" t="s">
        <v>80</v>
      </c>
      <c r="AY302" s="16" t="s">
        <v>124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6" t="s">
        <v>22</v>
      </c>
      <c r="BK302" s="174">
        <f>ROUND(I302*H302,2)</f>
        <v>0</v>
      </c>
      <c r="BL302" s="16" t="s">
        <v>637</v>
      </c>
      <c r="BM302" s="16" t="s">
        <v>648</v>
      </c>
    </row>
    <row r="303" spans="2:65" s="1" customFormat="1" ht="20.25" customHeight="1">
      <c r="B303" s="162"/>
      <c r="C303" s="163" t="s">
        <v>649</v>
      </c>
      <c r="D303" s="163" t="s">
        <v>126</v>
      </c>
      <c r="E303" s="164" t="s">
        <v>650</v>
      </c>
      <c r="F303" s="165" t="s">
        <v>651</v>
      </c>
      <c r="G303" s="166" t="s">
        <v>636</v>
      </c>
      <c r="H303" s="167">
        <v>1</v>
      </c>
      <c r="I303" s="168"/>
      <c r="J303" s="169">
        <f>ROUND(I303*H303,2)</f>
        <v>0</v>
      </c>
      <c r="K303" s="165" t="s">
        <v>130</v>
      </c>
      <c r="L303" s="33"/>
      <c r="M303" s="170" t="s">
        <v>20</v>
      </c>
      <c r="N303" s="207" t="s">
        <v>43</v>
      </c>
      <c r="O303" s="208"/>
      <c r="P303" s="209">
        <f>O303*H303</f>
        <v>0</v>
      </c>
      <c r="Q303" s="209">
        <v>0</v>
      </c>
      <c r="R303" s="209">
        <f>Q303*H303</f>
        <v>0</v>
      </c>
      <c r="S303" s="209">
        <v>0</v>
      </c>
      <c r="T303" s="210">
        <f>S303*H303</f>
        <v>0</v>
      </c>
      <c r="AR303" s="16" t="s">
        <v>637</v>
      </c>
      <c r="AT303" s="16" t="s">
        <v>126</v>
      </c>
      <c r="AU303" s="16" t="s">
        <v>80</v>
      </c>
      <c r="AY303" s="16" t="s">
        <v>124</v>
      </c>
      <c r="BE303" s="174">
        <f>IF(N303="základní",J303,0)</f>
        <v>0</v>
      </c>
      <c r="BF303" s="174">
        <f>IF(N303="snížená",J303,0)</f>
        <v>0</v>
      </c>
      <c r="BG303" s="174">
        <f>IF(N303="zákl. přenesená",J303,0)</f>
        <v>0</v>
      </c>
      <c r="BH303" s="174">
        <f>IF(N303="sníž. přenesená",J303,0)</f>
        <v>0</v>
      </c>
      <c r="BI303" s="174">
        <f>IF(N303="nulová",J303,0)</f>
        <v>0</v>
      </c>
      <c r="BJ303" s="16" t="s">
        <v>22</v>
      </c>
      <c r="BK303" s="174">
        <f>ROUND(I303*H303,2)</f>
        <v>0</v>
      </c>
      <c r="BL303" s="16" t="s">
        <v>637</v>
      </c>
      <c r="BM303" s="16" t="s">
        <v>652</v>
      </c>
    </row>
    <row r="304" spans="2:12" s="1" customFormat="1" ht="6.75" customHeight="1">
      <c r="B304" s="48"/>
      <c r="C304" s="49"/>
      <c r="D304" s="49"/>
      <c r="E304" s="49"/>
      <c r="F304" s="49"/>
      <c r="G304" s="49"/>
      <c r="H304" s="49"/>
      <c r="I304" s="114"/>
      <c r="J304" s="49"/>
      <c r="K304" s="49"/>
      <c r="L304" s="33"/>
    </row>
    <row r="305" ht="12">
      <c r="AT305" s="211"/>
    </row>
  </sheetData>
  <sheetProtection password="CC35" sheet="1" objects="1" scenarios="1" formatColumns="0" formatRows="0" sort="0" autoFilter="0"/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0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55"/>
      <c r="C1" s="255"/>
      <c r="D1" s="254" t="s">
        <v>1</v>
      </c>
      <c r="E1" s="255"/>
      <c r="F1" s="256" t="s">
        <v>709</v>
      </c>
      <c r="G1" s="261" t="s">
        <v>710</v>
      </c>
      <c r="H1" s="261"/>
      <c r="I1" s="262"/>
      <c r="J1" s="256" t="s">
        <v>711</v>
      </c>
      <c r="K1" s="254" t="s">
        <v>84</v>
      </c>
      <c r="L1" s="256" t="s">
        <v>712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83</v>
      </c>
    </row>
    <row r="3" spans="2:46" ht="6.75" customHeight="1">
      <c r="B3" s="17"/>
      <c r="C3" s="18"/>
      <c r="D3" s="18"/>
      <c r="E3" s="18"/>
      <c r="F3" s="18"/>
      <c r="G3" s="18"/>
      <c r="H3" s="18"/>
      <c r="I3" s="91"/>
      <c r="J3" s="18"/>
      <c r="K3" s="19"/>
      <c r="AT3" s="16" t="s">
        <v>80</v>
      </c>
    </row>
    <row r="4" spans="2:46" ht="36.75" customHeight="1">
      <c r="B4" s="20"/>
      <c r="C4" s="21"/>
      <c r="D4" s="22" t="s">
        <v>85</v>
      </c>
      <c r="E4" s="21"/>
      <c r="F4" s="21"/>
      <c r="G4" s="21"/>
      <c r="H4" s="21"/>
      <c r="I4" s="92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2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92"/>
      <c r="J6" s="21"/>
      <c r="K6" s="23"/>
    </row>
    <row r="7" spans="2:11" ht="20.25" customHeight="1">
      <c r="B7" s="20"/>
      <c r="C7" s="21"/>
      <c r="D7" s="21"/>
      <c r="E7" s="248" t="str">
        <f>'Rekapitulace stavby'!K6</f>
        <v>Most Lovosice M-02 DPS</v>
      </c>
      <c r="F7" s="217"/>
      <c r="G7" s="217"/>
      <c r="H7" s="217"/>
      <c r="I7" s="92"/>
      <c r="J7" s="21"/>
      <c r="K7" s="23"/>
    </row>
    <row r="8" spans="2:11" s="1" customFormat="1" ht="12.75">
      <c r="B8" s="33"/>
      <c r="C8" s="34"/>
      <c r="D8" s="29" t="s">
        <v>86</v>
      </c>
      <c r="E8" s="34"/>
      <c r="F8" s="34"/>
      <c r="G8" s="34"/>
      <c r="H8" s="34"/>
      <c r="I8" s="93"/>
      <c r="J8" s="34"/>
      <c r="K8" s="37"/>
    </row>
    <row r="9" spans="2:11" s="1" customFormat="1" ht="36.75" customHeight="1">
      <c r="B9" s="33"/>
      <c r="C9" s="34"/>
      <c r="D9" s="34"/>
      <c r="E9" s="249" t="s">
        <v>653</v>
      </c>
      <c r="F9" s="224"/>
      <c r="G9" s="224"/>
      <c r="H9" s="224"/>
      <c r="I9" s="93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93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94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94" t="s">
        <v>25</v>
      </c>
      <c r="J12" s="95" t="str">
        <f>'Rekapitulace stavby'!AN8</f>
        <v>22.1.2016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3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94" t="s">
        <v>30</v>
      </c>
      <c r="J14" s="27">
        <f>IF('Rekapitulace stavby'!AN10="","",'Rekapitulace stavby'!AN10)</f>
      </c>
      <c r="K14" s="37"/>
    </row>
    <row r="15" spans="2:11" s="1" customFormat="1" ht="18" customHeight="1">
      <c r="B15" s="33"/>
      <c r="C15" s="34"/>
      <c r="D15" s="34"/>
      <c r="E15" s="27" t="str">
        <f>IF('Rekapitulace stavby'!E11="","",'Rekapitulace stavby'!E11)</f>
        <v> </v>
      </c>
      <c r="F15" s="34"/>
      <c r="G15" s="34"/>
      <c r="H15" s="34"/>
      <c r="I15" s="94" t="s">
        <v>32</v>
      </c>
      <c r="J15" s="27">
        <f>IF('Rekapitulace stavby'!AN11="","",'Rekapitulace stavby'!AN11)</f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3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94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4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3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94" t="s">
        <v>30</v>
      </c>
      <c r="J20" s="27">
        <f>IF('Rekapitulace stavby'!AN16="","",'Rekapitulace stavby'!AN16)</f>
      </c>
      <c r="K20" s="37"/>
    </row>
    <row r="21" spans="2:11" s="1" customFormat="1" ht="18" customHeight="1">
      <c r="B21" s="33"/>
      <c r="C21" s="34"/>
      <c r="D21" s="34"/>
      <c r="E21" s="27" t="str">
        <f>IF('Rekapitulace stavby'!E17="","",'Rekapitulace stavby'!E17)</f>
        <v> </v>
      </c>
      <c r="F21" s="34"/>
      <c r="G21" s="34"/>
      <c r="H21" s="34"/>
      <c r="I21" s="94" t="s">
        <v>32</v>
      </c>
      <c r="J21" s="27">
        <f>IF('Rekapitulace stavby'!AN17="","",'Rekapitulace stavby'!AN17)</f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3"/>
      <c r="J22" s="34"/>
      <c r="K22" s="37"/>
    </row>
    <row r="23" spans="2:11" s="1" customFormat="1" ht="14.25" customHeight="1">
      <c r="B23" s="33"/>
      <c r="C23" s="34"/>
      <c r="D23" s="29" t="s">
        <v>37</v>
      </c>
      <c r="E23" s="34"/>
      <c r="F23" s="34"/>
      <c r="G23" s="34"/>
      <c r="H23" s="34"/>
      <c r="I23" s="93"/>
      <c r="J23" s="34"/>
      <c r="K23" s="37"/>
    </row>
    <row r="24" spans="2:11" s="6" customFormat="1" ht="20.25" customHeight="1">
      <c r="B24" s="96"/>
      <c r="C24" s="97"/>
      <c r="D24" s="97"/>
      <c r="E24" s="220" t="s">
        <v>20</v>
      </c>
      <c r="F24" s="250"/>
      <c r="G24" s="250"/>
      <c r="H24" s="250"/>
      <c r="I24" s="98"/>
      <c r="J24" s="97"/>
      <c r="K24" s="99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3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3"/>
      <c r="C27" s="34"/>
      <c r="D27" s="102" t="s">
        <v>38</v>
      </c>
      <c r="E27" s="34"/>
      <c r="F27" s="34"/>
      <c r="G27" s="34"/>
      <c r="H27" s="34"/>
      <c r="I27" s="93"/>
      <c r="J27" s="103">
        <f>ROUND(J84,2)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3"/>
      <c r="C29" s="34"/>
      <c r="D29" s="34"/>
      <c r="E29" s="34"/>
      <c r="F29" s="38" t="s">
        <v>40</v>
      </c>
      <c r="G29" s="34"/>
      <c r="H29" s="34"/>
      <c r="I29" s="104" t="s">
        <v>39</v>
      </c>
      <c r="J29" s="38" t="s">
        <v>41</v>
      </c>
      <c r="K29" s="37"/>
    </row>
    <row r="30" spans="2:11" s="1" customFormat="1" ht="14.25" customHeight="1">
      <c r="B30" s="33"/>
      <c r="C30" s="34"/>
      <c r="D30" s="41" t="s">
        <v>42</v>
      </c>
      <c r="E30" s="41" t="s">
        <v>43</v>
      </c>
      <c r="F30" s="105">
        <f>ROUND(SUM(BE84:BE118),2)</f>
        <v>0</v>
      </c>
      <c r="G30" s="34"/>
      <c r="H30" s="34"/>
      <c r="I30" s="106">
        <v>0.21</v>
      </c>
      <c r="J30" s="105">
        <f>ROUND(ROUND((SUM(BE84:BE118)),2)*I30,2)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44</v>
      </c>
      <c r="F31" s="105">
        <f>ROUND(SUM(BF84:BF118),2)</f>
        <v>0</v>
      </c>
      <c r="G31" s="34"/>
      <c r="H31" s="34"/>
      <c r="I31" s="106">
        <v>0.15</v>
      </c>
      <c r="J31" s="105">
        <f>ROUND(ROUND((SUM(BF84:BF118)),2)*I31,2)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45</v>
      </c>
      <c r="F32" s="105">
        <f>ROUND(SUM(BG84:BG118),2)</f>
        <v>0</v>
      </c>
      <c r="G32" s="34"/>
      <c r="H32" s="34"/>
      <c r="I32" s="106">
        <v>0.21</v>
      </c>
      <c r="J32" s="105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46</v>
      </c>
      <c r="F33" s="105">
        <f>ROUND(SUM(BH84:BH118),2)</f>
        <v>0</v>
      </c>
      <c r="G33" s="34"/>
      <c r="H33" s="34"/>
      <c r="I33" s="106">
        <v>0.15</v>
      </c>
      <c r="J33" s="105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05">
        <f>ROUND(SUM(BI84:BI118),2)</f>
        <v>0</v>
      </c>
      <c r="G34" s="34"/>
      <c r="H34" s="34"/>
      <c r="I34" s="106">
        <v>0</v>
      </c>
      <c r="J34" s="105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3"/>
      <c r="J35" s="34"/>
      <c r="K35" s="37"/>
    </row>
    <row r="36" spans="2:11" s="1" customFormat="1" ht="24.75" customHeight="1">
      <c r="B36" s="33"/>
      <c r="C36" s="107"/>
      <c r="D36" s="108" t="s">
        <v>48</v>
      </c>
      <c r="E36" s="63"/>
      <c r="F36" s="63"/>
      <c r="G36" s="109" t="s">
        <v>49</v>
      </c>
      <c r="H36" s="110" t="s">
        <v>50</v>
      </c>
      <c r="I36" s="111"/>
      <c r="J36" s="112">
        <f>SUM(J27:J34)</f>
        <v>0</v>
      </c>
      <c r="K36" s="113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4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5"/>
      <c r="J41" s="52"/>
      <c r="K41" s="116"/>
    </row>
    <row r="42" spans="2:11" s="1" customFormat="1" ht="36.75" customHeight="1">
      <c r="B42" s="33"/>
      <c r="C42" s="22" t="s">
        <v>88</v>
      </c>
      <c r="D42" s="34"/>
      <c r="E42" s="34"/>
      <c r="F42" s="34"/>
      <c r="G42" s="34"/>
      <c r="H42" s="34"/>
      <c r="I42" s="93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3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93"/>
      <c r="J44" s="34"/>
      <c r="K44" s="37"/>
    </row>
    <row r="45" spans="2:11" s="1" customFormat="1" ht="20.25" customHeight="1">
      <c r="B45" s="33"/>
      <c r="C45" s="34"/>
      <c r="D45" s="34"/>
      <c r="E45" s="248" t="str">
        <f>E7</f>
        <v>Most Lovosice M-02 DPS</v>
      </c>
      <c r="F45" s="224"/>
      <c r="G45" s="224"/>
      <c r="H45" s="224"/>
      <c r="I45" s="93"/>
      <c r="J45" s="34"/>
      <c r="K45" s="37"/>
    </row>
    <row r="46" spans="2:11" s="1" customFormat="1" ht="14.25" customHeight="1">
      <c r="B46" s="33"/>
      <c r="C46" s="29" t="s">
        <v>86</v>
      </c>
      <c r="D46" s="34"/>
      <c r="E46" s="34"/>
      <c r="F46" s="34"/>
      <c r="G46" s="34"/>
      <c r="H46" s="34"/>
      <c r="I46" s="93"/>
      <c r="J46" s="34"/>
      <c r="K46" s="37"/>
    </row>
    <row r="47" spans="2:11" s="1" customFormat="1" ht="21.75" customHeight="1">
      <c r="B47" s="33"/>
      <c r="C47" s="34"/>
      <c r="D47" s="34"/>
      <c r="E47" s="249" t="str">
        <f>E9</f>
        <v>20160122b - provizorní přemostění</v>
      </c>
      <c r="F47" s="224"/>
      <c r="G47" s="224"/>
      <c r="H47" s="224"/>
      <c r="I47" s="93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3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Lovosice</v>
      </c>
      <c r="G49" s="34"/>
      <c r="H49" s="34"/>
      <c r="I49" s="94" t="s">
        <v>25</v>
      </c>
      <c r="J49" s="95" t="str">
        <f>IF(J12="","",J12)</f>
        <v>22.1.2016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3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 </v>
      </c>
      <c r="G51" s="34"/>
      <c r="H51" s="34"/>
      <c r="I51" s="94" t="s">
        <v>35</v>
      </c>
      <c r="J51" s="27" t="str">
        <f>E21</f>
        <v> 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93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3"/>
      <c r="J53" s="34"/>
      <c r="K53" s="37"/>
    </row>
    <row r="54" spans="2:11" s="1" customFormat="1" ht="29.25" customHeight="1">
      <c r="B54" s="33"/>
      <c r="C54" s="117" t="s">
        <v>89</v>
      </c>
      <c r="D54" s="107"/>
      <c r="E54" s="107"/>
      <c r="F54" s="107"/>
      <c r="G54" s="107"/>
      <c r="H54" s="107"/>
      <c r="I54" s="118"/>
      <c r="J54" s="119" t="s">
        <v>90</v>
      </c>
      <c r="K54" s="120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3"/>
      <c r="J55" s="34"/>
      <c r="K55" s="37"/>
    </row>
    <row r="56" spans="2:47" s="1" customFormat="1" ht="29.25" customHeight="1">
      <c r="B56" s="33"/>
      <c r="C56" s="121" t="s">
        <v>91</v>
      </c>
      <c r="D56" s="34"/>
      <c r="E56" s="34"/>
      <c r="F56" s="34"/>
      <c r="G56" s="34"/>
      <c r="H56" s="34"/>
      <c r="I56" s="93"/>
      <c r="J56" s="103">
        <f>J84</f>
        <v>0</v>
      </c>
      <c r="K56" s="37"/>
      <c r="AU56" s="16" t="s">
        <v>92</v>
      </c>
    </row>
    <row r="57" spans="2:11" s="7" customFormat="1" ht="24.75" customHeight="1">
      <c r="B57" s="122"/>
      <c r="C57" s="123"/>
      <c r="D57" s="124" t="s">
        <v>93</v>
      </c>
      <c r="E57" s="125"/>
      <c r="F57" s="125"/>
      <c r="G57" s="125"/>
      <c r="H57" s="125"/>
      <c r="I57" s="126"/>
      <c r="J57" s="127">
        <f>J85</f>
        <v>0</v>
      </c>
      <c r="K57" s="128"/>
    </row>
    <row r="58" spans="2:11" s="8" customFormat="1" ht="19.5" customHeight="1">
      <c r="B58" s="129"/>
      <c r="C58" s="130"/>
      <c r="D58" s="131" t="s">
        <v>94</v>
      </c>
      <c r="E58" s="132"/>
      <c r="F58" s="132"/>
      <c r="G58" s="132"/>
      <c r="H58" s="132"/>
      <c r="I58" s="133"/>
      <c r="J58" s="134">
        <f>J86</f>
        <v>0</v>
      </c>
      <c r="K58" s="135"/>
    </row>
    <row r="59" spans="2:11" s="8" customFormat="1" ht="19.5" customHeight="1">
      <c r="B59" s="129"/>
      <c r="C59" s="130"/>
      <c r="D59" s="131" t="s">
        <v>96</v>
      </c>
      <c r="E59" s="132"/>
      <c r="F59" s="132"/>
      <c r="G59" s="132"/>
      <c r="H59" s="132"/>
      <c r="I59" s="133"/>
      <c r="J59" s="134">
        <f>J96</f>
        <v>0</v>
      </c>
      <c r="K59" s="135"/>
    </row>
    <row r="60" spans="2:11" s="8" customFormat="1" ht="19.5" customHeight="1">
      <c r="B60" s="129"/>
      <c r="C60" s="130"/>
      <c r="D60" s="131" t="s">
        <v>97</v>
      </c>
      <c r="E60" s="132"/>
      <c r="F60" s="132"/>
      <c r="G60" s="132"/>
      <c r="H60" s="132"/>
      <c r="I60" s="133"/>
      <c r="J60" s="134">
        <f>J101</f>
        <v>0</v>
      </c>
      <c r="K60" s="135"/>
    </row>
    <row r="61" spans="2:11" s="8" customFormat="1" ht="19.5" customHeight="1">
      <c r="B61" s="129"/>
      <c r="C61" s="130"/>
      <c r="D61" s="131" t="s">
        <v>654</v>
      </c>
      <c r="E61" s="132"/>
      <c r="F61" s="132"/>
      <c r="G61" s="132"/>
      <c r="H61" s="132"/>
      <c r="I61" s="133"/>
      <c r="J61" s="134">
        <f>J105</f>
        <v>0</v>
      </c>
      <c r="K61" s="135"/>
    </row>
    <row r="62" spans="2:11" s="8" customFormat="1" ht="19.5" customHeight="1">
      <c r="B62" s="129"/>
      <c r="C62" s="130"/>
      <c r="D62" s="131" t="s">
        <v>655</v>
      </c>
      <c r="E62" s="132"/>
      <c r="F62" s="132"/>
      <c r="G62" s="132"/>
      <c r="H62" s="132"/>
      <c r="I62" s="133"/>
      <c r="J62" s="134">
        <f>J108</f>
        <v>0</v>
      </c>
      <c r="K62" s="135"/>
    </row>
    <row r="63" spans="2:11" s="8" customFormat="1" ht="19.5" customHeight="1">
      <c r="B63" s="129"/>
      <c r="C63" s="130"/>
      <c r="D63" s="131" t="s">
        <v>101</v>
      </c>
      <c r="E63" s="132"/>
      <c r="F63" s="132"/>
      <c r="G63" s="132"/>
      <c r="H63" s="132"/>
      <c r="I63" s="133"/>
      <c r="J63" s="134">
        <f>J111</f>
        <v>0</v>
      </c>
      <c r="K63" s="135"/>
    </row>
    <row r="64" spans="2:11" s="8" customFormat="1" ht="19.5" customHeight="1">
      <c r="B64" s="129"/>
      <c r="C64" s="130"/>
      <c r="D64" s="131" t="s">
        <v>656</v>
      </c>
      <c r="E64" s="132"/>
      <c r="F64" s="132"/>
      <c r="G64" s="132"/>
      <c r="H64" s="132"/>
      <c r="I64" s="133"/>
      <c r="J64" s="134">
        <f>J117</f>
        <v>0</v>
      </c>
      <c r="K64" s="135"/>
    </row>
    <row r="65" spans="2:11" s="1" customFormat="1" ht="21.75" customHeight="1">
      <c r="B65" s="33"/>
      <c r="C65" s="34"/>
      <c r="D65" s="34"/>
      <c r="E65" s="34"/>
      <c r="F65" s="34"/>
      <c r="G65" s="34"/>
      <c r="H65" s="34"/>
      <c r="I65" s="93"/>
      <c r="J65" s="34"/>
      <c r="K65" s="37"/>
    </row>
    <row r="66" spans="2:11" s="1" customFormat="1" ht="6.75" customHeight="1">
      <c r="B66" s="48"/>
      <c r="C66" s="49"/>
      <c r="D66" s="49"/>
      <c r="E66" s="49"/>
      <c r="F66" s="49"/>
      <c r="G66" s="49"/>
      <c r="H66" s="49"/>
      <c r="I66" s="114"/>
      <c r="J66" s="49"/>
      <c r="K66" s="50"/>
    </row>
    <row r="70" spans="2:12" s="1" customFormat="1" ht="6.75" customHeight="1">
      <c r="B70" s="51"/>
      <c r="C70" s="52"/>
      <c r="D70" s="52"/>
      <c r="E70" s="52"/>
      <c r="F70" s="52"/>
      <c r="G70" s="52"/>
      <c r="H70" s="52"/>
      <c r="I70" s="115"/>
      <c r="J70" s="52"/>
      <c r="K70" s="52"/>
      <c r="L70" s="33"/>
    </row>
    <row r="71" spans="2:12" s="1" customFormat="1" ht="36.75" customHeight="1">
      <c r="B71" s="33"/>
      <c r="C71" s="53" t="s">
        <v>108</v>
      </c>
      <c r="I71" s="136"/>
      <c r="L71" s="33"/>
    </row>
    <row r="72" spans="2:12" s="1" customFormat="1" ht="6.75" customHeight="1">
      <c r="B72" s="33"/>
      <c r="I72" s="136"/>
      <c r="L72" s="33"/>
    </row>
    <row r="73" spans="2:12" s="1" customFormat="1" ht="14.25" customHeight="1">
      <c r="B73" s="33"/>
      <c r="C73" s="55" t="s">
        <v>16</v>
      </c>
      <c r="I73" s="136"/>
      <c r="L73" s="33"/>
    </row>
    <row r="74" spans="2:12" s="1" customFormat="1" ht="20.25" customHeight="1">
      <c r="B74" s="33"/>
      <c r="E74" s="251" t="str">
        <f>E7</f>
        <v>Most Lovosice M-02 DPS</v>
      </c>
      <c r="F74" s="214"/>
      <c r="G74" s="214"/>
      <c r="H74" s="214"/>
      <c r="I74" s="136"/>
      <c r="L74" s="33"/>
    </row>
    <row r="75" spans="2:12" s="1" customFormat="1" ht="14.25" customHeight="1">
      <c r="B75" s="33"/>
      <c r="C75" s="55" t="s">
        <v>86</v>
      </c>
      <c r="I75" s="136"/>
      <c r="L75" s="33"/>
    </row>
    <row r="76" spans="2:12" s="1" customFormat="1" ht="21.75" customHeight="1">
      <c r="B76" s="33"/>
      <c r="E76" s="232" t="str">
        <f>E9</f>
        <v>20160122b - provizorní přemostění</v>
      </c>
      <c r="F76" s="214"/>
      <c r="G76" s="214"/>
      <c r="H76" s="214"/>
      <c r="I76" s="136"/>
      <c r="L76" s="33"/>
    </row>
    <row r="77" spans="2:12" s="1" customFormat="1" ht="6.75" customHeight="1">
      <c r="B77" s="33"/>
      <c r="I77" s="136"/>
      <c r="L77" s="33"/>
    </row>
    <row r="78" spans="2:12" s="1" customFormat="1" ht="18" customHeight="1">
      <c r="B78" s="33"/>
      <c r="C78" s="55" t="s">
        <v>23</v>
      </c>
      <c r="F78" s="137" t="str">
        <f>F12</f>
        <v>Lovosice</v>
      </c>
      <c r="I78" s="138" t="s">
        <v>25</v>
      </c>
      <c r="J78" s="59" t="str">
        <f>IF(J12="","",J12)</f>
        <v>22.1.2016</v>
      </c>
      <c r="L78" s="33"/>
    </row>
    <row r="79" spans="2:12" s="1" customFormat="1" ht="6.75" customHeight="1">
      <c r="B79" s="33"/>
      <c r="I79" s="136"/>
      <c r="L79" s="33"/>
    </row>
    <row r="80" spans="2:12" s="1" customFormat="1" ht="12.75">
      <c r="B80" s="33"/>
      <c r="C80" s="55" t="s">
        <v>29</v>
      </c>
      <c r="F80" s="137" t="str">
        <f>E15</f>
        <v> </v>
      </c>
      <c r="I80" s="138" t="s">
        <v>35</v>
      </c>
      <c r="J80" s="137" t="str">
        <f>E21</f>
        <v> </v>
      </c>
      <c r="L80" s="33"/>
    </row>
    <row r="81" spans="2:12" s="1" customFormat="1" ht="14.25" customHeight="1">
      <c r="B81" s="33"/>
      <c r="C81" s="55" t="s">
        <v>33</v>
      </c>
      <c r="F81" s="137">
        <f>IF(E18="","",E18)</f>
      </c>
      <c r="I81" s="136"/>
      <c r="L81" s="33"/>
    </row>
    <row r="82" spans="2:12" s="1" customFormat="1" ht="9.75" customHeight="1">
      <c r="B82" s="33"/>
      <c r="I82" s="136"/>
      <c r="L82" s="33"/>
    </row>
    <row r="83" spans="2:20" s="9" customFormat="1" ht="29.25" customHeight="1">
      <c r="B83" s="139"/>
      <c r="C83" s="140" t="s">
        <v>109</v>
      </c>
      <c r="D83" s="141" t="s">
        <v>57</v>
      </c>
      <c r="E83" s="141" t="s">
        <v>53</v>
      </c>
      <c r="F83" s="141" t="s">
        <v>110</v>
      </c>
      <c r="G83" s="141" t="s">
        <v>111</v>
      </c>
      <c r="H83" s="141" t="s">
        <v>112</v>
      </c>
      <c r="I83" s="142" t="s">
        <v>113</v>
      </c>
      <c r="J83" s="141" t="s">
        <v>90</v>
      </c>
      <c r="K83" s="143" t="s">
        <v>114</v>
      </c>
      <c r="L83" s="139"/>
      <c r="M83" s="65" t="s">
        <v>115</v>
      </c>
      <c r="N83" s="66" t="s">
        <v>42</v>
      </c>
      <c r="O83" s="66" t="s">
        <v>116</v>
      </c>
      <c r="P83" s="66" t="s">
        <v>117</v>
      </c>
      <c r="Q83" s="66" t="s">
        <v>118</v>
      </c>
      <c r="R83" s="66" t="s">
        <v>119</v>
      </c>
      <c r="S83" s="66" t="s">
        <v>120</v>
      </c>
      <c r="T83" s="67" t="s">
        <v>121</v>
      </c>
    </row>
    <row r="84" spans="2:63" s="1" customFormat="1" ht="29.25" customHeight="1">
      <c r="B84" s="33"/>
      <c r="C84" s="69" t="s">
        <v>91</v>
      </c>
      <c r="I84" s="136"/>
      <c r="J84" s="144">
        <f>BK84</f>
        <v>0</v>
      </c>
      <c r="L84" s="33"/>
      <c r="M84" s="68"/>
      <c r="N84" s="60"/>
      <c r="O84" s="60"/>
      <c r="P84" s="145">
        <f>P85</f>
        <v>0</v>
      </c>
      <c r="Q84" s="60"/>
      <c r="R84" s="145">
        <f>R85</f>
        <v>240.47580000000002</v>
      </c>
      <c r="S84" s="60"/>
      <c r="T84" s="146">
        <f>T85</f>
        <v>291.08000000000004</v>
      </c>
      <c r="AT84" s="16" t="s">
        <v>71</v>
      </c>
      <c r="AU84" s="16" t="s">
        <v>92</v>
      </c>
      <c r="BK84" s="147">
        <f>BK85</f>
        <v>0</v>
      </c>
    </row>
    <row r="85" spans="2:63" s="10" customFormat="1" ht="36.75" customHeight="1">
      <c r="B85" s="148"/>
      <c r="D85" s="149" t="s">
        <v>71</v>
      </c>
      <c r="E85" s="150" t="s">
        <v>122</v>
      </c>
      <c r="F85" s="150" t="s">
        <v>123</v>
      </c>
      <c r="I85" s="151"/>
      <c r="J85" s="152">
        <f>BK85</f>
        <v>0</v>
      </c>
      <c r="L85" s="148"/>
      <c r="M85" s="153"/>
      <c r="N85" s="154"/>
      <c r="O85" s="154"/>
      <c r="P85" s="155">
        <f>P86+P96+P101+P105+P108+P111+P117</f>
        <v>0</v>
      </c>
      <c r="Q85" s="154"/>
      <c r="R85" s="155">
        <f>R86+R96+R101+R105+R108+R111+R117</f>
        <v>240.47580000000002</v>
      </c>
      <c r="S85" s="154"/>
      <c r="T85" s="156">
        <f>T86+T96+T101+T105+T108+T111+T117</f>
        <v>291.08000000000004</v>
      </c>
      <c r="AR85" s="149" t="s">
        <v>22</v>
      </c>
      <c r="AT85" s="157" t="s">
        <v>71</v>
      </c>
      <c r="AU85" s="157" t="s">
        <v>72</v>
      </c>
      <c r="AY85" s="149" t="s">
        <v>124</v>
      </c>
      <c r="BK85" s="158">
        <f>BK86+BK96+BK101+BK105+BK108+BK111+BK117</f>
        <v>0</v>
      </c>
    </row>
    <row r="86" spans="2:63" s="10" customFormat="1" ht="19.5" customHeight="1">
      <c r="B86" s="148"/>
      <c r="D86" s="159" t="s">
        <v>71</v>
      </c>
      <c r="E86" s="160" t="s">
        <v>22</v>
      </c>
      <c r="F86" s="160" t="s">
        <v>125</v>
      </c>
      <c r="I86" s="151"/>
      <c r="J86" s="161">
        <f>BK86</f>
        <v>0</v>
      </c>
      <c r="L86" s="148"/>
      <c r="M86" s="153"/>
      <c r="N86" s="154"/>
      <c r="O86" s="154"/>
      <c r="P86" s="155">
        <f>SUM(P87:P95)</f>
        <v>0</v>
      </c>
      <c r="Q86" s="154"/>
      <c r="R86" s="155">
        <f>SUM(R87:R95)</f>
        <v>0</v>
      </c>
      <c r="S86" s="154"/>
      <c r="T86" s="156">
        <f>SUM(T87:T95)</f>
        <v>260.48</v>
      </c>
      <c r="AR86" s="149" t="s">
        <v>22</v>
      </c>
      <c r="AT86" s="157" t="s">
        <v>71</v>
      </c>
      <c r="AU86" s="157" t="s">
        <v>22</v>
      </c>
      <c r="AY86" s="149" t="s">
        <v>124</v>
      </c>
      <c r="BK86" s="158">
        <f>SUM(BK87:BK95)</f>
        <v>0</v>
      </c>
    </row>
    <row r="87" spans="2:65" s="1" customFormat="1" ht="28.5" customHeight="1">
      <c r="B87" s="162"/>
      <c r="C87" s="163" t="s">
        <v>22</v>
      </c>
      <c r="D87" s="163" t="s">
        <v>126</v>
      </c>
      <c r="E87" s="164" t="s">
        <v>657</v>
      </c>
      <c r="F87" s="165" t="s">
        <v>658</v>
      </c>
      <c r="G87" s="166" t="s">
        <v>165</v>
      </c>
      <c r="H87" s="167">
        <v>148</v>
      </c>
      <c r="I87" s="168"/>
      <c r="J87" s="169">
        <f>ROUND(I87*H87,2)</f>
        <v>0</v>
      </c>
      <c r="K87" s="165" t="s">
        <v>130</v>
      </c>
      <c r="L87" s="33"/>
      <c r="M87" s="170" t="s">
        <v>20</v>
      </c>
      <c r="N87" s="171" t="s">
        <v>43</v>
      </c>
      <c r="O87" s="34"/>
      <c r="P87" s="172">
        <f>O87*H87</f>
        <v>0</v>
      </c>
      <c r="Q87" s="172">
        <v>0</v>
      </c>
      <c r="R87" s="172">
        <f>Q87*H87</f>
        <v>0</v>
      </c>
      <c r="S87" s="172">
        <v>1.76</v>
      </c>
      <c r="T87" s="173">
        <f>S87*H87</f>
        <v>260.48</v>
      </c>
      <c r="AR87" s="16" t="s">
        <v>131</v>
      </c>
      <c r="AT87" s="16" t="s">
        <v>126</v>
      </c>
      <c r="AU87" s="16" t="s">
        <v>80</v>
      </c>
      <c r="AY87" s="16" t="s">
        <v>124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6" t="s">
        <v>22</v>
      </c>
      <c r="BK87" s="174">
        <f>ROUND(I87*H87,2)</f>
        <v>0</v>
      </c>
      <c r="BL87" s="16" t="s">
        <v>131</v>
      </c>
      <c r="BM87" s="16" t="s">
        <v>659</v>
      </c>
    </row>
    <row r="88" spans="2:51" s="11" customFormat="1" ht="20.25" customHeight="1">
      <c r="B88" s="175"/>
      <c r="D88" s="176" t="s">
        <v>133</v>
      </c>
      <c r="E88" s="177" t="s">
        <v>20</v>
      </c>
      <c r="F88" s="178" t="s">
        <v>660</v>
      </c>
      <c r="H88" s="179">
        <v>148</v>
      </c>
      <c r="I88" s="180"/>
      <c r="L88" s="175"/>
      <c r="M88" s="181"/>
      <c r="N88" s="182"/>
      <c r="O88" s="182"/>
      <c r="P88" s="182"/>
      <c r="Q88" s="182"/>
      <c r="R88" s="182"/>
      <c r="S88" s="182"/>
      <c r="T88" s="183"/>
      <c r="AT88" s="184" t="s">
        <v>133</v>
      </c>
      <c r="AU88" s="184" t="s">
        <v>80</v>
      </c>
      <c r="AV88" s="11" t="s">
        <v>80</v>
      </c>
      <c r="AW88" s="11" t="s">
        <v>36</v>
      </c>
      <c r="AX88" s="11" t="s">
        <v>22</v>
      </c>
      <c r="AY88" s="184" t="s">
        <v>124</v>
      </c>
    </row>
    <row r="89" spans="2:65" s="1" customFormat="1" ht="20.25" customHeight="1">
      <c r="B89" s="162"/>
      <c r="C89" s="163" t="s">
        <v>80</v>
      </c>
      <c r="D89" s="163" t="s">
        <v>126</v>
      </c>
      <c r="E89" s="164" t="s">
        <v>661</v>
      </c>
      <c r="F89" s="165" t="s">
        <v>662</v>
      </c>
      <c r="G89" s="166" t="s">
        <v>165</v>
      </c>
      <c r="H89" s="167">
        <v>154</v>
      </c>
      <c r="I89" s="168"/>
      <c r="J89" s="169">
        <f>ROUND(I89*H89,2)</f>
        <v>0</v>
      </c>
      <c r="K89" s="165" t="s">
        <v>130</v>
      </c>
      <c r="L89" s="33"/>
      <c r="M89" s="170" t="s">
        <v>20</v>
      </c>
      <c r="N89" s="171" t="s">
        <v>43</v>
      </c>
      <c r="O89" s="34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6" t="s">
        <v>131</v>
      </c>
      <c r="AT89" s="16" t="s">
        <v>126</v>
      </c>
      <c r="AU89" s="16" t="s">
        <v>80</v>
      </c>
      <c r="AY89" s="16" t="s">
        <v>124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6" t="s">
        <v>22</v>
      </c>
      <c r="BK89" s="174">
        <f>ROUND(I89*H89,2)</f>
        <v>0</v>
      </c>
      <c r="BL89" s="16" t="s">
        <v>131</v>
      </c>
      <c r="BM89" s="16" t="s">
        <v>663</v>
      </c>
    </row>
    <row r="90" spans="2:51" s="11" customFormat="1" ht="20.25" customHeight="1">
      <c r="B90" s="175"/>
      <c r="D90" s="176" t="s">
        <v>133</v>
      </c>
      <c r="E90" s="177" t="s">
        <v>20</v>
      </c>
      <c r="F90" s="178" t="s">
        <v>664</v>
      </c>
      <c r="H90" s="179">
        <v>154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84" t="s">
        <v>133</v>
      </c>
      <c r="AU90" s="184" t="s">
        <v>80</v>
      </c>
      <c r="AV90" s="11" t="s">
        <v>80</v>
      </c>
      <c r="AW90" s="11" t="s">
        <v>36</v>
      </c>
      <c r="AX90" s="11" t="s">
        <v>22</v>
      </c>
      <c r="AY90" s="184" t="s">
        <v>124</v>
      </c>
    </row>
    <row r="91" spans="2:65" s="1" customFormat="1" ht="20.25" customHeight="1">
      <c r="B91" s="162"/>
      <c r="C91" s="163" t="s">
        <v>138</v>
      </c>
      <c r="D91" s="163" t="s">
        <v>126</v>
      </c>
      <c r="E91" s="164" t="s">
        <v>203</v>
      </c>
      <c r="F91" s="165" t="s">
        <v>204</v>
      </c>
      <c r="G91" s="166" t="s">
        <v>165</v>
      </c>
      <c r="H91" s="167">
        <v>154</v>
      </c>
      <c r="I91" s="168"/>
      <c r="J91" s="169">
        <f>ROUND(I91*H91,2)</f>
        <v>0</v>
      </c>
      <c r="K91" s="165" t="s">
        <v>130</v>
      </c>
      <c r="L91" s="33"/>
      <c r="M91" s="170" t="s">
        <v>20</v>
      </c>
      <c r="N91" s="171" t="s">
        <v>43</v>
      </c>
      <c r="O91" s="34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6" t="s">
        <v>131</v>
      </c>
      <c r="AT91" s="16" t="s">
        <v>126</v>
      </c>
      <c r="AU91" s="16" t="s">
        <v>80</v>
      </c>
      <c r="AY91" s="16" t="s">
        <v>124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6" t="s">
        <v>22</v>
      </c>
      <c r="BK91" s="174">
        <f>ROUND(I91*H91,2)</f>
        <v>0</v>
      </c>
      <c r="BL91" s="16" t="s">
        <v>131</v>
      </c>
      <c r="BM91" s="16" t="s">
        <v>665</v>
      </c>
    </row>
    <row r="92" spans="2:65" s="1" customFormat="1" ht="20.25" customHeight="1">
      <c r="B92" s="162"/>
      <c r="C92" s="163" t="s">
        <v>131</v>
      </c>
      <c r="D92" s="163" t="s">
        <v>126</v>
      </c>
      <c r="E92" s="164" t="s">
        <v>666</v>
      </c>
      <c r="F92" s="165" t="s">
        <v>667</v>
      </c>
      <c r="G92" s="166" t="s">
        <v>165</v>
      </c>
      <c r="H92" s="167">
        <v>154</v>
      </c>
      <c r="I92" s="168"/>
      <c r="J92" s="169">
        <f>ROUND(I92*H92,2)</f>
        <v>0</v>
      </c>
      <c r="K92" s="165" t="s">
        <v>130</v>
      </c>
      <c r="L92" s="33"/>
      <c r="M92" s="170" t="s">
        <v>20</v>
      </c>
      <c r="N92" s="171" t="s">
        <v>43</v>
      </c>
      <c r="O92" s="34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6" t="s">
        <v>131</v>
      </c>
      <c r="AT92" s="16" t="s">
        <v>126</v>
      </c>
      <c r="AU92" s="16" t="s">
        <v>80</v>
      </c>
      <c r="AY92" s="16" t="s">
        <v>124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6" t="s">
        <v>22</v>
      </c>
      <c r="BK92" s="174">
        <f>ROUND(I92*H92,2)</f>
        <v>0</v>
      </c>
      <c r="BL92" s="16" t="s">
        <v>131</v>
      </c>
      <c r="BM92" s="16" t="s">
        <v>668</v>
      </c>
    </row>
    <row r="93" spans="2:65" s="1" customFormat="1" ht="20.25" customHeight="1">
      <c r="B93" s="162"/>
      <c r="C93" s="163" t="s">
        <v>147</v>
      </c>
      <c r="D93" s="163" t="s">
        <v>126</v>
      </c>
      <c r="E93" s="164" t="s">
        <v>218</v>
      </c>
      <c r="F93" s="165" t="s">
        <v>219</v>
      </c>
      <c r="G93" s="166" t="s">
        <v>220</v>
      </c>
      <c r="H93" s="167">
        <v>277.2</v>
      </c>
      <c r="I93" s="168"/>
      <c r="J93" s="169">
        <f>ROUND(I93*H93,2)</f>
        <v>0</v>
      </c>
      <c r="K93" s="165" t="s">
        <v>130</v>
      </c>
      <c r="L93" s="33"/>
      <c r="M93" s="170" t="s">
        <v>20</v>
      </c>
      <c r="N93" s="171" t="s">
        <v>43</v>
      </c>
      <c r="O93" s="34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6" t="s">
        <v>131</v>
      </c>
      <c r="AT93" s="16" t="s">
        <v>126</v>
      </c>
      <c r="AU93" s="16" t="s">
        <v>80</v>
      </c>
      <c r="AY93" s="16" t="s">
        <v>124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6" t="s">
        <v>22</v>
      </c>
      <c r="BK93" s="174">
        <f>ROUND(I93*H93,2)</f>
        <v>0</v>
      </c>
      <c r="BL93" s="16" t="s">
        <v>131</v>
      </c>
      <c r="BM93" s="16" t="s">
        <v>669</v>
      </c>
    </row>
    <row r="94" spans="2:51" s="11" customFormat="1" ht="20.25" customHeight="1">
      <c r="B94" s="175"/>
      <c r="D94" s="176" t="s">
        <v>133</v>
      </c>
      <c r="E94" s="177" t="s">
        <v>20</v>
      </c>
      <c r="F94" s="178" t="s">
        <v>670</v>
      </c>
      <c r="H94" s="179">
        <v>277.2</v>
      </c>
      <c r="I94" s="180"/>
      <c r="L94" s="175"/>
      <c r="M94" s="181"/>
      <c r="N94" s="182"/>
      <c r="O94" s="182"/>
      <c r="P94" s="182"/>
      <c r="Q94" s="182"/>
      <c r="R94" s="182"/>
      <c r="S94" s="182"/>
      <c r="T94" s="183"/>
      <c r="AT94" s="184" t="s">
        <v>133</v>
      </c>
      <c r="AU94" s="184" t="s">
        <v>80</v>
      </c>
      <c r="AV94" s="11" t="s">
        <v>80</v>
      </c>
      <c r="AW94" s="11" t="s">
        <v>36</v>
      </c>
      <c r="AX94" s="11" t="s">
        <v>22</v>
      </c>
      <c r="AY94" s="184" t="s">
        <v>124</v>
      </c>
    </row>
    <row r="95" spans="2:65" s="1" customFormat="1" ht="20.25" customHeight="1">
      <c r="B95" s="162"/>
      <c r="C95" s="163" t="s">
        <v>152</v>
      </c>
      <c r="D95" s="163" t="s">
        <v>126</v>
      </c>
      <c r="E95" s="164" t="s">
        <v>671</v>
      </c>
      <c r="F95" s="165" t="s">
        <v>672</v>
      </c>
      <c r="G95" s="166" t="s">
        <v>165</v>
      </c>
      <c r="H95" s="167">
        <v>148</v>
      </c>
      <c r="I95" s="168"/>
      <c r="J95" s="169">
        <f>ROUND(I95*H95,2)</f>
        <v>0</v>
      </c>
      <c r="K95" s="165" t="s">
        <v>130</v>
      </c>
      <c r="L95" s="33"/>
      <c r="M95" s="170" t="s">
        <v>20</v>
      </c>
      <c r="N95" s="171" t="s">
        <v>43</v>
      </c>
      <c r="O95" s="34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6" t="s">
        <v>131</v>
      </c>
      <c r="AT95" s="16" t="s">
        <v>126</v>
      </c>
      <c r="AU95" s="16" t="s">
        <v>80</v>
      </c>
      <c r="AY95" s="16" t="s">
        <v>124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6" t="s">
        <v>22</v>
      </c>
      <c r="BK95" s="174">
        <f>ROUND(I95*H95,2)</f>
        <v>0</v>
      </c>
      <c r="BL95" s="16" t="s">
        <v>131</v>
      </c>
      <c r="BM95" s="16" t="s">
        <v>673</v>
      </c>
    </row>
    <row r="96" spans="2:63" s="10" customFormat="1" ht="29.25" customHeight="1">
      <c r="B96" s="148"/>
      <c r="D96" s="159" t="s">
        <v>71</v>
      </c>
      <c r="E96" s="160" t="s">
        <v>138</v>
      </c>
      <c r="F96" s="160" t="s">
        <v>333</v>
      </c>
      <c r="I96" s="151"/>
      <c r="J96" s="161">
        <f>BK96</f>
        <v>0</v>
      </c>
      <c r="L96" s="148"/>
      <c r="M96" s="153"/>
      <c r="N96" s="154"/>
      <c r="O96" s="154"/>
      <c r="P96" s="155">
        <f>SUM(P97:P100)</f>
        <v>0</v>
      </c>
      <c r="Q96" s="154"/>
      <c r="R96" s="155">
        <f>SUM(R97:R100)</f>
        <v>180.4488</v>
      </c>
      <c r="S96" s="154"/>
      <c r="T96" s="156">
        <f>SUM(T97:T100)</f>
        <v>0</v>
      </c>
      <c r="AR96" s="149" t="s">
        <v>22</v>
      </c>
      <c r="AT96" s="157" t="s">
        <v>71</v>
      </c>
      <c r="AU96" s="157" t="s">
        <v>22</v>
      </c>
      <c r="AY96" s="149" t="s">
        <v>124</v>
      </c>
      <c r="BK96" s="158">
        <f>SUM(BK97:BK100)</f>
        <v>0</v>
      </c>
    </row>
    <row r="97" spans="2:65" s="1" customFormat="1" ht="20.25" customHeight="1">
      <c r="B97" s="162"/>
      <c r="C97" s="163" t="s">
        <v>157</v>
      </c>
      <c r="D97" s="163" t="s">
        <v>126</v>
      </c>
      <c r="E97" s="164" t="s">
        <v>674</v>
      </c>
      <c r="F97" s="165" t="s">
        <v>675</v>
      </c>
      <c r="G97" s="166" t="s">
        <v>321</v>
      </c>
      <c r="H97" s="167">
        <v>24</v>
      </c>
      <c r="I97" s="168"/>
      <c r="J97" s="169">
        <f>ROUND(I97*H97,2)</f>
        <v>0</v>
      </c>
      <c r="K97" s="165" t="s">
        <v>130</v>
      </c>
      <c r="L97" s="33"/>
      <c r="M97" s="170" t="s">
        <v>20</v>
      </c>
      <c r="N97" s="171" t="s">
        <v>43</v>
      </c>
      <c r="O97" s="34"/>
      <c r="P97" s="172">
        <f>O97*H97</f>
        <v>0</v>
      </c>
      <c r="Q97" s="172">
        <v>0.25685</v>
      </c>
      <c r="R97" s="172">
        <f>Q97*H97</f>
        <v>6.1644000000000005</v>
      </c>
      <c r="S97" s="172">
        <v>0</v>
      </c>
      <c r="T97" s="173">
        <f>S97*H97</f>
        <v>0</v>
      </c>
      <c r="AR97" s="16" t="s">
        <v>131</v>
      </c>
      <c r="AT97" s="16" t="s">
        <v>126</v>
      </c>
      <c r="AU97" s="16" t="s">
        <v>80</v>
      </c>
      <c r="AY97" s="16" t="s">
        <v>124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6" t="s">
        <v>22</v>
      </c>
      <c r="BK97" s="174">
        <f>ROUND(I97*H97,2)</f>
        <v>0</v>
      </c>
      <c r="BL97" s="16" t="s">
        <v>131</v>
      </c>
      <c r="BM97" s="16" t="s">
        <v>676</v>
      </c>
    </row>
    <row r="98" spans="2:65" s="1" customFormat="1" ht="20.25" customHeight="1">
      <c r="B98" s="162"/>
      <c r="C98" s="197" t="s">
        <v>162</v>
      </c>
      <c r="D98" s="197" t="s">
        <v>228</v>
      </c>
      <c r="E98" s="198" t="s">
        <v>677</v>
      </c>
      <c r="F98" s="199" t="s">
        <v>678</v>
      </c>
      <c r="G98" s="200" t="s">
        <v>321</v>
      </c>
      <c r="H98" s="201">
        <v>24</v>
      </c>
      <c r="I98" s="202"/>
      <c r="J98" s="203">
        <f>ROUND(I98*H98,2)</f>
        <v>0</v>
      </c>
      <c r="K98" s="199" t="s">
        <v>130</v>
      </c>
      <c r="L98" s="204"/>
      <c r="M98" s="205" t="s">
        <v>20</v>
      </c>
      <c r="N98" s="206" t="s">
        <v>43</v>
      </c>
      <c r="O98" s="34"/>
      <c r="P98" s="172">
        <f>O98*H98</f>
        <v>0</v>
      </c>
      <c r="Q98" s="172">
        <v>7.005</v>
      </c>
      <c r="R98" s="172">
        <f>Q98*H98</f>
        <v>168.12</v>
      </c>
      <c r="S98" s="172">
        <v>0</v>
      </c>
      <c r="T98" s="173">
        <f>S98*H98</f>
        <v>0</v>
      </c>
      <c r="AR98" s="16" t="s">
        <v>162</v>
      </c>
      <c r="AT98" s="16" t="s">
        <v>228</v>
      </c>
      <c r="AU98" s="16" t="s">
        <v>80</v>
      </c>
      <c r="AY98" s="16" t="s">
        <v>124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22</v>
      </c>
      <c r="BK98" s="174">
        <f>ROUND(I98*H98,2)</f>
        <v>0</v>
      </c>
      <c r="BL98" s="16" t="s">
        <v>131</v>
      </c>
      <c r="BM98" s="16" t="s">
        <v>679</v>
      </c>
    </row>
    <row r="99" spans="2:51" s="11" customFormat="1" ht="20.25" customHeight="1">
      <c r="B99" s="175"/>
      <c r="D99" s="176" t="s">
        <v>133</v>
      </c>
      <c r="E99" s="177" t="s">
        <v>20</v>
      </c>
      <c r="F99" s="178" t="s">
        <v>680</v>
      </c>
      <c r="H99" s="179">
        <v>24</v>
      </c>
      <c r="I99" s="180"/>
      <c r="L99" s="175"/>
      <c r="M99" s="181"/>
      <c r="N99" s="182"/>
      <c r="O99" s="182"/>
      <c r="P99" s="182"/>
      <c r="Q99" s="182"/>
      <c r="R99" s="182"/>
      <c r="S99" s="182"/>
      <c r="T99" s="183"/>
      <c r="AT99" s="184" t="s">
        <v>133</v>
      </c>
      <c r="AU99" s="184" t="s">
        <v>80</v>
      </c>
      <c r="AV99" s="11" t="s">
        <v>80</v>
      </c>
      <c r="AW99" s="11" t="s">
        <v>36</v>
      </c>
      <c r="AX99" s="11" t="s">
        <v>22</v>
      </c>
      <c r="AY99" s="184" t="s">
        <v>124</v>
      </c>
    </row>
    <row r="100" spans="2:65" s="1" customFormat="1" ht="28.5" customHeight="1">
      <c r="B100" s="162"/>
      <c r="C100" s="163" t="s">
        <v>171</v>
      </c>
      <c r="D100" s="163" t="s">
        <v>126</v>
      </c>
      <c r="E100" s="164" t="s">
        <v>681</v>
      </c>
      <c r="F100" s="165" t="s">
        <v>682</v>
      </c>
      <c r="G100" s="166" t="s">
        <v>321</v>
      </c>
      <c r="H100" s="167">
        <v>24</v>
      </c>
      <c r="I100" s="168"/>
      <c r="J100" s="169">
        <f>ROUND(I100*H100,2)</f>
        <v>0</v>
      </c>
      <c r="K100" s="165" t="s">
        <v>20</v>
      </c>
      <c r="L100" s="33"/>
      <c r="M100" s="170" t="s">
        <v>20</v>
      </c>
      <c r="N100" s="171" t="s">
        <v>43</v>
      </c>
      <c r="O100" s="34"/>
      <c r="P100" s="172">
        <f>O100*H100</f>
        <v>0</v>
      </c>
      <c r="Q100" s="172">
        <v>0.25685</v>
      </c>
      <c r="R100" s="172">
        <f>Q100*H100</f>
        <v>6.1644000000000005</v>
      </c>
      <c r="S100" s="172">
        <v>0</v>
      </c>
      <c r="T100" s="173">
        <f>S100*H100</f>
        <v>0</v>
      </c>
      <c r="AR100" s="16" t="s">
        <v>131</v>
      </c>
      <c r="AT100" s="16" t="s">
        <v>126</v>
      </c>
      <c r="AU100" s="16" t="s">
        <v>80</v>
      </c>
      <c r="AY100" s="16" t="s">
        <v>124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22</v>
      </c>
      <c r="BK100" s="174">
        <f>ROUND(I100*H100,2)</f>
        <v>0</v>
      </c>
      <c r="BL100" s="16" t="s">
        <v>131</v>
      </c>
      <c r="BM100" s="16" t="s">
        <v>683</v>
      </c>
    </row>
    <row r="101" spans="2:63" s="10" customFormat="1" ht="29.25" customHeight="1">
      <c r="B101" s="148"/>
      <c r="D101" s="159" t="s">
        <v>71</v>
      </c>
      <c r="E101" s="160" t="s">
        <v>131</v>
      </c>
      <c r="F101" s="160" t="s">
        <v>395</v>
      </c>
      <c r="I101" s="151"/>
      <c r="J101" s="161">
        <f>BK101</f>
        <v>0</v>
      </c>
      <c r="L101" s="148"/>
      <c r="M101" s="153"/>
      <c r="N101" s="154"/>
      <c r="O101" s="154"/>
      <c r="P101" s="155">
        <f>SUM(P102:P104)</f>
        <v>0</v>
      </c>
      <c r="Q101" s="154"/>
      <c r="R101" s="155">
        <f>SUM(R102:R104)</f>
        <v>60.02700000000001</v>
      </c>
      <c r="S101" s="154"/>
      <c r="T101" s="156">
        <f>SUM(T102:T104)</f>
        <v>0</v>
      </c>
      <c r="AR101" s="149" t="s">
        <v>22</v>
      </c>
      <c r="AT101" s="157" t="s">
        <v>71</v>
      </c>
      <c r="AU101" s="157" t="s">
        <v>22</v>
      </c>
      <c r="AY101" s="149" t="s">
        <v>124</v>
      </c>
      <c r="BK101" s="158">
        <f>SUM(BK102:BK104)</f>
        <v>0</v>
      </c>
    </row>
    <row r="102" spans="2:65" s="1" customFormat="1" ht="20.25" customHeight="1">
      <c r="B102" s="162"/>
      <c r="C102" s="163" t="s">
        <v>27</v>
      </c>
      <c r="D102" s="163" t="s">
        <v>126</v>
      </c>
      <c r="E102" s="164" t="s">
        <v>425</v>
      </c>
      <c r="F102" s="165" t="s">
        <v>426</v>
      </c>
      <c r="G102" s="166" t="s">
        <v>165</v>
      </c>
      <c r="H102" s="167">
        <v>32.1</v>
      </c>
      <c r="I102" s="168"/>
      <c r="J102" s="169">
        <f>ROUND(I102*H102,2)</f>
        <v>0</v>
      </c>
      <c r="K102" s="165" t="s">
        <v>130</v>
      </c>
      <c r="L102" s="33"/>
      <c r="M102" s="170" t="s">
        <v>20</v>
      </c>
      <c r="N102" s="171" t="s">
        <v>43</v>
      </c>
      <c r="O102" s="34"/>
      <c r="P102" s="172">
        <f>O102*H102</f>
        <v>0</v>
      </c>
      <c r="Q102" s="172">
        <v>1.87</v>
      </c>
      <c r="R102" s="172">
        <f>Q102*H102</f>
        <v>60.02700000000001</v>
      </c>
      <c r="S102" s="172">
        <v>0</v>
      </c>
      <c r="T102" s="173">
        <f>S102*H102</f>
        <v>0</v>
      </c>
      <c r="AR102" s="16" t="s">
        <v>131</v>
      </c>
      <c r="AT102" s="16" t="s">
        <v>126</v>
      </c>
      <c r="AU102" s="16" t="s">
        <v>80</v>
      </c>
      <c r="AY102" s="16" t="s">
        <v>124</v>
      </c>
      <c r="BE102" s="174">
        <f>IF(N102="základní",J102,0)</f>
        <v>0</v>
      </c>
      <c r="BF102" s="174">
        <f>IF(N102="snížená",J102,0)</f>
        <v>0</v>
      </c>
      <c r="BG102" s="174">
        <f>IF(N102="zákl. přenesená",J102,0)</f>
        <v>0</v>
      </c>
      <c r="BH102" s="174">
        <f>IF(N102="sníž. přenesená",J102,0)</f>
        <v>0</v>
      </c>
      <c r="BI102" s="174">
        <f>IF(N102="nulová",J102,0)</f>
        <v>0</v>
      </c>
      <c r="BJ102" s="16" t="s">
        <v>22</v>
      </c>
      <c r="BK102" s="174">
        <f>ROUND(I102*H102,2)</f>
        <v>0</v>
      </c>
      <c r="BL102" s="16" t="s">
        <v>131</v>
      </c>
      <c r="BM102" s="16" t="s">
        <v>684</v>
      </c>
    </row>
    <row r="103" spans="2:51" s="11" customFormat="1" ht="20.25" customHeight="1">
      <c r="B103" s="175"/>
      <c r="D103" s="176" t="s">
        <v>133</v>
      </c>
      <c r="E103" s="177" t="s">
        <v>20</v>
      </c>
      <c r="F103" s="178" t="s">
        <v>685</v>
      </c>
      <c r="H103" s="179">
        <v>32.1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133</v>
      </c>
      <c r="AU103" s="184" t="s">
        <v>80</v>
      </c>
      <c r="AV103" s="11" t="s">
        <v>80</v>
      </c>
      <c r="AW103" s="11" t="s">
        <v>36</v>
      </c>
      <c r="AX103" s="11" t="s">
        <v>22</v>
      </c>
      <c r="AY103" s="184" t="s">
        <v>124</v>
      </c>
    </row>
    <row r="104" spans="2:65" s="1" customFormat="1" ht="20.25" customHeight="1">
      <c r="B104" s="162"/>
      <c r="C104" s="163" t="s">
        <v>181</v>
      </c>
      <c r="D104" s="163" t="s">
        <v>126</v>
      </c>
      <c r="E104" s="164" t="s">
        <v>430</v>
      </c>
      <c r="F104" s="165" t="s">
        <v>431</v>
      </c>
      <c r="G104" s="166" t="s">
        <v>129</v>
      </c>
      <c r="H104" s="167">
        <v>107</v>
      </c>
      <c r="I104" s="168"/>
      <c r="J104" s="169">
        <f>ROUND(I104*H104,2)</f>
        <v>0</v>
      </c>
      <c r="K104" s="165" t="s">
        <v>130</v>
      </c>
      <c r="L104" s="33"/>
      <c r="M104" s="170" t="s">
        <v>20</v>
      </c>
      <c r="N104" s="171" t="s">
        <v>43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131</v>
      </c>
      <c r="AT104" s="16" t="s">
        <v>126</v>
      </c>
      <c r="AU104" s="16" t="s">
        <v>80</v>
      </c>
      <c r="AY104" s="16" t="s">
        <v>124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22</v>
      </c>
      <c r="BK104" s="174">
        <f>ROUND(I104*H104,2)</f>
        <v>0</v>
      </c>
      <c r="BL104" s="16" t="s">
        <v>131</v>
      </c>
      <c r="BM104" s="16" t="s">
        <v>686</v>
      </c>
    </row>
    <row r="105" spans="2:63" s="10" customFormat="1" ht="29.25" customHeight="1">
      <c r="B105" s="148"/>
      <c r="D105" s="159" t="s">
        <v>71</v>
      </c>
      <c r="E105" s="160" t="s">
        <v>147</v>
      </c>
      <c r="F105" s="160" t="s">
        <v>687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SUM(P106:P107)</f>
        <v>0</v>
      </c>
      <c r="Q105" s="154"/>
      <c r="R105" s="155">
        <f>SUM(R106:R107)</f>
        <v>0</v>
      </c>
      <c r="S105" s="154"/>
      <c r="T105" s="156">
        <f>SUM(T106:T107)</f>
        <v>0</v>
      </c>
      <c r="AR105" s="149" t="s">
        <v>22</v>
      </c>
      <c r="AT105" s="157" t="s">
        <v>71</v>
      </c>
      <c r="AU105" s="157" t="s">
        <v>22</v>
      </c>
      <c r="AY105" s="149" t="s">
        <v>124</v>
      </c>
      <c r="BK105" s="158">
        <f>SUM(BK106:BK107)</f>
        <v>0</v>
      </c>
    </row>
    <row r="106" spans="2:65" s="1" customFormat="1" ht="20.25" customHeight="1">
      <c r="B106" s="162"/>
      <c r="C106" s="163" t="s">
        <v>186</v>
      </c>
      <c r="D106" s="163" t="s">
        <v>126</v>
      </c>
      <c r="E106" s="164" t="s">
        <v>441</v>
      </c>
      <c r="F106" s="165" t="s">
        <v>442</v>
      </c>
      <c r="G106" s="166" t="s">
        <v>129</v>
      </c>
      <c r="H106" s="167">
        <v>752</v>
      </c>
      <c r="I106" s="168"/>
      <c r="J106" s="169">
        <f>ROUND(I106*H106,2)</f>
        <v>0</v>
      </c>
      <c r="K106" s="165" t="s">
        <v>130</v>
      </c>
      <c r="L106" s="33"/>
      <c r="M106" s="170" t="s">
        <v>20</v>
      </c>
      <c r="N106" s="171" t="s">
        <v>43</v>
      </c>
      <c r="O106" s="34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6" t="s">
        <v>131</v>
      </c>
      <c r="AT106" s="16" t="s">
        <v>126</v>
      </c>
      <c r="AU106" s="16" t="s">
        <v>80</v>
      </c>
      <c r="AY106" s="16" t="s">
        <v>124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6" t="s">
        <v>22</v>
      </c>
      <c r="BK106" s="174">
        <f>ROUND(I106*H106,2)</f>
        <v>0</v>
      </c>
      <c r="BL106" s="16" t="s">
        <v>131</v>
      </c>
      <c r="BM106" s="16" t="s">
        <v>688</v>
      </c>
    </row>
    <row r="107" spans="2:51" s="11" customFormat="1" ht="20.25" customHeight="1">
      <c r="B107" s="175"/>
      <c r="D107" s="185" t="s">
        <v>133</v>
      </c>
      <c r="E107" s="184" t="s">
        <v>20</v>
      </c>
      <c r="F107" s="186" t="s">
        <v>689</v>
      </c>
      <c r="H107" s="187">
        <v>752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133</v>
      </c>
      <c r="AU107" s="184" t="s">
        <v>80</v>
      </c>
      <c r="AV107" s="11" t="s">
        <v>80</v>
      </c>
      <c r="AW107" s="11" t="s">
        <v>36</v>
      </c>
      <c r="AX107" s="11" t="s">
        <v>22</v>
      </c>
      <c r="AY107" s="184" t="s">
        <v>124</v>
      </c>
    </row>
    <row r="108" spans="2:63" s="10" customFormat="1" ht="29.25" customHeight="1">
      <c r="B108" s="148"/>
      <c r="D108" s="159" t="s">
        <v>71</v>
      </c>
      <c r="E108" s="160" t="s">
        <v>171</v>
      </c>
      <c r="F108" s="160" t="s">
        <v>690</v>
      </c>
      <c r="I108" s="151"/>
      <c r="J108" s="161">
        <f>BK108</f>
        <v>0</v>
      </c>
      <c r="L108" s="148"/>
      <c r="M108" s="153"/>
      <c r="N108" s="154"/>
      <c r="O108" s="154"/>
      <c r="P108" s="155">
        <f>SUM(P109:P110)</f>
        <v>0</v>
      </c>
      <c r="Q108" s="154"/>
      <c r="R108" s="155">
        <f>SUM(R109:R110)</f>
        <v>0</v>
      </c>
      <c r="S108" s="154"/>
      <c r="T108" s="156">
        <f>SUM(T109:T110)</f>
        <v>30.6</v>
      </c>
      <c r="AR108" s="149" t="s">
        <v>22</v>
      </c>
      <c r="AT108" s="157" t="s">
        <v>71</v>
      </c>
      <c r="AU108" s="157" t="s">
        <v>22</v>
      </c>
      <c r="AY108" s="149" t="s">
        <v>124</v>
      </c>
      <c r="BK108" s="158">
        <f>SUM(BK109:BK110)</f>
        <v>0</v>
      </c>
    </row>
    <row r="109" spans="2:65" s="1" customFormat="1" ht="20.25" customHeight="1">
      <c r="B109" s="162"/>
      <c r="C109" s="163" t="s">
        <v>190</v>
      </c>
      <c r="D109" s="163" t="s">
        <v>126</v>
      </c>
      <c r="E109" s="164" t="s">
        <v>691</v>
      </c>
      <c r="F109" s="165" t="s">
        <v>692</v>
      </c>
      <c r="G109" s="166" t="s">
        <v>165</v>
      </c>
      <c r="H109" s="167">
        <v>15.3</v>
      </c>
      <c r="I109" s="168"/>
      <c r="J109" s="169">
        <f>ROUND(I109*H109,2)</f>
        <v>0</v>
      </c>
      <c r="K109" s="165" t="s">
        <v>130</v>
      </c>
      <c r="L109" s="33"/>
      <c r="M109" s="170" t="s">
        <v>20</v>
      </c>
      <c r="N109" s="171" t="s">
        <v>43</v>
      </c>
      <c r="O109" s="34"/>
      <c r="P109" s="172">
        <f>O109*H109</f>
        <v>0</v>
      </c>
      <c r="Q109" s="172">
        <v>0</v>
      </c>
      <c r="R109" s="172">
        <f>Q109*H109</f>
        <v>0</v>
      </c>
      <c r="S109" s="172">
        <v>2</v>
      </c>
      <c r="T109" s="173">
        <f>S109*H109</f>
        <v>30.6</v>
      </c>
      <c r="AR109" s="16" t="s">
        <v>131</v>
      </c>
      <c r="AT109" s="16" t="s">
        <v>126</v>
      </c>
      <c r="AU109" s="16" t="s">
        <v>80</v>
      </c>
      <c r="AY109" s="16" t="s">
        <v>124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6" t="s">
        <v>22</v>
      </c>
      <c r="BK109" s="174">
        <f>ROUND(I109*H109,2)</f>
        <v>0</v>
      </c>
      <c r="BL109" s="16" t="s">
        <v>131</v>
      </c>
      <c r="BM109" s="16" t="s">
        <v>693</v>
      </c>
    </row>
    <row r="110" spans="2:51" s="11" customFormat="1" ht="20.25" customHeight="1">
      <c r="B110" s="175"/>
      <c r="D110" s="185" t="s">
        <v>133</v>
      </c>
      <c r="E110" s="184" t="s">
        <v>20</v>
      </c>
      <c r="F110" s="186" t="s">
        <v>694</v>
      </c>
      <c r="H110" s="187">
        <v>15.3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133</v>
      </c>
      <c r="AU110" s="184" t="s">
        <v>80</v>
      </c>
      <c r="AV110" s="11" t="s">
        <v>80</v>
      </c>
      <c r="AW110" s="11" t="s">
        <v>36</v>
      </c>
      <c r="AX110" s="11" t="s">
        <v>22</v>
      </c>
      <c r="AY110" s="184" t="s">
        <v>124</v>
      </c>
    </row>
    <row r="111" spans="2:63" s="10" customFormat="1" ht="29.25" customHeight="1">
      <c r="B111" s="148"/>
      <c r="D111" s="159" t="s">
        <v>71</v>
      </c>
      <c r="E111" s="160" t="s">
        <v>556</v>
      </c>
      <c r="F111" s="160" t="s">
        <v>557</v>
      </c>
      <c r="I111" s="151"/>
      <c r="J111" s="161">
        <f>BK111</f>
        <v>0</v>
      </c>
      <c r="L111" s="148"/>
      <c r="M111" s="153"/>
      <c r="N111" s="154"/>
      <c r="O111" s="154"/>
      <c r="P111" s="155">
        <f>SUM(P112:P116)</f>
        <v>0</v>
      </c>
      <c r="Q111" s="154"/>
      <c r="R111" s="155">
        <f>SUM(R112:R116)</f>
        <v>0</v>
      </c>
      <c r="S111" s="154"/>
      <c r="T111" s="156">
        <f>SUM(T112:T116)</f>
        <v>0</v>
      </c>
      <c r="AR111" s="149" t="s">
        <v>22</v>
      </c>
      <c r="AT111" s="157" t="s">
        <v>71</v>
      </c>
      <c r="AU111" s="157" t="s">
        <v>22</v>
      </c>
      <c r="AY111" s="149" t="s">
        <v>124</v>
      </c>
      <c r="BK111" s="158">
        <f>SUM(BK112:BK116)</f>
        <v>0</v>
      </c>
    </row>
    <row r="112" spans="2:65" s="1" customFormat="1" ht="28.5" customHeight="1">
      <c r="B112" s="162"/>
      <c r="C112" s="163" t="s">
        <v>194</v>
      </c>
      <c r="D112" s="163" t="s">
        <v>126</v>
      </c>
      <c r="E112" s="164" t="s">
        <v>544</v>
      </c>
      <c r="F112" s="165" t="s">
        <v>545</v>
      </c>
      <c r="G112" s="166" t="s">
        <v>220</v>
      </c>
      <c r="H112" s="167">
        <v>30.6</v>
      </c>
      <c r="I112" s="168"/>
      <c r="J112" s="169">
        <f>ROUND(I112*H112,2)</f>
        <v>0</v>
      </c>
      <c r="K112" s="165" t="s">
        <v>130</v>
      </c>
      <c r="L112" s="33"/>
      <c r="M112" s="170" t="s">
        <v>20</v>
      </c>
      <c r="N112" s="171" t="s">
        <v>43</v>
      </c>
      <c r="O112" s="34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6" t="s">
        <v>131</v>
      </c>
      <c r="AT112" s="16" t="s">
        <v>126</v>
      </c>
      <c r="AU112" s="16" t="s">
        <v>80</v>
      </c>
      <c r="AY112" s="16" t="s">
        <v>124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6" t="s">
        <v>22</v>
      </c>
      <c r="BK112" s="174">
        <f>ROUND(I112*H112,2)</f>
        <v>0</v>
      </c>
      <c r="BL112" s="16" t="s">
        <v>131</v>
      </c>
      <c r="BM112" s="16" t="s">
        <v>695</v>
      </c>
    </row>
    <row r="113" spans="2:65" s="1" customFormat="1" ht="20.25" customHeight="1">
      <c r="B113" s="162"/>
      <c r="C113" s="163" t="s">
        <v>8</v>
      </c>
      <c r="D113" s="163" t="s">
        <v>126</v>
      </c>
      <c r="E113" s="164" t="s">
        <v>548</v>
      </c>
      <c r="F113" s="165" t="s">
        <v>549</v>
      </c>
      <c r="G113" s="166" t="s">
        <v>220</v>
      </c>
      <c r="H113" s="167">
        <v>428.4</v>
      </c>
      <c r="I113" s="168"/>
      <c r="J113" s="169">
        <f>ROUND(I113*H113,2)</f>
        <v>0</v>
      </c>
      <c r="K113" s="165" t="s">
        <v>130</v>
      </c>
      <c r="L113" s="33"/>
      <c r="M113" s="170" t="s">
        <v>20</v>
      </c>
      <c r="N113" s="171" t="s">
        <v>43</v>
      </c>
      <c r="O113" s="34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6" t="s">
        <v>131</v>
      </c>
      <c r="AT113" s="16" t="s">
        <v>126</v>
      </c>
      <c r="AU113" s="16" t="s">
        <v>80</v>
      </c>
      <c r="AY113" s="16" t="s">
        <v>124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6" t="s">
        <v>22</v>
      </c>
      <c r="BK113" s="174">
        <f>ROUND(I113*H113,2)</f>
        <v>0</v>
      </c>
      <c r="BL113" s="16" t="s">
        <v>131</v>
      </c>
      <c r="BM113" s="16" t="s">
        <v>696</v>
      </c>
    </row>
    <row r="114" spans="2:51" s="11" customFormat="1" ht="20.25" customHeight="1">
      <c r="B114" s="175"/>
      <c r="D114" s="185" t="s">
        <v>133</v>
      </c>
      <c r="E114" s="184" t="s">
        <v>20</v>
      </c>
      <c r="F114" s="186" t="s">
        <v>697</v>
      </c>
      <c r="H114" s="187">
        <v>30.6</v>
      </c>
      <c r="I114" s="180"/>
      <c r="L114" s="175"/>
      <c r="M114" s="181"/>
      <c r="N114" s="182"/>
      <c r="O114" s="182"/>
      <c r="P114" s="182"/>
      <c r="Q114" s="182"/>
      <c r="R114" s="182"/>
      <c r="S114" s="182"/>
      <c r="T114" s="183"/>
      <c r="AT114" s="184" t="s">
        <v>133</v>
      </c>
      <c r="AU114" s="184" t="s">
        <v>80</v>
      </c>
      <c r="AV114" s="11" t="s">
        <v>80</v>
      </c>
      <c r="AW114" s="11" t="s">
        <v>36</v>
      </c>
      <c r="AX114" s="11" t="s">
        <v>22</v>
      </c>
      <c r="AY114" s="184" t="s">
        <v>124</v>
      </c>
    </row>
    <row r="115" spans="2:51" s="11" customFormat="1" ht="20.25" customHeight="1">
      <c r="B115" s="175"/>
      <c r="D115" s="176" t="s">
        <v>133</v>
      </c>
      <c r="F115" s="178" t="s">
        <v>698</v>
      </c>
      <c r="H115" s="179">
        <v>428.4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84" t="s">
        <v>133</v>
      </c>
      <c r="AU115" s="184" t="s">
        <v>80</v>
      </c>
      <c r="AV115" s="11" t="s">
        <v>80</v>
      </c>
      <c r="AW115" s="11" t="s">
        <v>4</v>
      </c>
      <c r="AX115" s="11" t="s">
        <v>22</v>
      </c>
      <c r="AY115" s="184" t="s">
        <v>124</v>
      </c>
    </row>
    <row r="116" spans="2:65" s="1" customFormat="1" ht="20.25" customHeight="1">
      <c r="B116" s="162"/>
      <c r="C116" s="163" t="s">
        <v>202</v>
      </c>
      <c r="D116" s="163" t="s">
        <v>126</v>
      </c>
      <c r="E116" s="164" t="s">
        <v>699</v>
      </c>
      <c r="F116" s="165" t="s">
        <v>700</v>
      </c>
      <c r="G116" s="166" t="s">
        <v>220</v>
      </c>
      <c r="H116" s="167">
        <v>30.6</v>
      </c>
      <c r="I116" s="168"/>
      <c r="J116" s="169">
        <f>ROUND(I116*H116,2)</f>
        <v>0</v>
      </c>
      <c r="K116" s="165" t="s">
        <v>130</v>
      </c>
      <c r="L116" s="33"/>
      <c r="M116" s="170" t="s">
        <v>20</v>
      </c>
      <c r="N116" s="171" t="s">
        <v>43</v>
      </c>
      <c r="O116" s="34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6" t="s">
        <v>131</v>
      </c>
      <c r="AT116" s="16" t="s">
        <v>126</v>
      </c>
      <c r="AU116" s="16" t="s">
        <v>80</v>
      </c>
      <c r="AY116" s="16" t="s">
        <v>124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6" t="s">
        <v>22</v>
      </c>
      <c r="BK116" s="174">
        <f>ROUND(I116*H116,2)</f>
        <v>0</v>
      </c>
      <c r="BL116" s="16" t="s">
        <v>131</v>
      </c>
      <c r="BM116" s="16" t="s">
        <v>701</v>
      </c>
    </row>
    <row r="117" spans="2:63" s="10" customFormat="1" ht="29.25" customHeight="1">
      <c r="B117" s="148"/>
      <c r="D117" s="159" t="s">
        <v>71</v>
      </c>
      <c r="E117" s="160" t="s">
        <v>702</v>
      </c>
      <c r="F117" s="160" t="s">
        <v>542</v>
      </c>
      <c r="I117" s="151"/>
      <c r="J117" s="161">
        <f>BK117</f>
        <v>0</v>
      </c>
      <c r="L117" s="148"/>
      <c r="M117" s="153"/>
      <c r="N117" s="154"/>
      <c r="O117" s="154"/>
      <c r="P117" s="155">
        <f>P118</f>
        <v>0</v>
      </c>
      <c r="Q117" s="154"/>
      <c r="R117" s="155">
        <f>R118</f>
        <v>0</v>
      </c>
      <c r="S117" s="154"/>
      <c r="T117" s="156">
        <f>T118</f>
        <v>0</v>
      </c>
      <c r="AR117" s="149" t="s">
        <v>22</v>
      </c>
      <c r="AT117" s="157" t="s">
        <v>71</v>
      </c>
      <c r="AU117" s="157" t="s">
        <v>22</v>
      </c>
      <c r="AY117" s="149" t="s">
        <v>124</v>
      </c>
      <c r="BK117" s="158">
        <f>BK118</f>
        <v>0</v>
      </c>
    </row>
    <row r="118" spans="2:65" s="1" customFormat="1" ht="20.25" customHeight="1">
      <c r="B118" s="162"/>
      <c r="C118" s="163" t="s">
        <v>207</v>
      </c>
      <c r="D118" s="163" t="s">
        <v>126</v>
      </c>
      <c r="E118" s="164" t="s">
        <v>703</v>
      </c>
      <c r="F118" s="165" t="s">
        <v>704</v>
      </c>
      <c r="G118" s="166" t="s">
        <v>220</v>
      </c>
      <c r="H118" s="167">
        <v>240.476</v>
      </c>
      <c r="I118" s="168"/>
      <c r="J118" s="169">
        <f>ROUND(I118*H118,2)</f>
        <v>0</v>
      </c>
      <c r="K118" s="165" t="s">
        <v>130</v>
      </c>
      <c r="L118" s="33"/>
      <c r="M118" s="170" t="s">
        <v>20</v>
      </c>
      <c r="N118" s="207" t="s">
        <v>43</v>
      </c>
      <c r="O118" s="208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16" t="s">
        <v>131</v>
      </c>
      <c r="AT118" s="16" t="s">
        <v>126</v>
      </c>
      <c r="AU118" s="16" t="s">
        <v>80</v>
      </c>
      <c r="AY118" s="16" t="s">
        <v>124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6" t="s">
        <v>22</v>
      </c>
      <c r="BK118" s="174">
        <f>ROUND(I118*H118,2)</f>
        <v>0</v>
      </c>
      <c r="BL118" s="16" t="s">
        <v>131</v>
      </c>
      <c r="BM118" s="16" t="s">
        <v>705</v>
      </c>
    </row>
    <row r="119" spans="2:12" s="1" customFormat="1" ht="6.75" customHeight="1">
      <c r="B119" s="48"/>
      <c r="C119" s="49"/>
      <c r="D119" s="49"/>
      <c r="E119" s="49"/>
      <c r="F119" s="49"/>
      <c r="G119" s="49"/>
      <c r="H119" s="49"/>
      <c r="I119" s="114"/>
      <c r="J119" s="49"/>
      <c r="K119" s="49"/>
      <c r="L119" s="33"/>
    </row>
    <row r="305" ht="12">
      <c r="AT305" s="211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63" customWidth="1"/>
    <col min="2" max="2" width="1.28515625" style="263" customWidth="1"/>
    <col min="3" max="4" width="3.8515625" style="263" customWidth="1"/>
    <col min="5" max="5" width="9.140625" style="263" customWidth="1"/>
    <col min="6" max="6" width="7.140625" style="263" customWidth="1"/>
    <col min="7" max="7" width="3.8515625" style="263" customWidth="1"/>
    <col min="8" max="8" width="60.57421875" style="263" customWidth="1"/>
    <col min="9" max="10" width="15.57421875" style="263" customWidth="1"/>
    <col min="11" max="11" width="1.28515625" style="263" customWidth="1"/>
    <col min="12" max="16384" width="8.851562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270" customFormat="1" ht="45" customHeight="1">
      <c r="B3" s="267"/>
      <c r="C3" s="268" t="s">
        <v>713</v>
      </c>
      <c r="D3" s="268"/>
      <c r="E3" s="268"/>
      <c r="F3" s="268"/>
      <c r="G3" s="268"/>
      <c r="H3" s="268"/>
      <c r="I3" s="268"/>
      <c r="J3" s="268"/>
      <c r="K3" s="269"/>
    </row>
    <row r="4" spans="2:11" ht="25.5" customHeight="1">
      <c r="B4" s="271"/>
      <c r="C4" s="272" t="s">
        <v>714</v>
      </c>
      <c r="D4" s="272"/>
      <c r="E4" s="272"/>
      <c r="F4" s="272"/>
      <c r="G4" s="272"/>
      <c r="H4" s="272"/>
      <c r="I4" s="272"/>
      <c r="J4" s="272"/>
      <c r="K4" s="273"/>
    </row>
    <row r="5" spans="2:1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1"/>
      <c r="C6" s="275" t="s">
        <v>715</v>
      </c>
      <c r="D6" s="275"/>
      <c r="E6" s="275"/>
      <c r="F6" s="275"/>
      <c r="G6" s="275"/>
      <c r="H6" s="275"/>
      <c r="I6" s="275"/>
      <c r="J6" s="275"/>
      <c r="K6" s="273"/>
    </row>
    <row r="7" spans="2:11" ht="15" customHeight="1">
      <c r="B7" s="276"/>
      <c r="C7" s="275" t="s">
        <v>716</v>
      </c>
      <c r="D7" s="275"/>
      <c r="E7" s="275"/>
      <c r="F7" s="275"/>
      <c r="G7" s="275"/>
      <c r="H7" s="275"/>
      <c r="I7" s="275"/>
      <c r="J7" s="275"/>
      <c r="K7" s="273"/>
    </row>
    <row r="8" spans="2:11" ht="12.75" customHeight="1">
      <c r="B8" s="276"/>
      <c r="C8" s="277"/>
      <c r="D8" s="277"/>
      <c r="E8" s="277"/>
      <c r="F8" s="277"/>
      <c r="G8" s="277"/>
      <c r="H8" s="277"/>
      <c r="I8" s="277"/>
      <c r="J8" s="277"/>
      <c r="K8" s="273"/>
    </row>
    <row r="9" spans="2:11" ht="15" customHeight="1">
      <c r="B9" s="276"/>
      <c r="C9" s="275" t="s">
        <v>717</v>
      </c>
      <c r="D9" s="275"/>
      <c r="E9" s="275"/>
      <c r="F9" s="275"/>
      <c r="G9" s="275"/>
      <c r="H9" s="275"/>
      <c r="I9" s="275"/>
      <c r="J9" s="275"/>
      <c r="K9" s="273"/>
    </row>
    <row r="10" spans="2:11" ht="15" customHeight="1">
      <c r="B10" s="276"/>
      <c r="C10" s="277"/>
      <c r="D10" s="275" t="s">
        <v>718</v>
      </c>
      <c r="E10" s="275"/>
      <c r="F10" s="275"/>
      <c r="G10" s="275"/>
      <c r="H10" s="275"/>
      <c r="I10" s="275"/>
      <c r="J10" s="275"/>
      <c r="K10" s="273"/>
    </row>
    <row r="11" spans="2:11" ht="15" customHeight="1">
      <c r="B11" s="276"/>
      <c r="C11" s="278"/>
      <c r="D11" s="275" t="s">
        <v>719</v>
      </c>
      <c r="E11" s="275"/>
      <c r="F11" s="275"/>
      <c r="G11" s="275"/>
      <c r="H11" s="275"/>
      <c r="I11" s="275"/>
      <c r="J11" s="275"/>
      <c r="K11" s="273"/>
    </row>
    <row r="12" spans="2:11" ht="12.75" customHeight="1">
      <c r="B12" s="276"/>
      <c r="C12" s="278"/>
      <c r="D12" s="278"/>
      <c r="E12" s="278"/>
      <c r="F12" s="278"/>
      <c r="G12" s="278"/>
      <c r="H12" s="278"/>
      <c r="I12" s="278"/>
      <c r="J12" s="278"/>
      <c r="K12" s="273"/>
    </row>
    <row r="13" spans="2:11" ht="15" customHeight="1">
      <c r="B13" s="276"/>
      <c r="C13" s="278"/>
      <c r="D13" s="275" t="s">
        <v>720</v>
      </c>
      <c r="E13" s="275"/>
      <c r="F13" s="275"/>
      <c r="G13" s="275"/>
      <c r="H13" s="275"/>
      <c r="I13" s="275"/>
      <c r="J13" s="275"/>
      <c r="K13" s="273"/>
    </row>
    <row r="14" spans="2:11" ht="15" customHeight="1">
      <c r="B14" s="276"/>
      <c r="C14" s="278"/>
      <c r="D14" s="275" t="s">
        <v>721</v>
      </c>
      <c r="E14" s="275"/>
      <c r="F14" s="275"/>
      <c r="G14" s="275"/>
      <c r="H14" s="275"/>
      <c r="I14" s="275"/>
      <c r="J14" s="275"/>
      <c r="K14" s="273"/>
    </row>
    <row r="15" spans="2:11" ht="15" customHeight="1">
      <c r="B15" s="276"/>
      <c r="C15" s="278"/>
      <c r="D15" s="275" t="s">
        <v>722</v>
      </c>
      <c r="E15" s="275"/>
      <c r="F15" s="275"/>
      <c r="G15" s="275"/>
      <c r="H15" s="275"/>
      <c r="I15" s="275"/>
      <c r="J15" s="275"/>
      <c r="K15" s="273"/>
    </row>
    <row r="16" spans="2:11" ht="15" customHeight="1">
      <c r="B16" s="276"/>
      <c r="C16" s="278"/>
      <c r="D16" s="278"/>
      <c r="E16" s="279" t="s">
        <v>78</v>
      </c>
      <c r="F16" s="275" t="s">
        <v>723</v>
      </c>
      <c r="G16" s="275"/>
      <c r="H16" s="275"/>
      <c r="I16" s="275"/>
      <c r="J16" s="275"/>
      <c r="K16" s="273"/>
    </row>
    <row r="17" spans="2:11" ht="15" customHeight="1">
      <c r="B17" s="276"/>
      <c r="C17" s="278"/>
      <c r="D17" s="278"/>
      <c r="E17" s="279" t="s">
        <v>724</v>
      </c>
      <c r="F17" s="275" t="s">
        <v>725</v>
      </c>
      <c r="G17" s="275"/>
      <c r="H17" s="275"/>
      <c r="I17" s="275"/>
      <c r="J17" s="275"/>
      <c r="K17" s="273"/>
    </row>
    <row r="18" spans="2:11" ht="15" customHeight="1">
      <c r="B18" s="276"/>
      <c r="C18" s="278"/>
      <c r="D18" s="278"/>
      <c r="E18" s="279" t="s">
        <v>726</v>
      </c>
      <c r="F18" s="275" t="s">
        <v>727</v>
      </c>
      <c r="G18" s="275"/>
      <c r="H18" s="275"/>
      <c r="I18" s="275"/>
      <c r="J18" s="275"/>
      <c r="K18" s="273"/>
    </row>
    <row r="19" spans="2:11" ht="15" customHeight="1">
      <c r="B19" s="276"/>
      <c r="C19" s="278"/>
      <c r="D19" s="278"/>
      <c r="E19" s="279" t="s">
        <v>728</v>
      </c>
      <c r="F19" s="275" t="s">
        <v>729</v>
      </c>
      <c r="G19" s="275"/>
      <c r="H19" s="275"/>
      <c r="I19" s="275"/>
      <c r="J19" s="275"/>
      <c r="K19" s="273"/>
    </row>
    <row r="20" spans="2:11" ht="15" customHeight="1">
      <c r="B20" s="276"/>
      <c r="C20" s="278"/>
      <c r="D20" s="278"/>
      <c r="E20" s="279" t="s">
        <v>730</v>
      </c>
      <c r="F20" s="275" t="s">
        <v>731</v>
      </c>
      <c r="G20" s="275"/>
      <c r="H20" s="275"/>
      <c r="I20" s="275"/>
      <c r="J20" s="275"/>
      <c r="K20" s="273"/>
    </row>
    <row r="21" spans="2:11" ht="15" customHeight="1">
      <c r="B21" s="276"/>
      <c r="C21" s="278"/>
      <c r="D21" s="278"/>
      <c r="E21" s="279" t="s">
        <v>732</v>
      </c>
      <c r="F21" s="275" t="s">
        <v>733</v>
      </c>
      <c r="G21" s="275"/>
      <c r="H21" s="275"/>
      <c r="I21" s="275"/>
      <c r="J21" s="275"/>
      <c r="K21" s="273"/>
    </row>
    <row r="22" spans="2:11" ht="12.75" customHeight="1">
      <c r="B22" s="276"/>
      <c r="C22" s="278"/>
      <c r="D22" s="278"/>
      <c r="E22" s="278"/>
      <c r="F22" s="278"/>
      <c r="G22" s="278"/>
      <c r="H22" s="278"/>
      <c r="I22" s="278"/>
      <c r="J22" s="278"/>
      <c r="K22" s="273"/>
    </row>
    <row r="23" spans="2:11" ht="15" customHeight="1">
      <c r="B23" s="276"/>
      <c r="C23" s="275" t="s">
        <v>734</v>
      </c>
      <c r="D23" s="275"/>
      <c r="E23" s="275"/>
      <c r="F23" s="275"/>
      <c r="G23" s="275"/>
      <c r="H23" s="275"/>
      <c r="I23" s="275"/>
      <c r="J23" s="275"/>
      <c r="K23" s="273"/>
    </row>
    <row r="24" spans="2:11" ht="15" customHeight="1">
      <c r="B24" s="276"/>
      <c r="C24" s="275" t="s">
        <v>735</v>
      </c>
      <c r="D24" s="275"/>
      <c r="E24" s="275"/>
      <c r="F24" s="275"/>
      <c r="G24" s="275"/>
      <c r="H24" s="275"/>
      <c r="I24" s="275"/>
      <c r="J24" s="275"/>
      <c r="K24" s="273"/>
    </row>
    <row r="25" spans="2:11" ht="15" customHeight="1">
      <c r="B25" s="276"/>
      <c r="C25" s="277"/>
      <c r="D25" s="275" t="s">
        <v>736</v>
      </c>
      <c r="E25" s="275"/>
      <c r="F25" s="275"/>
      <c r="G25" s="275"/>
      <c r="H25" s="275"/>
      <c r="I25" s="275"/>
      <c r="J25" s="275"/>
      <c r="K25" s="273"/>
    </row>
    <row r="26" spans="2:11" ht="15" customHeight="1">
      <c r="B26" s="276"/>
      <c r="C26" s="278"/>
      <c r="D26" s="275" t="s">
        <v>737</v>
      </c>
      <c r="E26" s="275"/>
      <c r="F26" s="275"/>
      <c r="G26" s="275"/>
      <c r="H26" s="275"/>
      <c r="I26" s="275"/>
      <c r="J26" s="275"/>
      <c r="K26" s="273"/>
    </row>
    <row r="27" spans="2:11" ht="12.75" customHeight="1">
      <c r="B27" s="276"/>
      <c r="C27" s="278"/>
      <c r="D27" s="278"/>
      <c r="E27" s="278"/>
      <c r="F27" s="278"/>
      <c r="G27" s="278"/>
      <c r="H27" s="278"/>
      <c r="I27" s="278"/>
      <c r="J27" s="278"/>
      <c r="K27" s="273"/>
    </row>
    <row r="28" spans="2:11" ht="15" customHeight="1">
      <c r="B28" s="276"/>
      <c r="C28" s="278"/>
      <c r="D28" s="275" t="s">
        <v>738</v>
      </c>
      <c r="E28" s="275"/>
      <c r="F28" s="275"/>
      <c r="G28" s="275"/>
      <c r="H28" s="275"/>
      <c r="I28" s="275"/>
      <c r="J28" s="275"/>
      <c r="K28" s="273"/>
    </row>
    <row r="29" spans="2:11" ht="15" customHeight="1">
      <c r="B29" s="276"/>
      <c r="C29" s="278"/>
      <c r="D29" s="275" t="s">
        <v>739</v>
      </c>
      <c r="E29" s="275"/>
      <c r="F29" s="275"/>
      <c r="G29" s="275"/>
      <c r="H29" s="275"/>
      <c r="I29" s="275"/>
      <c r="J29" s="275"/>
      <c r="K29" s="273"/>
    </row>
    <row r="30" spans="2:11" ht="12.75" customHeight="1">
      <c r="B30" s="276"/>
      <c r="C30" s="278"/>
      <c r="D30" s="278"/>
      <c r="E30" s="278"/>
      <c r="F30" s="278"/>
      <c r="G30" s="278"/>
      <c r="H30" s="278"/>
      <c r="I30" s="278"/>
      <c r="J30" s="278"/>
      <c r="K30" s="273"/>
    </row>
    <row r="31" spans="2:11" ht="15" customHeight="1">
      <c r="B31" s="276"/>
      <c r="C31" s="278"/>
      <c r="D31" s="275" t="s">
        <v>740</v>
      </c>
      <c r="E31" s="275"/>
      <c r="F31" s="275"/>
      <c r="G31" s="275"/>
      <c r="H31" s="275"/>
      <c r="I31" s="275"/>
      <c r="J31" s="275"/>
      <c r="K31" s="273"/>
    </row>
    <row r="32" spans="2:11" ht="15" customHeight="1">
      <c r="B32" s="276"/>
      <c r="C32" s="278"/>
      <c r="D32" s="275" t="s">
        <v>741</v>
      </c>
      <c r="E32" s="275"/>
      <c r="F32" s="275"/>
      <c r="G32" s="275"/>
      <c r="H32" s="275"/>
      <c r="I32" s="275"/>
      <c r="J32" s="275"/>
      <c r="K32" s="273"/>
    </row>
    <row r="33" spans="2:11" ht="15" customHeight="1">
      <c r="B33" s="276"/>
      <c r="C33" s="278"/>
      <c r="D33" s="275" t="s">
        <v>742</v>
      </c>
      <c r="E33" s="275"/>
      <c r="F33" s="275"/>
      <c r="G33" s="275"/>
      <c r="H33" s="275"/>
      <c r="I33" s="275"/>
      <c r="J33" s="275"/>
      <c r="K33" s="273"/>
    </row>
    <row r="34" spans="2:11" ht="15" customHeight="1">
      <c r="B34" s="276"/>
      <c r="C34" s="278"/>
      <c r="D34" s="277"/>
      <c r="E34" s="280" t="s">
        <v>109</v>
      </c>
      <c r="F34" s="277"/>
      <c r="G34" s="275" t="s">
        <v>743</v>
      </c>
      <c r="H34" s="275"/>
      <c r="I34" s="275"/>
      <c r="J34" s="275"/>
      <c r="K34" s="273"/>
    </row>
    <row r="35" spans="2:11" ht="30.75" customHeight="1">
      <c r="B35" s="276"/>
      <c r="C35" s="278"/>
      <c r="D35" s="277"/>
      <c r="E35" s="280" t="s">
        <v>744</v>
      </c>
      <c r="F35" s="277"/>
      <c r="G35" s="275" t="s">
        <v>745</v>
      </c>
      <c r="H35" s="275"/>
      <c r="I35" s="275"/>
      <c r="J35" s="275"/>
      <c r="K35" s="273"/>
    </row>
    <row r="36" spans="2:11" ht="15" customHeight="1">
      <c r="B36" s="276"/>
      <c r="C36" s="278"/>
      <c r="D36" s="277"/>
      <c r="E36" s="280" t="s">
        <v>53</v>
      </c>
      <c r="F36" s="277"/>
      <c r="G36" s="275" t="s">
        <v>746</v>
      </c>
      <c r="H36" s="275"/>
      <c r="I36" s="275"/>
      <c r="J36" s="275"/>
      <c r="K36" s="273"/>
    </row>
    <row r="37" spans="2:11" ht="15" customHeight="1">
      <c r="B37" s="276"/>
      <c r="C37" s="278"/>
      <c r="D37" s="277"/>
      <c r="E37" s="280" t="s">
        <v>110</v>
      </c>
      <c r="F37" s="277"/>
      <c r="G37" s="275" t="s">
        <v>747</v>
      </c>
      <c r="H37" s="275"/>
      <c r="I37" s="275"/>
      <c r="J37" s="275"/>
      <c r="K37" s="273"/>
    </row>
    <row r="38" spans="2:11" ht="15" customHeight="1">
      <c r="B38" s="276"/>
      <c r="C38" s="278"/>
      <c r="D38" s="277"/>
      <c r="E38" s="280" t="s">
        <v>111</v>
      </c>
      <c r="F38" s="277"/>
      <c r="G38" s="275" t="s">
        <v>748</v>
      </c>
      <c r="H38" s="275"/>
      <c r="I38" s="275"/>
      <c r="J38" s="275"/>
      <c r="K38" s="273"/>
    </row>
    <row r="39" spans="2:11" ht="15" customHeight="1">
      <c r="B39" s="276"/>
      <c r="C39" s="278"/>
      <c r="D39" s="277"/>
      <c r="E39" s="280" t="s">
        <v>112</v>
      </c>
      <c r="F39" s="277"/>
      <c r="G39" s="275" t="s">
        <v>749</v>
      </c>
      <c r="H39" s="275"/>
      <c r="I39" s="275"/>
      <c r="J39" s="275"/>
      <c r="K39" s="273"/>
    </row>
    <row r="40" spans="2:11" ht="15" customHeight="1">
      <c r="B40" s="276"/>
      <c r="C40" s="278"/>
      <c r="D40" s="277"/>
      <c r="E40" s="280" t="s">
        <v>750</v>
      </c>
      <c r="F40" s="277"/>
      <c r="G40" s="275" t="s">
        <v>751</v>
      </c>
      <c r="H40" s="275"/>
      <c r="I40" s="275"/>
      <c r="J40" s="275"/>
      <c r="K40" s="273"/>
    </row>
    <row r="41" spans="2:11" ht="15" customHeight="1">
      <c r="B41" s="276"/>
      <c r="C41" s="278"/>
      <c r="D41" s="277"/>
      <c r="E41" s="280"/>
      <c r="F41" s="277"/>
      <c r="G41" s="275" t="s">
        <v>752</v>
      </c>
      <c r="H41" s="275"/>
      <c r="I41" s="275"/>
      <c r="J41" s="275"/>
      <c r="K41" s="273"/>
    </row>
    <row r="42" spans="2:11" ht="15" customHeight="1">
      <c r="B42" s="276"/>
      <c r="C42" s="278"/>
      <c r="D42" s="277"/>
      <c r="E42" s="280" t="s">
        <v>753</v>
      </c>
      <c r="F42" s="277"/>
      <c r="G42" s="275" t="s">
        <v>754</v>
      </c>
      <c r="H42" s="275"/>
      <c r="I42" s="275"/>
      <c r="J42" s="275"/>
      <c r="K42" s="273"/>
    </row>
    <row r="43" spans="2:11" ht="15" customHeight="1">
      <c r="B43" s="276"/>
      <c r="C43" s="278"/>
      <c r="D43" s="277"/>
      <c r="E43" s="280" t="s">
        <v>114</v>
      </c>
      <c r="F43" s="277"/>
      <c r="G43" s="275" t="s">
        <v>755</v>
      </c>
      <c r="H43" s="275"/>
      <c r="I43" s="275"/>
      <c r="J43" s="275"/>
      <c r="K43" s="273"/>
    </row>
    <row r="44" spans="2:11" ht="12.75" customHeight="1">
      <c r="B44" s="276"/>
      <c r="C44" s="278"/>
      <c r="D44" s="277"/>
      <c r="E44" s="277"/>
      <c r="F44" s="277"/>
      <c r="G44" s="277"/>
      <c r="H44" s="277"/>
      <c r="I44" s="277"/>
      <c r="J44" s="277"/>
      <c r="K44" s="273"/>
    </row>
    <row r="45" spans="2:11" ht="15" customHeight="1">
      <c r="B45" s="276"/>
      <c r="C45" s="278"/>
      <c r="D45" s="275" t="s">
        <v>756</v>
      </c>
      <c r="E45" s="275"/>
      <c r="F45" s="275"/>
      <c r="G45" s="275"/>
      <c r="H45" s="275"/>
      <c r="I45" s="275"/>
      <c r="J45" s="275"/>
      <c r="K45" s="273"/>
    </row>
    <row r="46" spans="2:11" ht="15" customHeight="1">
      <c r="B46" s="276"/>
      <c r="C46" s="278"/>
      <c r="D46" s="278"/>
      <c r="E46" s="275" t="s">
        <v>757</v>
      </c>
      <c r="F46" s="275"/>
      <c r="G46" s="275"/>
      <c r="H46" s="275"/>
      <c r="I46" s="275"/>
      <c r="J46" s="275"/>
      <c r="K46" s="273"/>
    </row>
    <row r="47" spans="2:11" ht="15" customHeight="1">
      <c r="B47" s="276"/>
      <c r="C47" s="278"/>
      <c r="D47" s="278"/>
      <c r="E47" s="275" t="s">
        <v>758</v>
      </c>
      <c r="F47" s="275"/>
      <c r="G47" s="275"/>
      <c r="H47" s="275"/>
      <c r="I47" s="275"/>
      <c r="J47" s="275"/>
      <c r="K47" s="273"/>
    </row>
    <row r="48" spans="2:11" ht="15" customHeight="1">
      <c r="B48" s="276"/>
      <c r="C48" s="278"/>
      <c r="D48" s="278"/>
      <c r="E48" s="275" t="s">
        <v>759</v>
      </c>
      <c r="F48" s="275"/>
      <c r="G48" s="275"/>
      <c r="H48" s="275"/>
      <c r="I48" s="275"/>
      <c r="J48" s="275"/>
      <c r="K48" s="273"/>
    </row>
    <row r="49" spans="2:11" ht="15" customHeight="1">
      <c r="B49" s="276"/>
      <c r="C49" s="278"/>
      <c r="D49" s="275" t="s">
        <v>760</v>
      </c>
      <c r="E49" s="275"/>
      <c r="F49" s="275"/>
      <c r="G49" s="275"/>
      <c r="H49" s="275"/>
      <c r="I49" s="275"/>
      <c r="J49" s="275"/>
      <c r="K49" s="273"/>
    </row>
    <row r="50" spans="2:11" ht="25.5" customHeight="1">
      <c r="B50" s="271"/>
      <c r="C50" s="272" t="s">
        <v>761</v>
      </c>
      <c r="D50" s="272"/>
      <c r="E50" s="272"/>
      <c r="F50" s="272"/>
      <c r="G50" s="272"/>
      <c r="H50" s="272"/>
      <c r="I50" s="272"/>
      <c r="J50" s="272"/>
      <c r="K50" s="273"/>
    </row>
    <row r="51" spans="2:1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1"/>
      <c r="C52" s="275" t="s">
        <v>762</v>
      </c>
      <c r="D52" s="275"/>
      <c r="E52" s="275"/>
      <c r="F52" s="275"/>
      <c r="G52" s="275"/>
      <c r="H52" s="275"/>
      <c r="I52" s="275"/>
      <c r="J52" s="275"/>
      <c r="K52" s="273"/>
    </row>
    <row r="53" spans="2:11" ht="15" customHeight="1">
      <c r="B53" s="271"/>
      <c r="C53" s="275" t="s">
        <v>763</v>
      </c>
      <c r="D53" s="275"/>
      <c r="E53" s="275"/>
      <c r="F53" s="275"/>
      <c r="G53" s="275"/>
      <c r="H53" s="275"/>
      <c r="I53" s="275"/>
      <c r="J53" s="275"/>
      <c r="K53" s="273"/>
    </row>
    <row r="54" spans="2:11" ht="12.75" customHeight="1">
      <c r="B54" s="271"/>
      <c r="C54" s="277"/>
      <c r="D54" s="277"/>
      <c r="E54" s="277"/>
      <c r="F54" s="277"/>
      <c r="G54" s="277"/>
      <c r="H54" s="277"/>
      <c r="I54" s="277"/>
      <c r="J54" s="277"/>
      <c r="K54" s="273"/>
    </row>
    <row r="55" spans="2:11" ht="15" customHeight="1">
      <c r="B55" s="271"/>
      <c r="C55" s="275" t="s">
        <v>764</v>
      </c>
      <c r="D55" s="275"/>
      <c r="E55" s="275"/>
      <c r="F55" s="275"/>
      <c r="G55" s="275"/>
      <c r="H55" s="275"/>
      <c r="I55" s="275"/>
      <c r="J55" s="275"/>
      <c r="K55" s="273"/>
    </row>
    <row r="56" spans="2:11" ht="15" customHeight="1">
      <c r="B56" s="271"/>
      <c r="C56" s="278"/>
      <c r="D56" s="275" t="s">
        <v>765</v>
      </c>
      <c r="E56" s="275"/>
      <c r="F56" s="275"/>
      <c r="G56" s="275"/>
      <c r="H56" s="275"/>
      <c r="I56" s="275"/>
      <c r="J56" s="275"/>
      <c r="K56" s="273"/>
    </row>
    <row r="57" spans="2:11" ht="15" customHeight="1">
      <c r="B57" s="271"/>
      <c r="C57" s="278"/>
      <c r="D57" s="275" t="s">
        <v>766</v>
      </c>
      <c r="E57" s="275"/>
      <c r="F57" s="275"/>
      <c r="G57" s="275"/>
      <c r="H57" s="275"/>
      <c r="I57" s="275"/>
      <c r="J57" s="275"/>
      <c r="K57" s="273"/>
    </row>
    <row r="58" spans="2:11" ht="15" customHeight="1">
      <c r="B58" s="271"/>
      <c r="C58" s="278"/>
      <c r="D58" s="275" t="s">
        <v>767</v>
      </c>
      <c r="E58" s="275"/>
      <c r="F58" s="275"/>
      <c r="G58" s="275"/>
      <c r="H58" s="275"/>
      <c r="I58" s="275"/>
      <c r="J58" s="275"/>
      <c r="K58" s="273"/>
    </row>
    <row r="59" spans="2:11" ht="15" customHeight="1">
      <c r="B59" s="271"/>
      <c r="C59" s="278"/>
      <c r="D59" s="275" t="s">
        <v>768</v>
      </c>
      <c r="E59" s="275"/>
      <c r="F59" s="275"/>
      <c r="G59" s="275"/>
      <c r="H59" s="275"/>
      <c r="I59" s="275"/>
      <c r="J59" s="275"/>
      <c r="K59" s="273"/>
    </row>
    <row r="60" spans="2:11" ht="15" customHeight="1">
      <c r="B60" s="271"/>
      <c r="C60" s="278"/>
      <c r="D60" s="281" t="s">
        <v>769</v>
      </c>
      <c r="E60" s="281"/>
      <c r="F60" s="281"/>
      <c r="G60" s="281"/>
      <c r="H60" s="281"/>
      <c r="I60" s="281"/>
      <c r="J60" s="281"/>
      <c r="K60" s="273"/>
    </row>
    <row r="61" spans="2:11" ht="15" customHeight="1">
      <c r="B61" s="271"/>
      <c r="C61" s="278"/>
      <c r="D61" s="275" t="s">
        <v>770</v>
      </c>
      <c r="E61" s="275"/>
      <c r="F61" s="275"/>
      <c r="G61" s="275"/>
      <c r="H61" s="275"/>
      <c r="I61" s="275"/>
      <c r="J61" s="275"/>
      <c r="K61" s="273"/>
    </row>
    <row r="62" spans="2:11" ht="12.75" customHeight="1">
      <c r="B62" s="271"/>
      <c r="C62" s="278"/>
      <c r="D62" s="278"/>
      <c r="E62" s="282"/>
      <c r="F62" s="278"/>
      <c r="G62" s="278"/>
      <c r="H62" s="278"/>
      <c r="I62" s="278"/>
      <c r="J62" s="278"/>
      <c r="K62" s="273"/>
    </row>
    <row r="63" spans="2:11" ht="15" customHeight="1">
      <c r="B63" s="271"/>
      <c r="C63" s="278"/>
      <c r="D63" s="275" t="s">
        <v>771</v>
      </c>
      <c r="E63" s="275"/>
      <c r="F63" s="275"/>
      <c r="G63" s="275"/>
      <c r="H63" s="275"/>
      <c r="I63" s="275"/>
      <c r="J63" s="275"/>
      <c r="K63" s="273"/>
    </row>
    <row r="64" spans="2:11" ht="15" customHeight="1">
      <c r="B64" s="271"/>
      <c r="C64" s="278"/>
      <c r="D64" s="281" t="s">
        <v>772</v>
      </c>
      <c r="E64" s="281"/>
      <c r="F64" s="281"/>
      <c r="G64" s="281"/>
      <c r="H64" s="281"/>
      <c r="I64" s="281"/>
      <c r="J64" s="281"/>
      <c r="K64" s="273"/>
    </row>
    <row r="65" spans="2:11" ht="15" customHeight="1">
      <c r="B65" s="271"/>
      <c r="C65" s="278"/>
      <c r="D65" s="275" t="s">
        <v>773</v>
      </c>
      <c r="E65" s="275"/>
      <c r="F65" s="275"/>
      <c r="G65" s="275"/>
      <c r="H65" s="275"/>
      <c r="I65" s="275"/>
      <c r="J65" s="275"/>
      <c r="K65" s="273"/>
    </row>
    <row r="66" spans="2:11" ht="15" customHeight="1">
      <c r="B66" s="271"/>
      <c r="C66" s="278"/>
      <c r="D66" s="275" t="s">
        <v>774</v>
      </c>
      <c r="E66" s="275"/>
      <c r="F66" s="275"/>
      <c r="G66" s="275"/>
      <c r="H66" s="275"/>
      <c r="I66" s="275"/>
      <c r="J66" s="275"/>
      <c r="K66" s="273"/>
    </row>
    <row r="67" spans="2:11" ht="15" customHeight="1">
      <c r="B67" s="271"/>
      <c r="C67" s="278"/>
      <c r="D67" s="275" t="s">
        <v>775</v>
      </c>
      <c r="E67" s="275"/>
      <c r="F67" s="275"/>
      <c r="G67" s="275"/>
      <c r="H67" s="275"/>
      <c r="I67" s="275"/>
      <c r="J67" s="275"/>
      <c r="K67" s="273"/>
    </row>
    <row r="68" spans="2:11" ht="15" customHeight="1">
      <c r="B68" s="271"/>
      <c r="C68" s="278"/>
      <c r="D68" s="275" t="s">
        <v>776</v>
      </c>
      <c r="E68" s="275"/>
      <c r="F68" s="275"/>
      <c r="G68" s="275"/>
      <c r="H68" s="275"/>
      <c r="I68" s="275"/>
      <c r="J68" s="275"/>
      <c r="K68" s="273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292" t="s">
        <v>712</v>
      </c>
      <c r="D73" s="292"/>
      <c r="E73" s="292"/>
      <c r="F73" s="292"/>
      <c r="G73" s="292"/>
      <c r="H73" s="292"/>
      <c r="I73" s="292"/>
      <c r="J73" s="292"/>
      <c r="K73" s="293"/>
    </row>
    <row r="74" spans="2:11" ht="17.25" customHeight="1">
      <c r="B74" s="291"/>
      <c r="C74" s="294" t="s">
        <v>777</v>
      </c>
      <c r="D74" s="294"/>
      <c r="E74" s="294"/>
      <c r="F74" s="294" t="s">
        <v>778</v>
      </c>
      <c r="G74" s="295"/>
      <c r="H74" s="294" t="s">
        <v>110</v>
      </c>
      <c r="I74" s="294" t="s">
        <v>57</v>
      </c>
      <c r="J74" s="294" t="s">
        <v>779</v>
      </c>
      <c r="K74" s="293"/>
    </row>
    <row r="75" spans="2:11" ht="17.25" customHeight="1">
      <c r="B75" s="291"/>
      <c r="C75" s="296" t="s">
        <v>780</v>
      </c>
      <c r="D75" s="296"/>
      <c r="E75" s="296"/>
      <c r="F75" s="297" t="s">
        <v>781</v>
      </c>
      <c r="G75" s="298"/>
      <c r="H75" s="296"/>
      <c r="I75" s="296"/>
      <c r="J75" s="296" t="s">
        <v>782</v>
      </c>
      <c r="K75" s="293"/>
    </row>
    <row r="76" spans="2:11" ht="5.25" customHeight="1">
      <c r="B76" s="291"/>
      <c r="C76" s="299"/>
      <c r="D76" s="299"/>
      <c r="E76" s="299"/>
      <c r="F76" s="299"/>
      <c r="G76" s="300"/>
      <c r="H76" s="299"/>
      <c r="I76" s="299"/>
      <c r="J76" s="299"/>
      <c r="K76" s="293"/>
    </row>
    <row r="77" spans="2:11" ht="15" customHeight="1">
      <c r="B77" s="291"/>
      <c r="C77" s="280" t="s">
        <v>53</v>
      </c>
      <c r="D77" s="299"/>
      <c r="E77" s="299"/>
      <c r="F77" s="301" t="s">
        <v>783</v>
      </c>
      <c r="G77" s="300"/>
      <c r="H77" s="280" t="s">
        <v>784</v>
      </c>
      <c r="I77" s="280" t="s">
        <v>785</v>
      </c>
      <c r="J77" s="280">
        <v>20</v>
      </c>
      <c r="K77" s="293"/>
    </row>
    <row r="78" spans="2:11" ht="15" customHeight="1">
      <c r="B78" s="291"/>
      <c r="C78" s="280" t="s">
        <v>786</v>
      </c>
      <c r="D78" s="280"/>
      <c r="E78" s="280"/>
      <c r="F78" s="301" t="s">
        <v>783</v>
      </c>
      <c r="G78" s="300"/>
      <c r="H78" s="280" t="s">
        <v>787</v>
      </c>
      <c r="I78" s="280" t="s">
        <v>785</v>
      </c>
      <c r="J78" s="280">
        <v>120</v>
      </c>
      <c r="K78" s="293"/>
    </row>
    <row r="79" spans="2:11" ht="15" customHeight="1">
      <c r="B79" s="302"/>
      <c r="C79" s="280" t="s">
        <v>788</v>
      </c>
      <c r="D79" s="280"/>
      <c r="E79" s="280"/>
      <c r="F79" s="301" t="s">
        <v>789</v>
      </c>
      <c r="G79" s="300"/>
      <c r="H79" s="280" t="s">
        <v>790</v>
      </c>
      <c r="I79" s="280" t="s">
        <v>785</v>
      </c>
      <c r="J79" s="280">
        <v>50</v>
      </c>
      <c r="K79" s="293"/>
    </row>
    <row r="80" spans="2:11" ht="15" customHeight="1">
      <c r="B80" s="302"/>
      <c r="C80" s="280" t="s">
        <v>791</v>
      </c>
      <c r="D80" s="280"/>
      <c r="E80" s="280"/>
      <c r="F80" s="301" t="s">
        <v>783</v>
      </c>
      <c r="G80" s="300"/>
      <c r="H80" s="280" t="s">
        <v>792</v>
      </c>
      <c r="I80" s="280" t="s">
        <v>793</v>
      </c>
      <c r="J80" s="280"/>
      <c r="K80" s="293"/>
    </row>
    <row r="81" spans="2:11" ht="15" customHeight="1">
      <c r="B81" s="302"/>
      <c r="C81" s="303" t="s">
        <v>794</v>
      </c>
      <c r="D81" s="303"/>
      <c r="E81" s="303"/>
      <c r="F81" s="304" t="s">
        <v>789</v>
      </c>
      <c r="G81" s="303"/>
      <c r="H81" s="303" t="s">
        <v>795</v>
      </c>
      <c r="I81" s="303" t="s">
        <v>785</v>
      </c>
      <c r="J81" s="303">
        <v>15</v>
      </c>
      <c r="K81" s="293"/>
    </row>
    <row r="82" spans="2:11" ht="15" customHeight="1">
      <c r="B82" s="302"/>
      <c r="C82" s="303" t="s">
        <v>796</v>
      </c>
      <c r="D82" s="303"/>
      <c r="E82" s="303"/>
      <c r="F82" s="304" t="s">
        <v>789</v>
      </c>
      <c r="G82" s="303"/>
      <c r="H82" s="303" t="s">
        <v>797</v>
      </c>
      <c r="I82" s="303" t="s">
        <v>785</v>
      </c>
      <c r="J82" s="303">
        <v>15</v>
      </c>
      <c r="K82" s="293"/>
    </row>
    <row r="83" spans="2:11" ht="15" customHeight="1">
      <c r="B83" s="302"/>
      <c r="C83" s="303" t="s">
        <v>798</v>
      </c>
      <c r="D83" s="303"/>
      <c r="E83" s="303"/>
      <c r="F83" s="304" t="s">
        <v>789</v>
      </c>
      <c r="G83" s="303"/>
      <c r="H83" s="303" t="s">
        <v>799</v>
      </c>
      <c r="I83" s="303" t="s">
        <v>785</v>
      </c>
      <c r="J83" s="303">
        <v>20</v>
      </c>
      <c r="K83" s="293"/>
    </row>
    <row r="84" spans="2:11" ht="15" customHeight="1">
      <c r="B84" s="302"/>
      <c r="C84" s="303" t="s">
        <v>800</v>
      </c>
      <c r="D84" s="303"/>
      <c r="E84" s="303"/>
      <c r="F84" s="304" t="s">
        <v>789</v>
      </c>
      <c r="G84" s="303"/>
      <c r="H84" s="303" t="s">
        <v>801</v>
      </c>
      <c r="I84" s="303" t="s">
        <v>785</v>
      </c>
      <c r="J84" s="303">
        <v>20</v>
      </c>
      <c r="K84" s="293"/>
    </row>
    <row r="85" spans="2:11" ht="15" customHeight="1">
      <c r="B85" s="302"/>
      <c r="C85" s="280" t="s">
        <v>802</v>
      </c>
      <c r="D85" s="280"/>
      <c r="E85" s="280"/>
      <c r="F85" s="301" t="s">
        <v>789</v>
      </c>
      <c r="G85" s="300"/>
      <c r="H85" s="280" t="s">
        <v>803</v>
      </c>
      <c r="I85" s="280" t="s">
        <v>785</v>
      </c>
      <c r="J85" s="280">
        <v>50</v>
      </c>
      <c r="K85" s="293"/>
    </row>
    <row r="86" spans="2:11" ht="15" customHeight="1">
      <c r="B86" s="302"/>
      <c r="C86" s="280" t="s">
        <v>804</v>
      </c>
      <c r="D86" s="280"/>
      <c r="E86" s="280"/>
      <c r="F86" s="301" t="s">
        <v>789</v>
      </c>
      <c r="G86" s="300"/>
      <c r="H86" s="280" t="s">
        <v>805</v>
      </c>
      <c r="I86" s="280" t="s">
        <v>785</v>
      </c>
      <c r="J86" s="280">
        <v>20</v>
      </c>
      <c r="K86" s="293"/>
    </row>
    <row r="87" spans="2:11" ht="15" customHeight="1">
      <c r="B87" s="302"/>
      <c r="C87" s="280" t="s">
        <v>806</v>
      </c>
      <c r="D87" s="280"/>
      <c r="E87" s="280"/>
      <c r="F87" s="301" t="s">
        <v>789</v>
      </c>
      <c r="G87" s="300"/>
      <c r="H87" s="280" t="s">
        <v>807</v>
      </c>
      <c r="I87" s="280" t="s">
        <v>785</v>
      </c>
      <c r="J87" s="280">
        <v>20</v>
      </c>
      <c r="K87" s="293"/>
    </row>
    <row r="88" spans="2:11" ht="15" customHeight="1">
      <c r="B88" s="302"/>
      <c r="C88" s="280" t="s">
        <v>808</v>
      </c>
      <c r="D88" s="280"/>
      <c r="E88" s="280"/>
      <c r="F88" s="301" t="s">
        <v>789</v>
      </c>
      <c r="G88" s="300"/>
      <c r="H88" s="280" t="s">
        <v>809</v>
      </c>
      <c r="I88" s="280" t="s">
        <v>785</v>
      </c>
      <c r="J88" s="280">
        <v>50</v>
      </c>
      <c r="K88" s="293"/>
    </row>
    <row r="89" spans="2:11" ht="15" customHeight="1">
      <c r="B89" s="302"/>
      <c r="C89" s="280" t="s">
        <v>810</v>
      </c>
      <c r="D89" s="280"/>
      <c r="E89" s="280"/>
      <c r="F89" s="301" t="s">
        <v>789</v>
      </c>
      <c r="G89" s="300"/>
      <c r="H89" s="280" t="s">
        <v>810</v>
      </c>
      <c r="I89" s="280" t="s">
        <v>785</v>
      </c>
      <c r="J89" s="280">
        <v>50</v>
      </c>
      <c r="K89" s="293"/>
    </row>
    <row r="90" spans="2:11" ht="15" customHeight="1">
      <c r="B90" s="302"/>
      <c r="C90" s="280" t="s">
        <v>115</v>
      </c>
      <c r="D90" s="280"/>
      <c r="E90" s="280"/>
      <c r="F90" s="301" t="s">
        <v>789</v>
      </c>
      <c r="G90" s="300"/>
      <c r="H90" s="280" t="s">
        <v>811</v>
      </c>
      <c r="I90" s="280" t="s">
        <v>785</v>
      </c>
      <c r="J90" s="280">
        <v>255</v>
      </c>
      <c r="K90" s="293"/>
    </row>
    <row r="91" spans="2:11" ht="15" customHeight="1">
      <c r="B91" s="302"/>
      <c r="C91" s="280" t="s">
        <v>812</v>
      </c>
      <c r="D91" s="280"/>
      <c r="E91" s="280"/>
      <c r="F91" s="301" t="s">
        <v>783</v>
      </c>
      <c r="G91" s="300"/>
      <c r="H91" s="280" t="s">
        <v>813</v>
      </c>
      <c r="I91" s="280" t="s">
        <v>814</v>
      </c>
      <c r="J91" s="280"/>
      <c r="K91" s="293"/>
    </row>
    <row r="92" spans="2:11" ht="15" customHeight="1">
      <c r="B92" s="302"/>
      <c r="C92" s="280" t="s">
        <v>815</v>
      </c>
      <c r="D92" s="280"/>
      <c r="E92" s="280"/>
      <c r="F92" s="301" t="s">
        <v>783</v>
      </c>
      <c r="G92" s="300"/>
      <c r="H92" s="280" t="s">
        <v>816</v>
      </c>
      <c r="I92" s="280" t="s">
        <v>817</v>
      </c>
      <c r="J92" s="280"/>
      <c r="K92" s="293"/>
    </row>
    <row r="93" spans="2:11" ht="15" customHeight="1">
      <c r="B93" s="302"/>
      <c r="C93" s="280" t="s">
        <v>818</v>
      </c>
      <c r="D93" s="280"/>
      <c r="E93" s="280"/>
      <c r="F93" s="301" t="s">
        <v>783</v>
      </c>
      <c r="G93" s="300"/>
      <c r="H93" s="280" t="s">
        <v>818</v>
      </c>
      <c r="I93" s="280" t="s">
        <v>817</v>
      </c>
      <c r="J93" s="280"/>
      <c r="K93" s="293"/>
    </row>
    <row r="94" spans="2:11" ht="15" customHeight="1">
      <c r="B94" s="302"/>
      <c r="C94" s="280" t="s">
        <v>38</v>
      </c>
      <c r="D94" s="280"/>
      <c r="E94" s="280"/>
      <c r="F94" s="301" t="s">
        <v>783</v>
      </c>
      <c r="G94" s="300"/>
      <c r="H94" s="280" t="s">
        <v>819</v>
      </c>
      <c r="I94" s="280" t="s">
        <v>817</v>
      </c>
      <c r="J94" s="280"/>
      <c r="K94" s="293"/>
    </row>
    <row r="95" spans="2:11" ht="15" customHeight="1">
      <c r="B95" s="302"/>
      <c r="C95" s="280" t="s">
        <v>48</v>
      </c>
      <c r="D95" s="280"/>
      <c r="E95" s="280"/>
      <c r="F95" s="301" t="s">
        <v>783</v>
      </c>
      <c r="G95" s="300"/>
      <c r="H95" s="280" t="s">
        <v>820</v>
      </c>
      <c r="I95" s="280" t="s">
        <v>817</v>
      </c>
      <c r="J95" s="280"/>
      <c r="K95" s="293"/>
    </row>
    <row r="96" spans="2:11" ht="15" customHeight="1">
      <c r="B96" s="305"/>
      <c r="C96" s="306"/>
      <c r="D96" s="306"/>
      <c r="E96" s="306"/>
      <c r="F96" s="306"/>
      <c r="G96" s="306"/>
      <c r="H96" s="306"/>
      <c r="I96" s="306"/>
      <c r="J96" s="306"/>
      <c r="K96" s="307"/>
    </row>
    <row r="97" spans="2:11" ht="18.75" customHeight="1">
      <c r="B97" s="308"/>
      <c r="C97" s="309"/>
      <c r="D97" s="309"/>
      <c r="E97" s="309"/>
      <c r="F97" s="309"/>
      <c r="G97" s="309"/>
      <c r="H97" s="309"/>
      <c r="I97" s="309"/>
      <c r="J97" s="309"/>
      <c r="K97" s="308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292" t="s">
        <v>821</v>
      </c>
      <c r="D100" s="292"/>
      <c r="E100" s="292"/>
      <c r="F100" s="292"/>
      <c r="G100" s="292"/>
      <c r="H100" s="292"/>
      <c r="I100" s="292"/>
      <c r="J100" s="292"/>
      <c r="K100" s="293"/>
    </row>
    <row r="101" spans="2:11" ht="17.25" customHeight="1">
      <c r="B101" s="291"/>
      <c r="C101" s="294" t="s">
        <v>777</v>
      </c>
      <c r="D101" s="294"/>
      <c r="E101" s="294"/>
      <c r="F101" s="294" t="s">
        <v>778</v>
      </c>
      <c r="G101" s="295"/>
      <c r="H101" s="294" t="s">
        <v>110</v>
      </c>
      <c r="I101" s="294" t="s">
        <v>57</v>
      </c>
      <c r="J101" s="294" t="s">
        <v>779</v>
      </c>
      <c r="K101" s="293"/>
    </row>
    <row r="102" spans="2:11" ht="17.25" customHeight="1">
      <c r="B102" s="291"/>
      <c r="C102" s="296" t="s">
        <v>780</v>
      </c>
      <c r="D102" s="296"/>
      <c r="E102" s="296"/>
      <c r="F102" s="297" t="s">
        <v>781</v>
      </c>
      <c r="G102" s="298"/>
      <c r="H102" s="296"/>
      <c r="I102" s="296"/>
      <c r="J102" s="296" t="s">
        <v>782</v>
      </c>
      <c r="K102" s="293"/>
    </row>
    <row r="103" spans="2:11" ht="5.25" customHeight="1">
      <c r="B103" s="291"/>
      <c r="C103" s="294"/>
      <c r="D103" s="294"/>
      <c r="E103" s="294"/>
      <c r="F103" s="294"/>
      <c r="G103" s="310"/>
      <c r="H103" s="294"/>
      <c r="I103" s="294"/>
      <c r="J103" s="294"/>
      <c r="K103" s="293"/>
    </row>
    <row r="104" spans="2:11" ht="15" customHeight="1">
      <c r="B104" s="291"/>
      <c r="C104" s="280" t="s">
        <v>53</v>
      </c>
      <c r="D104" s="299"/>
      <c r="E104" s="299"/>
      <c r="F104" s="301" t="s">
        <v>783</v>
      </c>
      <c r="G104" s="310"/>
      <c r="H104" s="280" t="s">
        <v>822</v>
      </c>
      <c r="I104" s="280" t="s">
        <v>785</v>
      </c>
      <c r="J104" s="280">
        <v>20</v>
      </c>
      <c r="K104" s="293"/>
    </row>
    <row r="105" spans="2:11" ht="15" customHeight="1">
      <c r="B105" s="291"/>
      <c r="C105" s="280" t="s">
        <v>786</v>
      </c>
      <c r="D105" s="280"/>
      <c r="E105" s="280"/>
      <c r="F105" s="301" t="s">
        <v>783</v>
      </c>
      <c r="G105" s="280"/>
      <c r="H105" s="280" t="s">
        <v>822</v>
      </c>
      <c r="I105" s="280" t="s">
        <v>785</v>
      </c>
      <c r="J105" s="280">
        <v>120</v>
      </c>
      <c r="K105" s="293"/>
    </row>
    <row r="106" spans="2:11" ht="15" customHeight="1">
      <c r="B106" s="302"/>
      <c r="C106" s="280" t="s">
        <v>788</v>
      </c>
      <c r="D106" s="280"/>
      <c r="E106" s="280"/>
      <c r="F106" s="301" t="s">
        <v>789</v>
      </c>
      <c r="G106" s="280"/>
      <c r="H106" s="280" t="s">
        <v>822</v>
      </c>
      <c r="I106" s="280" t="s">
        <v>785</v>
      </c>
      <c r="J106" s="280">
        <v>50</v>
      </c>
      <c r="K106" s="293"/>
    </row>
    <row r="107" spans="2:11" ht="15" customHeight="1">
      <c r="B107" s="302"/>
      <c r="C107" s="280" t="s">
        <v>791</v>
      </c>
      <c r="D107" s="280"/>
      <c r="E107" s="280"/>
      <c r="F107" s="301" t="s">
        <v>783</v>
      </c>
      <c r="G107" s="280"/>
      <c r="H107" s="280" t="s">
        <v>822</v>
      </c>
      <c r="I107" s="280" t="s">
        <v>793</v>
      </c>
      <c r="J107" s="280"/>
      <c r="K107" s="293"/>
    </row>
    <row r="108" spans="2:11" ht="15" customHeight="1">
      <c r="B108" s="302"/>
      <c r="C108" s="280" t="s">
        <v>802</v>
      </c>
      <c r="D108" s="280"/>
      <c r="E108" s="280"/>
      <c r="F108" s="301" t="s">
        <v>789</v>
      </c>
      <c r="G108" s="280"/>
      <c r="H108" s="280" t="s">
        <v>822</v>
      </c>
      <c r="I108" s="280" t="s">
        <v>785</v>
      </c>
      <c r="J108" s="280">
        <v>50</v>
      </c>
      <c r="K108" s="293"/>
    </row>
    <row r="109" spans="2:11" ht="15" customHeight="1">
      <c r="B109" s="302"/>
      <c r="C109" s="280" t="s">
        <v>810</v>
      </c>
      <c r="D109" s="280"/>
      <c r="E109" s="280"/>
      <c r="F109" s="301" t="s">
        <v>789</v>
      </c>
      <c r="G109" s="280"/>
      <c r="H109" s="280" t="s">
        <v>822</v>
      </c>
      <c r="I109" s="280" t="s">
        <v>785</v>
      </c>
      <c r="J109" s="280">
        <v>50</v>
      </c>
      <c r="K109" s="293"/>
    </row>
    <row r="110" spans="2:11" ht="15" customHeight="1">
      <c r="B110" s="302"/>
      <c r="C110" s="280" t="s">
        <v>808</v>
      </c>
      <c r="D110" s="280"/>
      <c r="E110" s="280"/>
      <c r="F110" s="301" t="s">
        <v>789</v>
      </c>
      <c r="G110" s="280"/>
      <c r="H110" s="280" t="s">
        <v>822</v>
      </c>
      <c r="I110" s="280" t="s">
        <v>785</v>
      </c>
      <c r="J110" s="280">
        <v>50</v>
      </c>
      <c r="K110" s="293"/>
    </row>
    <row r="111" spans="2:11" ht="15" customHeight="1">
      <c r="B111" s="302"/>
      <c r="C111" s="280" t="s">
        <v>53</v>
      </c>
      <c r="D111" s="280"/>
      <c r="E111" s="280"/>
      <c r="F111" s="301" t="s">
        <v>783</v>
      </c>
      <c r="G111" s="280"/>
      <c r="H111" s="280" t="s">
        <v>823</v>
      </c>
      <c r="I111" s="280" t="s">
        <v>785</v>
      </c>
      <c r="J111" s="280">
        <v>20</v>
      </c>
      <c r="K111" s="293"/>
    </row>
    <row r="112" spans="2:11" ht="15" customHeight="1">
      <c r="B112" s="302"/>
      <c r="C112" s="280" t="s">
        <v>824</v>
      </c>
      <c r="D112" s="280"/>
      <c r="E112" s="280"/>
      <c r="F112" s="301" t="s">
        <v>783</v>
      </c>
      <c r="G112" s="280"/>
      <c r="H112" s="280" t="s">
        <v>825</v>
      </c>
      <c r="I112" s="280" t="s">
        <v>785</v>
      </c>
      <c r="J112" s="280">
        <v>120</v>
      </c>
      <c r="K112" s="293"/>
    </row>
    <row r="113" spans="2:11" ht="15" customHeight="1">
      <c r="B113" s="302"/>
      <c r="C113" s="280" t="s">
        <v>38</v>
      </c>
      <c r="D113" s="280"/>
      <c r="E113" s="280"/>
      <c r="F113" s="301" t="s">
        <v>783</v>
      </c>
      <c r="G113" s="280"/>
      <c r="H113" s="280" t="s">
        <v>826</v>
      </c>
      <c r="I113" s="280" t="s">
        <v>817</v>
      </c>
      <c r="J113" s="280"/>
      <c r="K113" s="293"/>
    </row>
    <row r="114" spans="2:11" ht="15" customHeight="1">
      <c r="B114" s="302"/>
      <c r="C114" s="280" t="s">
        <v>48</v>
      </c>
      <c r="D114" s="280"/>
      <c r="E114" s="280"/>
      <c r="F114" s="301" t="s">
        <v>783</v>
      </c>
      <c r="G114" s="280"/>
      <c r="H114" s="280" t="s">
        <v>827</v>
      </c>
      <c r="I114" s="280" t="s">
        <v>817</v>
      </c>
      <c r="J114" s="280"/>
      <c r="K114" s="293"/>
    </row>
    <row r="115" spans="2:11" ht="15" customHeight="1">
      <c r="B115" s="302"/>
      <c r="C115" s="280" t="s">
        <v>57</v>
      </c>
      <c r="D115" s="280"/>
      <c r="E115" s="280"/>
      <c r="F115" s="301" t="s">
        <v>783</v>
      </c>
      <c r="G115" s="280"/>
      <c r="H115" s="280" t="s">
        <v>828</v>
      </c>
      <c r="I115" s="280" t="s">
        <v>829</v>
      </c>
      <c r="J115" s="280"/>
      <c r="K115" s="293"/>
    </row>
    <row r="116" spans="2:11" ht="15" customHeight="1">
      <c r="B116" s="305"/>
      <c r="C116" s="311"/>
      <c r="D116" s="311"/>
      <c r="E116" s="311"/>
      <c r="F116" s="311"/>
      <c r="G116" s="311"/>
      <c r="H116" s="311"/>
      <c r="I116" s="311"/>
      <c r="J116" s="311"/>
      <c r="K116" s="307"/>
    </row>
    <row r="117" spans="2:11" ht="18.75" customHeight="1">
      <c r="B117" s="312"/>
      <c r="C117" s="277"/>
      <c r="D117" s="277"/>
      <c r="E117" s="277"/>
      <c r="F117" s="313"/>
      <c r="G117" s="277"/>
      <c r="H117" s="277"/>
      <c r="I117" s="277"/>
      <c r="J117" s="277"/>
      <c r="K117" s="312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4"/>
      <c r="C119" s="315"/>
      <c r="D119" s="315"/>
      <c r="E119" s="315"/>
      <c r="F119" s="315"/>
      <c r="G119" s="315"/>
      <c r="H119" s="315"/>
      <c r="I119" s="315"/>
      <c r="J119" s="315"/>
      <c r="K119" s="316"/>
    </row>
    <row r="120" spans="2:11" ht="45" customHeight="1">
      <c r="B120" s="317"/>
      <c r="C120" s="268" t="s">
        <v>830</v>
      </c>
      <c r="D120" s="268"/>
      <c r="E120" s="268"/>
      <c r="F120" s="268"/>
      <c r="G120" s="268"/>
      <c r="H120" s="268"/>
      <c r="I120" s="268"/>
      <c r="J120" s="268"/>
      <c r="K120" s="318"/>
    </row>
    <row r="121" spans="2:11" ht="17.25" customHeight="1">
      <c r="B121" s="319"/>
      <c r="C121" s="294" t="s">
        <v>777</v>
      </c>
      <c r="D121" s="294"/>
      <c r="E121" s="294"/>
      <c r="F121" s="294" t="s">
        <v>778</v>
      </c>
      <c r="G121" s="295"/>
      <c r="H121" s="294" t="s">
        <v>110</v>
      </c>
      <c r="I121" s="294" t="s">
        <v>57</v>
      </c>
      <c r="J121" s="294" t="s">
        <v>779</v>
      </c>
      <c r="K121" s="320"/>
    </row>
    <row r="122" spans="2:11" ht="17.25" customHeight="1">
      <c r="B122" s="319"/>
      <c r="C122" s="296" t="s">
        <v>780</v>
      </c>
      <c r="D122" s="296"/>
      <c r="E122" s="296"/>
      <c r="F122" s="297" t="s">
        <v>781</v>
      </c>
      <c r="G122" s="298"/>
      <c r="H122" s="296"/>
      <c r="I122" s="296"/>
      <c r="J122" s="296" t="s">
        <v>782</v>
      </c>
      <c r="K122" s="320"/>
    </row>
    <row r="123" spans="2:11" ht="5.25" customHeight="1">
      <c r="B123" s="321"/>
      <c r="C123" s="299"/>
      <c r="D123" s="299"/>
      <c r="E123" s="299"/>
      <c r="F123" s="299"/>
      <c r="G123" s="280"/>
      <c r="H123" s="299"/>
      <c r="I123" s="299"/>
      <c r="J123" s="299"/>
      <c r="K123" s="322"/>
    </row>
    <row r="124" spans="2:11" ht="15" customHeight="1">
      <c r="B124" s="321"/>
      <c r="C124" s="280" t="s">
        <v>786</v>
      </c>
      <c r="D124" s="299"/>
      <c r="E124" s="299"/>
      <c r="F124" s="301" t="s">
        <v>783</v>
      </c>
      <c r="G124" s="280"/>
      <c r="H124" s="280" t="s">
        <v>822</v>
      </c>
      <c r="I124" s="280" t="s">
        <v>785</v>
      </c>
      <c r="J124" s="280">
        <v>120</v>
      </c>
      <c r="K124" s="323"/>
    </row>
    <row r="125" spans="2:11" ht="15" customHeight="1">
      <c r="B125" s="321"/>
      <c r="C125" s="280" t="s">
        <v>831</v>
      </c>
      <c r="D125" s="280"/>
      <c r="E125" s="280"/>
      <c r="F125" s="301" t="s">
        <v>783</v>
      </c>
      <c r="G125" s="280"/>
      <c r="H125" s="280" t="s">
        <v>832</v>
      </c>
      <c r="I125" s="280" t="s">
        <v>785</v>
      </c>
      <c r="J125" s="280" t="s">
        <v>833</v>
      </c>
      <c r="K125" s="323"/>
    </row>
    <row r="126" spans="2:11" ht="15" customHeight="1">
      <c r="B126" s="321"/>
      <c r="C126" s="280" t="s">
        <v>732</v>
      </c>
      <c r="D126" s="280"/>
      <c r="E126" s="280"/>
      <c r="F126" s="301" t="s">
        <v>783</v>
      </c>
      <c r="G126" s="280"/>
      <c r="H126" s="280" t="s">
        <v>834</v>
      </c>
      <c r="I126" s="280" t="s">
        <v>785</v>
      </c>
      <c r="J126" s="280" t="s">
        <v>833</v>
      </c>
      <c r="K126" s="323"/>
    </row>
    <row r="127" spans="2:11" ht="15" customHeight="1">
      <c r="B127" s="321"/>
      <c r="C127" s="280" t="s">
        <v>794</v>
      </c>
      <c r="D127" s="280"/>
      <c r="E127" s="280"/>
      <c r="F127" s="301" t="s">
        <v>789</v>
      </c>
      <c r="G127" s="280"/>
      <c r="H127" s="280" t="s">
        <v>795</v>
      </c>
      <c r="I127" s="280" t="s">
        <v>785</v>
      </c>
      <c r="J127" s="280">
        <v>15</v>
      </c>
      <c r="K127" s="323"/>
    </row>
    <row r="128" spans="2:11" ht="15" customHeight="1">
      <c r="B128" s="321"/>
      <c r="C128" s="303" t="s">
        <v>796</v>
      </c>
      <c r="D128" s="303"/>
      <c r="E128" s="303"/>
      <c r="F128" s="304" t="s">
        <v>789</v>
      </c>
      <c r="G128" s="303"/>
      <c r="H128" s="303" t="s">
        <v>797</v>
      </c>
      <c r="I128" s="303" t="s">
        <v>785</v>
      </c>
      <c r="J128" s="303">
        <v>15</v>
      </c>
      <c r="K128" s="323"/>
    </row>
    <row r="129" spans="2:11" ht="15" customHeight="1">
      <c r="B129" s="321"/>
      <c r="C129" s="303" t="s">
        <v>798</v>
      </c>
      <c r="D129" s="303"/>
      <c r="E129" s="303"/>
      <c r="F129" s="304" t="s">
        <v>789</v>
      </c>
      <c r="G129" s="303"/>
      <c r="H129" s="303" t="s">
        <v>799</v>
      </c>
      <c r="I129" s="303" t="s">
        <v>785</v>
      </c>
      <c r="J129" s="303">
        <v>20</v>
      </c>
      <c r="K129" s="323"/>
    </row>
    <row r="130" spans="2:11" ht="15" customHeight="1">
      <c r="B130" s="321"/>
      <c r="C130" s="303" t="s">
        <v>800</v>
      </c>
      <c r="D130" s="303"/>
      <c r="E130" s="303"/>
      <c r="F130" s="304" t="s">
        <v>789</v>
      </c>
      <c r="G130" s="303"/>
      <c r="H130" s="303" t="s">
        <v>801</v>
      </c>
      <c r="I130" s="303" t="s">
        <v>785</v>
      </c>
      <c r="J130" s="303">
        <v>20</v>
      </c>
      <c r="K130" s="323"/>
    </row>
    <row r="131" spans="2:11" ht="15" customHeight="1">
      <c r="B131" s="321"/>
      <c r="C131" s="280" t="s">
        <v>788</v>
      </c>
      <c r="D131" s="280"/>
      <c r="E131" s="280"/>
      <c r="F131" s="301" t="s">
        <v>789</v>
      </c>
      <c r="G131" s="280"/>
      <c r="H131" s="280" t="s">
        <v>822</v>
      </c>
      <c r="I131" s="280" t="s">
        <v>785</v>
      </c>
      <c r="J131" s="280">
        <v>50</v>
      </c>
      <c r="K131" s="323"/>
    </row>
    <row r="132" spans="2:11" ht="15" customHeight="1">
      <c r="B132" s="321"/>
      <c r="C132" s="280" t="s">
        <v>802</v>
      </c>
      <c r="D132" s="280"/>
      <c r="E132" s="280"/>
      <c r="F132" s="301" t="s">
        <v>789</v>
      </c>
      <c r="G132" s="280"/>
      <c r="H132" s="280" t="s">
        <v>822</v>
      </c>
      <c r="I132" s="280" t="s">
        <v>785</v>
      </c>
      <c r="J132" s="280">
        <v>50</v>
      </c>
      <c r="K132" s="323"/>
    </row>
    <row r="133" spans="2:11" ht="15" customHeight="1">
      <c r="B133" s="321"/>
      <c r="C133" s="280" t="s">
        <v>808</v>
      </c>
      <c r="D133" s="280"/>
      <c r="E133" s="280"/>
      <c r="F133" s="301" t="s">
        <v>789</v>
      </c>
      <c r="G133" s="280"/>
      <c r="H133" s="280" t="s">
        <v>822</v>
      </c>
      <c r="I133" s="280" t="s">
        <v>785</v>
      </c>
      <c r="J133" s="280">
        <v>50</v>
      </c>
      <c r="K133" s="323"/>
    </row>
    <row r="134" spans="2:11" ht="15" customHeight="1">
      <c r="B134" s="321"/>
      <c r="C134" s="280" t="s">
        <v>810</v>
      </c>
      <c r="D134" s="280"/>
      <c r="E134" s="280"/>
      <c r="F134" s="301" t="s">
        <v>789</v>
      </c>
      <c r="G134" s="280"/>
      <c r="H134" s="280" t="s">
        <v>822</v>
      </c>
      <c r="I134" s="280" t="s">
        <v>785</v>
      </c>
      <c r="J134" s="280">
        <v>50</v>
      </c>
      <c r="K134" s="323"/>
    </row>
    <row r="135" spans="2:11" ht="15" customHeight="1">
      <c r="B135" s="321"/>
      <c r="C135" s="280" t="s">
        <v>115</v>
      </c>
      <c r="D135" s="280"/>
      <c r="E135" s="280"/>
      <c r="F135" s="301" t="s">
        <v>789</v>
      </c>
      <c r="G135" s="280"/>
      <c r="H135" s="280" t="s">
        <v>835</v>
      </c>
      <c r="I135" s="280" t="s">
        <v>785</v>
      </c>
      <c r="J135" s="280">
        <v>255</v>
      </c>
      <c r="K135" s="323"/>
    </row>
    <row r="136" spans="2:11" ht="15" customHeight="1">
      <c r="B136" s="321"/>
      <c r="C136" s="280" t="s">
        <v>812</v>
      </c>
      <c r="D136" s="280"/>
      <c r="E136" s="280"/>
      <c r="F136" s="301" t="s">
        <v>783</v>
      </c>
      <c r="G136" s="280"/>
      <c r="H136" s="280" t="s">
        <v>836</v>
      </c>
      <c r="I136" s="280" t="s">
        <v>814</v>
      </c>
      <c r="J136" s="280"/>
      <c r="K136" s="323"/>
    </row>
    <row r="137" spans="2:11" ht="15" customHeight="1">
      <c r="B137" s="321"/>
      <c r="C137" s="280" t="s">
        <v>815</v>
      </c>
      <c r="D137" s="280"/>
      <c r="E137" s="280"/>
      <c r="F137" s="301" t="s">
        <v>783</v>
      </c>
      <c r="G137" s="280"/>
      <c r="H137" s="280" t="s">
        <v>837</v>
      </c>
      <c r="I137" s="280" t="s">
        <v>817</v>
      </c>
      <c r="J137" s="280"/>
      <c r="K137" s="323"/>
    </row>
    <row r="138" spans="2:11" ht="15" customHeight="1">
      <c r="B138" s="321"/>
      <c r="C138" s="280" t="s">
        <v>818</v>
      </c>
      <c r="D138" s="280"/>
      <c r="E138" s="280"/>
      <c r="F138" s="301" t="s">
        <v>783</v>
      </c>
      <c r="G138" s="280"/>
      <c r="H138" s="280" t="s">
        <v>818</v>
      </c>
      <c r="I138" s="280" t="s">
        <v>817</v>
      </c>
      <c r="J138" s="280"/>
      <c r="K138" s="323"/>
    </row>
    <row r="139" spans="2:11" ht="15" customHeight="1">
      <c r="B139" s="321"/>
      <c r="C139" s="280" t="s">
        <v>38</v>
      </c>
      <c r="D139" s="280"/>
      <c r="E139" s="280"/>
      <c r="F139" s="301" t="s">
        <v>783</v>
      </c>
      <c r="G139" s="280"/>
      <c r="H139" s="280" t="s">
        <v>838</v>
      </c>
      <c r="I139" s="280" t="s">
        <v>817</v>
      </c>
      <c r="J139" s="280"/>
      <c r="K139" s="323"/>
    </row>
    <row r="140" spans="2:11" ht="15" customHeight="1">
      <c r="B140" s="321"/>
      <c r="C140" s="280" t="s">
        <v>839</v>
      </c>
      <c r="D140" s="280"/>
      <c r="E140" s="280"/>
      <c r="F140" s="301" t="s">
        <v>783</v>
      </c>
      <c r="G140" s="280"/>
      <c r="H140" s="280" t="s">
        <v>840</v>
      </c>
      <c r="I140" s="280" t="s">
        <v>817</v>
      </c>
      <c r="J140" s="280"/>
      <c r="K140" s="323"/>
    </row>
    <row r="141" spans="2:11" ht="15" customHeight="1">
      <c r="B141" s="324"/>
      <c r="C141" s="325"/>
      <c r="D141" s="325"/>
      <c r="E141" s="325"/>
      <c r="F141" s="325"/>
      <c r="G141" s="325"/>
      <c r="H141" s="325"/>
      <c r="I141" s="325"/>
      <c r="J141" s="325"/>
      <c r="K141" s="326"/>
    </row>
    <row r="142" spans="2:11" ht="18.75" customHeight="1">
      <c r="B142" s="277"/>
      <c r="C142" s="277"/>
      <c r="D142" s="277"/>
      <c r="E142" s="277"/>
      <c r="F142" s="313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292" t="s">
        <v>841</v>
      </c>
      <c r="D145" s="292"/>
      <c r="E145" s="292"/>
      <c r="F145" s="292"/>
      <c r="G145" s="292"/>
      <c r="H145" s="292"/>
      <c r="I145" s="292"/>
      <c r="J145" s="292"/>
      <c r="K145" s="293"/>
    </row>
    <row r="146" spans="2:11" ht="17.25" customHeight="1">
      <c r="B146" s="291"/>
      <c r="C146" s="294" t="s">
        <v>777</v>
      </c>
      <c r="D146" s="294"/>
      <c r="E146" s="294"/>
      <c r="F146" s="294" t="s">
        <v>778</v>
      </c>
      <c r="G146" s="295"/>
      <c r="H146" s="294" t="s">
        <v>110</v>
      </c>
      <c r="I146" s="294" t="s">
        <v>57</v>
      </c>
      <c r="J146" s="294" t="s">
        <v>779</v>
      </c>
      <c r="K146" s="293"/>
    </row>
    <row r="147" spans="2:11" ht="17.25" customHeight="1">
      <c r="B147" s="291"/>
      <c r="C147" s="296" t="s">
        <v>780</v>
      </c>
      <c r="D147" s="296"/>
      <c r="E147" s="296"/>
      <c r="F147" s="297" t="s">
        <v>781</v>
      </c>
      <c r="G147" s="298"/>
      <c r="H147" s="296"/>
      <c r="I147" s="296"/>
      <c r="J147" s="296" t="s">
        <v>782</v>
      </c>
      <c r="K147" s="293"/>
    </row>
    <row r="148" spans="2:11" ht="5.25" customHeight="1">
      <c r="B148" s="302"/>
      <c r="C148" s="299"/>
      <c r="D148" s="299"/>
      <c r="E148" s="299"/>
      <c r="F148" s="299"/>
      <c r="G148" s="300"/>
      <c r="H148" s="299"/>
      <c r="I148" s="299"/>
      <c r="J148" s="299"/>
      <c r="K148" s="323"/>
    </row>
    <row r="149" spans="2:11" ht="15" customHeight="1">
      <c r="B149" s="302"/>
      <c r="C149" s="327" t="s">
        <v>786</v>
      </c>
      <c r="D149" s="280"/>
      <c r="E149" s="280"/>
      <c r="F149" s="328" t="s">
        <v>783</v>
      </c>
      <c r="G149" s="280"/>
      <c r="H149" s="327" t="s">
        <v>822</v>
      </c>
      <c r="I149" s="327" t="s">
        <v>785</v>
      </c>
      <c r="J149" s="327">
        <v>120</v>
      </c>
      <c r="K149" s="323"/>
    </row>
    <row r="150" spans="2:11" ht="15" customHeight="1">
      <c r="B150" s="302"/>
      <c r="C150" s="327" t="s">
        <v>831</v>
      </c>
      <c r="D150" s="280"/>
      <c r="E150" s="280"/>
      <c r="F150" s="328" t="s">
        <v>783</v>
      </c>
      <c r="G150" s="280"/>
      <c r="H150" s="327" t="s">
        <v>842</v>
      </c>
      <c r="I150" s="327" t="s">
        <v>785</v>
      </c>
      <c r="J150" s="327" t="s">
        <v>833</v>
      </c>
      <c r="K150" s="323"/>
    </row>
    <row r="151" spans="2:11" ht="15" customHeight="1">
      <c r="B151" s="302"/>
      <c r="C151" s="327" t="s">
        <v>732</v>
      </c>
      <c r="D151" s="280"/>
      <c r="E151" s="280"/>
      <c r="F151" s="328" t="s">
        <v>783</v>
      </c>
      <c r="G151" s="280"/>
      <c r="H151" s="327" t="s">
        <v>843</v>
      </c>
      <c r="I151" s="327" t="s">
        <v>785</v>
      </c>
      <c r="J151" s="327" t="s">
        <v>833</v>
      </c>
      <c r="K151" s="323"/>
    </row>
    <row r="152" spans="2:11" ht="15" customHeight="1">
      <c r="B152" s="302"/>
      <c r="C152" s="327" t="s">
        <v>788</v>
      </c>
      <c r="D152" s="280"/>
      <c r="E152" s="280"/>
      <c r="F152" s="328" t="s">
        <v>789</v>
      </c>
      <c r="G152" s="280"/>
      <c r="H152" s="327" t="s">
        <v>822</v>
      </c>
      <c r="I152" s="327" t="s">
        <v>785</v>
      </c>
      <c r="J152" s="327">
        <v>50</v>
      </c>
      <c r="K152" s="323"/>
    </row>
    <row r="153" spans="2:11" ht="15" customHeight="1">
      <c r="B153" s="302"/>
      <c r="C153" s="327" t="s">
        <v>791</v>
      </c>
      <c r="D153" s="280"/>
      <c r="E153" s="280"/>
      <c r="F153" s="328" t="s">
        <v>783</v>
      </c>
      <c r="G153" s="280"/>
      <c r="H153" s="327" t="s">
        <v>822</v>
      </c>
      <c r="I153" s="327" t="s">
        <v>793</v>
      </c>
      <c r="J153" s="327"/>
      <c r="K153" s="323"/>
    </row>
    <row r="154" spans="2:11" ht="15" customHeight="1">
      <c r="B154" s="302"/>
      <c r="C154" s="327" t="s">
        <v>802</v>
      </c>
      <c r="D154" s="280"/>
      <c r="E154" s="280"/>
      <c r="F154" s="328" t="s">
        <v>789</v>
      </c>
      <c r="G154" s="280"/>
      <c r="H154" s="327" t="s">
        <v>822</v>
      </c>
      <c r="I154" s="327" t="s">
        <v>785</v>
      </c>
      <c r="J154" s="327">
        <v>50</v>
      </c>
      <c r="K154" s="323"/>
    </row>
    <row r="155" spans="2:11" ht="15" customHeight="1">
      <c r="B155" s="302"/>
      <c r="C155" s="327" t="s">
        <v>810</v>
      </c>
      <c r="D155" s="280"/>
      <c r="E155" s="280"/>
      <c r="F155" s="328" t="s">
        <v>789</v>
      </c>
      <c r="G155" s="280"/>
      <c r="H155" s="327" t="s">
        <v>822</v>
      </c>
      <c r="I155" s="327" t="s">
        <v>785</v>
      </c>
      <c r="J155" s="327">
        <v>50</v>
      </c>
      <c r="K155" s="323"/>
    </row>
    <row r="156" spans="2:11" ht="15" customHeight="1">
      <c r="B156" s="302"/>
      <c r="C156" s="327" t="s">
        <v>808</v>
      </c>
      <c r="D156" s="280"/>
      <c r="E156" s="280"/>
      <c r="F156" s="328" t="s">
        <v>789</v>
      </c>
      <c r="G156" s="280"/>
      <c r="H156" s="327" t="s">
        <v>822</v>
      </c>
      <c r="I156" s="327" t="s">
        <v>785</v>
      </c>
      <c r="J156" s="327">
        <v>50</v>
      </c>
      <c r="K156" s="323"/>
    </row>
    <row r="157" spans="2:11" ht="15" customHeight="1">
      <c r="B157" s="302"/>
      <c r="C157" s="327" t="s">
        <v>89</v>
      </c>
      <c r="D157" s="280"/>
      <c r="E157" s="280"/>
      <c r="F157" s="328" t="s">
        <v>783</v>
      </c>
      <c r="G157" s="280"/>
      <c r="H157" s="327" t="s">
        <v>844</v>
      </c>
      <c r="I157" s="327" t="s">
        <v>785</v>
      </c>
      <c r="J157" s="327" t="s">
        <v>845</v>
      </c>
      <c r="K157" s="323"/>
    </row>
    <row r="158" spans="2:11" ht="15" customHeight="1">
      <c r="B158" s="302"/>
      <c r="C158" s="327" t="s">
        <v>846</v>
      </c>
      <c r="D158" s="280"/>
      <c r="E158" s="280"/>
      <c r="F158" s="328" t="s">
        <v>783</v>
      </c>
      <c r="G158" s="280"/>
      <c r="H158" s="327" t="s">
        <v>847</v>
      </c>
      <c r="I158" s="327" t="s">
        <v>817</v>
      </c>
      <c r="J158" s="327"/>
      <c r="K158" s="323"/>
    </row>
    <row r="159" spans="2:11" ht="15" customHeight="1">
      <c r="B159" s="329"/>
      <c r="C159" s="311"/>
      <c r="D159" s="311"/>
      <c r="E159" s="311"/>
      <c r="F159" s="311"/>
      <c r="G159" s="311"/>
      <c r="H159" s="311"/>
      <c r="I159" s="311"/>
      <c r="J159" s="311"/>
      <c r="K159" s="330"/>
    </row>
    <row r="160" spans="2:11" ht="18.75" customHeight="1">
      <c r="B160" s="277"/>
      <c r="C160" s="280"/>
      <c r="D160" s="280"/>
      <c r="E160" s="280"/>
      <c r="F160" s="301"/>
      <c r="G160" s="280"/>
      <c r="H160" s="280"/>
      <c r="I160" s="280"/>
      <c r="J160" s="280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268" t="s">
        <v>848</v>
      </c>
      <c r="D163" s="268"/>
      <c r="E163" s="268"/>
      <c r="F163" s="268"/>
      <c r="G163" s="268"/>
      <c r="H163" s="268"/>
      <c r="I163" s="268"/>
      <c r="J163" s="268"/>
      <c r="K163" s="269"/>
    </row>
    <row r="164" spans="2:11" ht="17.25" customHeight="1">
      <c r="B164" s="267"/>
      <c r="C164" s="294" t="s">
        <v>777</v>
      </c>
      <c r="D164" s="294"/>
      <c r="E164" s="294"/>
      <c r="F164" s="294" t="s">
        <v>778</v>
      </c>
      <c r="G164" s="331"/>
      <c r="H164" s="332" t="s">
        <v>110</v>
      </c>
      <c r="I164" s="332" t="s">
        <v>57</v>
      </c>
      <c r="J164" s="294" t="s">
        <v>779</v>
      </c>
      <c r="K164" s="269"/>
    </row>
    <row r="165" spans="2:11" ht="17.25" customHeight="1">
      <c r="B165" s="271"/>
      <c r="C165" s="296" t="s">
        <v>780</v>
      </c>
      <c r="D165" s="296"/>
      <c r="E165" s="296"/>
      <c r="F165" s="297" t="s">
        <v>781</v>
      </c>
      <c r="G165" s="333"/>
      <c r="H165" s="334"/>
      <c r="I165" s="334"/>
      <c r="J165" s="296" t="s">
        <v>782</v>
      </c>
      <c r="K165" s="273"/>
    </row>
    <row r="166" spans="2:11" ht="5.25" customHeight="1">
      <c r="B166" s="302"/>
      <c r="C166" s="299"/>
      <c r="D166" s="299"/>
      <c r="E166" s="299"/>
      <c r="F166" s="299"/>
      <c r="G166" s="300"/>
      <c r="H166" s="299"/>
      <c r="I166" s="299"/>
      <c r="J166" s="299"/>
      <c r="K166" s="323"/>
    </row>
    <row r="167" spans="2:11" ht="15" customHeight="1">
      <c r="B167" s="302"/>
      <c r="C167" s="280" t="s">
        <v>786</v>
      </c>
      <c r="D167" s="280"/>
      <c r="E167" s="280"/>
      <c r="F167" s="301" t="s">
        <v>783</v>
      </c>
      <c r="G167" s="280"/>
      <c r="H167" s="280" t="s">
        <v>822</v>
      </c>
      <c r="I167" s="280" t="s">
        <v>785</v>
      </c>
      <c r="J167" s="280">
        <v>120</v>
      </c>
      <c r="K167" s="323"/>
    </row>
    <row r="168" spans="2:11" ht="15" customHeight="1">
      <c r="B168" s="302"/>
      <c r="C168" s="280" t="s">
        <v>831</v>
      </c>
      <c r="D168" s="280"/>
      <c r="E168" s="280"/>
      <c r="F168" s="301" t="s">
        <v>783</v>
      </c>
      <c r="G168" s="280"/>
      <c r="H168" s="280" t="s">
        <v>832</v>
      </c>
      <c r="I168" s="280" t="s">
        <v>785</v>
      </c>
      <c r="J168" s="280" t="s">
        <v>833</v>
      </c>
      <c r="K168" s="323"/>
    </row>
    <row r="169" spans="2:11" ht="15" customHeight="1">
      <c r="B169" s="302"/>
      <c r="C169" s="280" t="s">
        <v>732</v>
      </c>
      <c r="D169" s="280"/>
      <c r="E169" s="280"/>
      <c r="F169" s="301" t="s">
        <v>783</v>
      </c>
      <c r="G169" s="280"/>
      <c r="H169" s="280" t="s">
        <v>849</v>
      </c>
      <c r="I169" s="280" t="s">
        <v>785</v>
      </c>
      <c r="J169" s="280" t="s">
        <v>833</v>
      </c>
      <c r="K169" s="323"/>
    </row>
    <row r="170" spans="2:11" ht="15" customHeight="1">
      <c r="B170" s="302"/>
      <c r="C170" s="280" t="s">
        <v>788</v>
      </c>
      <c r="D170" s="280"/>
      <c r="E170" s="280"/>
      <c r="F170" s="301" t="s">
        <v>789</v>
      </c>
      <c r="G170" s="280"/>
      <c r="H170" s="280" t="s">
        <v>849</v>
      </c>
      <c r="I170" s="280" t="s">
        <v>785</v>
      </c>
      <c r="J170" s="280">
        <v>50</v>
      </c>
      <c r="K170" s="323"/>
    </row>
    <row r="171" spans="2:11" ht="15" customHeight="1">
      <c r="B171" s="302"/>
      <c r="C171" s="280" t="s">
        <v>791</v>
      </c>
      <c r="D171" s="280"/>
      <c r="E171" s="280"/>
      <c r="F171" s="301" t="s">
        <v>783</v>
      </c>
      <c r="G171" s="280"/>
      <c r="H171" s="280" t="s">
        <v>849</v>
      </c>
      <c r="I171" s="280" t="s">
        <v>793</v>
      </c>
      <c r="J171" s="280"/>
      <c r="K171" s="323"/>
    </row>
    <row r="172" spans="2:11" ht="15" customHeight="1">
      <c r="B172" s="302"/>
      <c r="C172" s="280" t="s">
        <v>802</v>
      </c>
      <c r="D172" s="280"/>
      <c r="E172" s="280"/>
      <c r="F172" s="301" t="s">
        <v>789</v>
      </c>
      <c r="G172" s="280"/>
      <c r="H172" s="280" t="s">
        <v>849</v>
      </c>
      <c r="I172" s="280" t="s">
        <v>785</v>
      </c>
      <c r="J172" s="280">
        <v>50</v>
      </c>
      <c r="K172" s="323"/>
    </row>
    <row r="173" spans="2:11" ht="15" customHeight="1">
      <c r="B173" s="302"/>
      <c r="C173" s="280" t="s">
        <v>810</v>
      </c>
      <c r="D173" s="280"/>
      <c r="E173" s="280"/>
      <c r="F173" s="301" t="s">
        <v>789</v>
      </c>
      <c r="G173" s="280"/>
      <c r="H173" s="280" t="s">
        <v>849</v>
      </c>
      <c r="I173" s="280" t="s">
        <v>785</v>
      </c>
      <c r="J173" s="280">
        <v>50</v>
      </c>
      <c r="K173" s="323"/>
    </row>
    <row r="174" spans="2:11" ht="15" customHeight="1">
      <c r="B174" s="302"/>
      <c r="C174" s="280" t="s">
        <v>808</v>
      </c>
      <c r="D174" s="280"/>
      <c r="E174" s="280"/>
      <c r="F174" s="301" t="s">
        <v>789</v>
      </c>
      <c r="G174" s="280"/>
      <c r="H174" s="280" t="s">
        <v>849</v>
      </c>
      <c r="I174" s="280" t="s">
        <v>785</v>
      </c>
      <c r="J174" s="280">
        <v>50</v>
      </c>
      <c r="K174" s="323"/>
    </row>
    <row r="175" spans="2:11" ht="15" customHeight="1">
      <c r="B175" s="302"/>
      <c r="C175" s="280" t="s">
        <v>109</v>
      </c>
      <c r="D175" s="280"/>
      <c r="E175" s="280"/>
      <c r="F175" s="301" t="s">
        <v>783</v>
      </c>
      <c r="G175" s="280"/>
      <c r="H175" s="280" t="s">
        <v>850</v>
      </c>
      <c r="I175" s="280" t="s">
        <v>851</v>
      </c>
      <c r="J175" s="280"/>
      <c r="K175" s="323"/>
    </row>
    <row r="176" spans="2:11" ht="15" customHeight="1">
      <c r="B176" s="302"/>
      <c r="C176" s="280" t="s">
        <v>57</v>
      </c>
      <c r="D176" s="280"/>
      <c r="E176" s="280"/>
      <c r="F176" s="301" t="s">
        <v>783</v>
      </c>
      <c r="G176" s="280"/>
      <c r="H176" s="280" t="s">
        <v>852</v>
      </c>
      <c r="I176" s="280" t="s">
        <v>853</v>
      </c>
      <c r="J176" s="280">
        <v>1</v>
      </c>
      <c r="K176" s="323"/>
    </row>
    <row r="177" spans="2:11" ht="15" customHeight="1">
      <c r="B177" s="302"/>
      <c r="C177" s="280" t="s">
        <v>53</v>
      </c>
      <c r="D177" s="280"/>
      <c r="E177" s="280"/>
      <c r="F177" s="301" t="s">
        <v>783</v>
      </c>
      <c r="G177" s="280"/>
      <c r="H177" s="280" t="s">
        <v>854</v>
      </c>
      <c r="I177" s="280" t="s">
        <v>785</v>
      </c>
      <c r="J177" s="280">
        <v>20</v>
      </c>
      <c r="K177" s="323"/>
    </row>
    <row r="178" spans="2:11" ht="15" customHeight="1">
      <c r="B178" s="302"/>
      <c r="C178" s="280" t="s">
        <v>110</v>
      </c>
      <c r="D178" s="280"/>
      <c r="E178" s="280"/>
      <c r="F178" s="301" t="s">
        <v>783</v>
      </c>
      <c r="G178" s="280"/>
      <c r="H178" s="280" t="s">
        <v>855</v>
      </c>
      <c r="I178" s="280" t="s">
        <v>785</v>
      </c>
      <c r="J178" s="280">
        <v>255</v>
      </c>
      <c r="K178" s="323"/>
    </row>
    <row r="179" spans="2:11" ht="15" customHeight="1">
      <c r="B179" s="302"/>
      <c r="C179" s="280" t="s">
        <v>111</v>
      </c>
      <c r="D179" s="280"/>
      <c r="E179" s="280"/>
      <c r="F179" s="301" t="s">
        <v>783</v>
      </c>
      <c r="G179" s="280"/>
      <c r="H179" s="280" t="s">
        <v>748</v>
      </c>
      <c r="I179" s="280" t="s">
        <v>785</v>
      </c>
      <c r="J179" s="280">
        <v>10</v>
      </c>
      <c r="K179" s="323"/>
    </row>
    <row r="180" spans="2:11" ht="15" customHeight="1">
      <c r="B180" s="302"/>
      <c r="C180" s="280" t="s">
        <v>112</v>
      </c>
      <c r="D180" s="280"/>
      <c r="E180" s="280"/>
      <c r="F180" s="301" t="s">
        <v>783</v>
      </c>
      <c r="G180" s="280"/>
      <c r="H180" s="280" t="s">
        <v>856</v>
      </c>
      <c r="I180" s="280" t="s">
        <v>817</v>
      </c>
      <c r="J180" s="280"/>
      <c r="K180" s="323"/>
    </row>
    <row r="181" spans="2:11" ht="15" customHeight="1">
      <c r="B181" s="302"/>
      <c r="C181" s="280" t="s">
        <v>857</v>
      </c>
      <c r="D181" s="280"/>
      <c r="E181" s="280"/>
      <c r="F181" s="301" t="s">
        <v>783</v>
      </c>
      <c r="G181" s="280"/>
      <c r="H181" s="280" t="s">
        <v>858</v>
      </c>
      <c r="I181" s="280" t="s">
        <v>817</v>
      </c>
      <c r="J181" s="280"/>
      <c r="K181" s="323"/>
    </row>
    <row r="182" spans="2:11" ht="15" customHeight="1">
      <c r="B182" s="302"/>
      <c r="C182" s="280" t="s">
        <v>846</v>
      </c>
      <c r="D182" s="280"/>
      <c r="E182" s="280"/>
      <c r="F182" s="301" t="s">
        <v>783</v>
      </c>
      <c r="G182" s="280"/>
      <c r="H182" s="280" t="s">
        <v>859</v>
      </c>
      <c r="I182" s="280" t="s">
        <v>817</v>
      </c>
      <c r="J182" s="280"/>
      <c r="K182" s="323"/>
    </row>
    <row r="183" spans="2:11" ht="15" customHeight="1">
      <c r="B183" s="302"/>
      <c r="C183" s="280" t="s">
        <v>114</v>
      </c>
      <c r="D183" s="280"/>
      <c r="E183" s="280"/>
      <c r="F183" s="301" t="s">
        <v>789</v>
      </c>
      <c r="G183" s="280"/>
      <c r="H183" s="280" t="s">
        <v>860</v>
      </c>
      <c r="I183" s="280" t="s">
        <v>785</v>
      </c>
      <c r="J183" s="280">
        <v>50</v>
      </c>
      <c r="K183" s="323"/>
    </row>
    <row r="184" spans="2:11" ht="15" customHeight="1">
      <c r="B184" s="302"/>
      <c r="C184" s="280" t="s">
        <v>861</v>
      </c>
      <c r="D184" s="280"/>
      <c r="E184" s="280"/>
      <c r="F184" s="301" t="s">
        <v>789</v>
      </c>
      <c r="G184" s="280"/>
      <c r="H184" s="280" t="s">
        <v>862</v>
      </c>
      <c r="I184" s="280" t="s">
        <v>863</v>
      </c>
      <c r="J184" s="280"/>
      <c r="K184" s="323"/>
    </row>
    <row r="185" spans="2:11" ht="15" customHeight="1">
      <c r="B185" s="302"/>
      <c r="C185" s="280" t="s">
        <v>864</v>
      </c>
      <c r="D185" s="280"/>
      <c r="E185" s="280"/>
      <c r="F185" s="301" t="s">
        <v>789</v>
      </c>
      <c r="G185" s="280"/>
      <c r="H185" s="280" t="s">
        <v>865</v>
      </c>
      <c r="I185" s="280" t="s">
        <v>863</v>
      </c>
      <c r="J185" s="280"/>
      <c r="K185" s="323"/>
    </row>
    <row r="186" spans="2:11" ht="15" customHeight="1">
      <c r="B186" s="302"/>
      <c r="C186" s="280" t="s">
        <v>866</v>
      </c>
      <c r="D186" s="280"/>
      <c r="E186" s="280"/>
      <c r="F186" s="301" t="s">
        <v>789</v>
      </c>
      <c r="G186" s="280"/>
      <c r="H186" s="280" t="s">
        <v>867</v>
      </c>
      <c r="I186" s="280" t="s">
        <v>863</v>
      </c>
      <c r="J186" s="280"/>
      <c r="K186" s="323"/>
    </row>
    <row r="187" spans="2:11" ht="15" customHeight="1">
      <c r="B187" s="302"/>
      <c r="C187" s="335" t="s">
        <v>868</v>
      </c>
      <c r="D187" s="280"/>
      <c r="E187" s="280"/>
      <c r="F187" s="301" t="s">
        <v>789</v>
      </c>
      <c r="G187" s="280"/>
      <c r="H187" s="280" t="s">
        <v>869</v>
      </c>
      <c r="I187" s="280" t="s">
        <v>870</v>
      </c>
      <c r="J187" s="336" t="s">
        <v>871</v>
      </c>
      <c r="K187" s="323"/>
    </row>
    <row r="188" spans="2:11" ht="15" customHeight="1">
      <c r="B188" s="329"/>
      <c r="C188" s="337"/>
      <c r="D188" s="311"/>
      <c r="E188" s="311"/>
      <c r="F188" s="311"/>
      <c r="G188" s="311"/>
      <c r="H188" s="311"/>
      <c r="I188" s="311"/>
      <c r="J188" s="311"/>
      <c r="K188" s="330"/>
    </row>
    <row r="189" spans="2:11" ht="18.75" customHeight="1">
      <c r="B189" s="338"/>
      <c r="C189" s="339"/>
      <c r="D189" s="339"/>
      <c r="E189" s="339"/>
      <c r="F189" s="340"/>
      <c r="G189" s="280"/>
      <c r="H189" s="280"/>
      <c r="I189" s="280"/>
      <c r="J189" s="280"/>
      <c r="K189" s="277"/>
    </row>
    <row r="190" spans="2:11" ht="18.75" customHeight="1">
      <c r="B190" s="277"/>
      <c r="C190" s="280"/>
      <c r="D190" s="280"/>
      <c r="E190" s="280"/>
      <c r="F190" s="301"/>
      <c r="G190" s="280"/>
      <c r="H190" s="280"/>
      <c r="I190" s="280"/>
      <c r="J190" s="280"/>
      <c r="K190" s="277"/>
    </row>
    <row r="191" spans="2:11" ht="18.75" customHeight="1">
      <c r="B191" s="287"/>
      <c r="C191" s="287"/>
      <c r="D191" s="287"/>
      <c r="E191" s="287"/>
      <c r="F191" s="287"/>
      <c r="G191" s="287"/>
      <c r="H191" s="287"/>
      <c r="I191" s="287"/>
      <c r="J191" s="287"/>
      <c r="K191" s="287"/>
    </row>
    <row r="192" spans="2:11" ht="12">
      <c r="B192" s="264"/>
      <c r="C192" s="265"/>
      <c r="D192" s="265"/>
      <c r="E192" s="265"/>
      <c r="F192" s="265"/>
      <c r="G192" s="265"/>
      <c r="H192" s="265"/>
      <c r="I192" s="265"/>
      <c r="J192" s="265"/>
      <c r="K192" s="266"/>
    </row>
    <row r="193" spans="2:11" ht="21.75">
      <c r="B193" s="267"/>
      <c r="C193" s="268" t="s">
        <v>872</v>
      </c>
      <c r="D193" s="268"/>
      <c r="E193" s="268"/>
      <c r="F193" s="268"/>
      <c r="G193" s="268"/>
      <c r="H193" s="268"/>
      <c r="I193" s="268"/>
      <c r="J193" s="268"/>
      <c r="K193" s="269"/>
    </row>
    <row r="194" spans="2:11" ht="25.5" customHeight="1">
      <c r="B194" s="267"/>
      <c r="C194" s="341" t="s">
        <v>873</v>
      </c>
      <c r="D194" s="341"/>
      <c r="E194" s="341"/>
      <c r="F194" s="341" t="s">
        <v>874</v>
      </c>
      <c r="G194" s="342"/>
      <c r="H194" s="343" t="s">
        <v>875</v>
      </c>
      <c r="I194" s="343"/>
      <c r="J194" s="343"/>
      <c r="K194" s="269"/>
    </row>
    <row r="195" spans="2:11" ht="5.25" customHeight="1">
      <c r="B195" s="302"/>
      <c r="C195" s="299"/>
      <c r="D195" s="299"/>
      <c r="E195" s="299"/>
      <c r="F195" s="299"/>
      <c r="G195" s="280"/>
      <c r="H195" s="299"/>
      <c r="I195" s="299"/>
      <c r="J195" s="299"/>
      <c r="K195" s="323"/>
    </row>
    <row r="196" spans="2:11" ht="15" customHeight="1">
      <c r="B196" s="302"/>
      <c r="C196" s="280" t="s">
        <v>876</v>
      </c>
      <c r="D196" s="280"/>
      <c r="E196" s="280"/>
      <c r="F196" s="301" t="s">
        <v>43</v>
      </c>
      <c r="G196" s="280"/>
      <c r="H196" s="344" t="s">
        <v>877</v>
      </c>
      <c r="I196" s="344"/>
      <c r="J196" s="344"/>
      <c r="K196" s="323"/>
    </row>
    <row r="197" spans="2:11" ht="15" customHeight="1">
      <c r="B197" s="302"/>
      <c r="C197" s="308"/>
      <c r="D197" s="280"/>
      <c r="E197" s="280"/>
      <c r="F197" s="301" t="s">
        <v>44</v>
      </c>
      <c r="G197" s="280"/>
      <c r="H197" s="344" t="s">
        <v>878</v>
      </c>
      <c r="I197" s="344"/>
      <c r="J197" s="344"/>
      <c r="K197" s="323"/>
    </row>
    <row r="198" spans="2:11" ht="15" customHeight="1">
      <c r="B198" s="302"/>
      <c r="C198" s="308"/>
      <c r="D198" s="280"/>
      <c r="E198" s="280"/>
      <c r="F198" s="301" t="s">
        <v>47</v>
      </c>
      <c r="G198" s="280"/>
      <c r="H198" s="344" t="s">
        <v>879</v>
      </c>
      <c r="I198" s="344"/>
      <c r="J198" s="344"/>
      <c r="K198" s="323"/>
    </row>
    <row r="199" spans="2:11" ht="15" customHeight="1">
      <c r="B199" s="302"/>
      <c r="C199" s="280"/>
      <c r="D199" s="280"/>
      <c r="E199" s="280"/>
      <c r="F199" s="301" t="s">
        <v>45</v>
      </c>
      <c r="G199" s="280"/>
      <c r="H199" s="344" t="s">
        <v>880</v>
      </c>
      <c r="I199" s="344"/>
      <c r="J199" s="344"/>
      <c r="K199" s="323"/>
    </row>
    <row r="200" spans="2:11" ht="15" customHeight="1">
      <c r="B200" s="302"/>
      <c r="C200" s="280"/>
      <c r="D200" s="280"/>
      <c r="E200" s="280"/>
      <c r="F200" s="301" t="s">
        <v>46</v>
      </c>
      <c r="G200" s="280"/>
      <c r="H200" s="344" t="s">
        <v>881</v>
      </c>
      <c r="I200" s="344"/>
      <c r="J200" s="344"/>
      <c r="K200" s="323"/>
    </row>
    <row r="201" spans="2:11" ht="15" customHeight="1">
      <c r="B201" s="302"/>
      <c r="C201" s="280"/>
      <c r="D201" s="280"/>
      <c r="E201" s="280"/>
      <c r="F201" s="301"/>
      <c r="G201" s="280"/>
      <c r="H201" s="280"/>
      <c r="I201" s="280"/>
      <c r="J201" s="280"/>
      <c r="K201" s="323"/>
    </row>
    <row r="202" spans="2:11" ht="15" customHeight="1">
      <c r="B202" s="302"/>
      <c r="C202" s="280" t="s">
        <v>829</v>
      </c>
      <c r="D202" s="280"/>
      <c r="E202" s="280"/>
      <c r="F202" s="301" t="s">
        <v>78</v>
      </c>
      <c r="G202" s="280"/>
      <c r="H202" s="344" t="s">
        <v>882</v>
      </c>
      <c r="I202" s="344"/>
      <c r="J202" s="344"/>
      <c r="K202" s="323"/>
    </row>
    <row r="203" spans="2:11" ht="15" customHeight="1">
      <c r="B203" s="302"/>
      <c r="C203" s="308"/>
      <c r="D203" s="280"/>
      <c r="E203" s="280"/>
      <c r="F203" s="301" t="s">
        <v>726</v>
      </c>
      <c r="G203" s="280"/>
      <c r="H203" s="344" t="s">
        <v>727</v>
      </c>
      <c r="I203" s="344"/>
      <c r="J203" s="344"/>
      <c r="K203" s="323"/>
    </row>
    <row r="204" spans="2:11" ht="15" customHeight="1">
      <c r="B204" s="302"/>
      <c r="C204" s="280"/>
      <c r="D204" s="280"/>
      <c r="E204" s="280"/>
      <c r="F204" s="301" t="s">
        <v>724</v>
      </c>
      <c r="G204" s="280"/>
      <c r="H204" s="344" t="s">
        <v>883</v>
      </c>
      <c r="I204" s="344"/>
      <c r="J204" s="344"/>
      <c r="K204" s="323"/>
    </row>
    <row r="205" spans="2:11" ht="15" customHeight="1">
      <c r="B205" s="345"/>
      <c r="C205" s="308"/>
      <c r="D205" s="308"/>
      <c r="E205" s="308"/>
      <c r="F205" s="301" t="s">
        <v>728</v>
      </c>
      <c r="G205" s="286"/>
      <c r="H205" s="346" t="s">
        <v>729</v>
      </c>
      <c r="I205" s="346"/>
      <c r="J205" s="346"/>
      <c r="K205" s="347"/>
    </row>
    <row r="206" spans="2:11" ht="15" customHeight="1">
      <c r="B206" s="345"/>
      <c r="C206" s="308"/>
      <c r="D206" s="308"/>
      <c r="E206" s="308"/>
      <c r="F206" s="301" t="s">
        <v>730</v>
      </c>
      <c r="G206" s="286"/>
      <c r="H206" s="346" t="s">
        <v>884</v>
      </c>
      <c r="I206" s="346"/>
      <c r="J206" s="346"/>
      <c r="K206" s="347"/>
    </row>
    <row r="207" spans="2:11" ht="15" customHeight="1">
      <c r="B207" s="345"/>
      <c r="C207" s="308"/>
      <c r="D207" s="308"/>
      <c r="E207" s="308"/>
      <c r="F207" s="348"/>
      <c r="G207" s="286"/>
      <c r="H207" s="349"/>
      <c r="I207" s="349"/>
      <c r="J207" s="349"/>
      <c r="K207" s="347"/>
    </row>
    <row r="208" spans="2:11" ht="15" customHeight="1">
      <c r="B208" s="345"/>
      <c r="C208" s="280" t="s">
        <v>853</v>
      </c>
      <c r="D208" s="308"/>
      <c r="E208" s="308"/>
      <c r="F208" s="301">
        <v>1</v>
      </c>
      <c r="G208" s="286"/>
      <c r="H208" s="346" t="s">
        <v>885</v>
      </c>
      <c r="I208" s="346"/>
      <c r="J208" s="346"/>
      <c r="K208" s="347"/>
    </row>
    <row r="209" spans="2:11" ht="15" customHeight="1">
      <c r="B209" s="345"/>
      <c r="C209" s="308"/>
      <c r="D209" s="308"/>
      <c r="E209" s="308"/>
      <c r="F209" s="301">
        <v>2</v>
      </c>
      <c r="G209" s="286"/>
      <c r="H209" s="346" t="s">
        <v>886</v>
      </c>
      <c r="I209" s="346"/>
      <c r="J209" s="346"/>
      <c r="K209" s="347"/>
    </row>
    <row r="210" spans="2:11" ht="15" customHeight="1">
      <c r="B210" s="345"/>
      <c r="C210" s="308"/>
      <c r="D210" s="308"/>
      <c r="E210" s="308"/>
      <c r="F210" s="301">
        <v>3</v>
      </c>
      <c r="G210" s="286"/>
      <c r="H210" s="346" t="s">
        <v>887</v>
      </c>
      <c r="I210" s="346"/>
      <c r="J210" s="346"/>
      <c r="K210" s="347"/>
    </row>
    <row r="211" spans="2:11" ht="15" customHeight="1">
      <c r="B211" s="345"/>
      <c r="C211" s="308"/>
      <c r="D211" s="308"/>
      <c r="E211" s="308"/>
      <c r="F211" s="301">
        <v>4</v>
      </c>
      <c r="G211" s="286"/>
      <c r="H211" s="346" t="s">
        <v>888</v>
      </c>
      <c r="I211" s="346"/>
      <c r="J211" s="346"/>
      <c r="K211" s="347"/>
    </row>
    <row r="212" spans="2:11" ht="12.75" customHeight="1">
      <c r="B212" s="350"/>
      <c r="C212" s="351"/>
      <c r="D212" s="351"/>
      <c r="E212" s="351"/>
      <c r="F212" s="351"/>
      <c r="G212" s="351"/>
      <c r="H212" s="351"/>
      <c r="I212" s="351"/>
      <c r="J212" s="351"/>
      <c r="K212" s="352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Nesnera</cp:lastModifiedBy>
  <dcterms:created xsi:type="dcterms:W3CDTF">2016-02-03T09:33:16Z</dcterms:created>
  <dcterms:modified xsi:type="dcterms:W3CDTF">2016-02-03T09:33:23Z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