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20150527 - Most M-03 Lovo..." sheetId="2" r:id="rId2"/>
    <sheet name="Pokyny pro vyplnění" sheetId="3" r:id="rId3"/>
  </sheets>
  <definedNames>
    <definedName name="_xlnm._FilterDatabase" localSheetId="1" hidden="1">'20150527 - Most M-03 Lovo...'!$C$91:$K$91</definedName>
    <definedName name="_xlnm.Print_Titles" localSheetId="1">'20150527 - Most M-03 Lovo...'!$91:$91</definedName>
    <definedName name="_xlnm.Print_Titles" localSheetId="0">'Rekapitulace stavby'!$49:$49</definedName>
    <definedName name="_xlnm.Print_Area" localSheetId="1">'20150527 - Most M-03 Lovo...'!$C$4:$J$34,'20150527 - Most M-03 Lovo...'!$C$40:$J$75,'20150527 - Most M-03 Lovo...'!$C$81:$K$258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<sst xmlns="http://schemas.openxmlformats.org/spreadsheetml/2006/main" count="2565" uniqueCount="778">
  <si>
    <t>Export VZ</t>
  </si>
  <si>
    <t>List obsahuje:</t>
  </si>
  <si>
    <t>3.0</t>
  </si>
  <si>
    <t>ZAMOK</t>
  </si>
  <si>
    <t>False</t>
  </si>
  <si>
    <t>{FD83FD6B-933C-4D5E-BDC1-6F21AF02793B}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</si>
  <si>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</si>
  <si>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</si>
  <si>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</si>
  <si>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</si>
  <si>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</si>
  <si>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</si>
  <si>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</si>
  <si>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</si>
  <si>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20150527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</si>
  <si>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</si>
  <si>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</si>
  <si>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Most M-03 Lovosice</t>
  </si>
  <si>
    <t>0,1</t>
  </si>
  <si>
    <t>KSO:</t>
  </si>
  <si>
    <t>CC-CZ:</t>
  </si>
  <si>
    <t>1</t>
  </si>
  <si>
    <t>Místo:</t>
  </si>
  <si>
    <t xml:space="preserve"> </t>
  </si>
  <si>
    <t>Datum:</t>
  </si>
  <si>
    <t>27.05.2015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</si>
  <si>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</si>
  <si>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</si>
  <si>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</si>
  <si>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</si>
  <si>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</si>
  <si>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</si>
  <si>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</si>
  <si>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</si>
  <si>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</si>
  <si>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</si>
  <si>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</si>
  <si>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</si>
  <si>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</si>
  <si>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</si>
  <si>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</si>
  <si>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</si>
  <si>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</si>
  <si>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</si>
  <si>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</si>
  <si>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</si>
  <si>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</si>
  <si>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</si>
  <si>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</si>
  <si>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</si>
  <si>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</si>
  <si>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</si>
  <si>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</si>
  <si>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</si>
  <si>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</si>
  <si>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</si>
  <si>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</si>
  <si>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</si>
  <si>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</si>
  <si>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</si>
  <si>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</si>
  <si>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</si>
  <si>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</si>
  <si>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</si>
  <si>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</si>
  <si>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</si>
  <si>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</si>
  <si>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</si>
  <si>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</si>
  <si>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</si>
  <si>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</si>
  <si>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</si>
  <si>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</si>
  <si>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</si>
  <si>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</si>
  <si>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</si>
  <si>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</si>
  <si>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</si>
  <si>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</si>
  <si>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</si>
  <si>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</si>
  <si>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</si>
  <si>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</si>
  <si>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</si>
  <si>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</si>
  <si>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</si>
  <si>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</si>
  <si>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</si>
  <si>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</si>
  <si>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</si>
  <si>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</si>
  <si>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</si>
  <si>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 xml:space="preserve">    997 - Přesun sutě</t>
  </si>
  <si>
    <t>PSV - Práce a dodávky PSV</t>
  </si>
  <si>
    <t xml:space="preserve">    711 - Izolace proti vodě, vlhkosti a plynům</t>
  </si>
  <si>
    <t xml:space="preserve">    713 - Izolace tepelné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</si>
  <si>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</si>
  <si>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</si>
  <si>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</si>
  <si>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748 - Elektromontáže - osvětlovací zařízení a svítidla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</si>
  <si>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</si>
  <si>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</si>
  <si>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</si>
  <si>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</si>
  <si>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</si>
  <si>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</si>
  <si>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</si>
  <si>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</si>
  <si>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</si>
  <si>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</si>
  <si>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</si>
  <si>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</si>
  <si>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</si>
  <si>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</si>
  <si>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</si>
  <si>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</si>
  <si>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</si>
  <si>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</si>
  <si>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</si>
  <si>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</si>
  <si>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</si>
  <si>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</si>
  <si>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</si>
  <si>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</si>
  <si>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</si>
  <si>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113107122</t>
  </si>
  <si>
    <t>Odstranění podkladu pl do 50 m2 z kameniva drceného tl 200 mm</t>
  </si>
  <si>
    <t>m2</t>
  </si>
  <si>
    <t>CS ÚRS 2015 01</t>
  </si>
  <si>
    <t>4</t>
  </si>
  <si>
    <t>1967169641</t>
  </si>
  <si>
    <t>VV</t>
  </si>
  <si>
    <t>6,64+8,63</t>
  </si>
  <si>
    <t>113107136</t>
  </si>
  <si>
    <t>Odstranění podkladu pl do 50 m2 z betonu vyztuženého sítěmi tl 150 mm</t>
  </si>
  <si>
    <t>1477179179</t>
  </si>
  <si>
    <t>3</t>
  </si>
  <si>
    <t>122201102</t>
  </si>
  <si>
    <t>Odkopávky a prokopávky nezapažené v hornině tř. 3 objem do 1000 m3</t>
  </si>
  <si>
    <t>m3</t>
  </si>
  <si>
    <t>-348240937</t>
  </si>
  <si>
    <t>2,5*2*0,3*2</t>
  </si>
  <si>
    <t>129203101</t>
  </si>
  <si>
    <t>Čištění otevřených koryt vodotečí š dna do 5 m hl do 2,5 m v hornině tř. 3</t>
  </si>
  <si>
    <t>1209180967</t>
  </si>
  <si>
    <t>7,2*8*0,3</t>
  </si>
  <si>
    <t>5</t>
  </si>
  <si>
    <t>132201101</t>
  </si>
  <si>
    <t>Hloubení rýh š do 600 mm v hornině tř. 3 objemu do 100 m3</t>
  </si>
  <si>
    <t>-1149227498</t>
  </si>
  <si>
    <t>0,5*0,5*6</t>
  </si>
  <si>
    <t>6</t>
  </si>
  <si>
    <t>133202011</t>
  </si>
  <si>
    <t>Hloubení šachet ručním nebo pneum nářadím v soudržných horninách tř. 3, plocha výkopu do 4 m2</t>
  </si>
  <si>
    <t>1510195766</t>
  </si>
  <si>
    <t>0,6*0,6*1*2</t>
  </si>
  <si>
    <t>0,8*0,8*0,6*2</t>
  </si>
  <si>
    <t>Součet</t>
  </si>
  <si>
    <t>7</t>
  </si>
  <si>
    <t>162701105</t>
  </si>
  <si>
    <t>Vodorovné přemístění do 10000 m výkopku/sypaniny z horniny tř. 1 až 4</t>
  </si>
  <si>
    <t>-1081079499</t>
  </si>
  <si>
    <t>3+17,28+2</t>
  </si>
  <si>
    <t>8</t>
  </si>
  <si>
    <t>162701109</t>
  </si>
  <si>
    <t>Příplatek k vodorovnému přemístění výkopku/sypaniny z horniny tř. 1 až 4 ZKD 1000 m přes 10000 m</t>
  </si>
  <si>
    <t>-1033508317</t>
  </si>
  <si>
    <t>20,28+2</t>
  </si>
  <si>
    <t>22,28*15 'Přepočtené koeficientem množství</t>
  </si>
  <si>
    <t>9</t>
  </si>
  <si>
    <t>167101101</t>
  </si>
  <si>
    <t>Nakládání výkopku z hornin tř. 1 až 4 do 100 m3</t>
  </si>
  <si>
    <t>1821892661</t>
  </si>
  <si>
    <t>171201211</t>
  </si>
  <si>
    <t>Poplatek za uložení odpadu ze sypaniny na skládce (skládkovné)</t>
  </si>
  <si>
    <t>t</t>
  </si>
  <si>
    <t>1532153810</t>
  </si>
  <si>
    <t>22,28*1,8 'Přepočtené koeficientem množství</t>
  </si>
  <si>
    <t>11</t>
  </si>
  <si>
    <t>175101201</t>
  </si>
  <si>
    <t>Obsypání objektu nad přilehlým původním terénem sypaninou bez prohození, uloženou do 3 m</t>
  </si>
  <si>
    <t>-478437213</t>
  </si>
  <si>
    <t>12</t>
  </si>
  <si>
    <t>M</t>
  </si>
  <si>
    <t>583373700</t>
  </si>
  <si>
    <t>štěrkopísek  (Hulín) frakce 0-63 třída C</t>
  </si>
  <si>
    <t>957734716</t>
  </si>
  <si>
    <t>1,2</t>
  </si>
  <si>
    <t>1,2*1,8 'Přepočtené koeficientem množství</t>
  </si>
  <si>
    <t>13</t>
  </si>
  <si>
    <t>181006111</t>
  </si>
  <si>
    <t>Rozprostření zemin tl vrstvy do 0,1 m schopných zúrodnění v rovině a sklonu do 1:5</t>
  </si>
  <si>
    <t>849016028</t>
  </si>
  <si>
    <t>100+5</t>
  </si>
  <si>
    <t>Zakládání</t>
  </si>
  <si>
    <t>14</t>
  </si>
  <si>
    <t>212341111</t>
  </si>
  <si>
    <t>Obetonování drenážních trub mezerovitým betonem</t>
  </si>
  <si>
    <t>254952432</t>
  </si>
  <si>
    <t>0,45*2*2</t>
  </si>
  <si>
    <t>212792211</t>
  </si>
  <si>
    <t>Odvodnění mostní opěry - drenážní flexibilní plastové potrubí DN 100</t>
  </si>
  <si>
    <t>m</t>
  </si>
  <si>
    <t>-1005168864</t>
  </si>
  <si>
    <t>16</t>
  </si>
  <si>
    <t>213141111</t>
  </si>
  <si>
    <t>Zřízení vrstvy z geotextilie v rovině nebo ve sklonu do 1:5 š do 3 m</t>
  </si>
  <si>
    <t>1500187565</t>
  </si>
  <si>
    <t>17</t>
  </si>
  <si>
    <t>693110640</t>
  </si>
  <si>
    <t>geotextilie netkaná geoNetex M, 500 g/m2, šíře 300 cm</t>
  </si>
  <si>
    <t>-926635269</t>
  </si>
  <si>
    <t>15,27*1,15 'Přepočtené koeficientem množství</t>
  </si>
  <si>
    <t>18</t>
  </si>
  <si>
    <t>281604111</t>
  </si>
  <si>
    <t>Injektování aktivovanými směsmi nízkotlaké vzestupné tlakem do 0,6 MPa</t>
  </si>
  <si>
    <t>hod</t>
  </si>
  <si>
    <t>30375043</t>
  </si>
  <si>
    <t>19</t>
  </si>
  <si>
    <t>585221490</t>
  </si>
  <si>
    <t>cement struskoportlandský CEM II/B-S 32.5 R VL</t>
  </si>
  <si>
    <t>2011855335</t>
  </si>
  <si>
    <t>Svislé a kompletní konstrukce</t>
  </si>
  <si>
    <t>20</t>
  </si>
  <si>
    <t>334323118</t>
  </si>
  <si>
    <t>Mostní opěry a úložné prahy ze ŽB C 30/37</t>
  </si>
  <si>
    <t>1450710499</t>
  </si>
  <si>
    <t>2,035*2*0,75+0,2*0,235*2</t>
  </si>
  <si>
    <t>1,935*2*0,69+0,2*0,235*2</t>
  </si>
  <si>
    <t>334351112</t>
  </si>
  <si>
    <t>Bednění systémové mostních opěr a úložných prahů z překližek pro ŽB - zřízení</t>
  </si>
  <si>
    <t>-1392977561</t>
  </si>
  <si>
    <t>(2,035*0,75*2+1,935*0,69*2)</t>
  </si>
  <si>
    <t>0,69*2*2</t>
  </si>
  <si>
    <t>0,75*2*2</t>
  </si>
  <si>
    <t>22</t>
  </si>
  <si>
    <t>334351211</t>
  </si>
  <si>
    <t>Bednění systémové mostních opěr a úložných prahů z překližek - odstranění</t>
  </si>
  <si>
    <t>-890116764</t>
  </si>
  <si>
    <t>23</t>
  </si>
  <si>
    <t>334361216</t>
  </si>
  <si>
    <t>Výztuž dříků opěr z betonářské oceli 10 505</t>
  </si>
  <si>
    <t>-801366553</t>
  </si>
  <si>
    <t>0,692</t>
  </si>
  <si>
    <t>24</t>
  </si>
  <si>
    <t>334951113</t>
  </si>
  <si>
    <t>Podpěrné skruže dočasné ze dřeva z hranolů - zřízení</t>
  </si>
  <si>
    <t>2076316420</t>
  </si>
  <si>
    <t>25</t>
  </si>
  <si>
    <t>334952113</t>
  </si>
  <si>
    <t>Podpěrné skruže dočasné ze dřeva z hranolů - odstranění</t>
  </si>
  <si>
    <t>-300028572</t>
  </si>
  <si>
    <t>Vodorovné konstrukce</t>
  </si>
  <si>
    <t>26</t>
  </si>
  <si>
    <t>6122226R</t>
  </si>
  <si>
    <t>Mostní konstrukce včetně PKO</t>
  </si>
  <si>
    <t>1434253339</t>
  </si>
  <si>
    <t>27</t>
  </si>
  <si>
    <t>423172111</t>
  </si>
  <si>
    <t>Montáž zabetonovaných ocelových nosníků most o 1 poli rozpětí do 13 m</t>
  </si>
  <si>
    <t>kus</t>
  </si>
  <si>
    <t>-1714019388</t>
  </si>
  <si>
    <t>28</t>
  </si>
  <si>
    <t>428941122</t>
  </si>
  <si>
    <t>Osazení mostního ložiska ocelového válečkového zatížení do 2500 kN</t>
  </si>
  <si>
    <t>-1996385429</t>
  </si>
  <si>
    <t>29</t>
  </si>
  <si>
    <t>5901011R</t>
  </si>
  <si>
    <t>Mostní ložisko válečkové</t>
  </si>
  <si>
    <t>-2094701490</t>
  </si>
  <si>
    <t>30</t>
  </si>
  <si>
    <t>428941123</t>
  </si>
  <si>
    <t>Osazení mostního ložiska ocelového pevného zatížení do 2500 kN</t>
  </si>
  <si>
    <t>-2038080755</t>
  </si>
  <si>
    <t>31</t>
  </si>
  <si>
    <t>590R</t>
  </si>
  <si>
    <t>Ložisko pevné</t>
  </si>
  <si>
    <t>1969538418</t>
  </si>
  <si>
    <t>32</t>
  </si>
  <si>
    <t>451572111</t>
  </si>
  <si>
    <t>Lože a obsyp otevřený výkop z kameniva drobného těženého</t>
  </si>
  <si>
    <t>1649520076</t>
  </si>
  <si>
    <t>6*0,5*0,2</t>
  </si>
  <si>
    <t>33</t>
  </si>
  <si>
    <t>462511161</t>
  </si>
  <si>
    <t>Zához z lomového kamene tříděného hmotnost kamenů do 80 kg bez výplně</t>
  </si>
  <si>
    <t>-920384108</t>
  </si>
  <si>
    <t>34</t>
  </si>
  <si>
    <t>462511169</t>
  </si>
  <si>
    <t>Příplatek za urovnání líce záhozu z lomového kamene tříděného</t>
  </si>
  <si>
    <t>1097360029</t>
  </si>
  <si>
    <t>7,2*8</t>
  </si>
  <si>
    <t>Komunikace</t>
  </si>
  <si>
    <t>35</t>
  </si>
  <si>
    <t>564231111</t>
  </si>
  <si>
    <t>Podklad nebo podsyp ze štěrkopísku ŠP tl 100 mm</t>
  </si>
  <si>
    <t>-1393742670</t>
  </si>
  <si>
    <t>5,3+8,1</t>
  </si>
  <si>
    <t>36</t>
  </si>
  <si>
    <t>596211210</t>
  </si>
  <si>
    <t>Kladení zámkové dlažby komunikací pro pěší tl 80 mm skupiny A pl do 50 m2</t>
  </si>
  <si>
    <t>-700459651</t>
  </si>
  <si>
    <t>37</t>
  </si>
  <si>
    <t>592450070</t>
  </si>
  <si>
    <t>dlažba zámková H-PROFIL HBB 20x16,5x8 cm přírodní</t>
  </si>
  <si>
    <t>-500619067</t>
  </si>
  <si>
    <t>Trubní vedení</t>
  </si>
  <si>
    <t>38</t>
  </si>
  <si>
    <t>899722114</t>
  </si>
  <si>
    <t>Krytí  výstražnou fólií z PVC 40 cm</t>
  </si>
  <si>
    <t>-1996496096</t>
  </si>
  <si>
    <t>Ostatní konstrukce a práce-bourání</t>
  </si>
  <si>
    <t>39</t>
  </si>
  <si>
    <t>916231213</t>
  </si>
  <si>
    <t>Osazení chodníkového obrubníku betonového stojatého s boční opěrou do lože z betonu prostého</t>
  </si>
  <si>
    <t>1588018039</t>
  </si>
  <si>
    <t>4,1*2+4,93+6,12</t>
  </si>
  <si>
    <t>40</t>
  </si>
  <si>
    <t>592174110</t>
  </si>
  <si>
    <t>obrubník betonový chodníkový ABO 15-10 100x8x20 cm</t>
  </si>
  <si>
    <t>1715373794</t>
  </si>
  <si>
    <t>41</t>
  </si>
  <si>
    <t>919000R1</t>
  </si>
  <si>
    <t>Zábrana - zřízení a odstranění</t>
  </si>
  <si>
    <t>soubor</t>
  </si>
  <si>
    <t>-1934385403</t>
  </si>
  <si>
    <t>42</t>
  </si>
  <si>
    <t>919121223</t>
  </si>
  <si>
    <t>Těsnění spár zálivkou za studena pro komůrky š 15 mm hl 30 mm bez těsnicího profilu</t>
  </si>
  <si>
    <t>-1010478108</t>
  </si>
  <si>
    <t>43</t>
  </si>
  <si>
    <t>919735122</t>
  </si>
  <si>
    <t>Řezání stávajícího betonového krytu hl do 100 mm</t>
  </si>
  <si>
    <t>-798110042</t>
  </si>
  <si>
    <t>44</t>
  </si>
  <si>
    <t>936171123</t>
  </si>
  <si>
    <t>Osazení kovových doplňků mostního vybavení - desky do 15 kg přichycené šrouby</t>
  </si>
  <si>
    <t>-1465278322</t>
  </si>
  <si>
    <t>45</t>
  </si>
  <si>
    <t>15952120R</t>
  </si>
  <si>
    <t>Přechodový plech</t>
  </si>
  <si>
    <t>-1451777403</t>
  </si>
  <si>
    <t>46</t>
  </si>
  <si>
    <t>938111111</t>
  </si>
  <si>
    <t>Čištění zdiva opěr, pilířů, křídel od mechu a jiné vegetace</t>
  </si>
  <si>
    <t>196735003</t>
  </si>
  <si>
    <t>47</t>
  </si>
  <si>
    <t>953961218</t>
  </si>
  <si>
    <t>Kotvy chemickou patronou M 30 hl 270 mm do betonu, ŽB nebo kamene s vyvrtáním otvoru</t>
  </si>
  <si>
    <t>-1703381580</t>
  </si>
  <si>
    <t>48</t>
  </si>
  <si>
    <t>953965161</t>
  </si>
  <si>
    <t>Kotevní šroub pro chemické kotvy M 30 dl 380 mm</t>
  </si>
  <si>
    <t>-1964339205</t>
  </si>
  <si>
    <t>49</t>
  </si>
  <si>
    <t>962051111</t>
  </si>
  <si>
    <t>Bourání mostních zdí a pilířů z ŽB</t>
  </si>
  <si>
    <t>2135150077</t>
  </si>
  <si>
    <t>2*2*0,1*2</t>
  </si>
  <si>
    <t>50</t>
  </si>
  <si>
    <t>963071112</t>
  </si>
  <si>
    <t>Demontáž ocelových prvků mostů šroubovaných nebo svařovaných přes 100 kg</t>
  </si>
  <si>
    <t>kg</t>
  </si>
  <si>
    <t>-1635678094</t>
  </si>
  <si>
    <t>51</t>
  </si>
  <si>
    <t>963071121</t>
  </si>
  <si>
    <t>Demontáž ocelových prvků mostů nýtovaných do 100 kg</t>
  </si>
  <si>
    <t>225201564</t>
  </si>
  <si>
    <t>52</t>
  </si>
  <si>
    <t>967041111</t>
  </si>
  <si>
    <t>Úprava úložné spáry pod úložný práh odsekáním vrstvy zdiva tl 100 mm</t>
  </si>
  <si>
    <t>-1602804883</t>
  </si>
  <si>
    <t>53</t>
  </si>
  <si>
    <t>985131111</t>
  </si>
  <si>
    <t>Očištění ploch stěn, rubu kleneb a podlah tlakovou vodou</t>
  </si>
  <si>
    <t>-869404269</t>
  </si>
  <si>
    <t>(2,35+1,935)*2</t>
  </si>
  <si>
    <t>30 "zdivo"</t>
  </si>
  <si>
    <t>54</t>
  </si>
  <si>
    <t>985232111</t>
  </si>
  <si>
    <t>Hloubkové spárování zdiva aktivovanou maltou spára hl do 80 mm dl do 6 m/m2</t>
  </si>
  <si>
    <t>681852753</t>
  </si>
  <si>
    <t>2,5*6*2</t>
  </si>
  <si>
    <t>99</t>
  </si>
  <si>
    <t>Přesun hmot</t>
  </si>
  <si>
    <t>55</t>
  </si>
  <si>
    <t>997013501</t>
  </si>
  <si>
    <t>Odvoz suti a vybouraných hmot na skládku nebo meziskládku do 1 km se složením</t>
  </si>
  <si>
    <t>1523356149</t>
  </si>
  <si>
    <t>56</t>
  </si>
  <si>
    <t>997013509</t>
  </si>
  <si>
    <t>Příplatek k odvozu suti a vybouraných hmot na skládku ZKD 1 km přes 1 km</t>
  </si>
  <si>
    <t>1918074735</t>
  </si>
  <si>
    <t>11,872*19 'Přepočtené koeficientem množství</t>
  </si>
  <si>
    <t>57</t>
  </si>
  <si>
    <t>998212111</t>
  </si>
  <si>
    <t>Přesun hmot pro mosty zděné, monolitické betonové nebo ocelové v do 20 m</t>
  </si>
  <si>
    <t>-1511724159</t>
  </si>
  <si>
    <t>997</t>
  </si>
  <si>
    <t>Přesun sutě</t>
  </si>
  <si>
    <t>58</t>
  </si>
  <si>
    <t>997221815</t>
  </si>
  <si>
    <t>Poplatek za uložení betonového odpadu na skládce (skládkovné)</t>
  </si>
  <si>
    <t>-426086385</t>
  </si>
  <si>
    <t>PSV</t>
  </si>
  <si>
    <t>Práce a dodávky PSV</t>
  </si>
  <si>
    <t>711</t>
  </si>
  <si>
    <t>Izolace proti vodě, vlhkosti a plynům</t>
  </si>
  <si>
    <t>59</t>
  </si>
  <si>
    <t>711111001</t>
  </si>
  <si>
    <t>Provedení izolace proti zemní vlhkosti vodorovné za studena nátěrem penetračním</t>
  </si>
  <si>
    <t>-2021305386</t>
  </si>
  <si>
    <t>60</t>
  </si>
  <si>
    <t>111631500</t>
  </si>
  <si>
    <t>lak asfaltový ALP/9 bal 9 kg</t>
  </si>
  <si>
    <t>-1004951443</t>
  </si>
  <si>
    <t>5,684*0,0004 'Přepočtené koeficientem množství</t>
  </si>
  <si>
    <t>61</t>
  </si>
  <si>
    <t>711111002</t>
  </si>
  <si>
    <t>Provedení izolace proti zemní vlhkosti vodorovné za studena lakem asfaltovým</t>
  </si>
  <si>
    <t>1936893285</t>
  </si>
  <si>
    <t>5,684*2</t>
  </si>
  <si>
    <t>62</t>
  </si>
  <si>
    <t>111631520</t>
  </si>
  <si>
    <t>lak asfaltový  ALN bal. 160 kg</t>
  </si>
  <si>
    <t>-1959766374</t>
  </si>
  <si>
    <t>11,368*0,00035 'Přepočtené koeficientem množství</t>
  </si>
  <si>
    <t>63</t>
  </si>
  <si>
    <t>711131101</t>
  </si>
  <si>
    <t>Provedení izolace proti zemní vlhkosti pásy na sucho vodorovné AIP nebo tkaninou</t>
  </si>
  <si>
    <t>-368431523</t>
  </si>
  <si>
    <t>64</t>
  </si>
  <si>
    <t>685367500</t>
  </si>
  <si>
    <t>textilie  SI 40/35 D tl 3,5 mm</t>
  </si>
  <si>
    <t>-70709570</t>
  </si>
  <si>
    <t>5,684*0,35 'Přepočtené koeficientem množství</t>
  </si>
  <si>
    <t>713</t>
  </si>
  <si>
    <t>Izolace tepelné</t>
  </si>
  <si>
    <t>65</t>
  </si>
  <si>
    <t>713131141</t>
  </si>
  <si>
    <t>Montáž izolace tepelné stěn a základů lepením celoplošně rohoží, pásů, dílců, desek</t>
  </si>
  <si>
    <t>-904234420</t>
  </si>
  <si>
    <t>0,2*2*2</t>
  </si>
  <si>
    <t>66</t>
  </si>
  <si>
    <t>283763660</t>
  </si>
  <si>
    <t>polystyren extrudovaný  XPS III - (S,G,NF,) - 1250 x 600 x 50 mm</t>
  </si>
  <si>
    <t>423424540</t>
  </si>
  <si>
    <t>0,8*1,02 'Přepočtené koeficientem množství</t>
  </si>
  <si>
    <t>743</t>
  </si>
  <si>
    <t>Elektromontáže - hrubá montáž</t>
  </si>
  <si>
    <t>67</t>
  </si>
  <si>
    <t>743112219</t>
  </si>
  <si>
    <t>Montáž trubka plastová ohebná D 48 mm uložená volně</t>
  </si>
  <si>
    <t>-1993090499</t>
  </si>
  <si>
    <t>68</t>
  </si>
  <si>
    <t>345713550</t>
  </si>
  <si>
    <t>trubka elektroinstalační ohebná Kopoflex, HDPE+LDPE KF 09110</t>
  </si>
  <si>
    <t>1069004848</t>
  </si>
  <si>
    <t>69</t>
  </si>
  <si>
    <t>743559000R</t>
  </si>
  <si>
    <t xml:space="preserve"> zakrytí kabelu cihlou</t>
  </si>
  <si>
    <t>608096790</t>
  </si>
  <si>
    <t>70</t>
  </si>
  <si>
    <t>596100090</t>
  </si>
  <si>
    <t>cihla pálená plná CP 29x14x6,5 cm P15</t>
  </si>
  <si>
    <t>tis kus</t>
  </si>
  <si>
    <t>-448391678</t>
  </si>
  <si>
    <t>71</t>
  </si>
  <si>
    <t>743611121</t>
  </si>
  <si>
    <t>Montáž vodič uzemňovací drát nebo lano D do 10 mm na povrchu</t>
  </si>
  <si>
    <t>360034798</t>
  </si>
  <si>
    <t>72</t>
  </si>
  <si>
    <t>354410730</t>
  </si>
  <si>
    <t>drát průměr 10 mm FeZn</t>
  </si>
  <si>
    <t>-922635970</t>
  </si>
  <si>
    <t>73</t>
  </si>
  <si>
    <t>743612111-D</t>
  </si>
  <si>
    <t>Demontáž vodič uzemňovací FeZn pásek průřezu do 120 mm2v městské zástavbě v zemi</t>
  </si>
  <si>
    <t>1441220965</t>
  </si>
  <si>
    <t>744</t>
  </si>
  <si>
    <t>Elektromontáže - rozvody vodičů měděných</t>
  </si>
  <si>
    <t>74</t>
  </si>
  <si>
    <t>744422110</t>
  </si>
  <si>
    <t>Montáž kabel Cu sk.1 do 1kV do 0,40kg trubka nebo lišta zatažená</t>
  </si>
  <si>
    <t>-1928624378</t>
  </si>
  <si>
    <t>75</t>
  </si>
  <si>
    <t>341110300</t>
  </si>
  <si>
    <t>kabel silový s Cu jádrem CYKY 3x1,5 mm2</t>
  </si>
  <si>
    <t>-1752300424</t>
  </si>
  <si>
    <t>76</t>
  </si>
  <si>
    <t>744431300</t>
  </si>
  <si>
    <t>Montáž kabel Cu sk.1 do 1 kV do 1,00 kg uložený volně</t>
  </si>
  <si>
    <t>1649530990</t>
  </si>
  <si>
    <t>77</t>
  </si>
  <si>
    <t>341110760</t>
  </si>
  <si>
    <t>kabel silový s Cu jádrem CYKY 4x10 mm2</t>
  </si>
  <si>
    <t>1981377007</t>
  </si>
  <si>
    <t>78</t>
  </si>
  <si>
    <t>744431300-D</t>
  </si>
  <si>
    <t>Demontáž kabel Cu sk.1 do 1 kV do 1,00 kg uložený volně</t>
  </si>
  <si>
    <t>866216746</t>
  </si>
  <si>
    <t>746</t>
  </si>
  <si>
    <t>Elektromontáže - soubory pro vodiče</t>
  </si>
  <si>
    <t>79</t>
  </si>
  <si>
    <t>746413150</t>
  </si>
  <si>
    <t>Ukončení kabelů 3x1,5 až 4 mm2 smršťovací záklopkou nebo páskem bez letování</t>
  </si>
  <si>
    <t>2006580795</t>
  </si>
  <si>
    <t>80</t>
  </si>
  <si>
    <t>746413430</t>
  </si>
  <si>
    <t>Ukončení kabelů 4x10 mm2 smršťovací záklopkou nebo páskem bez letování</t>
  </si>
  <si>
    <t>606827531</t>
  </si>
  <si>
    <t>81</t>
  </si>
  <si>
    <t>746421512</t>
  </si>
  <si>
    <t>Spojka kabelová</t>
  </si>
  <si>
    <t>1303446307</t>
  </si>
  <si>
    <t>82</t>
  </si>
  <si>
    <t>74646111R</t>
  </si>
  <si>
    <t>Nespecifikované práce</t>
  </si>
  <si>
    <t>Hr</t>
  </si>
  <si>
    <t>-524097449</t>
  </si>
  <si>
    <t>748</t>
  </si>
  <si>
    <t>Elektromontáže - osvětlovací zařízení a svítidla</t>
  </si>
  <si>
    <t>83</t>
  </si>
  <si>
    <t>748711200</t>
  </si>
  <si>
    <t>Montáž stožár osvětlení parkový ocelový</t>
  </si>
  <si>
    <t>48141471</t>
  </si>
  <si>
    <t>84</t>
  </si>
  <si>
    <t>316740650</t>
  </si>
  <si>
    <t xml:space="preserve">stožár osvětlovací slx5000 žárově zinkovaný </t>
  </si>
  <si>
    <t>233200437</t>
  </si>
  <si>
    <t>85</t>
  </si>
  <si>
    <t>748711200-D</t>
  </si>
  <si>
    <t>Demontáž stožár osvětlení parkový ocelový</t>
  </si>
  <si>
    <t>2096305605</t>
  </si>
  <si>
    <t>86</t>
  </si>
  <si>
    <t>748721110</t>
  </si>
  <si>
    <t>Montáž výložník osvětlení jednoramenný nástěnný do 35 kg</t>
  </si>
  <si>
    <t>-1835306669</t>
  </si>
  <si>
    <t>87</t>
  </si>
  <si>
    <t>31630465R</t>
  </si>
  <si>
    <t>Svítidlo  LV236-S60</t>
  </si>
  <si>
    <t>1193652721</t>
  </si>
  <si>
    <t>88</t>
  </si>
  <si>
    <t>748721110-D</t>
  </si>
  <si>
    <t>Demontáž výložník osvětlení jednoramenný nástěnný do 35 kg</t>
  </si>
  <si>
    <t>1464918604</t>
  </si>
  <si>
    <t>89</t>
  </si>
  <si>
    <t>748741000</t>
  </si>
  <si>
    <t>Montáž elektrovýzbroj stožáru 1 okruh</t>
  </si>
  <si>
    <t>747167352</t>
  </si>
  <si>
    <t>90</t>
  </si>
  <si>
    <t>748741000-D</t>
  </si>
  <si>
    <t>Demontáž elektrovýzbroj stožáru 1 okruh</t>
  </si>
  <si>
    <t>-1761752623</t>
  </si>
  <si>
    <t>767</t>
  </si>
  <si>
    <t>Konstrukce zámečnické</t>
  </si>
  <si>
    <t>91</t>
  </si>
  <si>
    <t>767161119</t>
  </si>
  <si>
    <t>Montáž zábradlí rovného z trubek do zdi hmotnosti přes 45 kg</t>
  </si>
  <si>
    <t>73188531</t>
  </si>
  <si>
    <t>92</t>
  </si>
  <si>
    <t>14011020R</t>
  </si>
  <si>
    <t>Zábradlí pozink</t>
  </si>
  <si>
    <t>1801209823</t>
  </si>
  <si>
    <t>93</t>
  </si>
  <si>
    <t>767590120</t>
  </si>
  <si>
    <t>Montáž podlahového roštu šroubovaného</t>
  </si>
  <si>
    <t>-44133270</t>
  </si>
  <si>
    <t>17,798*46,1</t>
  </si>
  <si>
    <t>94</t>
  </si>
  <si>
    <t>553470140</t>
  </si>
  <si>
    <t>rošt podlahový lisovaný PZN</t>
  </si>
  <si>
    <t>-1394665597</t>
  </si>
  <si>
    <t>1,6*10,5</t>
  </si>
  <si>
    <t>VRN</t>
  </si>
  <si>
    <t>Vedlejší rozpočtové náklady</t>
  </si>
  <si>
    <t>VRN1</t>
  </si>
  <si>
    <t>Průzkumné, geodetické a projektové práce</t>
  </si>
  <si>
    <t>95</t>
  </si>
  <si>
    <t>011524000</t>
  </si>
  <si>
    <t>Stavebně-statický průzkum</t>
  </si>
  <si>
    <t>Kč</t>
  </si>
  <si>
    <t>1024</t>
  </si>
  <si>
    <t>634681151</t>
  </si>
  <si>
    <t>96</t>
  </si>
  <si>
    <t>012203000</t>
  </si>
  <si>
    <t>Geodetické práce při provádění stavby</t>
  </si>
  <si>
    <t>-1866624973</t>
  </si>
  <si>
    <t>97</t>
  </si>
  <si>
    <t>012303000</t>
  </si>
  <si>
    <t>Geodetické práce po výstavbě</t>
  </si>
  <si>
    <t>1855819353</t>
  </si>
  <si>
    <t>VRN3</t>
  </si>
  <si>
    <t>Zařízení staveniště</t>
  </si>
  <si>
    <t>98</t>
  </si>
  <si>
    <t>032903000</t>
  </si>
  <si>
    <t>Náklady na provoz a údržbu vybavení staveniště</t>
  </si>
  <si>
    <t>-1132975695</t>
  </si>
  <si>
    <t>034403000</t>
  </si>
  <si>
    <t>Dopravní značení na staveništi</t>
  </si>
  <si>
    <t>-579653238</t>
  </si>
  <si>
    <t>VRN7</t>
  </si>
  <si>
    <t>Provozní vlivy</t>
  </si>
  <si>
    <t>075603000</t>
  </si>
  <si>
    <t>Jiná ochranná pásma - vytyčení a zajištění sítí</t>
  </si>
  <si>
    <t>-890915912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</si>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</sst>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\ &quot;EUR&quot;;\-#,##0\ &quot;EUR&quot;"/>
    <numFmt numFmtId="170" formatCode="#,##0\ &quot;EUR&quot;;[Red]\-#,##0\ &quot;EUR&quot;"/>
    <numFmt numFmtId="171" formatCode="#,##0.00\ &quot;EUR&quot;;\-#,##0.00\ &quot;EUR&quot;"/>
    <numFmt numFmtId="172" formatCode="#,##0.00\ &quot;EUR&quot;;[Red]\-#,##0.00\ &quot;EUR&quot;"/>
    <numFmt numFmtId="173" formatCode="_-* #,##0\ &quot;EUR&quot;_-;\-* #,##0\ &quot;EUR&quot;_-;_-* &quot;-&quot;\ &quot;EUR&quot;_-;_-@_-"/>
    <numFmt numFmtId="174" formatCode="_-* #,##0\ _E_U_R_-;\-* #,##0\ _E_U_R_-;_-* &quot;-&quot;\ _E_U_R_-;_-@_-"/>
    <numFmt numFmtId="175" formatCode="_-* #,##0.00\ &quot;EUR&quot;_-;\-* #,##0.00\ &quot;EUR&quot;_-;_-* &quot;-&quot;??\ &quot;EUR&quot;_-;_-@_-"/>
    <numFmt numFmtId="176" formatCode="_-* #,##0.00\ _E_U_R_-;\-* #,##0.00\ _E_U_R_-;_-* &quot;-&quot;??\ _E_U_R_-;_-@_-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6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1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37" fillId="35" borderId="2" applyNumberFormat="0" applyAlignment="0" applyProtection="0"/>
    <xf numFmtId="0" fontId="57" fillId="3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59" fillId="38" borderId="0" applyNumberFormat="0" applyBorder="0" applyAlignment="0" applyProtection="0"/>
    <xf numFmtId="0" fontId="0" fillId="39" borderId="7" applyNumberFormat="0" applyFont="0" applyAlignment="0" applyProtection="0"/>
    <xf numFmtId="0" fontId="42" fillId="0" borderId="8" applyNumberFormat="0" applyFill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43" fillId="0" borderId="10" applyNumberFormat="0" applyFill="0" applyAlignment="0" applyProtection="0"/>
    <xf numFmtId="0" fontId="61" fillId="40" borderId="0" applyNumberFormat="0" applyBorder="0" applyAlignment="0" applyProtection="0"/>
    <xf numFmtId="0" fontId="6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3" borderId="11" applyNumberFormat="0" applyAlignment="0" applyProtection="0"/>
    <xf numFmtId="0" fontId="47" fillId="41" borderId="11" applyNumberFormat="0" applyAlignment="0" applyProtection="0"/>
    <xf numFmtId="0" fontId="48" fillId="41" borderId="12" applyNumberFormat="0" applyAlignment="0" applyProtection="0"/>
    <xf numFmtId="0" fontId="6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51" borderId="0" applyNumberFormat="0" applyBorder="0" applyAlignment="0" applyProtection="0"/>
  </cellStyleXfs>
  <cellXfs count="33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7" borderId="0" xfId="0" applyFill="1" applyAlignment="1">
      <alignment horizontal="left" vertical="top"/>
    </xf>
    <xf numFmtId="0" fontId="1" fillId="37" borderId="0" xfId="0" applyFont="1" applyFill="1" applyAlignment="1">
      <alignment horizontal="left" vertical="center"/>
    </xf>
    <xf numFmtId="0" fontId="0" fillId="3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3" xfId="0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0" fillId="0" borderId="15" xfId="0" applyBorder="1" applyAlignment="1" applyProtection="1">
      <alignment horizontal="left" vertical="top"/>
      <protection/>
    </xf>
    <xf numFmtId="0" fontId="0" fillId="0" borderId="16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9" borderId="0" xfId="0" applyFont="1" applyFill="1" applyAlignment="1">
      <alignment horizontal="left" vertical="center"/>
    </xf>
    <xf numFmtId="49" fontId="7" fillId="39" borderId="0" xfId="0" applyNumberFormat="1" applyFont="1" applyFill="1" applyAlignment="1">
      <alignment horizontal="left" vertical="top"/>
    </xf>
    <xf numFmtId="0" fontId="0" fillId="0" borderId="18" xfId="0" applyBorder="1" applyAlignment="1" applyProtection="1">
      <alignment horizontal="left" vertical="top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7" xfId="0" applyFont="1" applyBorder="1" applyAlignment="1" applyProtection="1">
      <alignment horizontal="left" vertical="center"/>
      <protection/>
    </xf>
    <xf numFmtId="0" fontId="0" fillId="41" borderId="0" xfId="0" applyFont="1" applyFill="1" applyAlignment="1" applyProtection="1">
      <alignment horizontal="left" vertical="center"/>
      <protection/>
    </xf>
    <xf numFmtId="0" fontId="9" fillId="41" borderId="20" xfId="0" applyFont="1" applyFill="1" applyBorder="1" applyAlignment="1" applyProtection="1">
      <alignment horizontal="left" vertical="center"/>
      <protection/>
    </xf>
    <xf numFmtId="0" fontId="0" fillId="41" borderId="21" xfId="0" applyFont="1" applyFill="1" applyBorder="1" applyAlignment="1" applyProtection="1">
      <alignment horizontal="left" vertical="center"/>
      <protection/>
    </xf>
    <xf numFmtId="0" fontId="9" fillId="41" borderId="21" xfId="0" applyFont="1" applyFill="1" applyBorder="1" applyAlignment="1" applyProtection="1">
      <alignment horizontal="center" vertical="center"/>
      <protection/>
    </xf>
    <xf numFmtId="164" fontId="9" fillId="41" borderId="21" xfId="0" applyNumberFormat="1" applyFont="1" applyFill="1" applyBorder="1" applyAlignment="1" applyProtection="1">
      <alignment horizontal="right" vertical="center"/>
      <protection/>
    </xf>
    <xf numFmtId="0" fontId="0" fillId="41" borderId="17" xfId="0" applyFont="1" applyFill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6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Border="1" applyAlignment="1" applyProtection="1">
      <alignment horizontal="left" vertical="center"/>
      <protection/>
    </xf>
    <xf numFmtId="0" fontId="7" fillId="41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3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7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6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6" xfId="0" applyFont="1" applyBorder="1" applyAlignment="1">
      <alignment horizontal="left" vertical="center"/>
    </xf>
    <xf numFmtId="164" fontId="19" fillId="0" borderId="34" xfId="0" applyNumberFormat="1" applyFont="1" applyBorder="1" applyAlignment="1" applyProtection="1">
      <alignment horizontal="right" vertical="center"/>
      <protection/>
    </xf>
    <xf numFmtId="164" fontId="19" fillId="0" borderId="35" xfId="0" applyNumberFormat="1" applyFont="1" applyBorder="1" applyAlignment="1" applyProtection="1">
      <alignment horizontal="right" vertical="center"/>
      <protection/>
    </xf>
    <xf numFmtId="167" fontId="19" fillId="0" borderId="35" xfId="0" applyNumberFormat="1" applyFont="1" applyBorder="1" applyAlignment="1" applyProtection="1">
      <alignment horizontal="right" vertical="center"/>
      <protection/>
    </xf>
    <xf numFmtId="164" fontId="19" fillId="0" borderId="36" xfId="0" applyNumberFormat="1" applyFont="1" applyBorder="1" applyAlignment="1" applyProtection="1">
      <alignment horizontal="right" vertical="center"/>
      <protection/>
    </xf>
    <xf numFmtId="0" fontId="0" fillId="0" borderId="14" xfId="0" applyBorder="1" applyAlignment="1">
      <alignment horizontal="left" vertical="top"/>
    </xf>
    <xf numFmtId="0" fontId="0" fillId="0" borderId="16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37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0" fillId="41" borderId="0" xfId="0" applyFill="1" applyAlignment="1" applyProtection="1">
      <alignment horizontal="left" vertical="center"/>
      <protection/>
    </xf>
    <xf numFmtId="0" fontId="0" fillId="41" borderId="21" xfId="0" applyFill="1" applyBorder="1" applyAlignment="1" applyProtection="1">
      <alignment horizontal="left" vertical="center"/>
      <protection/>
    </xf>
    <xf numFmtId="0" fontId="9" fillId="41" borderId="21" xfId="0" applyFont="1" applyFill="1" applyBorder="1" applyAlignment="1" applyProtection="1">
      <alignment horizontal="right" vertical="center"/>
      <protection/>
    </xf>
    <xf numFmtId="0" fontId="0" fillId="41" borderId="21" xfId="0" applyFill="1" applyBorder="1" applyAlignment="1">
      <alignment horizontal="left" vertical="center"/>
    </xf>
    <xf numFmtId="0" fontId="0" fillId="41" borderId="38" xfId="0" applyFill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41" borderId="0" xfId="0" applyFont="1" applyFill="1" applyAlignment="1" applyProtection="1">
      <alignment horizontal="left" vertical="center"/>
      <protection/>
    </xf>
    <xf numFmtId="0" fontId="0" fillId="41" borderId="0" xfId="0" applyFill="1" applyAlignment="1">
      <alignment horizontal="left" vertical="center"/>
    </xf>
    <xf numFmtId="0" fontId="7" fillId="41" borderId="0" xfId="0" applyFont="1" applyFill="1" applyAlignment="1" applyProtection="1">
      <alignment horizontal="right" vertical="center"/>
      <protection/>
    </xf>
    <xf numFmtId="0" fontId="0" fillId="41" borderId="17" xfId="0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/>
    </xf>
    <xf numFmtId="0" fontId="21" fillId="0" borderId="16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5" xfId="0" applyFont="1" applyBorder="1" applyAlignment="1" applyProtection="1">
      <alignment horizontal="left" vertical="center"/>
      <protection/>
    </xf>
    <xf numFmtId="0" fontId="21" fillId="0" borderId="35" xfId="0" applyFont="1" applyBorder="1" applyAlignment="1">
      <alignment horizontal="left" vertical="center"/>
    </xf>
    <xf numFmtId="164" fontId="21" fillId="0" borderId="35" xfId="0" applyNumberFormat="1" applyFont="1" applyBorder="1" applyAlignment="1" applyProtection="1">
      <alignment horizontal="right" vertical="center"/>
      <protection/>
    </xf>
    <xf numFmtId="0" fontId="21" fillId="0" borderId="17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6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5" xfId="0" applyFont="1" applyBorder="1" applyAlignment="1" applyProtection="1">
      <alignment horizontal="left" vertical="center"/>
      <protection/>
    </xf>
    <xf numFmtId="0" fontId="23" fillId="0" borderId="35" xfId="0" applyFont="1" applyBorder="1" applyAlignment="1">
      <alignment horizontal="left" vertical="center"/>
    </xf>
    <xf numFmtId="164" fontId="23" fillId="0" borderId="35" xfId="0" applyNumberFormat="1" applyFont="1" applyBorder="1" applyAlignment="1" applyProtection="1">
      <alignment horizontal="right"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6" xfId="0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  <protection/>
    </xf>
    <xf numFmtId="0" fontId="7" fillId="41" borderId="29" xfId="0" applyFont="1" applyFill="1" applyBorder="1" applyAlignment="1" applyProtection="1">
      <alignment horizontal="center" vertical="center" wrapText="1"/>
      <protection/>
    </xf>
    <xf numFmtId="0" fontId="7" fillId="41" borderId="30" xfId="0" applyFont="1" applyFill="1" applyBorder="1" applyAlignment="1" applyProtection="1">
      <alignment horizontal="center" vertical="center" wrapText="1"/>
      <protection/>
    </xf>
    <xf numFmtId="0" fontId="7" fillId="41" borderId="30" xfId="0" applyFont="1" applyFill="1" applyBorder="1" applyAlignment="1">
      <alignment horizontal="center" vertical="center" wrapText="1"/>
    </xf>
    <xf numFmtId="0" fontId="7" fillId="41" borderId="31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0" fontId="0" fillId="0" borderId="32" xfId="0" applyBorder="1" applyAlignment="1" applyProtection="1">
      <alignment horizontal="left" vertical="center"/>
      <protection/>
    </xf>
    <xf numFmtId="167" fontId="24" fillId="0" borderId="25" xfId="0" applyNumberFormat="1" applyFont="1" applyBorder="1" applyAlignment="1" applyProtection="1">
      <alignment horizontal="right"/>
      <protection/>
    </xf>
    <xf numFmtId="167" fontId="24" fillId="0" borderId="26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6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6" xfId="0" applyFont="1" applyBorder="1" applyAlignment="1">
      <alignment horizontal="left"/>
    </xf>
    <xf numFmtId="0" fontId="26" fillId="0" borderId="33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7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9" xfId="0" applyFont="1" applyBorder="1" applyAlignment="1" applyProtection="1">
      <alignment horizontal="center" vertical="center"/>
      <protection/>
    </xf>
    <xf numFmtId="49" fontId="0" fillId="0" borderId="39" xfId="0" applyNumberFormat="1" applyFont="1" applyBorder="1" applyAlignment="1" applyProtection="1">
      <alignment horizontal="left" vertical="center" wrapText="1"/>
      <protection/>
    </xf>
    <xf numFmtId="0" fontId="0" fillId="0" borderId="39" xfId="0" applyFont="1" applyBorder="1" applyAlignment="1" applyProtection="1">
      <alignment horizontal="left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168" fontId="0" fillId="0" borderId="39" xfId="0" applyNumberFormat="1" applyFont="1" applyBorder="1" applyAlignment="1" applyProtection="1">
      <alignment horizontal="right" vertical="center"/>
      <protection/>
    </xf>
    <xf numFmtId="164" fontId="0" fillId="39" borderId="39" xfId="0" applyNumberFormat="1" applyFont="1" applyFill="1" applyBorder="1" applyAlignment="1">
      <alignment horizontal="right" vertical="center"/>
    </xf>
    <xf numFmtId="164" fontId="0" fillId="0" borderId="39" xfId="0" applyNumberFormat="1" applyFont="1" applyBorder="1" applyAlignment="1" applyProtection="1">
      <alignment horizontal="right" vertical="center"/>
      <protection/>
    </xf>
    <xf numFmtId="0" fontId="11" fillId="39" borderId="39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7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16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168" fontId="27" fillId="0" borderId="0" xfId="0" applyNumberFormat="1" applyFont="1" applyAlignment="1" applyProtection="1">
      <alignment horizontal="right" vertical="center"/>
      <protection/>
    </xf>
    <xf numFmtId="0" fontId="27" fillId="0" borderId="16" xfId="0" applyFont="1" applyBorder="1" applyAlignment="1">
      <alignment horizontal="left" vertical="center"/>
    </xf>
    <xf numFmtId="0" fontId="27" fillId="0" borderId="33" xfId="0" applyFont="1" applyBorder="1" applyAlignment="1" applyProtection="1">
      <alignment horizontal="left" vertical="center"/>
      <protection/>
    </xf>
    <xf numFmtId="0" fontId="27" fillId="0" borderId="27" xfId="0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28" fillId="0" borderId="0" xfId="0" applyFont="1" applyAlignment="1" applyProtection="1">
      <alignment horizontal="left" vertical="center"/>
      <protection/>
    </xf>
    <xf numFmtId="0" fontId="29" fillId="0" borderId="16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6" xfId="0" applyFont="1" applyBorder="1" applyAlignment="1">
      <alignment horizontal="left" vertical="center"/>
    </xf>
    <xf numFmtId="0" fontId="29" fillId="0" borderId="33" xfId="0" applyFont="1" applyBorder="1" applyAlignment="1" applyProtection="1">
      <alignment horizontal="left" vertical="center"/>
      <protection/>
    </xf>
    <xf numFmtId="0" fontId="29" fillId="0" borderId="27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39" xfId="0" applyFont="1" applyBorder="1" applyAlignment="1" applyProtection="1">
      <alignment horizontal="center" vertical="center" wrapText="1"/>
      <protection/>
    </xf>
    <xf numFmtId="49" fontId="30" fillId="0" borderId="39" xfId="0" applyNumberFormat="1" applyFont="1" applyBorder="1" applyAlignment="1" applyProtection="1">
      <alignment horizontal="left" vertical="center" wrapText="1"/>
      <protection/>
    </xf>
    <xf numFmtId="0" fontId="30" fillId="0" borderId="39" xfId="0" applyFont="1" applyBorder="1" applyAlignment="1" applyProtection="1">
      <alignment horizontal="left" vertical="center" wrapText="1"/>
      <protection/>
    </xf>
    <xf numFmtId="168" fontId="30" fillId="0" borderId="39" xfId="0" applyNumberFormat="1" applyFont="1" applyBorder="1" applyAlignment="1" applyProtection="1">
      <alignment horizontal="right" vertical="center"/>
      <protection/>
    </xf>
    <xf numFmtId="164" fontId="30" fillId="39" borderId="39" xfId="0" applyNumberFormat="1" applyFont="1" applyFill="1" applyBorder="1" applyAlignment="1">
      <alignment horizontal="right" vertical="center"/>
    </xf>
    <xf numFmtId="164" fontId="30" fillId="0" borderId="39" xfId="0" applyNumberFormat="1" applyFont="1" applyBorder="1" applyAlignment="1" applyProtection="1">
      <alignment horizontal="right" vertical="center"/>
      <protection/>
    </xf>
    <xf numFmtId="0" fontId="30" fillId="0" borderId="16" xfId="0" applyFont="1" applyBorder="1" applyAlignment="1">
      <alignment horizontal="left" vertical="center"/>
    </xf>
    <xf numFmtId="0" fontId="30" fillId="39" borderId="39" xfId="0" applyFont="1" applyFill="1" applyBorder="1" applyAlignment="1">
      <alignment horizontal="left" vertical="center" wrapText="1"/>
    </xf>
    <xf numFmtId="0" fontId="30" fillId="0" borderId="0" xfId="0" applyFont="1" applyAlignment="1" applyProtection="1">
      <alignment horizontal="center" vertical="center" wrapText="1"/>
      <protection/>
    </xf>
    <xf numFmtId="0" fontId="30" fillId="0" borderId="39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left" vertical="center"/>
      <protection/>
    </xf>
    <xf numFmtId="167" fontId="11" fillId="0" borderId="35" xfId="0" applyNumberFormat="1" applyFont="1" applyBorder="1" applyAlignment="1" applyProtection="1">
      <alignment horizontal="right" vertical="center"/>
      <protection/>
    </xf>
    <xf numFmtId="167" fontId="11" fillId="0" borderId="36" xfId="0" applyNumberFormat="1" applyFont="1" applyBorder="1" applyAlignment="1" applyProtection="1">
      <alignment horizontal="right" vertical="center"/>
      <protection/>
    </xf>
    <xf numFmtId="0" fontId="31" fillId="37" borderId="0" xfId="55" applyFill="1" applyAlignment="1">
      <alignment horizontal="left" vertical="top"/>
    </xf>
    <xf numFmtId="0" fontId="32" fillId="0" borderId="0" xfId="55" applyFont="1" applyAlignment="1">
      <alignment horizontal="center" vertical="center"/>
    </xf>
    <xf numFmtId="0" fontId="22" fillId="37" borderId="0" xfId="0" applyFont="1" applyFill="1" applyAlignment="1">
      <alignment horizontal="left" vertical="center"/>
    </xf>
    <xf numFmtId="0" fontId="2" fillId="37" borderId="0" xfId="0" applyFont="1" applyFill="1" applyAlignment="1">
      <alignment horizontal="left" vertical="center"/>
    </xf>
    <xf numFmtId="0" fontId="33" fillId="37" borderId="0" xfId="55" applyFont="1" applyFill="1" applyAlignment="1">
      <alignment horizontal="left" vertical="center"/>
    </xf>
    <xf numFmtId="0" fontId="1" fillId="37" borderId="0" xfId="0" applyFont="1" applyFill="1" applyAlignment="1" applyProtection="1">
      <alignment horizontal="left" vertical="center"/>
      <protection/>
    </xf>
    <xf numFmtId="0" fontId="22" fillId="37" borderId="0" xfId="0" applyFont="1" applyFill="1" applyAlignment="1" applyProtection="1">
      <alignment horizontal="left" vertical="center"/>
      <protection/>
    </xf>
    <xf numFmtId="0" fontId="2" fillId="37" borderId="0" xfId="0" applyFont="1" applyFill="1" applyAlignment="1" applyProtection="1">
      <alignment horizontal="left" vertical="center"/>
      <protection/>
    </xf>
    <xf numFmtId="0" fontId="33" fillId="37" borderId="0" xfId="55" applyFont="1" applyFill="1" applyAlignment="1" applyProtection="1">
      <alignment horizontal="left" vertical="center"/>
      <protection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22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6" xfId="0" applyFont="1" applyBorder="1" applyAlignment="1">
      <alignment horizontal="left" vertical="center"/>
    </xf>
    <xf numFmtId="0" fontId="18" fillId="0" borderId="46" xfId="0" applyFont="1" applyBorder="1" applyAlignment="1">
      <alignment horizontal="center" vertical="center"/>
    </xf>
    <xf numFmtId="0" fontId="15" fillId="0" borderId="4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5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0" fontId="18" fillId="0" borderId="46" xfId="0" applyFont="1" applyBorder="1" applyAlignment="1">
      <alignment horizontal="left"/>
    </xf>
    <xf numFmtId="0" fontId="15" fillId="0" borderId="46" xfId="0" applyFont="1" applyBorder="1" applyAlignment="1">
      <alignment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5" xfId="0" applyFont="1" applyBorder="1" applyAlignment="1">
      <alignment vertical="top"/>
    </xf>
    <xf numFmtId="0" fontId="0" fillId="0" borderId="46" xfId="0" applyFont="1" applyBorder="1" applyAlignment="1">
      <alignment vertical="top"/>
    </xf>
    <xf numFmtId="0" fontId="0" fillId="0" borderId="47" xfId="0" applyFont="1" applyBorder="1" applyAlignment="1">
      <alignment vertical="top"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7" fillId="41" borderId="20" xfId="0" applyFont="1" applyFill="1" applyBorder="1" applyAlignment="1" applyProtection="1">
      <alignment horizontal="center" vertical="center"/>
      <protection/>
    </xf>
    <xf numFmtId="0" fontId="0" fillId="41" borderId="21" xfId="0" applyFont="1" applyFill="1" applyBorder="1" applyAlignment="1" applyProtection="1">
      <alignment horizontal="left" vertical="center"/>
      <protection/>
    </xf>
    <xf numFmtId="0" fontId="7" fillId="41" borderId="21" xfId="0" applyFont="1" applyFill="1" applyBorder="1" applyAlignment="1" applyProtection="1">
      <alignment horizontal="center" vertical="center"/>
      <protection/>
    </xf>
    <xf numFmtId="0" fontId="7" fillId="41" borderId="21" xfId="0" applyFont="1" applyFill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3" xfId="0" applyFont="1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41" borderId="21" xfId="0" applyFont="1" applyFill="1" applyBorder="1" applyAlignment="1" applyProtection="1">
      <alignment horizontal="left" vertical="center"/>
      <protection/>
    </xf>
    <xf numFmtId="164" fontId="9" fillId="41" borderId="21" xfId="0" applyNumberFormat="1" applyFont="1" applyFill="1" applyBorder="1" applyAlignment="1" applyProtection="1">
      <alignment horizontal="right" vertical="center"/>
      <protection/>
    </xf>
    <xf numFmtId="0" fontId="0" fillId="41" borderId="28" xfId="0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9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9" xfId="0" applyNumberFormat="1" applyFont="1" applyBorder="1" applyAlignment="1" applyProtection="1">
      <alignment horizontal="righ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33" fillId="37" borderId="0" xfId="55" applyFont="1" applyFill="1" applyAlignment="1">
      <alignment horizontal="left" vertical="center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18" fillId="0" borderId="46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wrapText="1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Poznámka" xfId="68"/>
    <cellStyle name="Prepojená bunka" xfId="69"/>
    <cellStyle name="Percent" xfId="70"/>
    <cellStyle name="Propojená buňka" xfId="71"/>
    <cellStyle name="Spolu" xfId="72"/>
    <cellStyle name="Správně" xfId="73"/>
    <cellStyle name="Text upozornění" xfId="74"/>
    <cellStyle name="Text upozornenia" xfId="75"/>
    <cellStyle name="Titul" xfId="76"/>
    <cellStyle name="Vstup" xfId="77"/>
    <cellStyle name="Výpočet" xfId="78"/>
    <cellStyle name="Výstup" xfId="79"/>
    <cellStyle name="Vysvětlující text" xfId="80"/>
    <cellStyle name="Vysvetľujúci text" xfId="81"/>
    <cellStyle name="Zlá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  <cellStyle name="Zvýraznenie1" xfId="89"/>
    <cellStyle name="Zvýraznenie2" xfId="90"/>
    <cellStyle name="Zvýraznenie3" xfId="91"/>
    <cellStyle name="Zvýraznenie4" xfId="92"/>
    <cellStyle name="Zvýraznenie5" xfId="93"/>
    <cellStyle name="Zvýraznenie6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00C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Picture 1" descr="C:\KROSplusData\System\Temp\rad000C3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" defaultRowHeight="12" customHeight="1"/>
  <cols>
    <col min="1" max="1" width="9" style="2" customWidth="1"/>
    <col min="2" max="2" width="1.83203125" style="2" customWidth="1"/>
    <col min="3" max="3" width="4.5" style="2" customWidth="1"/>
    <col min="4" max="33" width="2.83203125" style="2" customWidth="1"/>
    <col min="34" max="34" width="3.5" style="2" customWidth="1"/>
    <col min="35" max="35" width="34" style="2" customWidth="1"/>
    <col min="36" max="37" width="2.66015625" style="2" customWidth="1"/>
    <col min="38" max="38" width="9" style="2" customWidth="1"/>
    <col min="39" max="39" width="3.5" style="2" customWidth="1"/>
    <col min="40" max="40" width="14.33203125" style="2" customWidth="1"/>
    <col min="41" max="41" width="8" style="2" customWidth="1"/>
    <col min="42" max="42" width="4.5" style="2" customWidth="1"/>
    <col min="43" max="43" width="16.83203125" style="2" customWidth="1"/>
    <col min="44" max="44" width="14.66015625" style="2" customWidth="1"/>
    <col min="45" max="46" width="27.66015625" style="2" hidden="1" customWidth="1"/>
    <col min="47" max="47" width="26.83203125" style="2" hidden="1" customWidth="1"/>
    <col min="48" max="52" width="23.33203125" style="2" hidden="1" customWidth="1"/>
    <col min="53" max="53" width="20.5" style="2" hidden="1" customWidth="1"/>
    <col min="54" max="54" width="26.83203125" style="2" hidden="1" customWidth="1"/>
    <col min="55" max="56" width="20.5" style="2" hidden="1" customWidth="1"/>
    <col min="57" max="57" width="71.33203125" style="2" customWidth="1"/>
    <col min="58" max="70" width="11.5" style="1" customWidth="1"/>
    <col min="71" max="91" width="11.5" style="2" hidden="1" customWidth="1"/>
    <col min="92" max="16384" width="11.5" style="1" customWidth="1"/>
  </cols>
  <sheetData>
    <row r="1" spans="1:256" s="3" customFormat="1" ht="21.75" customHeight="1">
      <c r="A1" s="203" t="s">
        <v>0</v>
      </c>
      <c r="B1" s="204"/>
      <c r="C1" s="204"/>
      <c r="D1" s="205" t="s">
        <v>1</v>
      </c>
      <c r="E1" s="204"/>
      <c r="F1" s="204"/>
      <c r="G1" s="204"/>
      <c r="H1" s="204"/>
      <c r="I1" s="204"/>
      <c r="J1" s="204"/>
      <c r="K1" s="206" t="s">
        <v>606</v>
      </c>
      <c r="L1" s="206"/>
      <c r="M1" s="206"/>
      <c r="N1" s="206"/>
      <c r="O1" s="206"/>
      <c r="P1" s="206"/>
      <c r="Q1" s="206"/>
      <c r="R1" s="206"/>
      <c r="S1" s="206"/>
      <c r="T1" s="204"/>
      <c r="U1" s="204"/>
      <c r="V1" s="204"/>
      <c r="W1" s="206" t="s">
        <v>607</v>
      </c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19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84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98" t="s">
        <v>14</v>
      </c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11"/>
      <c r="AQ5" s="13"/>
      <c r="BE5" s="310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313" t="s">
        <v>17</v>
      </c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11"/>
      <c r="AQ6" s="13"/>
      <c r="BE6" s="285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285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285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85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285"/>
      <c r="BS10" s="6" t="s">
        <v>18</v>
      </c>
    </row>
    <row r="11" spans="2:71" s="2" customFormat="1" ht="18.75" customHeight="1">
      <c r="B11" s="10"/>
      <c r="C11" s="11"/>
      <c r="D11" s="11"/>
      <c r="E11" s="17" t="s">
        <v>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285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85"/>
      <c r="BS12" s="6" t="s">
        <v>18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32</v>
      </c>
      <c r="AO13" s="11"/>
      <c r="AP13" s="11"/>
      <c r="AQ13" s="13"/>
      <c r="BE13" s="285"/>
      <c r="BS13" s="6" t="s">
        <v>18</v>
      </c>
    </row>
    <row r="14" spans="2:71" s="2" customFormat="1" ht="13.5" customHeight="1">
      <c r="B14" s="10"/>
      <c r="C14" s="11"/>
      <c r="D14" s="11"/>
      <c r="E14" s="314" t="s">
        <v>32</v>
      </c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285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85"/>
      <c r="BS15" s="6" t="s">
        <v>4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285"/>
      <c r="BS16" s="6" t="s">
        <v>4</v>
      </c>
    </row>
    <row r="17" spans="2:71" ht="18.75" customHeight="1">
      <c r="B17" s="10"/>
      <c r="C17" s="11"/>
      <c r="D17" s="11"/>
      <c r="E17" s="17" t="s">
        <v>23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285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34</v>
      </c>
    </row>
    <row r="18" spans="2:7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85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C19" s="11"/>
      <c r="D19" s="19" t="s">
        <v>35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85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6</v>
      </c>
    </row>
    <row r="20" spans="2:71" ht="13.5" customHeight="1">
      <c r="B20" s="10"/>
      <c r="C20" s="11"/>
      <c r="D20" s="11"/>
      <c r="E20" s="315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11"/>
      <c r="AP20" s="11"/>
      <c r="AQ20" s="13"/>
      <c r="BE20" s="285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34</v>
      </c>
    </row>
    <row r="21" spans="2:70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85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85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6.25" customHeight="1">
      <c r="B23" s="23"/>
      <c r="C23" s="24"/>
      <c r="D23" s="25" t="s">
        <v>36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316">
        <f>ROUND($AG$51,2)</f>
        <v>0</v>
      </c>
      <c r="AL23" s="317"/>
      <c r="AM23" s="317"/>
      <c r="AN23" s="317"/>
      <c r="AO23" s="317"/>
      <c r="AP23" s="24"/>
      <c r="AQ23" s="27"/>
      <c r="BE23" s="302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302"/>
    </row>
    <row r="25" spans="2:57" s="6" customFormat="1" ht="12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18" t="s">
        <v>37</v>
      </c>
      <c r="M25" s="297"/>
      <c r="N25" s="297"/>
      <c r="O25" s="297"/>
      <c r="P25" s="24"/>
      <c r="Q25" s="24"/>
      <c r="R25" s="24"/>
      <c r="S25" s="24"/>
      <c r="T25" s="24"/>
      <c r="U25" s="24"/>
      <c r="V25" s="24"/>
      <c r="W25" s="318" t="s">
        <v>38</v>
      </c>
      <c r="X25" s="297"/>
      <c r="Y25" s="297"/>
      <c r="Z25" s="297"/>
      <c r="AA25" s="297"/>
      <c r="AB25" s="297"/>
      <c r="AC25" s="297"/>
      <c r="AD25" s="297"/>
      <c r="AE25" s="297"/>
      <c r="AF25" s="24"/>
      <c r="AG25" s="24"/>
      <c r="AH25" s="24"/>
      <c r="AI25" s="24"/>
      <c r="AJ25" s="24"/>
      <c r="AK25" s="318" t="s">
        <v>39</v>
      </c>
      <c r="AL25" s="297"/>
      <c r="AM25" s="297"/>
      <c r="AN25" s="297"/>
      <c r="AO25" s="297"/>
      <c r="AP25" s="24"/>
      <c r="AQ25" s="27"/>
      <c r="BE25" s="302"/>
    </row>
    <row r="26" spans="2:57" s="6" customFormat="1" ht="15" customHeight="1">
      <c r="B26" s="29"/>
      <c r="C26" s="30"/>
      <c r="D26" s="30" t="s">
        <v>40</v>
      </c>
      <c r="E26" s="30"/>
      <c r="F26" s="30" t="s">
        <v>41</v>
      </c>
      <c r="G26" s="30"/>
      <c r="H26" s="30"/>
      <c r="I26" s="30"/>
      <c r="J26" s="30"/>
      <c r="K26" s="30"/>
      <c r="L26" s="304">
        <v>0.21</v>
      </c>
      <c r="M26" s="305"/>
      <c r="N26" s="305"/>
      <c r="O26" s="305"/>
      <c r="P26" s="30"/>
      <c r="Q26" s="30"/>
      <c r="R26" s="30"/>
      <c r="S26" s="30"/>
      <c r="T26" s="30"/>
      <c r="U26" s="30"/>
      <c r="V26" s="30"/>
      <c r="W26" s="306">
        <f>ROUND($AZ$51,2)</f>
        <v>0</v>
      </c>
      <c r="X26" s="305"/>
      <c r="Y26" s="305"/>
      <c r="Z26" s="305"/>
      <c r="AA26" s="305"/>
      <c r="AB26" s="305"/>
      <c r="AC26" s="305"/>
      <c r="AD26" s="305"/>
      <c r="AE26" s="305"/>
      <c r="AF26" s="30"/>
      <c r="AG26" s="30"/>
      <c r="AH26" s="30"/>
      <c r="AI26" s="30"/>
      <c r="AJ26" s="30"/>
      <c r="AK26" s="306">
        <f>ROUND($AV$51,2)</f>
        <v>0</v>
      </c>
      <c r="AL26" s="305"/>
      <c r="AM26" s="305"/>
      <c r="AN26" s="305"/>
      <c r="AO26" s="305"/>
      <c r="AP26" s="30"/>
      <c r="AQ26" s="31"/>
      <c r="BE26" s="311"/>
    </row>
    <row r="27" spans="2:57" s="6" customFormat="1" ht="15" customHeight="1">
      <c r="B27" s="29"/>
      <c r="C27" s="30"/>
      <c r="D27" s="30"/>
      <c r="E27" s="30"/>
      <c r="F27" s="30" t="s">
        <v>42</v>
      </c>
      <c r="G27" s="30"/>
      <c r="H27" s="30"/>
      <c r="I27" s="30"/>
      <c r="J27" s="30"/>
      <c r="K27" s="30"/>
      <c r="L27" s="304">
        <v>0.15</v>
      </c>
      <c r="M27" s="305"/>
      <c r="N27" s="305"/>
      <c r="O27" s="305"/>
      <c r="P27" s="30"/>
      <c r="Q27" s="30"/>
      <c r="R27" s="30"/>
      <c r="S27" s="30"/>
      <c r="T27" s="30"/>
      <c r="U27" s="30"/>
      <c r="V27" s="30"/>
      <c r="W27" s="306">
        <f>ROUND($BA$51,2)</f>
        <v>0</v>
      </c>
      <c r="X27" s="305"/>
      <c r="Y27" s="305"/>
      <c r="Z27" s="305"/>
      <c r="AA27" s="305"/>
      <c r="AB27" s="305"/>
      <c r="AC27" s="305"/>
      <c r="AD27" s="305"/>
      <c r="AE27" s="305"/>
      <c r="AF27" s="30"/>
      <c r="AG27" s="30"/>
      <c r="AH27" s="30"/>
      <c r="AI27" s="30"/>
      <c r="AJ27" s="30"/>
      <c r="AK27" s="306">
        <f>ROUND($AW$51,2)</f>
        <v>0</v>
      </c>
      <c r="AL27" s="305"/>
      <c r="AM27" s="305"/>
      <c r="AN27" s="305"/>
      <c r="AO27" s="305"/>
      <c r="AP27" s="30"/>
      <c r="AQ27" s="31"/>
      <c r="BE27" s="311"/>
    </row>
    <row r="28" spans="2:57" s="6" customFormat="1" ht="15" customHeight="1" hidden="1">
      <c r="B28" s="29"/>
      <c r="C28" s="30"/>
      <c r="D28" s="30"/>
      <c r="E28" s="30"/>
      <c r="F28" s="30" t="s">
        <v>43</v>
      </c>
      <c r="G28" s="30"/>
      <c r="H28" s="30"/>
      <c r="I28" s="30"/>
      <c r="J28" s="30"/>
      <c r="K28" s="30"/>
      <c r="L28" s="304">
        <v>0.21</v>
      </c>
      <c r="M28" s="305"/>
      <c r="N28" s="305"/>
      <c r="O28" s="305"/>
      <c r="P28" s="30"/>
      <c r="Q28" s="30"/>
      <c r="R28" s="30"/>
      <c r="S28" s="30"/>
      <c r="T28" s="30"/>
      <c r="U28" s="30"/>
      <c r="V28" s="30"/>
      <c r="W28" s="306">
        <f>ROUND($BB$51,2)</f>
        <v>0</v>
      </c>
      <c r="X28" s="305"/>
      <c r="Y28" s="305"/>
      <c r="Z28" s="305"/>
      <c r="AA28" s="305"/>
      <c r="AB28" s="305"/>
      <c r="AC28" s="305"/>
      <c r="AD28" s="305"/>
      <c r="AE28" s="305"/>
      <c r="AF28" s="30"/>
      <c r="AG28" s="30"/>
      <c r="AH28" s="30"/>
      <c r="AI28" s="30"/>
      <c r="AJ28" s="30"/>
      <c r="AK28" s="306">
        <v>0</v>
      </c>
      <c r="AL28" s="305"/>
      <c r="AM28" s="305"/>
      <c r="AN28" s="305"/>
      <c r="AO28" s="305"/>
      <c r="AP28" s="30"/>
      <c r="AQ28" s="31"/>
      <c r="BE28" s="311"/>
    </row>
    <row r="29" spans="2:57" s="6" customFormat="1" ht="15" customHeight="1" hidden="1">
      <c r="B29" s="29"/>
      <c r="C29" s="30"/>
      <c r="D29" s="30"/>
      <c r="E29" s="30"/>
      <c r="F29" s="30" t="s">
        <v>44</v>
      </c>
      <c r="G29" s="30"/>
      <c r="H29" s="30"/>
      <c r="I29" s="30"/>
      <c r="J29" s="30"/>
      <c r="K29" s="30"/>
      <c r="L29" s="304">
        <v>0.15</v>
      </c>
      <c r="M29" s="305"/>
      <c r="N29" s="305"/>
      <c r="O29" s="305"/>
      <c r="P29" s="30"/>
      <c r="Q29" s="30"/>
      <c r="R29" s="30"/>
      <c r="S29" s="30"/>
      <c r="T29" s="30"/>
      <c r="U29" s="30"/>
      <c r="V29" s="30"/>
      <c r="W29" s="306">
        <f>ROUND($BC$51,2)</f>
        <v>0</v>
      </c>
      <c r="X29" s="305"/>
      <c r="Y29" s="305"/>
      <c r="Z29" s="305"/>
      <c r="AA29" s="305"/>
      <c r="AB29" s="305"/>
      <c r="AC29" s="305"/>
      <c r="AD29" s="305"/>
      <c r="AE29" s="305"/>
      <c r="AF29" s="30"/>
      <c r="AG29" s="30"/>
      <c r="AH29" s="30"/>
      <c r="AI29" s="30"/>
      <c r="AJ29" s="30"/>
      <c r="AK29" s="306">
        <v>0</v>
      </c>
      <c r="AL29" s="305"/>
      <c r="AM29" s="305"/>
      <c r="AN29" s="305"/>
      <c r="AO29" s="305"/>
      <c r="AP29" s="30"/>
      <c r="AQ29" s="31"/>
      <c r="BE29" s="311"/>
    </row>
    <row r="30" spans="2:57" s="6" customFormat="1" ht="15" customHeight="1" hidden="1">
      <c r="B30" s="29"/>
      <c r="C30" s="30"/>
      <c r="D30" s="30"/>
      <c r="E30" s="30"/>
      <c r="F30" s="30" t="s">
        <v>45</v>
      </c>
      <c r="G30" s="30"/>
      <c r="H30" s="30"/>
      <c r="I30" s="30"/>
      <c r="J30" s="30"/>
      <c r="K30" s="30"/>
      <c r="L30" s="304">
        <v>0</v>
      </c>
      <c r="M30" s="305"/>
      <c r="N30" s="305"/>
      <c r="O30" s="305"/>
      <c r="P30" s="30"/>
      <c r="Q30" s="30"/>
      <c r="R30" s="30"/>
      <c r="S30" s="30"/>
      <c r="T30" s="30"/>
      <c r="U30" s="30"/>
      <c r="V30" s="30"/>
      <c r="W30" s="306">
        <f>ROUND($BD$51,2)</f>
        <v>0</v>
      </c>
      <c r="X30" s="305"/>
      <c r="Y30" s="305"/>
      <c r="Z30" s="305"/>
      <c r="AA30" s="305"/>
      <c r="AB30" s="305"/>
      <c r="AC30" s="305"/>
      <c r="AD30" s="305"/>
      <c r="AE30" s="305"/>
      <c r="AF30" s="30"/>
      <c r="AG30" s="30"/>
      <c r="AH30" s="30"/>
      <c r="AI30" s="30"/>
      <c r="AJ30" s="30"/>
      <c r="AK30" s="306">
        <v>0</v>
      </c>
      <c r="AL30" s="305"/>
      <c r="AM30" s="305"/>
      <c r="AN30" s="305"/>
      <c r="AO30" s="305"/>
      <c r="AP30" s="30"/>
      <c r="AQ30" s="31"/>
      <c r="BE30" s="311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302"/>
    </row>
    <row r="32" spans="2:57" s="6" customFormat="1" ht="26.25" customHeight="1">
      <c r="B32" s="23"/>
      <c r="C32" s="32"/>
      <c r="D32" s="33" t="s">
        <v>46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47</v>
      </c>
      <c r="U32" s="34"/>
      <c r="V32" s="34"/>
      <c r="W32" s="34"/>
      <c r="X32" s="307" t="s">
        <v>48</v>
      </c>
      <c r="Y32" s="291"/>
      <c r="Z32" s="291"/>
      <c r="AA32" s="291"/>
      <c r="AB32" s="291"/>
      <c r="AC32" s="34"/>
      <c r="AD32" s="34"/>
      <c r="AE32" s="34"/>
      <c r="AF32" s="34"/>
      <c r="AG32" s="34"/>
      <c r="AH32" s="34"/>
      <c r="AI32" s="34"/>
      <c r="AJ32" s="34"/>
      <c r="AK32" s="308">
        <f>SUM($AK$23:$AK$30)</f>
        <v>0</v>
      </c>
      <c r="AL32" s="291"/>
      <c r="AM32" s="291"/>
      <c r="AN32" s="291"/>
      <c r="AO32" s="309"/>
      <c r="AP32" s="32"/>
      <c r="AQ32" s="37"/>
      <c r="BE32" s="302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20150527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94" t="str">
        <f>$K$6</f>
        <v>Most M-03 Lovosice</v>
      </c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3.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 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96" t="str">
        <f>IF($AN$8="","",$AN$8)</f>
        <v>27.05.2015</v>
      </c>
      <c r="AN44" s="297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7.2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298" t="str">
        <f>IF($E$17="","",$E$17)</f>
        <v> </v>
      </c>
      <c r="AN46" s="297"/>
      <c r="AO46" s="297"/>
      <c r="AP46" s="297"/>
      <c r="AQ46" s="24"/>
      <c r="AR46" s="43"/>
      <c r="AS46" s="299" t="s">
        <v>50</v>
      </c>
      <c r="AT46" s="300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3.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301"/>
      <c r="AT47" s="302"/>
      <c r="BD47" s="55"/>
    </row>
    <row r="48" spans="2:56" s="6" customFormat="1" ht="11.25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303"/>
      <c r="AT48" s="297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6" s="6" customFormat="1" ht="30" customHeight="1">
      <c r="B49" s="23"/>
      <c r="C49" s="290" t="s">
        <v>51</v>
      </c>
      <c r="D49" s="291"/>
      <c r="E49" s="291"/>
      <c r="F49" s="291"/>
      <c r="G49" s="291"/>
      <c r="H49" s="34"/>
      <c r="I49" s="292" t="s">
        <v>52</v>
      </c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3" t="s">
        <v>53</v>
      </c>
      <c r="AH49" s="291"/>
      <c r="AI49" s="291"/>
      <c r="AJ49" s="291"/>
      <c r="AK49" s="291"/>
      <c r="AL49" s="291"/>
      <c r="AM49" s="291"/>
      <c r="AN49" s="292" t="s">
        <v>54</v>
      </c>
      <c r="AO49" s="291"/>
      <c r="AP49" s="291"/>
      <c r="AQ49" s="57" t="s">
        <v>55</v>
      </c>
      <c r="AR49" s="43"/>
      <c r="AS49" s="58" t="s">
        <v>56</v>
      </c>
      <c r="AT49" s="59" t="s">
        <v>57</v>
      </c>
      <c r="AU49" s="59" t="s">
        <v>58</v>
      </c>
      <c r="AV49" s="59" t="s">
        <v>59</v>
      </c>
      <c r="AW49" s="59" t="s">
        <v>60</v>
      </c>
      <c r="AX49" s="59" t="s">
        <v>61</v>
      </c>
      <c r="AY49" s="59" t="s">
        <v>62</v>
      </c>
      <c r="AZ49" s="59" t="s">
        <v>63</v>
      </c>
      <c r="BA49" s="59" t="s">
        <v>64</v>
      </c>
      <c r="BB49" s="59" t="s">
        <v>65</v>
      </c>
      <c r="BC49" s="59" t="s">
        <v>66</v>
      </c>
      <c r="BD49" s="60" t="s">
        <v>67</v>
      </c>
    </row>
    <row r="50" spans="2:56" s="6" customFormat="1" ht="11.25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76" s="47" customFormat="1" ht="33" customHeight="1">
      <c r="B51" s="48"/>
      <c r="C51" s="64" t="s">
        <v>68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282">
        <f>ROUND($AG$52,2)</f>
        <v>0</v>
      </c>
      <c r="AH51" s="283"/>
      <c r="AI51" s="283"/>
      <c r="AJ51" s="283"/>
      <c r="AK51" s="283"/>
      <c r="AL51" s="283"/>
      <c r="AM51" s="283"/>
      <c r="AN51" s="282">
        <f>SUM($AG$51,$AT$51)</f>
        <v>0</v>
      </c>
      <c r="AO51" s="283"/>
      <c r="AP51" s="283"/>
      <c r="AQ51" s="66"/>
      <c r="AR51" s="50"/>
      <c r="AS51" s="67">
        <f>ROUND($AS$52,2)</f>
        <v>0</v>
      </c>
      <c r="AT51" s="68">
        <f>ROUND(SUM($AV$51:$AW$51),2)</f>
        <v>0</v>
      </c>
      <c r="AU51" s="69">
        <f>ROUND($AU$52,5)</f>
        <v>0</v>
      </c>
      <c r="AV51" s="68">
        <f>ROUND($AZ$51*$L$26,2)</f>
        <v>0</v>
      </c>
      <c r="AW51" s="68">
        <f>ROUND($BA$51*$L$27,2)</f>
        <v>0</v>
      </c>
      <c r="AX51" s="68">
        <f>ROUND($BB$51*$L$26,2)</f>
        <v>0</v>
      </c>
      <c r="AY51" s="68">
        <f>ROUND($BC$51*$L$27,2)</f>
        <v>0</v>
      </c>
      <c r="AZ51" s="68">
        <f>ROUND($AZ$52,2)</f>
        <v>0</v>
      </c>
      <c r="BA51" s="68">
        <f>ROUND($BA$52,2)</f>
        <v>0</v>
      </c>
      <c r="BB51" s="68">
        <f>ROUND($BB$52,2)</f>
        <v>0</v>
      </c>
      <c r="BC51" s="68">
        <f>ROUND($BC$52,2)</f>
        <v>0</v>
      </c>
      <c r="BD51" s="70">
        <f>ROUND($BD$52,2)</f>
        <v>0</v>
      </c>
      <c r="BS51" s="47" t="s">
        <v>69</v>
      </c>
      <c r="BT51" s="47" t="s">
        <v>70</v>
      </c>
      <c r="BV51" s="47" t="s">
        <v>71</v>
      </c>
      <c r="BW51" s="47" t="s">
        <v>5</v>
      </c>
      <c r="BX51" s="47" t="s">
        <v>72</v>
      </c>
    </row>
    <row r="52" spans="1:76" s="71" customFormat="1" ht="27.75" customHeight="1">
      <c r="A52" s="199" t="s">
        <v>608</v>
      </c>
      <c r="B52" s="72"/>
      <c r="C52" s="73"/>
      <c r="D52" s="288" t="s">
        <v>14</v>
      </c>
      <c r="E52" s="289"/>
      <c r="F52" s="289"/>
      <c r="G52" s="289"/>
      <c r="H52" s="289"/>
      <c r="I52" s="73"/>
      <c r="J52" s="288" t="s">
        <v>17</v>
      </c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6">
        <f>'20150527 - Most M-03 Lovo...'!$J$25</f>
        <v>0</v>
      </c>
      <c r="AH52" s="287"/>
      <c r="AI52" s="287"/>
      <c r="AJ52" s="287"/>
      <c r="AK52" s="287"/>
      <c r="AL52" s="287"/>
      <c r="AM52" s="287"/>
      <c r="AN52" s="286">
        <f>SUM($AG$52,$AT$52)</f>
        <v>0</v>
      </c>
      <c r="AO52" s="287"/>
      <c r="AP52" s="287"/>
      <c r="AQ52" s="74" t="s">
        <v>73</v>
      </c>
      <c r="AR52" s="75"/>
      <c r="AS52" s="76">
        <v>0</v>
      </c>
      <c r="AT52" s="77">
        <f>ROUND(SUM($AV$52:$AW$52),2)</f>
        <v>0</v>
      </c>
      <c r="AU52" s="78">
        <f>'20150527 - Most M-03 Lovo...'!$P$92</f>
        <v>0</v>
      </c>
      <c r="AV52" s="77">
        <f>'20150527 - Most M-03 Lovo...'!$J$28</f>
        <v>0</v>
      </c>
      <c r="AW52" s="77">
        <f>'20150527 - Most M-03 Lovo...'!$J$29</f>
        <v>0</v>
      </c>
      <c r="AX52" s="77">
        <f>'20150527 - Most M-03 Lovo...'!$J$30</f>
        <v>0</v>
      </c>
      <c r="AY52" s="77">
        <f>'20150527 - Most M-03 Lovo...'!$J$31</f>
        <v>0</v>
      </c>
      <c r="AZ52" s="77">
        <f>'20150527 - Most M-03 Lovo...'!$F$28</f>
        <v>0</v>
      </c>
      <c r="BA52" s="77">
        <f>'20150527 - Most M-03 Lovo...'!$F$29</f>
        <v>0</v>
      </c>
      <c r="BB52" s="77">
        <f>'20150527 - Most M-03 Lovo...'!$F$30</f>
        <v>0</v>
      </c>
      <c r="BC52" s="77">
        <f>'20150527 - Most M-03 Lovo...'!$F$31</f>
        <v>0</v>
      </c>
      <c r="BD52" s="79">
        <f>'20150527 - Most M-03 Lovo...'!$F$32</f>
        <v>0</v>
      </c>
      <c r="BT52" s="71" t="s">
        <v>21</v>
      </c>
      <c r="BU52" s="71" t="s">
        <v>74</v>
      </c>
      <c r="BV52" s="71" t="s">
        <v>71</v>
      </c>
      <c r="BW52" s="71" t="s">
        <v>5</v>
      </c>
      <c r="BX52" s="71" t="s">
        <v>72</v>
      </c>
    </row>
    <row r="53" spans="2:44" s="6" customFormat="1" ht="30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L28:O28"/>
    <mergeCell ref="W28:AE28"/>
    <mergeCell ref="AK28:AO28"/>
    <mergeCell ref="L29:O29"/>
    <mergeCell ref="W29:AE29"/>
    <mergeCell ref="AK29:AO2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AG51:AM51"/>
    <mergeCell ref="AN51:AP51"/>
    <mergeCell ref="AR2:BE2"/>
    <mergeCell ref="AN52:AP52"/>
    <mergeCell ref="AG52:AM52"/>
    <mergeCell ref="D52:H52"/>
    <mergeCell ref="J52:AF52"/>
    <mergeCell ref="C49:G49"/>
    <mergeCell ref="I49:AF49"/>
    <mergeCell ref="AG49:AM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0150527 - Most M-03 Lovo...'!C2" tooltip="20150527 - Most M-03 Lovo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00"/>
      <c r="C1" s="200"/>
      <c r="D1" s="201" t="s">
        <v>1</v>
      </c>
      <c r="E1" s="200"/>
      <c r="F1" s="202" t="s">
        <v>609</v>
      </c>
      <c r="G1" s="319" t="s">
        <v>610</v>
      </c>
      <c r="H1" s="319"/>
      <c r="I1" s="200"/>
      <c r="J1" s="202" t="s">
        <v>611</v>
      </c>
      <c r="K1" s="201" t="s">
        <v>75</v>
      </c>
      <c r="L1" s="202" t="s">
        <v>612</v>
      </c>
      <c r="M1" s="202"/>
      <c r="N1" s="202"/>
      <c r="O1" s="202"/>
      <c r="P1" s="202"/>
      <c r="Q1" s="202"/>
      <c r="R1" s="202"/>
      <c r="S1" s="202"/>
      <c r="T1" s="202"/>
      <c r="U1" s="198"/>
      <c r="V1" s="19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4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2" t="s">
        <v>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0"/>
      <c r="J3" s="8"/>
      <c r="K3" s="9"/>
      <c r="AT3" s="2" t="s">
        <v>76</v>
      </c>
    </row>
    <row r="4" spans="2:46" s="2" customFormat="1" ht="37.5" customHeight="1">
      <c r="B4" s="10"/>
      <c r="C4" s="11"/>
      <c r="D4" s="12" t="s">
        <v>77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6" customFormat="1" ht="13.5" customHeight="1">
      <c r="B6" s="81"/>
      <c r="C6" s="82"/>
      <c r="D6" s="19" t="s">
        <v>16</v>
      </c>
      <c r="E6" s="82"/>
      <c r="F6" s="82"/>
      <c r="G6" s="82"/>
      <c r="H6" s="82"/>
      <c r="J6" s="82"/>
      <c r="K6" s="83"/>
    </row>
    <row r="7" spans="2:11" s="6" customFormat="1" ht="37.5" customHeight="1">
      <c r="B7" s="81"/>
      <c r="C7" s="82"/>
      <c r="D7" s="82"/>
      <c r="E7" s="294" t="s">
        <v>17</v>
      </c>
      <c r="F7" s="320"/>
      <c r="G7" s="320"/>
      <c r="H7" s="320"/>
      <c r="J7" s="82"/>
      <c r="K7" s="83"/>
    </row>
    <row r="8" spans="2:11" s="6" customFormat="1" ht="12" customHeight="1">
      <c r="B8" s="81"/>
      <c r="C8" s="82"/>
      <c r="D8" s="82"/>
      <c r="E8" s="82"/>
      <c r="F8" s="82"/>
      <c r="G8" s="82"/>
      <c r="H8" s="82"/>
      <c r="J8" s="82"/>
      <c r="K8" s="83"/>
    </row>
    <row r="9" spans="2:11" s="6" customFormat="1" ht="15" customHeight="1">
      <c r="B9" s="81"/>
      <c r="C9" s="82"/>
      <c r="D9" s="19" t="s">
        <v>19</v>
      </c>
      <c r="E9" s="82"/>
      <c r="F9" s="17"/>
      <c r="G9" s="82"/>
      <c r="H9" s="82"/>
      <c r="I9" s="84" t="s">
        <v>20</v>
      </c>
      <c r="J9" s="17"/>
      <c r="K9" s="83"/>
    </row>
    <row r="10" spans="2:11" s="6" customFormat="1" ht="15" customHeight="1">
      <c r="B10" s="81"/>
      <c r="C10" s="82"/>
      <c r="D10" s="19" t="s">
        <v>22</v>
      </c>
      <c r="E10" s="82"/>
      <c r="F10" s="17" t="s">
        <v>23</v>
      </c>
      <c r="G10" s="82"/>
      <c r="H10" s="82"/>
      <c r="I10" s="84" t="s">
        <v>24</v>
      </c>
      <c r="J10" s="52" t="str">
        <f>'Rekapitulace stavby'!$AN$8</f>
        <v>27.05.2015</v>
      </c>
      <c r="K10" s="83"/>
    </row>
    <row r="11" spans="2:11" s="6" customFormat="1" ht="11.25" customHeight="1">
      <c r="B11" s="81"/>
      <c r="C11" s="82"/>
      <c r="D11" s="82"/>
      <c r="E11" s="82"/>
      <c r="F11" s="82"/>
      <c r="G11" s="82"/>
      <c r="H11" s="82"/>
      <c r="J11" s="82"/>
      <c r="K11" s="83"/>
    </row>
    <row r="12" spans="2:11" s="6" customFormat="1" ht="15" customHeight="1">
      <c r="B12" s="81"/>
      <c r="C12" s="82"/>
      <c r="D12" s="19" t="s">
        <v>28</v>
      </c>
      <c r="E12" s="82"/>
      <c r="F12" s="82"/>
      <c r="G12" s="82"/>
      <c r="H12" s="82"/>
      <c r="I12" s="84" t="s">
        <v>29</v>
      </c>
      <c r="J12" s="17">
        <f>IF('Rekapitulace stavby'!$AN$10="","",'Rekapitulace stavby'!$AN$10)</f>
      </c>
      <c r="K12" s="83"/>
    </row>
    <row r="13" spans="2:11" s="6" customFormat="1" ht="18" customHeight="1">
      <c r="B13" s="81"/>
      <c r="C13" s="82"/>
      <c r="D13" s="82"/>
      <c r="E13" s="17" t="str">
        <f>IF('Rekapitulace stavby'!$E$11="","",'Rekapitulace stavby'!$E$11)</f>
        <v> </v>
      </c>
      <c r="F13" s="82"/>
      <c r="G13" s="82"/>
      <c r="H13" s="82"/>
      <c r="I13" s="84" t="s">
        <v>30</v>
      </c>
      <c r="J13" s="17">
        <f>IF('Rekapitulace stavby'!$AN$11="","",'Rekapitulace stavby'!$AN$11)</f>
      </c>
      <c r="K13" s="83"/>
    </row>
    <row r="14" spans="2:11" s="6" customFormat="1" ht="7.5" customHeight="1">
      <c r="B14" s="81"/>
      <c r="C14" s="82"/>
      <c r="D14" s="82"/>
      <c r="E14" s="82"/>
      <c r="F14" s="82"/>
      <c r="G14" s="82"/>
      <c r="H14" s="82"/>
      <c r="J14" s="82"/>
      <c r="K14" s="83"/>
    </row>
    <row r="15" spans="2:11" s="6" customFormat="1" ht="15" customHeight="1">
      <c r="B15" s="81"/>
      <c r="C15" s="82"/>
      <c r="D15" s="19" t="s">
        <v>31</v>
      </c>
      <c r="E15" s="82"/>
      <c r="F15" s="82"/>
      <c r="G15" s="82"/>
      <c r="H15" s="82"/>
      <c r="I15" s="84" t="s">
        <v>29</v>
      </c>
      <c r="J15" s="17">
        <f>IF('Rekapitulace stavby'!$AN$13="Vyplň údaj","",IF('Rekapitulace stavby'!$AN$13="","",'Rekapitulace stavby'!$AN$13))</f>
      </c>
      <c r="K15" s="83"/>
    </row>
    <row r="16" spans="2:11" s="6" customFormat="1" ht="18" customHeight="1">
      <c r="B16" s="81"/>
      <c r="C16" s="82"/>
      <c r="D16" s="82"/>
      <c r="E16" s="17">
        <f>IF('Rekapitulace stavby'!$E$14="Vyplň údaj","",IF('Rekapitulace stavby'!$E$14="","",'Rekapitulace stavby'!$E$14))</f>
      </c>
      <c r="F16" s="82"/>
      <c r="G16" s="82"/>
      <c r="H16" s="82"/>
      <c r="I16" s="84" t="s">
        <v>30</v>
      </c>
      <c r="J16" s="17">
        <f>IF('Rekapitulace stavby'!$AN$14="Vyplň údaj","",IF('Rekapitulace stavby'!$AN$14="","",'Rekapitulace stavby'!$AN$14))</f>
      </c>
      <c r="K16" s="83"/>
    </row>
    <row r="17" spans="2:11" s="6" customFormat="1" ht="7.5" customHeight="1">
      <c r="B17" s="81"/>
      <c r="C17" s="82"/>
      <c r="D17" s="82"/>
      <c r="E17" s="82"/>
      <c r="F17" s="82"/>
      <c r="G17" s="82"/>
      <c r="H17" s="82"/>
      <c r="J17" s="82"/>
      <c r="K17" s="83"/>
    </row>
    <row r="18" spans="2:11" s="6" customFormat="1" ht="15" customHeight="1">
      <c r="B18" s="81"/>
      <c r="C18" s="82"/>
      <c r="D18" s="19" t="s">
        <v>33</v>
      </c>
      <c r="E18" s="82"/>
      <c r="F18" s="82"/>
      <c r="G18" s="82"/>
      <c r="H18" s="82"/>
      <c r="I18" s="84" t="s">
        <v>29</v>
      </c>
      <c r="J18" s="17">
        <f>IF('Rekapitulace stavby'!$AN$16="","",'Rekapitulace stavby'!$AN$16)</f>
      </c>
      <c r="K18" s="83"/>
    </row>
    <row r="19" spans="2:11" s="6" customFormat="1" ht="18" customHeight="1">
      <c r="B19" s="81"/>
      <c r="C19" s="82"/>
      <c r="D19" s="82"/>
      <c r="E19" s="17" t="str">
        <f>IF('Rekapitulace stavby'!$E$17="","",'Rekapitulace stavby'!$E$17)</f>
        <v> </v>
      </c>
      <c r="F19" s="82"/>
      <c r="G19" s="82"/>
      <c r="H19" s="82"/>
      <c r="I19" s="84" t="s">
        <v>30</v>
      </c>
      <c r="J19" s="17">
        <f>IF('Rekapitulace stavby'!$AN$17="","",'Rekapitulace stavby'!$AN$17)</f>
      </c>
      <c r="K19" s="83"/>
    </row>
    <row r="20" spans="2:11" s="6" customFormat="1" ht="7.5" customHeight="1">
      <c r="B20" s="81"/>
      <c r="C20" s="82"/>
      <c r="D20" s="82"/>
      <c r="E20" s="82"/>
      <c r="F20" s="82"/>
      <c r="G20" s="82"/>
      <c r="H20" s="82"/>
      <c r="J20" s="82"/>
      <c r="K20" s="83"/>
    </row>
    <row r="21" spans="2:11" s="6" customFormat="1" ht="15" customHeight="1">
      <c r="B21" s="81"/>
      <c r="C21" s="82"/>
      <c r="D21" s="19" t="s">
        <v>35</v>
      </c>
      <c r="E21" s="82"/>
      <c r="F21" s="82"/>
      <c r="G21" s="82"/>
      <c r="H21" s="82"/>
      <c r="J21" s="82"/>
      <c r="K21" s="83"/>
    </row>
    <row r="22" spans="2:11" s="85" customFormat="1" ht="13.5" customHeight="1">
      <c r="B22" s="86"/>
      <c r="C22" s="87"/>
      <c r="D22" s="87"/>
      <c r="E22" s="315"/>
      <c r="F22" s="321"/>
      <c r="G22" s="321"/>
      <c r="H22" s="321"/>
      <c r="J22" s="87"/>
      <c r="K22" s="88"/>
    </row>
    <row r="23" spans="2:11" s="6" customFormat="1" ht="7.5" customHeight="1">
      <c r="B23" s="81"/>
      <c r="C23" s="82"/>
      <c r="D23" s="82"/>
      <c r="E23" s="82"/>
      <c r="F23" s="82"/>
      <c r="G23" s="82"/>
      <c r="H23" s="82"/>
      <c r="J23" s="82"/>
      <c r="K23" s="83"/>
    </row>
    <row r="24" spans="2:11" s="6" customFormat="1" ht="7.5" customHeight="1">
      <c r="B24" s="81"/>
      <c r="C24" s="82"/>
      <c r="D24" s="89"/>
      <c r="E24" s="89"/>
      <c r="F24" s="89"/>
      <c r="G24" s="89"/>
      <c r="H24" s="89"/>
      <c r="I24" s="90"/>
      <c r="J24" s="89"/>
      <c r="K24" s="91"/>
    </row>
    <row r="25" spans="2:11" s="6" customFormat="1" ht="26.25" customHeight="1">
      <c r="B25" s="81"/>
      <c r="C25" s="82"/>
      <c r="D25" s="92" t="s">
        <v>36</v>
      </c>
      <c r="E25" s="82"/>
      <c r="F25" s="82"/>
      <c r="G25" s="82"/>
      <c r="H25" s="82"/>
      <c r="J25" s="65">
        <f>ROUND($J$92,2)</f>
        <v>0</v>
      </c>
      <c r="K25" s="83"/>
    </row>
    <row r="26" spans="2:11" s="6" customFormat="1" ht="7.5" customHeight="1">
      <c r="B26" s="81"/>
      <c r="C26" s="82"/>
      <c r="D26" s="89"/>
      <c r="E26" s="89"/>
      <c r="F26" s="89"/>
      <c r="G26" s="89"/>
      <c r="H26" s="89"/>
      <c r="I26" s="90"/>
      <c r="J26" s="89"/>
      <c r="K26" s="91"/>
    </row>
    <row r="27" spans="2:11" s="6" customFormat="1" ht="15" customHeight="1">
      <c r="B27" s="81"/>
      <c r="C27" s="82"/>
      <c r="D27" s="82"/>
      <c r="E27" s="82"/>
      <c r="F27" s="28" t="s">
        <v>38</v>
      </c>
      <c r="G27" s="82"/>
      <c r="H27" s="82"/>
      <c r="I27" s="93" t="s">
        <v>37</v>
      </c>
      <c r="J27" s="28" t="s">
        <v>39</v>
      </c>
      <c r="K27" s="83"/>
    </row>
    <row r="28" spans="2:11" s="6" customFormat="1" ht="15" customHeight="1">
      <c r="B28" s="81"/>
      <c r="C28" s="82"/>
      <c r="D28" s="30" t="s">
        <v>40</v>
      </c>
      <c r="E28" s="30" t="s">
        <v>41</v>
      </c>
      <c r="F28" s="94">
        <f>ROUND(SUM($BE$92:$BE$258),2)</f>
        <v>0</v>
      </c>
      <c r="G28" s="82"/>
      <c r="H28" s="82"/>
      <c r="I28" s="95">
        <v>0.21</v>
      </c>
      <c r="J28" s="94">
        <f>ROUND(ROUND((SUM($BE$92:$BE$258)),2)*$I$28,2)</f>
        <v>0</v>
      </c>
      <c r="K28" s="83"/>
    </row>
    <row r="29" spans="2:11" s="6" customFormat="1" ht="15" customHeight="1">
      <c r="B29" s="81"/>
      <c r="C29" s="82"/>
      <c r="D29" s="82"/>
      <c r="E29" s="30" t="s">
        <v>42</v>
      </c>
      <c r="F29" s="94">
        <f>ROUND(SUM($BF$92:$BF$258),2)</f>
        <v>0</v>
      </c>
      <c r="G29" s="82"/>
      <c r="H29" s="82"/>
      <c r="I29" s="95">
        <v>0.15</v>
      </c>
      <c r="J29" s="94">
        <f>ROUND(ROUND((SUM($BF$92:$BF$258)),2)*$I$29,2)</f>
        <v>0</v>
      </c>
      <c r="K29" s="83"/>
    </row>
    <row r="30" spans="2:11" s="6" customFormat="1" ht="15" customHeight="1" hidden="1">
      <c r="B30" s="81"/>
      <c r="C30" s="82"/>
      <c r="D30" s="82"/>
      <c r="E30" s="30" t="s">
        <v>43</v>
      </c>
      <c r="F30" s="94">
        <f>ROUND(SUM($BG$92:$BG$258),2)</f>
        <v>0</v>
      </c>
      <c r="G30" s="82"/>
      <c r="H30" s="82"/>
      <c r="I30" s="95">
        <v>0.21</v>
      </c>
      <c r="J30" s="94">
        <v>0</v>
      </c>
      <c r="K30" s="83"/>
    </row>
    <row r="31" spans="2:11" s="6" customFormat="1" ht="15" customHeight="1" hidden="1">
      <c r="B31" s="81"/>
      <c r="C31" s="82"/>
      <c r="D31" s="82"/>
      <c r="E31" s="30" t="s">
        <v>44</v>
      </c>
      <c r="F31" s="94">
        <f>ROUND(SUM($BH$92:$BH$258),2)</f>
        <v>0</v>
      </c>
      <c r="G31" s="82"/>
      <c r="H31" s="82"/>
      <c r="I31" s="95">
        <v>0.15</v>
      </c>
      <c r="J31" s="94">
        <v>0</v>
      </c>
      <c r="K31" s="83"/>
    </row>
    <row r="32" spans="2:11" s="6" customFormat="1" ht="15" customHeight="1" hidden="1">
      <c r="B32" s="81"/>
      <c r="C32" s="82"/>
      <c r="D32" s="82"/>
      <c r="E32" s="30" t="s">
        <v>45</v>
      </c>
      <c r="F32" s="94">
        <f>ROUND(SUM($BI$92:$BI$258),2)</f>
        <v>0</v>
      </c>
      <c r="G32" s="82"/>
      <c r="H32" s="82"/>
      <c r="I32" s="95">
        <v>0</v>
      </c>
      <c r="J32" s="94">
        <v>0</v>
      </c>
      <c r="K32" s="83"/>
    </row>
    <row r="33" spans="2:11" s="6" customFormat="1" ht="7.5" customHeight="1">
      <c r="B33" s="81"/>
      <c r="C33" s="82"/>
      <c r="D33" s="82"/>
      <c r="E33" s="82"/>
      <c r="F33" s="82"/>
      <c r="G33" s="82"/>
      <c r="H33" s="82"/>
      <c r="J33" s="82"/>
      <c r="K33" s="83"/>
    </row>
    <row r="34" spans="2:11" s="6" customFormat="1" ht="26.25" customHeight="1">
      <c r="B34" s="81"/>
      <c r="C34" s="96"/>
      <c r="D34" s="33" t="s">
        <v>46</v>
      </c>
      <c r="E34" s="97"/>
      <c r="F34" s="97"/>
      <c r="G34" s="98" t="s">
        <v>47</v>
      </c>
      <c r="H34" s="35" t="s">
        <v>48</v>
      </c>
      <c r="I34" s="99"/>
      <c r="J34" s="36">
        <f>SUM($J$25:$J$32)</f>
        <v>0</v>
      </c>
      <c r="K34" s="100"/>
    </row>
    <row r="35" spans="2:11" s="6" customFormat="1" ht="15" customHeight="1">
      <c r="B35" s="101"/>
      <c r="C35" s="102"/>
      <c r="D35" s="102"/>
      <c r="E35" s="102"/>
      <c r="F35" s="102"/>
      <c r="G35" s="102"/>
      <c r="H35" s="102"/>
      <c r="I35" s="103"/>
      <c r="J35" s="102"/>
      <c r="K35" s="104"/>
    </row>
    <row r="39" spans="2:11" s="6" customFormat="1" ht="7.5" customHeight="1">
      <c r="B39" s="105"/>
      <c r="C39" s="106"/>
      <c r="D39" s="106"/>
      <c r="E39" s="106"/>
      <c r="F39" s="106"/>
      <c r="G39" s="106"/>
      <c r="H39" s="106"/>
      <c r="I39" s="106"/>
      <c r="J39" s="106"/>
      <c r="K39" s="107"/>
    </row>
    <row r="40" spans="2:11" s="6" customFormat="1" ht="37.5" customHeight="1">
      <c r="B40" s="81"/>
      <c r="C40" s="12" t="s">
        <v>78</v>
      </c>
      <c r="D40" s="82"/>
      <c r="E40" s="82"/>
      <c r="F40" s="82"/>
      <c r="G40" s="82"/>
      <c r="H40" s="82"/>
      <c r="J40" s="82"/>
      <c r="K40" s="83"/>
    </row>
    <row r="41" spans="2:11" s="6" customFormat="1" ht="7.5" customHeight="1">
      <c r="B41" s="81"/>
      <c r="C41" s="82"/>
      <c r="D41" s="82"/>
      <c r="E41" s="82"/>
      <c r="F41" s="82"/>
      <c r="G41" s="82"/>
      <c r="H41" s="82"/>
      <c r="J41" s="82"/>
      <c r="K41" s="83"/>
    </row>
    <row r="42" spans="2:11" s="6" customFormat="1" ht="15" customHeight="1">
      <c r="B42" s="81"/>
      <c r="C42" s="19" t="s">
        <v>16</v>
      </c>
      <c r="D42" s="82"/>
      <c r="E42" s="82"/>
      <c r="F42" s="82"/>
      <c r="G42" s="82"/>
      <c r="H42" s="82"/>
      <c r="J42" s="82"/>
      <c r="K42" s="83"/>
    </row>
    <row r="43" spans="2:11" s="6" customFormat="1" ht="18" customHeight="1">
      <c r="B43" s="81"/>
      <c r="C43" s="82"/>
      <c r="D43" s="82"/>
      <c r="E43" s="294" t="str">
        <f>$E$7</f>
        <v>Most M-03 Lovosice</v>
      </c>
      <c r="F43" s="320"/>
      <c r="G43" s="320"/>
      <c r="H43" s="320"/>
      <c r="J43" s="82"/>
      <c r="K43" s="83"/>
    </row>
    <row r="44" spans="2:11" s="6" customFormat="1" ht="7.5" customHeight="1">
      <c r="B44" s="81"/>
      <c r="C44" s="82"/>
      <c r="D44" s="82"/>
      <c r="E44" s="82"/>
      <c r="F44" s="82"/>
      <c r="G44" s="82"/>
      <c r="H44" s="82"/>
      <c r="J44" s="82"/>
      <c r="K44" s="83"/>
    </row>
    <row r="45" spans="2:11" s="6" customFormat="1" ht="18" customHeight="1">
      <c r="B45" s="81"/>
      <c r="C45" s="19" t="s">
        <v>22</v>
      </c>
      <c r="D45" s="82"/>
      <c r="E45" s="82"/>
      <c r="F45" s="17" t="str">
        <f>$F$10</f>
        <v> </v>
      </c>
      <c r="G45" s="82"/>
      <c r="H45" s="82"/>
      <c r="I45" s="84" t="s">
        <v>24</v>
      </c>
      <c r="J45" s="52" t="str">
        <f>IF($J$10="","",$J$10)</f>
        <v>27.05.2015</v>
      </c>
      <c r="K45" s="83"/>
    </row>
    <row r="46" spans="2:11" s="6" customFormat="1" ht="7.5" customHeight="1">
      <c r="B46" s="81"/>
      <c r="C46" s="82"/>
      <c r="D46" s="82"/>
      <c r="E46" s="82"/>
      <c r="F46" s="82"/>
      <c r="G46" s="82"/>
      <c r="H46" s="82"/>
      <c r="J46" s="82"/>
      <c r="K46" s="83"/>
    </row>
    <row r="47" spans="2:11" s="6" customFormat="1" ht="13.5" customHeight="1">
      <c r="B47" s="81"/>
      <c r="C47" s="19" t="s">
        <v>28</v>
      </c>
      <c r="D47" s="82"/>
      <c r="E47" s="82"/>
      <c r="F47" s="17" t="str">
        <f>$E$13</f>
        <v> </v>
      </c>
      <c r="G47" s="82"/>
      <c r="H47" s="82"/>
      <c r="I47" s="84" t="s">
        <v>33</v>
      </c>
      <c r="J47" s="17" t="str">
        <f>$E$19</f>
        <v> </v>
      </c>
      <c r="K47" s="83"/>
    </row>
    <row r="48" spans="2:11" s="6" customFormat="1" ht="15" customHeight="1">
      <c r="B48" s="81"/>
      <c r="C48" s="19" t="s">
        <v>31</v>
      </c>
      <c r="D48" s="82"/>
      <c r="E48" s="82"/>
      <c r="F48" s="17">
        <f>IF($E$16="","",$E$16)</f>
      </c>
      <c r="G48" s="82"/>
      <c r="H48" s="82"/>
      <c r="J48" s="82"/>
      <c r="K48" s="83"/>
    </row>
    <row r="49" spans="2:11" s="6" customFormat="1" ht="11.25" customHeight="1">
      <c r="B49" s="81"/>
      <c r="C49" s="82"/>
      <c r="D49" s="82"/>
      <c r="E49" s="82"/>
      <c r="F49" s="82"/>
      <c r="G49" s="82"/>
      <c r="H49" s="82"/>
      <c r="J49" s="82"/>
      <c r="K49" s="83"/>
    </row>
    <row r="50" spans="2:11" s="6" customFormat="1" ht="30" customHeight="1">
      <c r="B50" s="81"/>
      <c r="C50" s="108" t="s">
        <v>79</v>
      </c>
      <c r="D50" s="96"/>
      <c r="E50" s="96"/>
      <c r="F50" s="96"/>
      <c r="G50" s="96"/>
      <c r="H50" s="96"/>
      <c r="I50" s="109"/>
      <c r="J50" s="110" t="s">
        <v>80</v>
      </c>
      <c r="K50" s="111"/>
    </row>
    <row r="51" spans="2:11" s="6" customFormat="1" ht="11.25" customHeight="1">
      <c r="B51" s="81"/>
      <c r="C51" s="82"/>
      <c r="D51" s="82"/>
      <c r="E51" s="82"/>
      <c r="F51" s="82"/>
      <c r="G51" s="82"/>
      <c r="H51" s="82"/>
      <c r="J51" s="82"/>
      <c r="K51" s="83"/>
    </row>
    <row r="52" spans="2:47" s="6" customFormat="1" ht="30" customHeight="1">
      <c r="B52" s="81"/>
      <c r="C52" s="64" t="s">
        <v>81</v>
      </c>
      <c r="D52" s="82"/>
      <c r="E52" s="82"/>
      <c r="F52" s="82"/>
      <c r="G52" s="82"/>
      <c r="H52" s="82"/>
      <c r="J52" s="65">
        <f>$J$92</f>
        <v>0</v>
      </c>
      <c r="K52" s="83"/>
      <c r="AU52" s="6" t="s">
        <v>82</v>
      </c>
    </row>
    <row r="53" spans="2:11" s="112" customFormat="1" ht="25.5" customHeight="1">
      <c r="B53" s="113"/>
      <c r="C53" s="114"/>
      <c r="D53" s="115" t="s">
        <v>83</v>
      </c>
      <c r="E53" s="115"/>
      <c r="F53" s="115"/>
      <c r="G53" s="115"/>
      <c r="H53" s="115"/>
      <c r="I53" s="116"/>
      <c r="J53" s="117">
        <f>$J$93</f>
        <v>0</v>
      </c>
      <c r="K53" s="118"/>
    </row>
    <row r="54" spans="2:11" s="119" customFormat="1" ht="20.25" customHeight="1">
      <c r="B54" s="120"/>
      <c r="C54" s="121"/>
      <c r="D54" s="122" t="s">
        <v>84</v>
      </c>
      <c r="E54" s="122"/>
      <c r="F54" s="122"/>
      <c r="G54" s="122"/>
      <c r="H54" s="122"/>
      <c r="I54" s="123"/>
      <c r="J54" s="124">
        <f>$J$94</f>
        <v>0</v>
      </c>
      <c r="K54" s="125"/>
    </row>
    <row r="55" spans="2:11" s="119" customFormat="1" ht="20.25" customHeight="1">
      <c r="B55" s="120"/>
      <c r="C55" s="121"/>
      <c r="D55" s="122" t="s">
        <v>85</v>
      </c>
      <c r="E55" s="122"/>
      <c r="F55" s="122"/>
      <c r="G55" s="122"/>
      <c r="H55" s="122"/>
      <c r="I55" s="123"/>
      <c r="J55" s="124">
        <f>$J$124</f>
        <v>0</v>
      </c>
      <c r="K55" s="125"/>
    </row>
    <row r="56" spans="2:11" s="119" customFormat="1" ht="20.25" customHeight="1">
      <c r="B56" s="120"/>
      <c r="C56" s="121"/>
      <c r="D56" s="122" t="s">
        <v>86</v>
      </c>
      <c r="E56" s="122"/>
      <c r="F56" s="122"/>
      <c r="G56" s="122"/>
      <c r="H56" s="122"/>
      <c r="I56" s="123"/>
      <c r="J56" s="124">
        <f>$J$133</f>
        <v>0</v>
      </c>
      <c r="K56" s="125"/>
    </row>
    <row r="57" spans="2:11" s="119" customFormat="1" ht="20.25" customHeight="1">
      <c r="B57" s="120"/>
      <c r="C57" s="121"/>
      <c r="D57" s="122" t="s">
        <v>87</v>
      </c>
      <c r="E57" s="122"/>
      <c r="F57" s="122"/>
      <c r="G57" s="122"/>
      <c r="H57" s="122"/>
      <c r="I57" s="123"/>
      <c r="J57" s="124">
        <f>$J$148</f>
        <v>0</v>
      </c>
      <c r="K57" s="125"/>
    </row>
    <row r="58" spans="2:11" s="119" customFormat="1" ht="20.25" customHeight="1">
      <c r="B58" s="120"/>
      <c r="C58" s="121"/>
      <c r="D58" s="122" t="s">
        <v>88</v>
      </c>
      <c r="E58" s="122"/>
      <c r="F58" s="122"/>
      <c r="G58" s="122"/>
      <c r="H58" s="122"/>
      <c r="I58" s="123"/>
      <c r="J58" s="124">
        <f>$J$160</f>
        <v>0</v>
      </c>
      <c r="K58" s="125"/>
    </row>
    <row r="59" spans="2:11" s="119" customFormat="1" ht="20.25" customHeight="1">
      <c r="B59" s="120"/>
      <c r="C59" s="121"/>
      <c r="D59" s="122" t="s">
        <v>89</v>
      </c>
      <c r="E59" s="122"/>
      <c r="F59" s="122"/>
      <c r="G59" s="122"/>
      <c r="H59" s="122"/>
      <c r="I59" s="123"/>
      <c r="J59" s="124">
        <f>$J$165</f>
        <v>0</v>
      </c>
      <c r="K59" s="125"/>
    </row>
    <row r="60" spans="2:11" s="119" customFormat="1" ht="20.25" customHeight="1">
      <c r="B60" s="120"/>
      <c r="C60" s="121"/>
      <c r="D60" s="122" t="s">
        <v>90</v>
      </c>
      <c r="E60" s="122"/>
      <c r="F60" s="122"/>
      <c r="G60" s="122"/>
      <c r="H60" s="122"/>
      <c r="I60" s="123"/>
      <c r="J60" s="124">
        <f>$J$167</f>
        <v>0</v>
      </c>
      <c r="K60" s="125"/>
    </row>
    <row r="61" spans="2:11" s="119" customFormat="1" ht="15" customHeight="1">
      <c r="B61" s="120"/>
      <c r="C61" s="121"/>
      <c r="D61" s="122" t="s">
        <v>91</v>
      </c>
      <c r="E61" s="122"/>
      <c r="F61" s="122"/>
      <c r="G61" s="122"/>
      <c r="H61" s="122"/>
      <c r="I61" s="123"/>
      <c r="J61" s="124">
        <f>$J$190</f>
        <v>0</v>
      </c>
      <c r="K61" s="125"/>
    </row>
    <row r="62" spans="2:11" s="119" customFormat="1" ht="20.25" customHeight="1">
      <c r="B62" s="120"/>
      <c r="C62" s="121"/>
      <c r="D62" s="122" t="s">
        <v>92</v>
      </c>
      <c r="E62" s="122"/>
      <c r="F62" s="122"/>
      <c r="G62" s="122"/>
      <c r="H62" s="122"/>
      <c r="I62" s="123"/>
      <c r="J62" s="124">
        <f>$J$195</f>
        <v>0</v>
      </c>
      <c r="K62" s="125"/>
    </row>
    <row r="63" spans="2:11" s="112" customFormat="1" ht="25.5" customHeight="1">
      <c r="B63" s="113"/>
      <c r="C63" s="114"/>
      <c r="D63" s="115" t="s">
        <v>93</v>
      </c>
      <c r="E63" s="115"/>
      <c r="F63" s="115"/>
      <c r="G63" s="115"/>
      <c r="H63" s="115"/>
      <c r="I63" s="116"/>
      <c r="J63" s="117">
        <f>$J$197</f>
        <v>0</v>
      </c>
      <c r="K63" s="118"/>
    </row>
    <row r="64" spans="2:11" s="119" customFormat="1" ht="20.25" customHeight="1">
      <c r="B64" s="120"/>
      <c r="C64" s="121"/>
      <c r="D64" s="122" t="s">
        <v>94</v>
      </c>
      <c r="E64" s="122"/>
      <c r="F64" s="122"/>
      <c r="G64" s="122"/>
      <c r="H64" s="122"/>
      <c r="I64" s="123"/>
      <c r="J64" s="124">
        <f>$J$198</f>
        <v>0</v>
      </c>
      <c r="K64" s="125"/>
    </row>
    <row r="65" spans="2:11" s="119" customFormat="1" ht="20.25" customHeight="1">
      <c r="B65" s="120"/>
      <c r="C65" s="121"/>
      <c r="D65" s="122" t="s">
        <v>95</v>
      </c>
      <c r="E65" s="122"/>
      <c r="F65" s="122"/>
      <c r="G65" s="122"/>
      <c r="H65" s="122"/>
      <c r="I65" s="123"/>
      <c r="J65" s="124">
        <f>$J$209</f>
        <v>0</v>
      </c>
      <c r="K65" s="125"/>
    </row>
    <row r="66" spans="2:11" s="119" customFormat="1" ht="20.25" customHeight="1">
      <c r="B66" s="120"/>
      <c r="C66" s="121"/>
      <c r="D66" s="122" t="s">
        <v>96</v>
      </c>
      <c r="E66" s="122"/>
      <c r="F66" s="122"/>
      <c r="G66" s="122"/>
      <c r="H66" s="122"/>
      <c r="I66" s="123"/>
      <c r="J66" s="124">
        <f>$J$214</f>
        <v>0</v>
      </c>
      <c r="K66" s="125"/>
    </row>
    <row r="67" spans="2:11" s="119" customFormat="1" ht="20.25" customHeight="1">
      <c r="B67" s="120"/>
      <c r="C67" s="121"/>
      <c r="D67" s="122" t="s">
        <v>97</v>
      </c>
      <c r="E67" s="122"/>
      <c r="F67" s="122"/>
      <c r="G67" s="122"/>
      <c r="H67" s="122"/>
      <c r="I67" s="123"/>
      <c r="J67" s="124">
        <f>$J$222</f>
        <v>0</v>
      </c>
      <c r="K67" s="125"/>
    </row>
    <row r="68" spans="2:11" s="119" customFormat="1" ht="20.25" customHeight="1">
      <c r="B68" s="120"/>
      <c r="C68" s="121"/>
      <c r="D68" s="122" t="s">
        <v>98</v>
      </c>
      <c r="E68" s="122"/>
      <c r="F68" s="122"/>
      <c r="G68" s="122"/>
      <c r="H68" s="122"/>
      <c r="I68" s="123"/>
      <c r="J68" s="124">
        <f>$J$228</f>
        <v>0</v>
      </c>
      <c r="K68" s="125"/>
    </row>
    <row r="69" spans="2:11" s="119" customFormat="1" ht="20.25" customHeight="1">
      <c r="B69" s="120"/>
      <c r="C69" s="121"/>
      <c r="D69" s="122" t="s">
        <v>99</v>
      </c>
      <c r="E69" s="122"/>
      <c r="F69" s="122"/>
      <c r="G69" s="122"/>
      <c r="H69" s="122"/>
      <c r="I69" s="123"/>
      <c r="J69" s="124">
        <f>$J$233</f>
        <v>0</v>
      </c>
      <c r="K69" s="125"/>
    </row>
    <row r="70" spans="2:11" s="119" customFormat="1" ht="20.25" customHeight="1">
      <c r="B70" s="120"/>
      <c r="C70" s="121"/>
      <c r="D70" s="122" t="s">
        <v>100</v>
      </c>
      <c r="E70" s="122"/>
      <c r="F70" s="122"/>
      <c r="G70" s="122"/>
      <c r="H70" s="122"/>
      <c r="I70" s="123"/>
      <c r="J70" s="124">
        <f>$J$242</f>
        <v>0</v>
      </c>
      <c r="K70" s="125"/>
    </row>
    <row r="71" spans="2:11" s="112" customFormat="1" ht="25.5" customHeight="1">
      <c r="B71" s="113"/>
      <c r="C71" s="114"/>
      <c r="D71" s="115" t="s">
        <v>101</v>
      </c>
      <c r="E71" s="115"/>
      <c r="F71" s="115"/>
      <c r="G71" s="115"/>
      <c r="H71" s="115"/>
      <c r="I71" s="116"/>
      <c r="J71" s="117">
        <f>$J$249</f>
        <v>0</v>
      </c>
      <c r="K71" s="118"/>
    </row>
    <row r="72" spans="2:11" s="119" customFormat="1" ht="20.25" customHeight="1">
      <c r="B72" s="120"/>
      <c r="C72" s="121"/>
      <c r="D72" s="122" t="s">
        <v>102</v>
      </c>
      <c r="E72" s="122"/>
      <c r="F72" s="122"/>
      <c r="G72" s="122"/>
      <c r="H72" s="122"/>
      <c r="I72" s="123"/>
      <c r="J72" s="124">
        <f>$J$250</f>
        <v>0</v>
      </c>
      <c r="K72" s="125"/>
    </row>
    <row r="73" spans="2:11" s="119" customFormat="1" ht="20.25" customHeight="1">
      <c r="B73" s="120"/>
      <c r="C73" s="121"/>
      <c r="D73" s="122" t="s">
        <v>103</v>
      </c>
      <c r="E73" s="122"/>
      <c r="F73" s="122"/>
      <c r="G73" s="122"/>
      <c r="H73" s="122"/>
      <c r="I73" s="123"/>
      <c r="J73" s="124">
        <f>$J$254</f>
        <v>0</v>
      </c>
      <c r="K73" s="125"/>
    </row>
    <row r="74" spans="2:11" s="119" customFormat="1" ht="20.25" customHeight="1">
      <c r="B74" s="120"/>
      <c r="C74" s="121"/>
      <c r="D74" s="122" t="s">
        <v>104</v>
      </c>
      <c r="E74" s="122"/>
      <c r="F74" s="122"/>
      <c r="G74" s="122"/>
      <c r="H74" s="122"/>
      <c r="I74" s="123"/>
      <c r="J74" s="124">
        <f>$J$257</f>
        <v>0</v>
      </c>
      <c r="K74" s="125"/>
    </row>
    <row r="75" spans="2:11" s="6" customFormat="1" ht="22.5" customHeight="1">
      <c r="B75" s="81"/>
      <c r="C75" s="82"/>
      <c r="D75" s="82"/>
      <c r="E75" s="82"/>
      <c r="F75" s="82"/>
      <c r="G75" s="82"/>
      <c r="H75" s="82"/>
      <c r="J75" s="82"/>
      <c r="K75" s="83"/>
    </row>
    <row r="76" spans="2:11" s="6" customFormat="1" ht="7.5" customHeight="1">
      <c r="B76" s="101"/>
      <c r="C76" s="102"/>
      <c r="D76" s="102"/>
      <c r="E76" s="102"/>
      <c r="F76" s="102"/>
      <c r="G76" s="102"/>
      <c r="H76" s="102"/>
      <c r="I76" s="103"/>
      <c r="J76" s="102"/>
      <c r="K76" s="104"/>
    </row>
    <row r="80" spans="2:12" s="6" customFormat="1" ht="7.5" customHeight="1">
      <c r="B80" s="126"/>
      <c r="C80" s="127"/>
      <c r="D80" s="127"/>
      <c r="E80" s="127"/>
      <c r="F80" s="127"/>
      <c r="G80" s="127"/>
      <c r="H80" s="127"/>
      <c r="I80" s="106"/>
      <c r="J80" s="127"/>
      <c r="K80" s="127"/>
      <c r="L80" s="128"/>
    </row>
    <row r="81" spans="2:12" s="6" customFormat="1" ht="37.5" customHeight="1">
      <c r="B81" s="81"/>
      <c r="C81" s="12" t="s">
        <v>105</v>
      </c>
      <c r="D81" s="82"/>
      <c r="E81" s="82"/>
      <c r="F81" s="82"/>
      <c r="G81" s="82"/>
      <c r="H81" s="82"/>
      <c r="J81" s="82"/>
      <c r="K81" s="82"/>
      <c r="L81" s="128"/>
    </row>
    <row r="82" spans="2:12" s="6" customFormat="1" ht="7.5" customHeight="1">
      <c r="B82" s="81"/>
      <c r="C82" s="82"/>
      <c r="D82" s="82"/>
      <c r="E82" s="82"/>
      <c r="F82" s="82"/>
      <c r="G82" s="82"/>
      <c r="H82" s="82"/>
      <c r="J82" s="82"/>
      <c r="K82" s="82"/>
      <c r="L82" s="128"/>
    </row>
    <row r="83" spans="2:12" s="6" customFormat="1" ht="15" customHeight="1">
      <c r="B83" s="81"/>
      <c r="C83" s="19" t="s">
        <v>16</v>
      </c>
      <c r="D83" s="82"/>
      <c r="E83" s="82"/>
      <c r="F83" s="82"/>
      <c r="G83" s="82"/>
      <c r="H83" s="82"/>
      <c r="J83" s="82"/>
      <c r="K83" s="82"/>
      <c r="L83" s="128"/>
    </row>
    <row r="84" spans="2:12" s="6" customFormat="1" ht="18" customHeight="1">
      <c r="B84" s="81"/>
      <c r="C84" s="82"/>
      <c r="D84" s="82"/>
      <c r="E84" s="294" t="str">
        <f>$E$7</f>
        <v>Most M-03 Lovosice</v>
      </c>
      <c r="F84" s="320"/>
      <c r="G84" s="320"/>
      <c r="H84" s="320"/>
      <c r="J84" s="82"/>
      <c r="K84" s="82"/>
      <c r="L84" s="128"/>
    </row>
    <row r="85" spans="2:12" s="6" customFormat="1" ht="7.5" customHeight="1">
      <c r="B85" s="81"/>
      <c r="C85" s="82"/>
      <c r="D85" s="82"/>
      <c r="E85" s="82"/>
      <c r="F85" s="82"/>
      <c r="G85" s="82"/>
      <c r="H85" s="82"/>
      <c r="J85" s="82"/>
      <c r="K85" s="82"/>
      <c r="L85" s="128"/>
    </row>
    <row r="86" spans="2:12" s="6" customFormat="1" ht="18" customHeight="1">
      <c r="B86" s="81"/>
      <c r="C86" s="19" t="s">
        <v>22</v>
      </c>
      <c r="D86" s="82"/>
      <c r="E86" s="82"/>
      <c r="F86" s="17" t="str">
        <f>$F$10</f>
        <v> </v>
      </c>
      <c r="G86" s="82"/>
      <c r="H86" s="82"/>
      <c r="I86" s="84" t="s">
        <v>24</v>
      </c>
      <c r="J86" s="52" t="str">
        <f>IF($J$10="","",$J$10)</f>
        <v>27.05.2015</v>
      </c>
      <c r="K86" s="82"/>
      <c r="L86" s="128"/>
    </row>
    <row r="87" spans="2:12" s="6" customFormat="1" ht="7.5" customHeight="1">
      <c r="B87" s="81"/>
      <c r="C87" s="82"/>
      <c r="D87" s="82"/>
      <c r="E87" s="82"/>
      <c r="F87" s="82"/>
      <c r="G87" s="82"/>
      <c r="H87" s="82"/>
      <c r="J87" s="82"/>
      <c r="K87" s="82"/>
      <c r="L87" s="128"/>
    </row>
    <row r="88" spans="2:12" s="6" customFormat="1" ht="13.5" customHeight="1">
      <c r="B88" s="81"/>
      <c r="C88" s="19" t="s">
        <v>28</v>
      </c>
      <c r="D88" s="82"/>
      <c r="E88" s="82"/>
      <c r="F88" s="17" t="str">
        <f>$E$13</f>
        <v> </v>
      </c>
      <c r="G88" s="82"/>
      <c r="H88" s="82"/>
      <c r="I88" s="84" t="s">
        <v>33</v>
      </c>
      <c r="J88" s="17" t="str">
        <f>$E$19</f>
        <v> </v>
      </c>
      <c r="K88" s="82"/>
      <c r="L88" s="128"/>
    </row>
    <row r="89" spans="2:12" s="6" customFormat="1" ht="15" customHeight="1">
      <c r="B89" s="81"/>
      <c r="C89" s="19" t="s">
        <v>31</v>
      </c>
      <c r="D89" s="82"/>
      <c r="E89" s="82"/>
      <c r="F89" s="17">
        <f>IF($E$16="","",$E$16)</f>
      </c>
      <c r="G89" s="82"/>
      <c r="H89" s="82"/>
      <c r="J89" s="82"/>
      <c r="K89" s="82"/>
      <c r="L89" s="128"/>
    </row>
    <row r="90" spans="2:12" s="6" customFormat="1" ht="11.25" customHeight="1">
      <c r="B90" s="81"/>
      <c r="C90" s="82"/>
      <c r="D90" s="82"/>
      <c r="E90" s="82"/>
      <c r="F90" s="82"/>
      <c r="G90" s="82"/>
      <c r="H90" s="82"/>
      <c r="J90" s="82"/>
      <c r="K90" s="82"/>
      <c r="L90" s="128"/>
    </row>
    <row r="91" spans="2:20" s="129" customFormat="1" ht="30" customHeight="1">
      <c r="B91" s="130"/>
      <c r="C91" s="131" t="s">
        <v>106</v>
      </c>
      <c r="D91" s="132" t="s">
        <v>55</v>
      </c>
      <c r="E91" s="132" t="s">
        <v>51</v>
      </c>
      <c r="F91" s="132" t="s">
        <v>107</v>
      </c>
      <c r="G91" s="132" t="s">
        <v>108</v>
      </c>
      <c r="H91" s="132" t="s">
        <v>109</v>
      </c>
      <c r="I91" s="133" t="s">
        <v>110</v>
      </c>
      <c r="J91" s="132" t="s">
        <v>111</v>
      </c>
      <c r="K91" s="134" t="s">
        <v>112</v>
      </c>
      <c r="L91" s="135"/>
      <c r="M91" s="58" t="s">
        <v>113</v>
      </c>
      <c r="N91" s="59" t="s">
        <v>40</v>
      </c>
      <c r="O91" s="59" t="s">
        <v>114</v>
      </c>
      <c r="P91" s="59" t="s">
        <v>115</v>
      </c>
      <c r="Q91" s="59" t="s">
        <v>116</v>
      </c>
      <c r="R91" s="59" t="s">
        <v>117</v>
      </c>
      <c r="S91" s="59" t="s">
        <v>118</v>
      </c>
      <c r="T91" s="60" t="s">
        <v>119</v>
      </c>
    </row>
    <row r="92" spans="2:63" s="6" customFormat="1" ht="30" customHeight="1">
      <c r="B92" s="81"/>
      <c r="C92" s="64" t="s">
        <v>81</v>
      </c>
      <c r="D92" s="82"/>
      <c r="E92" s="82"/>
      <c r="F92" s="82"/>
      <c r="G92" s="82"/>
      <c r="H92" s="82"/>
      <c r="J92" s="136">
        <f>$BK$92</f>
        <v>0</v>
      </c>
      <c r="K92" s="82"/>
      <c r="L92" s="128"/>
      <c r="M92" s="137"/>
      <c r="N92" s="89"/>
      <c r="O92" s="89"/>
      <c r="P92" s="138">
        <f>$P$93+$P$197+$P$249</f>
        <v>0</v>
      </c>
      <c r="Q92" s="89"/>
      <c r="R92" s="138">
        <f>$R$93+$R$197+$R$249</f>
        <v>95.39230763237002</v>
      </c>
      <c r="S92" s="89"/>
      <c r="T92" s="139">
        <f>$T$93+$T$197+$T$249</f>
        <v>11.87228</v>
      </c>
      <c r="AT92" s="6" t="s">
        <v>69</v>
      </c>
      <c r="AU92" s="6" t="s">
        <v>82</v>
      </c>
      <c r="BK92" s="140">
        <f>$BK$93+$BK$197+$BK$249</f>
        <v>0</v>
      </c>
    </row>
    <row r="93" spans="2:63" s="141" customFormat="1" ht="38.25" customHeight="1">
      <c r="B93" s="142"/>
      <c r="C93" s="143"/>
      <c r="D93" s="143" t="s">
        <v>69</v>
      </c>
      <c r="E93" s="144" t="s">
        <v>120</v>
      </c>
      <c r="F93" s="144" t="s">
        <v>121</v>
      </c>
      <c r="G93" s="143"/>
      <c r="H93" s="143"/>
      <c r="J93" s="145">
        <f>$BK$93</f>
        <v>0</v>
      </c>
      <c r="K93" s="143"/>
      <c r="L93" s="146"/>
      <c r="M93" s="147"/>
      <c r="N93" s="143"/>
      <c r="O93" s="143"/>
      <c r="P93" s="148">
        <f>$P$94+$P$124+$P$133+$P$148+$P$160+$P$165+$P$167+$P$195</f>
        <v>0</v>
      </c>
      <c r="Q93" s="143"/>
      <c r="R93" s="148">
        <f>$R$94+$R$124+$R$133+$R$148+$R$160+$R$165+$R$167+$R$195</f>
        <v>93.57972823237002</v>
      </c>
      <c r="S93" s="143"/>
      <c r="T93" s="149">
        <f>$T$94+$T$124+$T$133+$T$148+$T$160+$T$165+$T$167+$T$195</f>
        <v>11.87228</v>
      </c>
      <c r="AR93" s="150" t="s">
        <v>21</v>
      </c>
      <c r="AT93" s="150" t="s">
        <v>69</v>
      </c>
      <c r="AU93" s="150" t="s">
        <v>70</v>
      </c>
      <c r="AY93" s="150" t="s">
        <v>122</v>
      </c>
      <c r="BK93" s="151">
        <f>$BK$94+$BK$124+$BK$133+$BK$148+$BK$160+$BK$165+$BK$167+$BK$195</f>
        <v>0</v>
      </c>
    </row>
    <row r="94" spans="2:63" s="141" customFormat="1" ht="20.25" customHeight="1">
      <c r="B94" s="142"/>
      <c r="C94" s="143"/>
      <c r="D94" s="143" t="s">
        <v>69</v>
      </c>
      <c r="E94" s="152" t="s">
        <v>21</v>
      </c>
      <c r="F94" s="152" t="s">
        <v>123</v>
      </c>
      <c r="G94" s="143"/>
      <c r="H94" s="143"/>
      <c r="J94" s="153">
        <f>$BK$94</f>
        <v>0</v>
      </c>
      <c r="K94" s="143"/>
      <c r="L94" s="146"/>
      <c r="M94" s="147"/>
      <c r="N94" s="143"/>
      <c r="O94" s="143"/>
      <c r="P94" s="148">
        <f>SUM($P$95:$P$123)</f>
        <v>0</v>
      </c>
      <c r="Q94" s="143"/>
      <c r="R94" s="148">
        <f>SUM($R$95:$R$123)</f>
        <v>2.16</v>
      </c>
      <c r="S94" s="143"/>
      <c r="T94" s="149">
        <f>SUM($T$95:$T$123)</f>
        <v>7.08528</v>
      </c>
      <c r="AR94" s="150" t="s">
        <v>21</v>
      </c>
      <c r="AT94" s="150" t="s">
        <v>69</v>
      </c>
      <c r="AU94" s="150" t="s">
        <v>21</v>
      </c>
      <c r="AY94" s="150" t="s">
        <v>122</v>
      </c>
      <c r="BK94" s="151">
        <f>SUM($BK$95:$BK$123)</f>
        <v>0</v>
      </c>
    </row>
    <row r="95" spans="2:65" s="6" customFormat="1" ht="13.5" customHeight="1">
      <c r="B95" s="81"/>
      <c r="C95" s="154" t="s">
        <v>21</v>
      </c>
      <c r="D95" s="154" t="s">
        <v>124</v>
      </c>
      <c r="E95" s="155" t="s">
        <v>125</v>
      </c>
      <c r="F95" s="156" t="s">
        <v>126</v>
      </c>
      <c r="G95" s="157" t="s">
        <v>127</v>
      </c>
      <c r="H95" s="158">
        <v>15.27</v>
      </c>
      <c r="I95" s="159"/>
      <c r="J95" s="160">
        <f>ROUND($I$95*$H$95,2)</f>
        <v>0</v>
      </c>
      <c r="K95" s="156" t="s">
        <v>128</v>
      </c>
      <c r="L95" s="128"/>
      <c r="M95" s="161"/>
      <c r="N95" s="162" t="s">
        <v>41</v>
      </c>
      <c r="O95" s="82"/>
      <c r="P95" s="163">
        <f>$O$95*$H$95</f>
        <v>0</v>
      </c>
      <c r="Q95" s="163">
        <v>0</v>
      </c>
      <c r="R95" s="163">
        <f>$Q$95*$H$95</f>
        <v>0</v>
      </c>
      <c r="S95" s="163">
        <v>0.235</v>
      </c>
      <c r="T95" s="164">
        <f>$S$95*$H$95</f>
        <v>3.58845</v>
      </c>
      <c r="AR95" s="85" t="s">
        <v>129</v>
      </c>
      <c r="AT95" s="85" t="s">
        <v>124</v>
      </c>
      <c r="AU95" s="85" t="s">
        <v>76</v>
      </c>
      <c r="AY95" s="6" t="s">
        <v>122</v>
      </c>
      <c r="BE95" s="165">
        <f>IF($N$95="základní",$J$95,0)</f>
        <v>0</v>
      </c>
      <c r="BF95" s="165">
        <f>IF($N$95="snížená",$J$95,0)</f>
        <v>0</v>
      </c>
      <c r="BG95" s="165">
        <f>IF($N$95="zákl. přenesená",$J$95,0)</f>
        <v>0</v>
      </c>
      <c r="BH95" s="165">
        <f>IF($N$95="sníž. přenesená",$J$95,0)</f>
        <v>0</v>
      </c>
      <c r="BI95" s="165">
        <f>IF($N$95="nulová",$J$95,0)</f>
        <v>0</v>
      </c>
      <c r="BJ95" s="85" t="s">
        <v>21</v>
      </c>
      <c r="BK95" s="165">
        <f>ROUND($I$95*$H$95,2)</f>
        <v>0</v>
      </c>
      <c r="BL95" s="85" t="s">
        <v>129</v>
      </c>
      <c r="BM95" s="85" t="s">
        <v>130</v>
      </c>
    </row>
    <row r="96" spans="2:51" s="6" customFormat="1" ht="13.5" customHeight="1">
      <c r="B96" s="166"/>
      <c r="C96" s="167"/>
      <c r="D96" s="168" t="s">
        <v>131</v>
      </c>
      <c r="E96" s="169"/>
      <c r="F96" s="169" t="s">
        <v>132</v>
      </c>
      <c r="G96" s="167"/>
      <c r="H96" s="170">
        <v>15.27</v>
      </c>
      <c r="J96" s="167"/>
      <c r="K96" s="167"/>
      <c r="L96" s="171"/>
      <c r="M96" s="172"/>
      <c r="N96" s="167"/>
      <c r="O96" s="167"/>
      <c r="P96" s="167"/>
      <c r="Q96" s="167"/>
      <c r="R96" s="167"/>
      <c r="S96" s="167"/>
      <c r="T96" s="173"/>
      <c r="AT96" s="174" t="s">
        <v>131</v>
      </c>
      <c r="AU96" s="174" t="s">
        <v>76</v>
      </c>
      <c r="AV96" s="174" t="s">
        <v>76</v>
      </c>
      <c r="AW96" s="174" t="s">
        <v>82</v>
      </c>
      <c r="AX96" s="174" t="s">
        <v>21</v>
      </c>
      <c r="AY96" s="174" t="s">
        <v>122</v>
      </c>
    </row>
    <row r="97" spans="2:65" s="6" customFormat="1" ht="13.5" customHeight="1">
      <c r="B97" s="81"/>
      <c r="C97" s="154" t="s">
        <v>76</v>
      </c>
      <c r="D97" s="154" t="s">
        <v>124</v>
      </c>
      <c r="E97" s="155" t="s">
        <v>133</v>
      </c>
      <c r="F97" s="156" t="s">
        <v>134</v>
      </c>
      <c r="G97" s="157" t="s">
        <v>127</v>
      </c>
      <c r="H97" s="158">
        <v>15.27</v>
      </c>
      <c r="I97" s="159"/>
      <c r="J97" s="160">
        <f>ROUND($I$97*$H$97,2)</f>
        <v>0</v>
      </c>
      <c r="K97" s="156" t="s">
        <v>128</v>
      </c>
      <c r="L97" s="128"/>
      <c r="M97" s="161"/>
      <c r="N97" s="162" t="s">
        <v>41</v>
      </c>
      <c r="O97" s="82"/>
      <c r="P97" s="163">
        <f>$O$97*$H$97</f>
        <v>0</v>
      </c>
      <c r="Q97" s="163">
        <v>0</v>
      </c>
      <c r="R97" s="163">
        <f>$Q$97*$H$97</f>
        <v>0</v>
      </c>
      <c r="S97" s="163">
        <v>0.229</v>
      </c>
      <c r="T97" s="164">
        <f>$S$97*$H$97</f>
        <v>3.49683</v>
      </c>
      <c r="AR97" s="85" t="s">
        <v>129</v>
      </c>
      <c r="AT97" s="85" t="s">
        <v>124</v>
      </c>
      <c r="AU97" s="85" t="s">
        <v>76</v>
      </c>
      <c r="AY97" s="6" t="s">
        <v>122</v>
      </c>
      <c r="BE97" s="165">
        <f>IF($N$97="základní",$J$97,0)</f>
        <v>0</v>
      </c>
      <c r="BF97" s="165">
        <f>IF($N$97="snížená",$J$97,0)</f>
        <v>0</v>
      </c>
      <c r="BG97" s="165">
        <f>IF($N$97="zákl. přenesená",$J$97,0)</f>
        <v>0</v>
      </c>
      <c r="BH97" s="165">
        <f>IF($N$97="sníž. přenesená",$J$97,0)</f>
        <v>0</v>
      </c>
      <c r="BI97" s="165">
        <f>IF($N$97="nulová",$J$97,0)</f>
        <v>0</v>
      </c>
      <c r="BJ97" s="85" t="s">
        <v>21</v>
      </c>
      <c r="BK97" s="165">
        <f>ROUND($I$97*$H$97,2)</f>
        <v>0</v>
      </c>
      <c r="BL97" s="85" t="s">
        <v>129</v>
      </c>
      <c r="BM97" s="85" t="s">
        <v>135</v>
      </c>
    </row>
    <row r="98" spans="2:51" s="6" customFormat="1" ht="13.5" customHeight="1">
      <c r="B98" s="166"/>
      <c r="C98" s="167"/>
      <c r="D98" s="168" t="s">
        <v>131</v>
      </c>
      <c r="E98" s="169"/>
      <c r="F98" s="169" t="s">
        <v>132</v>
      </c>
      <c r="G98" s="167"/>
      <c r="H98" s="170">
        <v>15.27</v>
      </c>
      <c r="J98" s="167"/>
      <c r="K98" s="167"/>
      <c r="L98" s="171"/>
      <c r="M98" s="172"/>
      <c r="N98" s="167"/>
      <c r="O98" s="167"/>
      <c r="P98" s="167"/>
      <c r="Q98" s="167"/>
      <c r="R98" s="167"/>
      <c r="S98" s="167"/>
      <c r="T98" s="173"/>
      <c r="AT98" s="174" t="s">
        <v>131</v>
      </c>
      <c r="AU98" s="174" t="s">
        <v>76</v>
      </c>
      <c r="AV98" s="174" t="s">
        <v>76</v>
      </c>
      <c r="AW98" s="174" t="s">
        <v>82</v>
      </c>
      <c r="AX98" s="174" t="s">
        <v>21</v>
      </c>
      <c r="AY98" s="174" t="s">
        <v>122</v>
      </c>
    </row>
    <row r="99" spans="2:65" s="6" customFormat="1" ht="13.5" customHeight="1">
      <c r="B99" s="81"/>
      <c r="C99" s="154" t="s">
        <v>136</v>
      </c>
      <c r="D99" s="154" t="s">
        <v>124</v>
      </c>
      <c r="E99" s="155" t="s">
        <v>137</v>
      </c>
      <c r="F99" s="156" t="s">
        <v>138</v>
      </c>
      <c r="G99" s="157" t="s">
        <v>139</v>
      </c>
      <c r="H99" s="158">
        <v>3</v>
      </c>
      <c r="I99" s="159"/>
      <c r="J99" s="160">
        <f>ROUND($I$99*$H$99,2)</f>
        <v>0</v>
      </c>
      <c r="K99" s="156" t="s">
        <v>128</v>
      </c>
      <c r="L99" s="128"/>
      <c r="M99" s="161"/>
      <c r="N99" s="162" t="s">
        <v>41</v>
      </c>
      <c r="O99" s="82"/>
      <c r="P99" s="163">
        <f>$O$99*$H$99</f>
        <v>0</v>
      </c>
      <c r="Q99" s="163">
        <v>0</v>
      </c>
      <c r="R99" s="163">
        <f>$Q$99*$H$99</f>
        <v>0</v>
      </c>
      <c r="S99" s="163">
        <v>0</v>
      </c>
      <c r="T99" s="164">
        <f>$S$99*$H$99</f>
        <v>0</v>
      </c>
      <c r="AR99" s="85" t="s">
        <v>129</v>
      </c>
      <c r="AT99" s="85" t="s">
        <v>124</v>
      </c>
      <c r="AU99" s="85" t="s">
        <v>76</v>
      </c>
      <c r="AY99" s="6" t="s">
        <v>122</v>
      </c>
      <c r="BE99" s="165">
        <f>IF($N$99="základní",$J$99,0)</f>
        <v>0</v>
      </c>
      <c r="BF99" s="165">
        <f>IF($N$99="snížená",$J$99,0)</f>
        <v>0</v>
      </c>
      <c r="BG99" s="165">
        <f>IF($N$99="zákl. přenesená",$J$99,0)</f>
        <v>0</v>
      </c>
      <c r="BH99" s="165">
        <f>IF($N$99="sníž. přenesená",$J$99,0)</f>
        <v>0</v>
      </c>
      <c r="BI99" s="165">
        <f>IF($N$99="nulová",$J$99,0)</f>
        <v>0</v>
      </c>
      <c r="BJ99" s="85" t="s">
        <v>21</v>
      </c>
      <c r="BK99" s="165">
        <f>ROUND($I$99*$H$99,2)</f>
        <v>0</v>
      </c>
      <c r="BL99" s="85" t="s">
        <v>129</v>
      </c>
      <c r="BM99" s="85" t="s">
        <v>140</v>
      </c>
    </row>
    <row r="100" spans="2:51" s="6" customFormat="1" ht="13.5" customHeight="1">
      <c r="B100" s="166"/>
      <c r="C100" s="167"/>
      <c r="D100" s="168" t="s">
        <v>131</v>
      </c>
      <c r="E100" s="169"/>
      <c r="F100" s="169" t="s">
        <v>141</v>
      </c>
      <c r="G100" s="167"/>
      <c r="H100" s="170">
        <v>3</v>
      </c>
      <c r="J100" s="167"/>
      <c r="K100" s="167"/>
      <c r="L100" s="171"/>
      <c r="M100" s="172"/>
      <c r="N100" s="167"/>
      <c r="O100" s="167"/>
      <c r="P100" s="167"/>
      <c r="Q100" s="167"/>
      <c r="R100" s="167"/>
      <c r="S100" s="167"/>
      <c r="T100" s="173"/>
      <c r="AT100" s="174" t="s">
        <v>131</v>
      </c>
      <c r="AU100" s="174" t="s">
        <v>76</v>
      </c>
      <c r="AV100" s="174" t="s">
        <v>76</v>
      </c>
      <c r="AW100" s="174" t="s">
        <v>82</v>
      </c>
      <c r="AX100" s="174" t="s">
        <v>21</v>
      </c>
      <c r="AY100" s="174" t="s">
        <v>122</v>
      </c>
    </row>
    <row r="101" spans="2:65" s="6" customFormat="1" ht="13.5" customHeight="1">
      <c r="B101" s="81"/>
      <c r="C101" s="154" t="s">
        <v>129</v>
      </c>
      <c r="D101" s="154" t="s">
        <v>124</v>
      </c>
      <c r="E101" s="155" t="s">
        <v>142</v>
      </c>
      <c r="F101" s="156" t="s">
        <v>143</v>
      </c>
      <c r="G101" s="157" t="s">
        <v>139</v>
      </c>
      <c r="H101" s="158">
        <v>17.28</v>
      </c>
      <c r="I101" s="159"/>
      <c r="J101" s="160">
        <f>ROUND($I$101*$H$101,2)</f>
        <v>0</v>
      </c>
      <c r="K101" s="156" t="s">
        <v>128</v>
      </c>
      <c r="L101" s="128"/>
      <c r="M101" s="161"/>
      <c r="N101" s="162" t="s">
        <v>41</v>
      </c>
      <c r="O101" s="82"/>
      <c r="P101" s="163">
        <f>$O$101*$H$101</f>
        <v>0</v>
      </c>
      <c r="Q101" s="163">
        <v>0</v>
      </c>
      <c r="R101" s="163">
        <f>$Q$101*$H$101</f>
        <v>0</v>
      </c>
      <c r="S101" s="163">
        <v>0</v>
      </c>
      <c r="T101" s="164">
        <f>$S$101*$H$101</f>
        <v>0</v>
      </c>
      <c r="AR101" s="85" t="s">
        <v>129</v>
      </c>
      <c r="AT101" s="85" t="s">
        <v>124</v>
      </c>
      <c r="AU101" s="85" t="s">
        <v>76</v>
      </c>
      <c r="AY101" s="6" t="s">
        <v>122</v>
      </c>
      <c r="BE101" s="165">
        <f>IF($N$101="základní",$J$101,0)</f>
        <v>0</v>
      </c>
      <c r="BF101" s="165">
        <f>IF($N$101="snížená",$J$101,0)</f>
        <v>0</v>
      </c>
      <c r="BG101" s="165">
        <f>IF($N$101="zákl. přenesená",$J$101,0)</f>
        <v>0</v>
      </c>
      <c r="BH101" s="165">
        <f>IF($N$101="sníž. přenesená",$J$101,0)</f>
        <v>0</v>
      </c>
      <c r="BI101" s="165">
        <f>IF($N$101="nulová",$J$101,0)</f>
        <v>0</v>
      </c>
      <c r="BJ101" s="85" t="s">
        <v>21</v>
      </c>
      <c r="BK101" s="165">
        <f>ROUND($I$101*$H$101,2)</f>
        <v>0</v>
      </c>
      <c r="BL101" s="85" t="s">
        <v>129</v>
      </c>
      <c r="BM101" s="85" t="s">
        <v>144</v>
      </c>
    </row>
    <row r="102" spans="2:51" s="6" customFormat="1" ht="13.5" customHeight="1">
      <c r="B102" s="166"/>
      <c r="C102" s="167"/>
      <c r="D102" s="168" t="s">
        <v>131</v>
      </c>
      <c r="E102" s="169"/>
      <c r="F102" s="169" t="s">
        <v>145</v>
      </c>
      <c r="G102" s="167"/>
      <c r="H102" s="170">
        <v>17.28</v>
      </c>
      <c r="J102" s="167"/>
      <c r="K102" s="167"/>
      <c r="L102" s="171"/>
      <c r="M102" s="172"/>
      <c r="N102" s="167"/>
      <c r="O102" s="167"/>
      <c r="P102" s="167"/>
      <c r="Q102" s="167"/>
      <c r="R102" s="167"/>
      <c r="S102" s="167"/>
      <c r="T102" s="173"/>
      <c r="AT102" s="174" t="s">
        <v>131</v>
      </c>
      <c r="AU102" s="174" t="s">
        <v>76</v>
      </c>
      <c r="AV102" s="174" t="s">
        <v>76</v>
      </c>
      <c r="AW102" s="174" t="s">
        <v>82</v>
      </c>
      <c r="AX102" s="174" t="s">
        <v>21</v>
      </c>
      <c r="AY102" s="174" t="s">
        <v>122</v>
      </c>
    </row>
    <row r="103" spans="2:65" s="6" customFormat="1" ht="13.5" customHeight="1">
      <c r="B103" s="81"/>
      <c r="C103" s="154" t="s">
        <v>146</v>
      </c>
      <c r="D103" s="154" t="s">
        <v>124</v>
      </c>
      <c r="E103" s="155" t="s">
        <v>147</v>
      </c>
      <c r="F103" s="156" t="s">
        <v>148</v>
      </c>
      <c r="G103" s="157" t="s">
        <v>139</v>
      </c>
      <c r="H103" s="158">
        <v>1.5</v>
      </c>
      <c r="I103" s="159"/>
      <c r="J103" s="160">
        <f>ROUND($I$103*$H$103,2)</f>
        <v>0</v>
      </c>
      <c r="K103" s="156" t="s">
        <v>128</v>
      </c>
      <c r="L103" s="128"/>
      <c r="M103" s="161"/>
      <c r="N103" s="162" t="s">
        <v>41</v>
      </c>
      <c r="O103" s="82"/>
      <c r="P103" s="163">
        <f>$O$103*$H$103</f>
        <v>0</v>
      </c>
      <c r="Q103" s="163">
        <v>0</v>
      </c>
      <c r="R103" s="163">
        <f>$Q$103*$H$103</f>
        <v>0</v>
      </c>
      <c r="S103" s="163">
        <v>0</v>
      </c>
      <c r="T103" s="164">
        <f>$S$103*$H$103</f>
        <v>0</v>
      </c>
      <c r="AR103" s="85" t="s">
        <v>129</v>
      </c>
      <c r="AT103" s="85" t="s">
        <v>124</v>
      </c>
      <c r="AU103" s="85" t="s">
        <v>76</v>
      </c>
      <c r="AY103" s="6" t="s">
        <v>122</v>
      </c>
      <c r="BE103" s="165">
        <f>IF($N$103="základní",$J$103,0)</f>
        <v>0</v>
      </c>
      <c r="BF103" s="165">
        <f>IF($N$103="snížená",$J$103,0)</f>
        <v>0</v>
      </c>
      <c r="BG103" s="165">
        <f>IF($N$103="zákl. přenesená",$J$103,0)</f>
        <v>0</v>
      </c>
      <c r="BH103" s="165">
        <f>IF($N$103="sníž. přenesená",$J$103,0)</f>
        <v>0</v>
      </c>
      <c r="BI103" s="165">
        <f>IF($N$103="nulová",$J$103,0)</f>
        <v>0</v>
      </c>
      <c r="BJ103" s="85" t="s">
        <v>21</v>
      </c>
      <c r="BK103" s="165">
        <f>ROUND($I$103*$H$103,2)</f>
        <v>0</v>
      </c>
      <c r="BL103" s="85" t="s">
        <v>129</v>
      </c>
      <c r="BM103" s="85" t="s">
        <v>149</v>
      </c>
    </row>
    <row r="104" spans="2:51" s="6" customFormat="1" ht="13.5" customHeight="1">
      <c r="B104" s="166"/>
      <c r="C104" s="167"/>
      <c r="D104" s="168" t="s">
        <v>131</v>
      </c>
      <c r="E104" s="169"/>
      <c r="F104" s="169" t="s">
        <v>150</v>
      </c>
      <c r="G104" s="167"/>
      <c r="H104" s="170">
        <v>1.5</v>
      </c>
      <c r="J104" s="167"/>
      <c r="K104" s="167"/>
      <c r="L104" s="171"/>
      <c r="M104" s="172"/>
      <c r="N104" s="167"/>
      <c r="O104" s="167"/>
      <c r="P104" s="167"/>
      <c r="Q104" s="167"/>
      <c r="R104" s="167"/>
      <c r="S104" s="167"/>
      <c r="T104" s="173"/>
      <c r="AT104" s="174" t="s">
        <v>131</v>
      </c>
      <c r="AU104" s="174" t="s">
        <v>76</v>
      </c>
      <c r="AV104" s="174" t="s">
        <v>76</v>
      </c>
      <c r="AW104" s="174" t="s">
        <v>82</v>
      </c>
      <c r="AX104" s="174" t="s">
        <v>21</v>
      </c>
      <c r="AY104" s="174" t="s">
        <v>122</v>
      </c>
    </row>
    <row r="105" spans="2:65" s="6" customFormat="1" ht="13.5" customHeight="1">
      <c r="B105" s="81"/>
      <c r="C105" s="154" t="s">
        <v>151</v>
      </c>
      <c r="D105" s="154" t="s">
        <v>124</v>
      </c>
      <c r="E105" s="155" t="s">
        <v>152</v>
      </c>
      <c r="F105" s="156" t="s">
        <v>153</v>
      </c>
      <c r="G105" s="157" t="s">
        <v>139</v>
      </c>
      <c r="H105" s="158">
        <v>1.488</v>
      </c>
      <c r="I105" s="159"/>
      <c r="J105" s="160">
        <f>ROUND($I$105*$H$105,2)</f>
        <v>0</v>
      </c>
      <c r="K105" s="156" t="s">
        <v>128</v>
      </c>
      <c r="L105" s="128"/>
      <c r="M105" s="161"/>
      <c r="N105" s="162" t="s">
        <v>41</v>
      </c>
      <c r="O105" s="82"/>
      <c r="P105" s="163">
        <f>$O$105*$H$105</f>
        <v>0</v>
      </c>
      <c r="Q105" s="163">
        <v>0</v>
      </c>
      <c r="R105" s="163">
        <f>$Q$105*$H$105</f>
        <v>0</v>
      </c>
      <c r="S105" s="163">
        <v>0</v>
      </c>
      <c r="T105" s="164">
        <f>$S$105*$H$105</f>
        <v>0</v>
      </c>
      <c r="AR105" s="85" t="s">
        <v>129</v>
      </c>
      <c r="AT105" s="85" t="s">
        <v>124</v>
      </c>
      <c r="AU105" s="85" t="s">
        <v>76</v>
      </c>
      <c r="AY105" s="6" t="s">
        <v>122</v>
      </c>
      <c r="BE105" s="165">
        <f>IF($N$105="základní",$J$105,0)</f>
        <v>0</v>
      </c>
      <c r="BF105" s="165">
        <f>IF($N$105="snížená",$J$105,0)</f>
        <v>0</v>
      </c>
      <c r="BG105" s="165">
        <f>IF($N$105="zákl. přenesená",$J$105,0)</f>
        <v>0</v>
      </c>
      <c r="BH105" s="165">
        <f>IF($N$105="sníž. přenesená",$J$105,0)</f>
        <v>0</v>
      </c>
      <c r="BI105" s="165">
        <f>IF($N$105="nulová",$J$105,0)</f>
        <v>0</v>
      </c>
      <c r="BJ105" s="85" t="s">
        <v>21</v>
      </c>
      <c r="BK105" s="165">
        <f>ROUND($I$105*$H$105,2)</f>
        <v>0</v>
      </c>
      <c r="BL105" s="85" t="s">
        <v>129</v>
      </c>
      <c r="BM105" s="85" t="s">
        <v>154</v>
      </c>
    </row>
    <row r="106" spans="2:51" s="6" customFormat="1" ht="13.5" customHeight="1">
      <c r="B106" s="166"/>
      <c r="C106" s="167"/>
      <c r="D106" s="168" t="s">
        <v>131</v>
      </c>
      <c r="E106" s="169"/>
      <c r="F106" s="169" t="s">
        <v>155</v>
      </c>
      <c r="G106" s="167"/>
      <c r="H106" s="170">
        <v>0.72</v>
      </c>
      <c r="J106" s="167"/>
      <c r="K106" s="167"/>
      <c r="L106" s="171"/>
      <c r="M106" s="172"/>
      <c r="N106" s="167"/>
      <c r="O106" s="167"/>
      <c r="P106" s="167"/>
      <c r="Q106" s="167"/>
      <c r="R106" s="167"/>
      <c r="S106" s="167"/>
      <c r="T106" s="173"/>
      <c r="AT106" s="174" t="s">
        <v>131</v>
      </c>
      <c r="AU106" s="174" t="s">
        <v>76</v>
      </c>
      <c r="AV106" s="174" t="s">
        <v>76</v>
      </c>
      <c r="AW106" s="174" t="s">
        <v>82</v>
      </c>
      <c r="AX106" s="174" t="s">
        <v>70</v>
      </c>
      <c r="AY106" s="174" t="s">
        <v>122</v>
      </c>
    </row>
    <row r="107" spans="2:51" s="6" customFormat="1" ht="13.5" customHeight="1">
      <c r="B107" s="166"/>
      <c r="C107" s="167"/>
      <c r="D107" s="175" t="s">
        <v>131</v>
      </c>
      <c r="E107" s="167"/>
      <c r="F107" s="169" t="s">
        <v>156</v>
      </c>
      <c r="G107" s="167"/>
      <c r="H107" s="170">
        <v>0.768</v>
      </c>
      <c r="J107" s="167"/>
      <c r="K107" s="167"/>
      <c r="L107" s="171"/>
      <c r="M107" s="172"/>
      <c r="N107" s="167"/>
      <c r="O107" s="167"/>
      <c r="P107" s="167"/>
      <c r="Q107" s="167"/>
      <c r="R107" s="167"/>
      <c r="S107" s="167"/>
      <c r="T107" s="173"/>
      <c r="AT107" s="174" t="s">
        <v>131</v>
      </c>
      <c r="AU107" s="174" t="s">
        <v>76</v>
      </c>
      <c r="AV107" s="174" t="s">
        <v>76</v>
      </c>
      <c r="AW107" s="174" t="s">
        <v>82</v>
      </c>
      <c r="AX107" s="174" t="s">
        <v>70</v>
      </c>
      <c r="AY107" s="174" t="s">
        <v>122</v>
      </c>
    </row>
    <row r="108" spans="2:51" s="6" customFormat="1" ht="13.5" customHeight="1">
      <c r="B108" s="176"/>
      <c r="C108" s="177"/>
      <c r="D108" s="175" t="s">
        <v>131</v>
      </c>
      <c r="E108" s="177"/>
      <c r="F108" s="178" t="s">
        <v>157</v>
      </c>
      <c r="G108" s="177"/>
      <c r="H108" s="179">
        <v>1.488</v>
      </c>
      <c r="J108" s="177"/>
      <c r="K108" s="177"/>
      <c r="L108" s="180"/>
      <c r="M108" s="181"/>
      <c r="N108" s="177"/>
      <c r="O108" s="177"/>
      <c r="P108" s="177"/>
      <c r="Q108" s="177"/>
      <c r="R108" s="177"/>
      <c r="S108" s="177"/>
      <c r="T108" s="182"/>
      <c r="AT108" s="183" t="s">
        <v>131</v>
      </c>
      <c r="AU108" s="183" t="s">
        <v>76</v>
      </c>
      <c r="AV108" s="183" t="s">
        <v>129</v>
      </c>
      <c r="AW108" s="183" t="s">
        <v>82</v>
      </c>
      <c r="AX108" s="183" t="s">
        <v>21</v>
      </c>
      <c r="AY108" s="183" t="s">
        <v>122</v>
      </c>
    </row>
    <row r="109" spans="2:65" s="6" customFormat="1" ht="13.5" customHeight="1">
      <c r="B109" s="81"/>
      <c r="C109" s="154" t="s">
        <v>158</v>
      </c>
      <c r="D109" s="154" t="s">
        <v>124</v>
      </c>
      <c r="E109" s="155" t="s">
        <v>159</v>
      </c>
      <c r="F109" s="156" t="s">
        <v>160</v>
      </c>
      <c r="G109" s="157" t="s">
        <v>139</v>
      </c>
      <c r="H109" s="158">
        <v>22.28</v>
      </c>
      <c r="I109" s="159"/>
      <c r="J109" s="160">
        <f>ROUND($I$109*$H$109,2)</f>
        <v>0</v>
      </c>
      <c r="K109" s="156" t="s">
        <v>128</v>
      </c>
      <c r="L109" s="128"/>
      <c r="M109" s="161"/>
      <c r="N109" s="162" t="s">
        <v>41</v>
      </c>
      <c r="O109" s="82"/>
      <c r="P109" s="163">
        <f>$O$109*$H$109</f>
        <v>0</v>
      </c>
      <c r="Q109" s="163">
        <v>0</v>
      </c>
      <c r="R109" s="163">
        <f>$Q$109*$H$109</f>
        <v>0</v>
      </c>
      <c r="S109" s="163">
        <v>0</v>
      </c>
      <c r="T109" s="164">
        <f>$S$109*$H$109</f>
        <v>0</v>
      </c>
      <c r="AR109" s="85" t="s">
        <v>129</v>
      </c>
      <c r="AT109" s="85" t="s">
        <v>124</v>
      </c>
      <c r="AU109" s="85" t="s">
        <v>76</v>
      </c>
      <c r="AY109" s="6" t="s">
        <v>122</v>
      </c>
      <c r="BE109" s="165">
        <f>IF($N$109="základní",$J$109,0)</f>
        <v>0</v>
      </c>
      <c r="BF109" s="165">
        <f>IF($N$109="snížená",$J$109,0)</f>
        <v>0</v>
      </c>
      <c r="BG109" s="165">
        <f>IF($N$109="zákl. přenesená",$J$109,0)</f>
        <v>0</v>
      </c>
      <c r="BH109" s="165">
        <f>IF($N$109="sníž. přenesená",$J$109,0)</f>
        <v>0</v>
      </c>
      <c r="BI109" s="165">
        <f>IF($N$109="nulová",$J$109,0)</f>
        <v>0</v>
      </c>
      <c r="BJ109" s="85" t="s">
        <v>21</v>
      </c>
      <c r="BK109" s="165">
        <f>ROUND($I$109*$H$109,2)</f>
        <v>0</v>
      </c>
      <c r="BL109" s="85" t="s">
        <v>129</v>
      </c>
      <c r="BM109" s="85" t="s">
        <v>161</v>
      </c>
    </row>
    <row r="110" spans="2:51" s="6" customFormat="1" ht="13.5" customHeight="1">
      <c r="B110" s="166"/>
      <c r="C110" s="167"/>
      <c r="D110" s="168" t="s">
        <v>131</v>
      </c>
      <c r="E110" s="169"/>
      <c r="F110" s="169" t="s">
        <v>162</v>
      </c>
      <c r="G110" s="167"/>
      <c r="H110" s="170">
        <v>22.28</v>
      </c>
      <c r="J110" s="167"/>
      <c r="K110" s="167"/>
      <c r="L110" s="171"/>
      <c r="M110" s="172"/>
      <c r="N110" s="167"/>
      <c r="O110" s="167"/>
      <c r="P110" s="167"/>
      <c r="Q110" s="167"/>
      <c r="R110" s="167"/>
      <c r="S110" s="167"/>
      <c r="T110" s="173"/>
      <c r="AT110" s="174" t="s">
        <v>131</v>
      </c>
      <c r="AU110" s="174" t="s">
        <v>76</v>
      </c>
      <c r="AV110" s="174" t="s">
        <v>76</v>
      </c>
      <c r="AW110" s="174" t="s">
        <v>82</v>
      </c>
      <c r="AX110" s="174" t="s">
        <v>21</v>
      </c>
      <c r="AY110" s="174" t="s">
        <v>122</v>
      </c>
    </row>
    <row r="111" spans="2:65" s="6" customFormat="1" ht="13.5" customHeight="1">
      <c r="B111" s="81"/>
      <c r="C111" s="154" t="s">
        <v>163</v>
      </c>
      <c r="D111" s="154" t="s">
        <v>124</v>
      </c>
      <c r="E111" s="155" t="s">
        <v>164</v>
      </c>
      <c r="F111" s="156" t="s">
        <v>165</v>
      </c>
      <c r="G111" s="157" t="s">
        <v>139</v>
      </c>
      <c r="H111" s="158">
        <v>334.2</v>
      </c>
      <c r="I111" s="159"/>
      <c r="J111" s="160">
        <f>ROUND($I$111*$H$111,2)</f>
        <v>0</v>
      </c>
      <c r="K111" s="156" t="s">
        <v>128</v>
      </c>
      <c r="L111" s="128"/>
      <c r="M111" s="161"/>
      <c r="N111" s="162" t="s">
        <v>41</v>
      </c>
      <c r="O111" s="82"/>
      <c r="P111" s="163">
        <f>$O$111*$H$111</f>
        <v>0</v>
      </c>
      <c r="Q111" s="163">
        <v>0</v>
      </c>
      <c r="R111" s="163">
        <f>$Q$111*$H$111</f>
        <v>0</v>
      </c>
      <c r="S111" s="163">
        <v>0</v>
      </c>
      <c r="T111" s="164">
        <f>$S$111*$H$111</f>
        <v>0</v>
      </c>
      <c r="AR111" s="85" t="s">
        <v>129</v>
      </c>
      <c r="AT111" s="85" t="s">
        <v>124</v>
      </c>
      <c r="AU111" s="85" t="s">
        <v>76</v>
      </c>
      <c r="AY111" s="6" t="s">
        <v>122</v>
      </c>
      <c r="BE111" s="165">
        <f>IF($N$111="základní",$J$111,0)</f>
        <v>0</v>
      </c>
      <c r="BF111" s="165">
        <f>IF($N$111="snížená",$J$111,0)</f>
        <v>0</v>
      </c>
      <c r="BG111" s="165">
        <f>IF($N$111="zákl. přenesená",$J$111,0)</f>
        <v>0</v>
      </c>
      <c r="BH111" s="165">
        <f>IF($N$111="sníž. přenesená",$J$111,0)</f>
        <v>0</v>
      </c>
      <c r="BI111" s="165">
        <f>IF($N$111="nulová",$J$111,0)</f>
        <v>0</v>
      </c>
      <c r="BJ111" s="85" t="s">
        <v>21</v>
      </c>
      <c r="BK111" s="165">
        <f>ROUND($I$111*$H$111,2)</f>
        <v>0</v>
      </c>
      <c r="BL111" s="85" t="s">
        <v>129</v>
      </c>
      <c r="BM111" s="85" t="s">
        <v>166</v>
      </c>
    </row>
    <row r="112" spans="2:51" s="6" customFormat="1" ht="13.5" customHeight="1">
      <c r="B112" s="166"/>
      <c r="C112" s="167"/>
      <c r="D112" s="168" t="s">
        <v>131</v>
      </c>
      <c r="E112" s="169"/>
      <c r="F112" s="169" t="s">
        <v>167</v>
      </c>
      <c r="G112" s="167"/>
      <c r="H112" s="170">
        <v>22.28</v>
      </c>
      <c r="J112" s="167"/>
      <c r="K112" s="167"/>
      <c r="L112" s="171"/>
      <c r="M112" s="172"/>
      <c r="N112" s="167"/>
      <c r="O112" s="167"/>
      <c r="P112" s="167"/>
      <c r="Q112" s="167"/>
      <c r="R112" s="167"/>
      <c r="S112" s="167"/>
      <c r="T112" s="173"/>
      <c r="AT112" s="174" t="s">
        <v>131</v>
      </c>
      <c r="AU112" s="174" t="s">
        <v>76</v>
      </c>
      <c r="AV112" s="174" t="s">
        <v>76</v>
      </c>
      <c r="AW112" s="174" t="s">
        <v>82</v>
      </c>
      <c r="AX112" s="174" t="s">
        <v>21</v>
      </c>
      <c r="AY112" s="174" t="s">
        <v>122</v>
      </c>
    </row>
    <row r="113" spans="2:51" s="6" customFormat="1" ht="13.5" customHeight="1">
      <c r="B113" s="166"/>
      <c r="C113" s="167"/>
      <c r="D113" s="175" t="s">
        <v>131</v>
      </c>
      <c r="E113" s="167"/>
      <c r="F113" s="169" t="s">
        <v>168</v>
      </c>
      <c r="G113" s="167"/>
      <c r="H113" s="170">
        <v>334.2</v>
      </c>
      <c r="J113" s="167"/>
      <c r="K113" s="167"/>
      <c r="L113" s="171"/>
      <c r="M113" s="172"/>
      <c r="N113" s="167"/>
      <c r="O113" s="167"/>
      <c r="P113" s="167"/>
      <c r="Q113" s="167"/>
      <c r="R113" s="167"/>
      <c r="S113" s="167"/>
      <c r="T113" s="173"/>
      <c r="AT113" s="174" t="s">
        <v>131</v>
      </c>
      <c r="AU113" s="174" t="s">
        <v>76</v>
      </c>
      <c r="AV113" s="174" t="s">
        <v>76</v>
      </c>
      <c r="AW113" s="174" t="s">
        <v>70</v>
      </c>
      <c r="AX113" s="174" t="s">
        <v>21</v>
      </c>
      <c r="AY113" s="174" t="s">
        <v>122</v>
      </c>
    </row>
    <row r="114" spans="2:65" s="6" customFormat="1" ht="13.5" customHeight="1">
      <c r="B114" s="81"/>
      <c r="C114" s="154" t="s">
        <v>169</v>
      </c>
      <c r="D114" s="154" t="s">
        <v>124</v>
      </c>
      <c r="E114" s="155" t="s">
        <v>170</v>
      </c>
      <c r="F114" s="156" t="s">
        <v>171</v>
      </c>
      <c r="G114" s="157" t="s">
        <v>139</v>
      </c>
      <c r="H114" s="158">
        <v>20.28</v>
      </c>
      <c r="I114" s="159"/>
      <c r="J114" s="160">
        <f>ROUND($I$114*$H$114,2)</f>
        <v>0</v>
      </c>
      <c r="K114" s="156" t="s">
        <v>128</v>
      </c>
      <c r="L114" s="128"/>
      <c r="M114" s="161"/>
      <c r="N114" s="162" t="s">
        <v>41</v>
      </c>
      <c r="O114" s="82"/>
      <c r="P114" s="163">
        <f>$O$114*$H$114</f>
        <v>0</v>
      </c>
      <c r="Q114" s="163">
        <v>0</v>
      </c>
      <c r="R114" s="163">
        <f>$Q$114*$H$114</f>
        <v>0</v>
      </c>
      <c r="S114" s="163">
        <v>0</v>
      </c>
      <c r="T114" s="164">
        <f>$S$114*$H$114</f>
        <v>0</v>
      </c>
      <c r="AR114" s="85" t="s">
        <v>129</v>
      </c>
      <c r="AT114" s="85" t="s">
        <v>124</v>
      </c>
      <c r="AU114" s="85" t="s">
        <v>76</v>
      </c>
      <c r="AY114" s="6" t="s">
        <v>122</v>
      </c>
      <c r="BE114" s="165">
        <f>IF($N$114="základní",$J$114,0)</f>
        <v>0</v>
      </c>
      <c r="BF114" s="165">
        <f>IF($N$114="snížená",$J$114,0)</f>
        <v>0</v>
      </c>
      <c r="BG114" s="165">
        <f>IF($N$114="zákl. přenesená",$J$114,0)</f>
        <v>0</v>
      </c>
      <c r="BH114" s="165">
        <f>IF($N$114="sníž. přenesená",$J$114,0)</f>
        <v>0</v>
      </c>
      <c r="BI114" s="165">
        <f>IF($N$114="nulová",$J$114,0)</f>
        <v>0</v>
      </c>
      <c r="BJ114" s="85" t="s">
        <v>21</v>
      </c>
      <c r="BK114" s="165">
        <f>ROUND($I$114*$H$114,2)</f>
        <v>0</v>
      </c>
      <c r="BL114" s="85" t="s">
        <v>129</v>
      </c>
      <c r="BM114" s="85" t="s">
        <v>172</v>
      </c>
    </row>
    <row r="115" spans="2:65" s="6" customFormat="1" ht="13.5" customHeight="1">
      <c r="B115" s="81"/>
      <c r="C115" s="157" t="s">
        <v>26</v>
      </c>
      <c r="D115" s="157" t="s">
        <v>124</v>
      </c>
      <c r="E115" s="155" t="s">
        <v>173</v>
      </c>
      <c r="F115" s="156" t="s">
        <v>174</v>
      </c>
      <c r="G115" s="157" t="s">
        <v>175</v>
      </c>
      <c r="H115" s="158">
        <v>40.104</v>
      </c>
      <c r="I115" s="159"/>
      <c r="J115" s="160">
        <f>ROUND($I$115*$H$115,2)</f>
        <v>0</v>
      </c>
      <c r="K115" s="156" t="s">
        <v>128</v>
      </c>
      <c r="L115" s="128"/>
      <c r="M115" s="161"/>
      <c r="N115" s="162" t="s">
        <v>41</v>
      </c>
      <c r="O115" s="82"/>
      <c r="P115" s="163">
        <f>$O$115*$H$115</f>
        <v>0</v>
      </c>
      <c r="Q115" s="163">
        <v>0</v>
      </c>
      <c r="R115" s="163">
        <f>$Q$115*$H$115</f>
        <v>0</v>
      </c>
      <c r="S115" s="163">
        <v>0</v>
      </c>
      <c r="T115" s="164">
        <f>$S$115*$H$115</f>
        <v>0</v>
      </c>
      <c r="AR115" s="85" t="s">
        <v>129</v>
      </c>
      <c r="AT115" s="85" t="s">
        <v>124</v>
      </c>
      <c r="AU115" s="85" t="s">
        <v>76</v>
      </c>
      <c r="AY115" s="85" t="s">
        <v>122</v>
      </c>
      <c r="BE115" s="165">
        <f>IF($N$115="základní",$J$115,0)</f>
        <v>0</v>
      </c>
      <c r="BF115" s="165">
        <f>IF($N$115="snížená",$J$115,0)</f>
        <v>0</v>
      </c>
      <c r="BG115" s="165">
        <f>IF($N$115="zákl. přenesená",$J$115,0)</f>
        <v>0</v>
      </c>
      <c r="BH115" s="165">
        <f>IF($N$115="sníž. přenesená",$J$115,0)</f>
        <v>0</v>
      </c>
      <c r="BI115" s="165">
        <f>IF($N$115="nulová",$J$115,0)</f>
        <v>0</v>
      </c>
      <c r="BJ115" s="85" t="s">
        <v>21</v>
      </c>
      <c r="BK115" s="165">
        <f>ROUND($I$115*$H$115,2)</f>
        <v>0</v>
      </c>
      <c r="BL115" s="85" t="s">
        <v>129</v>
      </c>
      <c r="BM115" s="85" t="s">
        <v>176</v>
      </c>
    </row>
    <row r="116" spans="2:51" s="6" customFormat="1" ht="13.5" customHeight="1">
      <c r="B116" s="166"/>
      <c r="C116" s="167"/>
      <c r="D116" s="168" t="s">
        <v>131</v>
      </c>
      <c r="E116" s="169"/>
      <c r="F116" s="169" t="s">
        <v>167</v>
      </c>
      <c r="G116" s="167"/>
      <c r="H116" s="170">
        <v>22.28</v>
      </c>
      <c r="J116" s="167"/>
      <c r="K116" s="167"/>
      <c r="L116" s="171"/>
      <c r="M116" s="172"/>
      <c r="N116" s="167"/>
      <c r="O116" s="167"/>
      <c r="P116" s="167"/>
      <c r="Q116" s="167"/>
      <c r="R116" s="167"/>
      <c r="S116" s="167"/>
      <c r="T116" s="173"/>
      <c r="AT116" s="174" t="s">
        <v>131</v>
      </c>
      <c r="AU116" s="174" t="s">
        <v>76</v>
      </c>
      <c r="AV116" s="174" t="s">
        <v>76</v>
      </c>
      <c r="AW116" s="174" t="s">
        <v>82</v>
      </c>
      <c r="AX116" s="174" t="s">
        <v>21</v>
      </c>
      <c r="AY116" s="174" t="s">
        <v>122</v>
      </c>
    </row>
    <row r="117" spans="2:51" s="6" customFormat="1" ht="13.5" customHeight="1">
      <c r="B117" s="166"/>
      <c r="C117" s="167"/>
      <c r="D117" s="175" t="s">
        <v>131</v>
      </c>
      <c r="E117" s="167"/>
      <c r="F117" s="169" t="s">
        <v>177</v>
      </c>
      <c r="G117" s="167"/>
      <c r="H117" s="170">
        <v>40.104</v>
      </c>
      <c r="J117" s="167"/>
      <c r="K117" s="167"/>
      <c r="L117" s="171"/>
      <c r="M117" s="172"/>
      <c r="N117" s="167"/>
      <c r="O117" s="167"/>
      <c r="P117" s="167"/>
      <c r="Q117" s="167"/>
      <c r="R117" s="167"/>
      <c r="S117" s="167"/>
      <c r="T117" s="173"/>
      <c r="AT117" s="174" t="s">
        <v>131</v>
      </c>
      <c r="AU117" s="174" t="s">
        <v>76</v>
      </c>
      <c r="AV117" s="174" t="s">
        <v>76</v>
      </c>
      <c r="AW117" s="174" t="s">
        <v>70</v>
      </c>
      <c r="AX117" s="174" t="s">
        <v>21</v>
      </c>
      <c r="AY117" s="174" t="s">
        <v>122</v>
      </c>
    </row>
    <row r="118" spans="2:65" s="6" customFormat="1" ht="13.5" customHeight="1">
      <c r="B118" s="81"/>
      <c r="C118" s="154" t="s">
        <v>178</v>
      </c>
      <c r="D118" s="154" t="s">
        <v>124</v>
      </c>
      <c r="E118" s="155" t="s">
        <v>179</v>
      </c>
      <c r="F118" s="156" t="s">
        <v>180</v>
      </c>
      <c r="G118" s="157" t="s">
        <v>139</v>
      </c>
      <c r="H118" s="158">
        <v>1.2</v>
      </c>
      <c r="I118" s="159"/>
      <c r="J118" s="160">
        <f>ROUND($I$118*$H$118,2)</f>
        <v>0</v>
      </c>
      <c r="K118" s="156" t="s">
        <v>128</v>
      </c>
      <c r="L118" s="128"/>
      <c r="M118" s="161"/>
      <c r="N118" s="162" t="s">
        <v>41</v>
      </c>
      <c r="O118" s="82"/>
      <c r="P118" s="163">
        <f>$O$118*$H$118</f>
        <v>0</v>
      </c>
      <c r="Q118" s="163">
        <v>0</v>
      </c>
      <c r="R118" s="163">
        <f>$Q$118*$H$118</f>
        <v>0</v>
      </c>
      <c r="S118" s="163">
        <v>0</v>
      </c>
      <c r="T118" s="164">
        <f>$S$118*$H$118</f>
        <v>0</v>
      </c>
      <c r="AR118" s="85" t="s">
        <v>129</v>
      </c>
      <c r="AT118" s="85" t="s">
        <v>124</v>
      </c>
      <c r="AU118" s="85" t="s">
        <v>76</v>
      </c>
      <c r="AY118" s="6" t="s">
        <v>122</v>
      </c>
      <c r="BE118" s="165">
        <f>IF($N$118="základní",$J$118,0)</f>
        <v>0</v>
      </c>
      <c r="BF118" s="165">
        <f>IF($N$118="snížená",$J$118,0)</f>
        <v>0</v>
      </c>
      <c r="BG118" s="165">
        <f>IF($N$118="zákl. přenesená",$J$118,0)</f>
        <v>0</v>
      </c>
      <c r="BH118" s="165">
        <f>IF($N$118="sníž. přenesená",$J$118,0)</f>
        <v>0</v>
      </c>
      <c r="BI118" s="165">
        <f>IF($N$118="nulová",$J$118,0)</f>
        <v>0</v>
      </c>
      <c r="BJ118" s="85" t="s">
        <v>21</v>
      </c>
      <c r="BK118" s="165">
        <f>ROUND($I$118*$H$118,2)</f>
        <v>0</v>
      </c>
      <c r="BL118" s="85" t="s">
        <v>129</v>
      </c>
      <c r="BM118" s="85" t="s">
        <v>181</v>
      </c>
    </row>
    <row r="119" spans="2:65" s="6" customFormat="1" ht="13.5" customHeight="1">
      <c r="B119" s="81"/>
      <c r="C119" s="184" t="s">
        <v>182</v>
      </c>
      <c r="D119" s="184" t="s">
        <v>183</v>
      </c>
      <c r="E119" s="185" t="s">
        <v>184</v>
      </c>
      <c r="F119" s="186" t="s">
        <v>185</v>
      </c>
      <c r="G119" s="184" t="s">
        <v>175</v>
      </c>
      <c r="H119" s="187">
        <v>2.16</v>
      </c>
      <c r="I119" s="188"/>
      <c r="J119" s="189">
        <f>ROUND($I$119*$H$119,2)</f>
        <v>0</v>
      </c>
      <c r="K119" s="186" t="s">
        <v>128</v>
      </c>
      <c r="L119" s="190"/>
      <c r="M119" s="191"/>
      <c r="N119" s="192" t="s">
        <v>41</v>
      </c>
      <c r="O119" s="82"/>
      <c r="P119" s="163">
        <f>$O$119*$H$119</f>
        <v>0</v>
      </c>
      <c r="Q119" s="163">
        <v>1</v>
      </c>
      <c r="R119" s="163">
        <f>$Q$119*$H$119</f>
        <v>2.16</v>
      </c>
      <c r="S119" s="163">
        <v>0</v>
      </c>
      <c r="T119" s="164">
        <f>$S$119*$H$119</f>
        <v>0</v>
      </c>
      <c r="AR119" s="85" t="s">
        <v>163</v>
      </c>
      <c r="AT119" s="85" t="s">
        <v>183</v>
      </c>
      <c r="AU119" s="85" t="s">
        <v>76</v>
      </c>
      <c r="AY119" s="85" t="s">
        <v>122</v>
      </c>
      <c r="BE119" s="165">
        <f>IF($N$119="základní",$J$119,0)</f>
        <v>0</v>
      </c>
      <c r="BF119" s="165">
        <f>IF($N$119="snížená",$J$119,0)</f>
        <v>0</v>
      </c>
      <c r="BG119" s="165">
        <f>IF($N$119="zákl. přenesená",$J$119,0)</f>
        <v>0</v>
      </c>
      <c r="BH119" s="165">
        <f>IF($N$119="sníž. přenesená",$J$119,0)</f>
        <v>0</v>
      </c>
      <c r="BI119" s="165">
        <f>IF($N$119="nulová",$J$119,0)</f>
        <v>0</v>
      </c>
      <c r="BJ119" s="85" t="s">
        <v>21</v>
      </c>
      <c r="BK119" s="165">
        <f>ROUND($I$119*$H$119,2)</f>
        <v>0</v>
      </c>
      <c r="BL119" s="85" t="s">
        <v>129</v>
      </c>
      <c r="BM119" s="85" t="s">
        <v>186</v>
      </c>
    </row>
    <row r="120" spans="2:51" s="6" customFormat="1" ht="13.5" customHeight="1">
      <c r="B120" s="166"/>
      <c r="C120" s="167"/>
      <c r="D120" s="168" t="s">
        <v>131</v>
      </c>
      <c r="E120" s="169"/>
      <c r="F120" s="169" t="s">
        <v>187</v>
      </c>
      <c r="G120" s="167"/>
      <c r="H120" s="170">
        <v>1.2</v>
      </c>
      <c r="J120" s="167"/>
      <c r="K120" s="167"/>
      <c r="L120" s="171"/>
      <c r="M120" s="172"/>
      <c r="N120" s="167"/>
      <c r="O120" s="167"/>
      <c r="P120" s="167"/>
      <c r="Q120" s="167"/>
      <c r="R120" s="167"/>
      <c r="S120" s="167"/>
      <c r="T120" s="173"/>
      <c r="AT120" s="174" t="s">
        <v>131</v>
      </c>
      <c r="AU120" s="174" t="s">
        <v>76</v>
      </c>
      <c r="AV120" s="174" t="s">
        <v>76</v>
      </c>
      <c r="AW120" s="174" t="s">
        <v>82</v>
      </c>
      <c r="AX120" s="174" t="s">
        <v>21</v>
      </c>
      <c r="AY120" s="174" t="s">
        <v>122</v>
      </c>
    </row>
    <row r="121" spans="2:51" s="6" customFormat="1" ht="13.5" customHeight="1">
      <c r="B121" s="166"/>
      <c r="C121" s="167"/>
      <c r="D121" s="175" t="s">
        <v>131</v>
      </c>
      <c r="E121" s="167"/>
      <c r="F121" s="169" t="s">
        <v>188</v>
      </c>
      <c r="G121" s="167"/>
      <c r="H121" s="170">
        <v>2.16</v>
      </c>
      <c r="J121" s="167"/>
      <c r="K121" s="167"/>
      <c r="L121" s="171"/>
      <c r="M121" s="172"/>
      <c r="N121" s="167"/>
      <c r="O121" s="167"/>
      <c r="P121" s="167"/>
      <c r="Q121" s="167"/>
      <c r="R121" s="167"/>
      <c r="S121" s="167"/>
      <c r="T121" s="173"/>
      <c r="AT121" s="174" t="s">
        <v>131</v>
      </c>
      <c r="AU121" s="174" t="s">
        <v>76</v>
      </c>
      <c r="AV121" s="174" t="s">
        <v>76</v>
      </c>
      <c r="AW121" s="174" t="s">
        <v>70</v>
      </c>
      <c r="AX121" s="174" t="s">
        <v>21</v>
      </c>
      <c r="AY121" s="174" t="s">
        <v>122</v>
      </c>
    </row>
    <row r="122" spans="2:65" s="6" customFormat="1" ht="13.5" customHeight="1">
      <c r="B122" s="81"/>
      <c r="C122" s="154" t="s">
        <v>189</v>
      </c>
      <c r="D122" s="154" t="s">
        <v>124</v>
      </c>
      <c r="E122" s="155" t="s">
        <v>190</v>
      </c>
      <c r="F122" s="156" t="s">
        <v>191</v>
      </c>
      <c r="G122" s="157" t="s">
        <v>127</v>
      </c>
      <c r="H122" s="158">
        <v>105</v>
      </c>
      <c r="I122" s="159"/>
      <c r="J122" s="160">
        <f>ROUND($I$122*$H$122,2)</f>
        <v>0</v>
      </c>
      <c r="K122" s="156" t="s">
        <v>128</v>
      </c>
      <c r="L122" s="128"/>
      <c r="M122" s="161"/>
      <c r="N122" s="162" t="s">
        <v>41</v>
      </c>
      <c r="O122" s="82"/>
      <c r="P122" s="163">
        <f>$O$122*$H$122</f>
        <v>0</v>
      </c>
      <c r="Q122" s="163">
        <v>0</v>
      </c>
      <c r="R122" s="163">
        <f>$Q$122*$H$122</f>
        <v>0</v>
      </c>
      <c r="S122" s="163">
        <v>0</v>
      </c>
      <c r="T122" s="164">
        <f>$S$122*$H$122</f>
        <v>0</v>
      </c>
      <c r="AR122" s="85" t="s">
        <v>129</v>
      </c>
      <c r="AT122" s="85" t="s">
        <v>124</v>
      </c>
      <c r="AU122" s="85" t="s">
        <v>76</v>
      </c>
      <c r="AY122" s="6" t="s">
        <v>122</v>
      </c>
      <c r="BE122" s="165">
        <f>IF($N$122="základní",$J$122,0)</f>
        <v>0</v>
      </c>
      <c r="BF122" s="165">
        <f>IF($N$122="snížená",$J$122,0)</f>
        <v>0</v>
      </c>
      <c r="BG122" s="165">
        <f>IF($N$122="zákl. přenesená",$J$122,0)</f>
        <v>0</v>
      </c>
      <c r="BH122" s="165">
        <f>IF($N$122="sníž. přenesená",$J$122,0)</f>
        <v>0</v>
      </c>
      <c r="BI122" s="165">
        <f>IF($N$122="nulová",$J$122,0)</f>
        <v>0</v>
      </c>
      <c r="BJ122" s="85" t="s">
        <v>21</v>
      </c>
      <c r="BK122" s="165">
        <f>ROUND($I$122*$H$122,2)</f>
        <v>0</v>
      </c>
      <c r="BL122" s="85" t="s">
        <v>129</v>
      </c>
      <c r="BM122" s="85" t="s">
        <v>192</v>
      </c>
    </row>
    <row r="123" spans="2:51" s="6" customFormat="1" ht="13.5" customHeight="1">
      <c r="B123" s="166"/>
      <c r="C123" s="167"/>
      <c r="D123" s="168" t="s">
        <v>131</v>
      </c>
      <c r="E123" s="169"/>
      <c r="F123" s="169" t="s">
        <v>193</v>
      </c>
      <c r="G123" s="167"/>
      <c r="H123" s="170">
        <v>105</v>
      </c>
      <c r="J123" s="167"/>
      <c r="K123" s="167"/>
      <c r="L123" s="171"/>
      <c r="M123" s="172"/>
      <c r="N123" s="167"/>
      <c r="O123" s="167"/>
      <c r="P123" s="167"/>
      <c r="Q123" s="167"/>
      <c r="R123" s="167"/>
      <c r="S123" s="167"/>
      <c r="T123" s="173"/>
      <c r="AT123" s="174" t="s">
        <v>131</v>
      </c>
      <c r="AU123" s="174" t="s">
        <v>76</v>
      </c>
      <c r="AV123" s="174" t="s">
        <v>76</v>
      </c>
      <c r="AW123" s="174" t="s">
        <v>82</v>
      </c>
      <c r="AX123" s="174" t="s">
        <v>21</v>
      </c>
      <c r="AY123" s="174" t="s">
        <v>122</v>
      </c>
    </row>
    <row r="124" spans="2:63" s="141" customFormat="1" ht="30" customHeight="1">
      <c r="B124" s="142"/>
      <c r="C124" s="143"/>
      <c r="D124" s="143" t="s">
        <v>69</v>
      </c>
      <c r="E124" s="152" t="s">
        <v>76</v>
      </c>
      <c r="F124" s="152" t="s">
        <v>194</v>
      </c>
      <c r="G124" s="143"/>
      <c r="H124" s="143"/>
      <c r="J124" s="153">
        <f>$BK$124</f>
        <v>0</v>
      </c>
      <c r="K124" s="143"/>
      <c r="L124" s="146"/>
      <c r="M124" s="147"/>
      <c r="N124" s="143"/>
      <c r="O124" s="143"/>
      <c r="P124" s="148">
        <f>SUM($P$125:$P$132)</f>
        <v>0</v>
      </c>
      <c r="Q124" s="143"/>
      <c r="R124" s="148">
        <f>SUM($R$125:$R$132)</f>
        <v>33.4952325</v>
      </c>
      <c r="S124" s="143"/>
      <c r="T124" s="149">
        <f>SUM($T$125:$T$132)</f>
        <v>0</v>
      </c>
      <c r="AR124" s="150" t="s">
        <v>21</v>
      </c>
      <c r="AT124" s="150" t="s">
        <v>69</v>
      </c>
      <c r="AU124" s="150" t="s">
        <v>21</v>
      </c>
      <c r="AY124" s="150" t="s">
        <v>122</v>
      </c>
      <c r="BK124" s="151">
        <f>SUM($BK$125:$BK$132)</f>
        <v>0</v>
      </c>
    </row>
    <row r="125" spans="2:65" s="6" customFormat="1" ht="13.5" customHeight="1">
      <c r="B125" s="81"/>
      <c r="C125" s="154" t="s">
        <v>195</v>
      </c>
      <c r="D125" s="154" t="s">
        <v>124</v>
      </c>
      <c r="E125" s="155" t="s">
        <v>196</v>
      </c>
      <c r="F125" s="156" t="s">
        <v>197</v>
      </c>
      <c r="G125" s="157" t="s">
        <v>139</v>
      </c>
      <c r="H125" s="158">
        <v>1.8</v>
      </c>
      <c r="I125" s="159"/>
      <c r="J125" s="160">
        <f>ROUND($I$125*$H$125,2)</f>
        <v>0</v>
      </c>
      <c r="K125" s="156" t="s">
        <v>128</v>
      </c>
      <c r="L125" s="128"/>
      <c r="M125" s="161"/>
      <c r="N125" s="162" t="s">
        <v>41</v>
      </c>
      <c r="O125" s="82"/>
      <c r="P125" s="163">
        <f>$O$125*$H$125</f>
        <v>0</v>
      </c>
      <c r="Q125" s="163">
        <v>1.92198</v>
      </c>
      <c r="R125" s="163">
        <f>$Q$125*$H$125</f>
        <v>3.4595640000000003</v>
      </c>
      <c r="S125" s="163">
        <v>0</v>
      </c>
      <c r="T125" s="164">
        <f>$S$125*$H$125</f>
        <v>0</v>
      </c>
      <c r="AR125" s="85" t="s">
        <v>129</v>
      </c>
      <c r="AT125" s="85" t="s">
        <v>124</v>
      </c>
      <c r="AU125" s="85" t="s">
        <v>76</v>
      </c>
      <c r="AY125" s="6" t="s">
        <v>122</v>
      </c>
      <c r="BE125" s="165">
        <f>IF($N$125="základní",$J$125,0)</f>
        <v>0</v>
      </c>
      <c r="BF125" s="165">
        <f>IF($N$125="snížená",$J$125,0)</f>
        <v>0</v>
      </c>
      <c r="BG125" s="165">
        <f>IF($N$125="zákl. přenesená",$J$125,0)</f>
        <v>0</v>
      </c>
      <c r="BH125" s="165">
        <f>IF($N$125="sníž. přenesená",$J$125,0)</f>
        <v>0</v>
      </c>
      <c r="BI125" s="165">
        <f>IF($N$125="nulová",$J$125,0)</f>
        <v>0</v>
      </c>
      <c r="BJ125" s="85" t="s">
        <v>21</v>
      </c>
      <c r="BK125" s="165">
        <f>ROUND($I$125*$H$125,2)</f>
        <v>0</v>
      </c>
      <c r="BL125" s="85" t="s">
        <v>129</v>
      </c>
      <c r="BM125" s="85" t="s">
        <v>198</v>
      </c>
    </row>
    <row r="126" spans="2:51" s="6" customFormat="1" ht="13.5" customHeight="1">
      <c r="B126" s="166"/>
      <c r="C126" s="167"/>
      <c r="D126" s="168" t="s">
        <v>131</v>
      </c>
      <c r="E126" s="169"/>
      <c r="F126" s="169" t="s">
        <v>199</v>
      </c>
      <c r="G126" s="167"/>
      <c r="H126" s="170">
        <v>1.8</v>
      </c>
      <c r="J126" s="167"/>
      <c r="K126" s="167"/>
      <c r="L126" s="171"/>
      <c r="M126" s="172"/>
      <c r="N126" s="167"/>
      <c r="O126" s="167"/>
      <c r="P126" s="167"/>
      <c r="Q126" s="167"/>
      <c r="R126" s="167"/>
      <c r="S126" s="167"/>
      <c r="T126" s="173"/>
      <c r="AT126" s="174" t="s">
        <v>131</v>
      </c>
      <c r="AU126" s="174" t="s">
        <v>76</v>
      </c>
      <c r="AV126" s="174" t="s">
        <v>76</v>
      </c>
      <c r="AW126" s="174" t="s">
        <v>82</v>
      </c>
      <c r="AX126" s="174" t="s">
        <v>21</v>
      </c>
      <c r="AY126" s="174" t="s">
        <v>122</v>
      </c>
    </row>
    <row r="127" spans="2:65" s="6" customFormat="1" ht="13.5" customHeight="1">
      <c r="B127" s="81"/>
      <c r="C127" s="154" t="s">
        <v>8</v>
      </c>
      <c r="D127" s="154" t="s">
        <v>124</v>
      </c>
      <c r="E127" s="155" t="s">
        <v>200</v>
      </c>
      <c r="F127" s="156" t="s">
        <v>201</v>
      </c>
      <c r="G127" s="157" t="s">
        <v>202</v>
      </c>
      <c r="H127" s="158">
        <v>5</v>
      </c>
      <c r="I127" s="159"/>
      <c r="J127" s="160">
        <f>ROUND($I$127*$H$127,2)</f>
        <v>0</v>
      </c>
      <c r="K127" s="156" t="s">
        <v>128</v>
      </c>
      <c r="L127" s="128"/>
      <c r="M127" s="161"/>
      <c r="N127" s="162" t="s">
        <v>41</v>
      </c>
      <c r="O127" s="82"/>
      <c r="P127" s="163">
        <f>$O$127*$H$127</f>
        <v>0</v>
      </c>
      <c r="Q127" s="163">
        <v>0.00048</v>
      </c>
      <c r="R127" s="163">
        <f>$Q$127*$H$127</f>
        <v>0.0024000000000000002</v>
      </c>
      <c r="S127" s="163">
        <v>0</v>
      </c>
      <c r="T127" s="164">
        <f>$S$127*$H$127</f>
        <v>0</v>
      </c>
      <c r="AR127" s="85" t="s">
        <v>129</v>
      </c>
      <c r="AT127" s="85" t="s">
        <v>124</v>
      </c>
      <c r="AU127" s="85" t="s">
        <v>76</v>
      </c>
      <c r="AY127" s="6" t="s">
        <v>122</v>
      </c>
      <c r="BE127" s="165">
        <f>IF($N$127="základní",$J$127,0)</f>
        <v>0</v>
      </c>
      <c r="BF127" s="165">
        <f>IF($N$127="snížená",$J$127,0)</f>
        <v>0</v>
      </c>
      <c r="BG127" s="165">
        <f>IF($N$127="zákl. přenesená",$J$127,0)</f>
        <v>0</v>
      </c>
      <c r="BH127" s="165">
        <f>IF($N$127="sníž. přenesená",$J$127,0)</f>
        <v>0</v>
      </c>
      <c r="BI127" s="165">
        <f>IF($N$127="nulová",$J$127,0)</f>
        <v>0</v>
      </c>
      <c r="BJ127" s="85" t="s">
        <v>21</v>
      </c>
      <c r="BK127" s="165">
        <f>ROUND($I$127*$H$127,2)</f>
        <v>0</v>
      </c>
      <c r="BL127" s="85" t="s">
        <v>129</v>
      </c>
      <c r="BM127" s="85" t="s">
        <v>203</v>
      </c>
    </row>
    <row r="128" spans="2:65" s="6" customFormat="1" ht="13.5" customHeight="1">
      <c r="B128" s="81"/>
      <c r="C128" s="157" t="s">
        <v>204</v>
      </c>
      <c r="D128" s="157" t="s">
        <v>124</v>
      </c>
      <c r="E128" s="155" t="s">
        <v>205</v>
      </c>
      <c r="F128" s="156" t="s">
        <v>206</v>
      </c>
      <c r="G128" s="157" t="s">
        <v>127</v>
      </c>
      <c r="H128" s="158">
        <v>15.27</v>
      </c>
      <c r="I128" s="159"/>
      <c r="J128" s="160">
        <f>ROUND($I$128*$H$128,2)</f>
        <v>0</v>
      </c>
      <c r="K128" s="156" t="s">
        <v>128</v>
      </c>
      <c r="L128" s="128"/>
      <c r="M128" s="161"/>
      <c r="N128" s="162" t="s">
        <v>41</v>
      </c>
      <c r="O128" s="82"/>
      <c r="P128" s="163">
        <f>$O$128*$H$128</f>
        <v>0</v>
      </c>
      <c r="Q128" s="163">
        <v>0.0001</v>
      </c>
      <c r="R128" s="163">
        <f>$Q$128*$H$128</f>
        <v>0.001527</v>
      </c>
      <c r="S128" s="163">
        <v>0</v>
      </c>
      <c r="T128" s="164">
        <f>$S$128*$H$128</f>
        <v>0</v>
      </c>
      <c r="AR128" s="85" t="s">
        <v>129</v>
      </c>
      <c r="AT128" s="85" t="s">
        <v>124</v>
      </c>
      <c r="AU128" s="85" t="s">
        <v>76</v>
      </c>
      <c r="AY128" s="85" t="s">
        <v>122</v>
      </c>
      <c r="BE128" s="165">
        <f>IF($N$128="základní",$J$128,0)</f>
        <v>0</v>
      </c>
      <c r="BF128" s="165">
        <f>IF($N$128="snížená",$J$128,0)</f>
        <v>0</v>
      </c>
      <c r="BG128" s="165">
        <f>IF($N$128="zákl. přenesená",$J$128,0)</f>
        <v>0</v>
      </c>
      <c r="BH128" s="165">
        <f>IF($N$128="sníž. přenesená",$J$128,0)</f>
        <v>0</v>
      </c>
      <c r="BI128" s="165">
        <f>IF($N$128="nulová",$J$128,0)</f>
        <v>0</v>
      </c>
      <c r="BJ128" s="85" t="s">
        <v>21</v>
      </c>
      <c r="BK128" s="165">
        <f>ROUND($I$128*$H$128,2)</f>
        <v>0</v>
      </c>
      <c r="BL128" s="85" t="s">
        <v>129</v>
      </c>
      <c r="BM128" s="85" t="s">
        <v>207</v>
      </c>
    </row>
    <row r="129" spans="2:65" s="6" customFormat="1" ht="13.5" customHeight="1">
      <c r="B129" s="81"/>
      <c r="C129" s="184" t="s">
        <v>208</v>
      </c>
      <c r="D129" s="184" t="s">
        <v>183</v>
      </c>
      <c r="E129" s="185" t="s">
        <v>209</v>
      </c>
      <c r="F129" s="186" t="s">
        <v>210</v>
      </c>
      <c r="G129" s="184" t="s">
        <v>202</v>
      </c>
      <c r="H129" s="187">
        <v>17.561</v>
      </c>
      <c r="I129" s="188"/>
      <c r="J129" s="189">
        <f>ROUND($I$129*$H$129,2)</f>
        <v>0</v>
      </c>
      <c r="K129" s="186" t="s">
        <v>128</v>
      </c>
      <c r="L129" s="190"/>
      <c r="M129" s="191"/>
      <c r="N129" s="192" t="s">
        <v>41</v>
      </c>
      <c r="O129" s="82"/>
      <c r="P129" s="163">
        <f>$O$129*$H$129</f>
        <v>0</v>
      </c>
      <c r="Q129" s="163">
        <v>0.0015</v>
      </c>
      <c r="R129" s="163">
        <f>$Q$129*$H$129</f>
        <v>0.0263415</v>
      </c>
      <c r="S129" s="163">
        <v>0</v>
      </c>
      <c r="T129" s="164">
        <f>$S$129*$H$129</f>
        <v>0</v>
      </c>
      <c r="AR129" s="85" t="s">
        <v>163</v>
      </c>
      <c r="AT129" s="85" t="s">
        <v>183</v>
      </c>
      <c r="AU129" s="85" t="s">
        <v>76</v>
      </c>
      <c r="AY129" s="85" t="s">
        <v>122</v>
      </c>
      <c r="BE129" s="165">
        <f>IF($N$129="základní",$J$129,0)</f>
        <v>0</v>
      </c>
      <c r="BF129" s="165">
        <f>IF($N$129="snížená",$J$129,0)</f>
        <v>0</v>
      </c>
      <c r="BG129" s="165">
        <f>IF($N$129="zákl. přenesená",$J$129,0)</f>
        <v>0</v>
      </c>
      <c r="BH129" s="165">
        <f>IF($N$129="sníž. přenesená",$J$129,0)</f>
        <v>0</v>
      </c>
      <c r="BI129" s="165">
        <f>IF($N$129="nulová",$J$129,0)</f>
        <v>0</v>
      </c>
      <c r="BJ129" s="85" t="s">
        <v>21</v>
      </c>
      <c r="BK129" s="165">
        <f>ROUND($I$129*$H$129,2)</f>
        <v>0</v>
      </c>
      <c r="BL129" s="85" t="s">
        <v>129</v>
      </c>
      <c r="BM129" s="85" t="s">
        <v>211</v>
      </c>
    </row>
    <row r="130" spans="2:51" s="6" customFormat="1" ht="13.5" customHeight="1">
      <c r="B130" s="166"/>
      <c r="C130" s="167"/>
      <c r="D130" s="175" t="s">
        <v>131</v>
      </c>
      <c r="E130" s="167"/>
      <c r="F130" s="169" t="s">
        <v>212</v>
      </c>
      <c r="G130" s="167"/>
      <c r="H130" s="170">
        <v>17.561</v>
      </c>
      <c r="J130" s="167"/>
      <c r="K130" s="167"/>
      <c r="L130" s="171"/>
      <c r="M130" s="172"/>
      <c r="N130" s="167"/>
      <c r="O130" s="167"/>
      <c r="P130" s="167"/>
      <c r="Q130" s="167"/>
      <c r="R130" s="167"/>
      <c r="S130" s="167"/>
      <c r="T130" s="173"/>
      <c r="AT130" s="174" t="s">
        <v>131</v>
      </c>
      <c r="AU130" s="174" t="s">
        <v>76</v>
      </c>
      <c r="AV130" s="174" t="s">
        <v>76</v>
      </c>
      <c r="AW130" s="174" t="s">
        <v>70</v>
      </c>
      <c r="AX130" s="174" t="s">
        <v>21</v>
      </c>
      <c r="AY130" s="174" t="s">
        <v>122</v>
      </c>
    </row>
    <row r="131" spans="2:65" s="6" customFormat="1" ht="13.5" customHeight="1">
      <c r="B131" s="81"/>
      <c r="C131" s="154" t="s">
        <v>213</v>
      </c>
      <c r="D131" s="154" t="s">
        <v>124</v>
      </c>
      <c r="E131" s="155" t="s">
        <v>214</v>
      </c>
      <c r="F131" s="156" t="s">
        <v>215</v>
      </c>
      <c r="G131" s="157" t="s">
        <v>216</v>
      </c>
      <c r="H131" s="158">
        <v>90</v>
      </c>
      <c r="I131" s="159"/>
      <c r="J131" s="160">
        <f>ROUND($I$131*$H$131,2)</f>
        <v>0</v>
      </c>
      <c r="K131" s="156" t="s">
        <v>128</v>
      </c>
      <c r="L131" s="128"/>
      <c r="M131" s="161"/>
      <c r="N131" s="162" t="s">
        <v>41</v>
      </c>
      <c r="O131" s="82"/>
      <c r="P131" s="163">
        <f>$O$131*$H$131</f>
        <v>0</v>
      </c>
      <c r="Q131" s="163">
        <v>6E-05</v>
      </c>
      <c r="R131" s="163">
        <f>$Q$131*$H$131</f>
        <v>0.0054</v>
      </c>
      <c r="S131" s="163">
        <v>0</v>
      </c>
      <c r="T131" s="164">
        <f>$S$131*$H$131</f>
        <v>0</v>
      </c>
      <c r="AR131" s="85" t="s">
        <v>129</v>
      </c>
      <c r="AT131" s="85" t="s">
        <v>124</v>
      </c>
      <c r="AU131" s="85" t="s">
        <v>76</v>
      </c>
      <c r="AY131" s="6" t="s">
        <v>122</v>
      </c>
      <c r="BE131" s="165">
        <f>IF($N$131="základní",$J$131,0)</f>
        <v>0</v>
      </c>
      <c r="BF131" s="165">
        <f>IF($N$131="snížená",$J$131,0)</f>
        <v>0</v>
      </c>
      <c r="BG131" s="165">
        <f>IF($N$131="zákl. přenesená",$J$131,0)</f>
        <v>0</v>
      </c>
      <c r="BH131" s="165">
        <f>IF($N$131="sníž. přenesená",$J$131,0)</f>
        <v>0</v>
      </c>
      <c r="BI131" s="165">
        <f>IF($N$131="nulová",$J$131,0)</f>
        <v>0</v>
      </c>
      <c r="BJ131" s="85" t="s">
        <v>21</v>
      </c>
      <c r="BK131" s="165">
        <f>ROUND($I$131*$H$131,2)</f>
        <v>0</v>
      </c>
      <c r="BL131" s="85" t="s">
        <v>129</v>
      </c>
      <c r="BM131" s="85" t="s">
        <v>217</v>
      </c>
    </row>
    <row r="132" spans="2:65" s="6" customFormat="1" ht="13.5" customHeight="1">
      <c r="B132" s="81"/>
      <c r="C132" s="184" t="s">
        <v>218</v>
      </c>
      <c r="D132" s="184" t="s">
        <v>183</v>
      </c>
      <c r="E132" s="185" t="s">
        <v>219</v>
      </c>
      <c r="F132" s="186" t="s">
        <v>220</v>
      </c>
      <c r="G132" s="184" t="s">
        <v>175</v>
      </c>
      <c r="H132" s="187">
        <v>30</v>
      </c>
      <c r="I132" s="188"/>
      <c r="J132" s="189">
        <f>ROUND($I$132*$H$132,2)</f>
        <v>0</v>
      </c>
      <c r="K132" s="186" t="s">
        <v>128</v>
      </c>
      <c r="L132" s="190"/>
      <c r="M132" s="191"/>
      <c r="N132" s="192" t="s">
        <v>41</v>
      </c>
      <c r="O132" s="82"/>
      <c r="P132" s="163">
        <f>$O$132*$H$132</f>
        <v>0</v>
      </c>
      <c r="Q132" s="163">
        <v>1</v>
      </c>
      <c r="R132" s="163">
        <f>$Q$132*$H$132</f>
        <v>30</v>
      </c>
      <c r="S132" s="163">
        <v>0</v>
      </c>
      <c r="T132" s="164">
        <f>$S$132*$H$132</f>
        <v>0</v>
      </c>
      <c r="AR132" s="85" t="s">
        <v>163</v>
      </c>
      <c r="AT132" s="85" t="s">
        <v>183</v>
      </c>
      <c r="AU132" s="85" t="s">
        <v>76</v>
      </c>
      <c r="AY132" s="85" t="s">
        <v>122</v>
      </c>
      <c r="BE132" s="165">
        <f>IF($N$132="základní",$J$132,0)</f>
        <v>0</v>
      </c>
      <c r="BF132" s="165">
        <f>IF($N$132="snížená",$J$132,0)</f>
        <v>0</v>
      </c>
      <c r="BG132" s="165">
        <f>IF($N$132="zákl. přenesená",$J$132,0)</f>
        <v>0</v>
      </c>
      <c r="BH132" s="165">
        <f>IF($N$132="sníž. přenesená",$J$132,0)</f>
        <v>0</v>
      </c>
      <c r="BI132" s="165">
        <f>IF($N$132="nulová",$J$132,0)</f>
        <v>0</v>
      </c>
      <c r="BJ132" s="85" t="s">
        <v>21</v>
      </c>
      <c r="BK132" s="165">
        <f>ROUND($I$132*$H$132,2)</f>
        <v>0</v>
      </c>
      <c r="BL132" s="85" t="s">
        <v>129</v>
      </c>
      <c r="BM132" s="85" t="s">
        <v>221</v>
      </c>
    </row>
    <row r="133" spans="2:63" s="141" customFormat="1" ht="30" customHeight="1">
      <c r="B133" s="142"/>
      <c r="C133" s="143"/>
      <c r="D133" s="143" t="s">
        <v>69</v>
      </c>
      <c r="E133" s="152" t="s">
        <v>136</v>
      </c>
      <c r="F133" s="152" t="s">
        <v>222</v>
      </c>
      <c r="G133" s="143"/>
      <c r="H133" s="143"/>
      <c r="J133" s="153">
        <f>$BK$133</f>
        <v>0</v>
      </c>
      <c r="K133" s="143"/>
      <c r="L133" s="146"/>
      <c r="M133" s="147"/>
      <c r="N133" s="143"/>
      <c r="O133" s="143"/>
      <c r="P133" s="148">
        <f>SUM($P$134:$P$147)</f>
        <v>0</v>
      </c>
      <c r="Q133" s="143"/>
      <c r="R133" s="148">
        <f>SUM($R$134:$R$147)</f>
        <v>15.436935932370002</v>
      </c>
      <c r="S133" s="143"/>
      <c r="T133" s="149">
        <f>SUM($T$134:$T$147)</f>
        <v>0</v>
      </c>
      <c r="AR133" s="150" t="s">
        <v>21</v>
      </c>
      <c r="AT133" s="150" t="s">
        <v>69</v>
      </c>
      <c r="AU133" s="150" t="s">
        <v>21</v>
      </c>
      <c r="AY133" s="150" t="s">
        <v>122</v>
      </c>
      <c r="BK133" s="151">
        <f>SUM($BK$134:$BK$147)</f>
        <v>0</v>
      </c>
    </row>
    <row r="134" spans="2:65" s="6" customFormat="1" ht="13.5" customHeight="1">
      <c r="B134" s="81"/>
      <c r="C134" s="157" t="s">
        <v>223</v>
      </c>
      <c r="D134" s="157" t="s">
        <v>124</v>
      </c>
      <c r="E134" s="155" t="s">
        <v>224</v>
      </c>
      <c r="F134" s="156" t="s">
        <v>225</v>
      </c>
      <c r="G134" s="157" t="s">
        <v>139</v>
      </c>
      <c r="H134" s="158">
        <v>5.911</v>
      </c>
      <c r="I134" s="159"/>
      <c r="J134" s="160">
        <f>ROUND($I$134*$H$134,2)</f>
        <v>0</v>
      </c>
      <c r="K134" s="156" t="s">
        <v>128</v>
      </c>
      <c r="L134" s="128"/>
      <c r="M134" s="161"/>
      <c r="N134" s="162" t="s">
        <v>41</v>
      </c>
      <c r="O134" s="82"/>
      <c r="P134" s="163">
        <f>$O$134*$H$134</f>
        <v>0</v>
      </c>
      <c r="Q134" s="163">
        <v>2.45351</v>
      </c>
      <c r="R134" s="163">
        <f>$Q$134*$H$134</f>
        <v>14.50269761</v>
      </c>
      <c r="S134" s="163">
        <v>0</v>
      </c>
      <c r="T134" s="164">
        <f>$S$134*$H$134</f>
        <v>0</v>
      </c>
      <c r="AR134" s="85" t="s">
        <v>129</v>
      </c>
      <c r="AT134" s="85" t="s">
        <v>124</v>
      </c>
      <c r="AU134" s="85" t="s">
        <v>76</v>
      </c>
      <c r="AY134" s="85" t="s">
        <v>122</v>
      </c>
      <c r="BE134" s="165">
        <f>IF($N$134="základní",$J$134,0)</f>
        <v>0</v>
      </c>
      <c r="BF134" s="165">
        <f>IF($N$134="snížená",$J$134,0)</f>
        <v>0</v>
      </c>
      <c r="BG134" s="165">
        <f>IF($N$134="zákl. přenesená",$J$134,0)</f>
        <v>0</v>
      </c>
      <c r="BH134" s="165">
        <f>IF($N$134="sníž. přenesená",$J$134,0)</f>
        <v>0</v>
      </c>
      <c r="BI134" s="165">
        <f>IF($N$134="nulová",$J$134,0)</f>
        <v>0</v>
      </c>
      <c r="BJ134" s="85" t="s">
        <v>21</v>
      </c>
      <c r="BK134" s="165">
        <f>ROUND($I$134*$H$134,2)</f>
        <v>0</v>
      </c>
      <c r="BL134" s="85" t="s">
        <v>129</v>
      </c>
      <c r="BM134" s="85" t="s">
        <v>226</v>
      </c>
    </row>
    <row r="135" spans="2:51" s="6" customFormat="1" ht="13.5" customHeight="1">
      <c r="B135" s="166"/>
      <c r="C135" s="167"/>
      <c r="D135" s="168" t="s">
        <v>131</v>
      </c>
      <c r="E135" s="169"/>
      <c r="F135" s="169" t="s">
        <v>227</v>
      </c>
      <c r="G135" s="167"/>
      <c r="H135" s="170">
        <v>3.147</v>
      </c>
      <c r="J135" s="167"/>
      <c r="K135" s="167"/>
      <c r="L135" s="171"/>
      <c r="M135" s="172"/>
      <c r="N135" s="167"/>
      <c r="O135" s="167"/>
      <c r="P135" s="167"/>
      <c r="Q135" s="167"/>
      <c r="R135" s="167"/>
      <c r="S135" s="167"/>
      <c r="T135" s="173"/>
      <c r="AT135" s="174" t="s">
        <v>131</v>
      </c>
      <c r="AU135" s="174" t="s">
        <v>76</v>
      </c>
      <c r="AV135" s="174" t="s">
        <v>76</v>
      </c>
      <c r="AW135" s="174" t="s">
        <v>82</v>
      </c>
      <c r="AX135" s="174" t="s">
        <v>70</v>
      </c>
      <c r="AY135" s="174" t="s">
        <v>122</v>
      </c>
    </row>
    <row r="136" spans="2:51" s="6" customFormat="1" ht="13.5" customHeight="1">
      <c r="B136" s="166"/>
      <c r="C136" s="167"/>
      <c r="D136" s="175" t="s">
        <v>131</v>
      </c>
      <c r="E136" s="167"/>
      <c r="F136" s="169" t="s">
        <v>228</v>
      </c>
      <c r="G136" s="167"/>
      <c r="H136" s="170">
        <v>2.764</v>
      </c>
      <c r="J136" s="167"/>
      <c r="K136" s="167"/>
      <c r="L136" s="171"/>
      <c r="M136" s="172"/>
      <c r="N136" s="167"/>
      <c r="O136" s="167"/>
      <c r="P136" s="167"/>
      <c r="Q136" s="167"/>
      <c r="R136" s="167"/>
      <c r="S136" s="167"/>
      <c r="T136" s="173"/>
      <c r="AT136" s="174" t="s">
        <v>131</v>
      </c>
      <c r="AU136" s="174" t="s">
        <v>76</v>
      </c>
      <c r="AV136" s="174" t="s">
        <v>76</v>
      </c>
      <c r="AW136" s="174" t="s">
        <v>82</v>
      </c>
      <c r="AX136" s="174" t="s">
        <v>70</v>
      </c>
      <c r="AY136" s="174" t="s">
        <v>122</v>
      </c>
    </row>
    <row r="137" spans="2:51" s="6" customFormat="1" ht="13.5" customHeight="1">
      <c r="B137" s="176"/>
      <c r="C137" s="177"/>
      <c r="D137" s="175" t="s">
        <v>131</v>
      </c>
      <c r="E137" s="177"/>
      <c r="F137" s="178" t="s">
        <v>157</v>
      </c>
      <c r="G137" s="177"/>
      <c r="H137" s="179">
        <v>5.911</v>
      </c>
      <c r="J137" s="177"/>
      <c r="K137" s="177"/>
      <c r="L137" s="180"/>
      <c r="M137" s="181"/>
      <c r="N137" s="177"/>
      <c r="O137" s="177"/>
      <c r="P137" s="177"/>
      <c r="Q137" s="177"/>
      <c r="R137" s="177"/>
      <c r="S137" s="177"/>
      <c r="T137" s="182"/>
      <c r="AT137" s="183" t="s">
        <v>131</v>
      </c>
      <c r="AU137" s="183" t="s">
        <v>76</v>
      </c>
      <c r="AV137" s="183" t="s">
        <v>129</v>
      </c>
      <c r="AW137" s="183" t="s">
        <v>82</v>
      </c>
      <c r="AX137" s="183" t="s">
        <v>21</v>
      </c>
      <c r="AY137" s="183" t="s">
        <v>122</v>
      </c>
    </row>
    <row r="138" spans="2:65" s="6" customFormat="1" ht="13.5" customHeight="1">
      <c r="B138" s="81"/>
      <c r="C138" s="154" t="s">
        <v>7</v>
      </c>
      <c r="D138" s="154" t="s">
        <v>124</v>
      </c>
      <c r="E138" s="155" t="s">
        <v>229</v>
      </c>
      <c r="F138" s="156" t="s">
        <v>230</v>
      </c>
      <c r="G138" s="157" t="s">
        <v>127</v>
      </c>
      <c r="H138" s="158">
        <v>11.483</v>
      </c>
      <c r="I138" s="159"/>
      <c r="J138" s="160">
        <f>ROUND($I$138*$H$138,2)</f>
        <v>0</v>
      </c>
      <c r="K138" s="156" t="s">
        <v>128</v>
      </c>
      <c r="L138" s="128"/>
      <c r="M138" s="161"/>
      <c r="N138" s="162" t="s">
        <v>41</v>
      </c>
      <c r="O138" s="82"/>
      <c r="P138" s="163">
        <f>$O$138*$H$138</f>
        <v>0</v>
      </c>
      <c r="Q138" s="163">
        <v>0.00183239</v>
      </c>
      <c r="R138" s="163">
        <f>$Q$138*$H$138</f>
        <v>0.02104133437</v>
      </c>
      <c r="S138" s="163">
        <v>0</v>
      </c>
      <c r="T138" s="164">
        <f>$S$138*$H$138</f>
        <v>0</v>
      </c>
      <c r="AR138" s="85" t="s">
        <v>129</v>
      </c>
      <c r="AT138" s="85" t="s">
        <v>124</v>
      </c>
      <c r="AU138" s="85" t="s">
        <v>76</v>
      </c>
      <c r="AY138" s="6" t="s">
        <v>122</v>
      </c>
      <c r="BE138" s="165">
        <f>IF($N$138="základní",$J$138,0)</f>
        <v>0</v>
      </c>
      <c r="BF138" s="165">
        <f>IF($N$138="snížená",$J$138,0)</f>
        <v>0</v>
      </c>
      <c r="BG138" s="165">
        <f>IF($N$138="zákl. přenesená",$J$138,0)</f>
        <v>0</v>
      </c>
      <c r="BH138" s="165">
        <f>IF($N$138="sníž. přenesená",$J$138,0)</f>
        <v>0</v>
      </c>
      <c r="BI138" s="165">
        <f>IF($N$138="nulová",$J$138,0)</f>
        <v>0</v>
      </c>
      <c r="BJ138" s="85" t="s">
        <v>21</v>
      </c>
      <c r="BK138" s="165">
        <f>ROUND($I$138*$H$138,2)</f>
        <v>0</v>
      </c>
      <c r="BL138" s="85" t="s">
        <v>129</v>
      </c>
      <c r="BM138" s="85" t="s">
        <v>231</v>
      </c>
    </row>
    <row r="139" spans="2:51" s="6" customFormat="1" ht="13.5" customHeight="1">
      <c r="B139" s="166"/>
      <c r="C139" s="167"/>
      <c r="D139" s="168" t="s">
        <v>131</v>
      </c>
      <c r="E139" s="169"/>
      <c r="F139" s="169" t="s">
        <v>232</v>
      </c>
      <c r="G139" s="167"/>
      <c r="H139" s="170">
        <v>5.723</v>
      </c>
      <c r="J139" s="167"/>
      <c r="K139" s="167"/>
      <c r="L139" s="171"/>
      <c r="M139" s="172"/>
      <c r="N139" s="167"/>
      <c r="O139" s="167"/>
      <c r="P139" s="167"/>
      <c r="Q139" s="167"/>
      <c r="R139" s="167"/>
      <c r="S139" s="167"/>
      <c r="T139" s="173"/>
      <c r="AT139" s="174" t="s">
        <v>131</v>
      </c>
      <c r="AU139" s="174" t="s">
        <v>76</v>
      </c>
      <c r="AV139" s="174" t="s">
        <v>76</v>
      </c>
      <c r="AW139" s="174" t="s">
        <v>82</v>
      </c>
      <c r="AX139" s="174" t="s">
        <v>70</v>
      </c>
      <c r="AY139" s="174" t="s">
        <v>122</v>
      </c>
    </row>
    <row r="140" spans="2:51" s="6" customFormat="1" ht="13.5" customHeight="1">
      <c r="B140" s="166"/>
      <c r="C140" s="167"/>
      <c r="D140" s="175" t="s">
        <v>131</v>
      </c>
      <c r="E140" s="167"/>
      <c r="F140" s="169" t="s">
        <v>233</v>
      </c>
      <c r="G140" s="167"/>
      <c r="H140" s="170">
        <v>2.76</v>
      </c>
      <c r="J140" s="167"/>
      <c r="K140" s="167"/>
      <c r="L140" s="171"/>
      <c r="M140" s="172"/>
      <c r="N140" s="167"/>
      <c r="O140" s="167"/>
      <c r="P140" s="167"/>
      <c r="Q140" s="167"/>
      <c r="R140" s="167"/>
      <c r="S140" s="167"/>
      <c r="T140" s="173"/>
      <c r="AT140" s="174" t="s">
        <v>131</v>
      </c>
      <c r="AU140" s="174" t="s">
        <v>76</v>
      </c>
      <c r="AV140" s="174" t="s">
        <v>76</v>
      </c>
      <c r="AW140" s="174" t="s">
        <v>82</v>
      </c>
      <c r="AX140" s="174" t="s">
        <v>70</v>
      </c>
      <c r="AY140" s="174" t="s">
        <v>122</v>
      </c>
    </row>
    <row r="141" spans="2:51" s="6" customFormat="1" ht="13.5" customHeight="1">
      <c r="B141" s="166"/>
      <c r="C141" s="167"/>
      <c r="D141" s="175" t="s">
        <v>131</v>
      </c>
      <c r="E141" s="167"/>
      <c r="F141" s="169" t="s">
        <v>234</v>
      </c>
      <c r="G141" s="167"/>
      <c r="H141" s="170">
        <v>3</v>
      </c>
      <c r="J141" s="167"/>
      <c r="K141" s="167"/>
      <c r="L141" s="171"/>
      <c r="M141" s="172"/>
      <c r="N141" s="167"/>
      <c r="O141" s="167"/>
      <c r="P141" s="167"/>
      <c r="Q141" s="167"/>
      <c r="R141" s="167"/>
      <c r="S141" s="167"/>
      <c r="T141" s="173"/>
      <c r="AT141" s="174" t="s">
        <v>131</v>
      </c>
      <c r="AU141" s="174" t="s">
        <v>76</v>
      </c>
      <c r="AV141" s="174" t="s">
        <v>76</v>
      </c>
      <c r="AW141" s="174" t="s">
        <v>82</v>
      </c>
      <c r="AX141" s="174" t="s">
        <v>70</v>
      </c>
      <c r="AY141" s="174" t="s">
        <v>122</v>
      </c>
    </row>
    <row r="142" spans="2:51" s="6" customFormat="1" ht="13.5" customHeight="1">
      <c r="B142" s="176"/>
      <c r="C142" s="177"/>
      <c r="D142" s="175" t="s">
        <v>131</v>
      </c>
      <c r="E142" s="177"/>
      <c r="F142" s="178" t="s">
        <v>157</v>
      </c>
      <c r="G142" s="177"/>
      <c r="H142" s="179">
        <v>11.483</v>
      </c>
      <c r="J142" s="177"/>
      <c r="K142" s="177"/>
      <c r="L142" s="180"/>
      <c r="M142" s="181"/>
      <c r="N142" s="177"/>
      <c r="O142" s="177"/>
      <c r="P142" s="177"/>
      <c r="Q142" s="177"/>
      <c r="R142" s="177"/>
      <c r="S142" s="177"/>
      <c r="T142" s="182"/>
      <c r="AT142" s="183" t="s">
        <v>131</v>
      </c>
      <c r="AU142" s="183" t="s">
        <v>76</v>
      </c>
      <c r="AV142" s="183" t="s">
        <v>129</v>
      </c>
      <c r="AW142" s="183" t="s">
        <v>82</v>
      </c>
      <c r="AX142" s="183" t="s">
        <v>21</v>
      </c>
      <c r="AY142" s="183" t="s">
        <v>122</v>
      </c>
    </row>
    <row r="143" spans="2:65" s="6" customFormat="1" ht="13.5" customHeight="1">
      <c r="B143" s="81"/>
      <c r="C143" s="154" t="s">
        <v>235</v>
      </c>
      <c r="D143" s="154" t="s">
        <v>124</v>
      </c>
      <c r="E143" s="155" t="s">
        <v>236</v>
      </c>
      <c r="F143" s="156" t="s">
        <v>237</v>
      </c>
      <c r="G143" s="157" t="s">
        <v>127</v>
      </c>
      <c r="H143" s="158">
        <v>11.483</v>
      </c>
      <c r="I143" s="159"/>
      <c r="J143" s="160">
        <f>ROUND($I$143*$H$143,2)</f>
        <v>0</v>
      </c>
      <c r="K143" s="156" t="s">
        <v>128</v>
      </c>
      <c r="L143" s="128"/>
      <c r="M143" s="161"/>
      <c r="N143" s="162" t="s">
        <v>41</v>
      </c>
      <c r="O143" s="82"/>
      <c r="P143" s="163">
        <f>$O$143*$H$143</f>
        <v>0</v>
      </c>
      <c r="Q143" s="163">
        <v>3.6E-05</v>
      </c>
      <c r="R143" s="163">
        <f>$Q$143*$H$143</f>
        <v>0.00041338800000000005</v>
      </c>
      <c r="S143" s="163">
        <v>0</v>
      </c>
      <c r="T143" s="164">
        <f>$S$143*$H$143</f>
        <v>0</v>
      </c>
      <c r="AR143" s="85" t="s">
        <v>129</v>
      </c>
      <c r="AT143" s="85" t="s">
        <v>124</v>
      </c>
      <c r="AU143" s="85" t="s">
        <v>76</v>
      </c>
      <c r="AY143" s="6" t="s">
        <v>122</v>
      </c>
      <c r="BE143" s="165">
        <f>IF($N$143="základní",$J$143,0)</f>
        <v>0</v>
      </c>
      <c r="BF143" s="165">
        <f>IF($N$143="snížená",$J$143,0)</f>
        <v>0</v>
      </c>
      <c r="BG143" s="165">
        <f>IF($N$143="zákl. přenesená",$J$143,0)</f>
        <v>0</v>
      </c>
      <c r="BH143" s="165">
        <f>IF($N$143="sníž. přenesená",$J$143,0)</f>
        <v>0</v>
      </c>
      <c r="BI143" s="165">
        <f>IF($N$143="nulová",$J$143,0)</f>
        <v>0</v>
      </c>
      <c r="BJ143" s="85" t="s">
        <v>21</v>
      </c>
      <c r="BK143" s="165">
        <f>ROUND($I$143*$H$143,2)</f>
        <v>0</v>
      </c>
      <c r="BL143" s="85" t="s">
        <v>129</v>
      </c>
      <c r="BM143" s="85" t="s">
        <v>238</v>
      </c>
    </row>
    <row r="144" spans="2:65" s="6" customFormat="1" ht="13.5" customHeight="1">
      <c r="B144" s="81"/>
      <c r="C144" s="157" t="s">
        <v>239</v>
      </c>
      <c r="D144" s="157" t="s">
        <v>124</v>
      </c>
      <c r="E144" s="155" t="s">
        <v>240</v>
      </c>
      <c r="F144" s="156" t="s">
        <v>241</v>
      </c>
      <c r="G144" s="157" t="s">
        <v>175</v>
      </c>
      <c r="H144" s="158">
        <v>0.692</v>
      </c>
      <c r="I144" s="159"/>
      <c r="J144" s="160">
        <f>ROUND($I$144*$H$144,2)</f>
        <v>0</v>
      </c>
      <c r="K144" s="156" t="s">
        <v>128</v>
      </c>
      <c r="L144" s="128"/>
      <c r="M144" s="161"/>
      <c r="N144" s="162" t="s">
        <v>41</v>
      </c>
      <c r="O144" s="82"/>
      <c r="P144" s="163">
        <f>$O$144*$H$144</f>
        <v>0</v>
      </c>
      <c r="Q144" s="163">
        <v>1.0383</v>
      </c>
      <c r="R144" s="163">
        <f>$Q$144*$H$144</f>
        <v>0.7185035999999999</v>
      </c>
      <c r="S144" s="163">
        <v>0</v>
      </c>
      <c r="T144" s="164">
        <f>$S$144*$H$144</f>
        <v>0</v>
      </c>
      <c r="AR144" s="85" t="s">
        <v>129</v>
      </c>
      <c r="AT144" s="85" t="s">
        <v>124</v>
      </c>
      <c r="AU144" s="85" t="s">
        <v>76</v>
      </c>
      <c r="AY144" s="85" t="s">
        <v>122</v>
      </c>
      <c r="BE144" s="165">
        <f>IF($N$144="základní",$J$144,0)</f>
        <v>0</v>
      </c>
      <c r="BF144" s="165">
        <f>IF($N$144="snížená",$J$144,0)</f>
        <v>0</v>
      </c>
      <c r="BG144" s="165">
        <f>IF($N$144="zákl. přenesená",$J$144,0)</f>
        <v>0</v>
      </c>
      <c r="BH144" s="165">
        <f>IF($N$144="sníž. přenesená",$J$144,0)</f>
        <v>0</v>
      </c>
      <c r="BI144" s="165">
        <f>IF($N$144="nulová",$J$144,0)</f>
        <v>0</v>
      </c>
      <c r="BJ144" s="85" t="s">
        <v>21</v>
      </c>
      <c r="BK144" s="165">
        <f>ROUND($I$144*$H$144,2)</f>
        <v>0</v>
      </c>
      <c r="BL144" s="85" t="s">
        <v>129</v>
      </c>
      <c r="BM144" s="85" t="s">
        <v>242</v>
      </c>
    </row>
    <row r="145" spans="2:51" s="6" customFormat="1" ht="13.5" customHeight="1">
      <c r="B145" s="166"/>
      <c r="C145" s="167"/>
      <c r="D145" s="168" t="s">
        <v>131</v>
      </c>
      <c r="E145" s="169"/>
      <c r="F145" s="169" t="s">
        <v>243</v>
      </c>
      <c r="G145" s="167"/>
      <c r="H145" s="170">
        <v>0.692</v>
      </c>
      <c r="J145" s="167"/>
      <c r="K145" s="167"/>
      <c r="L145" s="171"/>
      <c r="M145" s="172"/>
      <c r="N145" s="167"/>
      <c r="O145" s="167"/>
      <c r="P145" s="167"/>
      <c r="Q145" s="167"/>
      <c r="R145" s="167"/>
      <c r="S145" s="167"/>
      <c r="T145" s="173"/>
      <c r="AT145" s="174" t="s">
        <v>131</v>
      </c>
      <c r="AU145" s="174" t="s">
        <v>76</v>
      </c>
      <c r="AV145" s="174" t="s">
        <v>76</v>
      </c>
      <c r="AW145" s="174" t="s">
        <v>82</v>
      </c>
      <c r="AX145" s="174" t="s">
        <v>21</v>
      </c>
      <c r="AY145" s="174" t="s">
        <v>122</v>
      </c>
    </row>
    <row r="146" spans="2:65" s="6" customFormat="1" ht="13.5" customHeight="1">
      <c r="B146" s="81"/>
      <c r="C146" s="154" t="s">
        <v>244</v>
      </c>
      <c r="D146" s="154" t="s">
        <v>124</v>
      </c>
      <c r="E146" s="155" t="s">
        <v>245</v>
      </c>
      <c r="F146" s="156" t="s">
        <v>246</v>
      </c>
      <c r="G146" s="157" t="s">
        <v>139</v>
      </c>
      <c r="H146" s="158">
        <v>1.5</v>
      </c>
      <c r="I146" s="159"/>
      <c r="J146" s="160">
        <f>ROUND($I$146*$H$146,2)</f>
        <v>0</v>
      </c>
      <c r="K146" s="156" t="s">
        <v>128</v>
      </c>
      <c r="L146" s="128"/>
      <c r="M146" s="161"/>
      <c r="N146" s="162" t="s">
        <v>41</v>
      </c>
      <c r="O146" s="82"/>
      <c r="P146" s="163">
        <f>$O$146*$H$146</f>
        <v>0</v>
      </c>
      <c r="Q146" s="163">
        <v>0.12952</v>
      </c>
      <c r="R146" s="163">
        <f>$Q$146*$H$146</f>
        <v>0.19428</v>
      </c>
      <c r="S146" s="163">
        <v>0</v>
      </c>
      <c r="T146" s="164">
        <f>$S$146*$H$146</f>
        <v>0</v>
      </c>
      <c r="AR146" s="85" t="s">
        <v>204</v>
      </c>
      <c r="AT146" s="85" t="s">
        <v>124</v>
      </c>
      <c r="AU146" s="85" t="s">
        <v>76</v>
      </c>
      <c r="AY146" s="6" t="s">
        <v>122</v>
      </c>
      <c r="BE146" s="165">
        <f>IF($N$146="základní",$J$146,0)</f>
        <v>0</v>
      </c>
      <c r="BF146" s="165">
        <f>IF($N$146="snížená",$J$146,0)</f>
        <v>0</v>
      </c>
      <c r="BG146" s="165">
        <f>IF($N$146="zákl. přenesená",$J$146,0)</f>
        <v>0</v>
      </c>
      <c r="BH146" s="165">
        <f>IF($N$146="sníž. přenesená",$J$146,0)</f>
        <v>0</v>
      </c>
      <c r="BI146" s="165">
        <f>IF($N$146="nulová",$J$146,0)</f>
        <v>0</v>
      </c>
      <c r="BJ146" s="85" t="s">
        <v>21</v>
      </c>
      <c r="BK146" s="165">
        <f>ROUND($I$146*$H$146,2)</f>
        <v>0</v>
      </c>
      <c r="BL146" s="85" t="s">
        <v>204</v>
      </c>
      <c r="BM146" s="85" t="s">
        <v>247</v>
      </c>
    </row>
    <row r="147" spans="2:65" s="6" customFormat="1" ht="13.5" customHeight="1">
      <c r="B147" s="81"/>
      <c r="C147" s="157" t="s">
        <v>248</v>
      </c>
      <c r="D147" s="157" t="s">
        <v>124</v>
      </c>
      <c r="E147" s="155" t="s">
        <v>249</v>
      </c>
      <c r="F147" s="156" t="s">
        <v>250</v>
      </c>
      <c r="G147" s="157" t="s">
        <v>139</v>
      </c>
      <c r="H147" s="158">
        <v>1.5</v>
      </c>
      <c r="I147" s="159"/>
      <c r="J147" s="160">
        <f>ROUND($I$147*$H$147,2)</f>
        <v>0</v>
      </c>
      <c r="K147" s="156" t="s">
        <v>128</v>
      </c>
      <c r="L147" s="128"/>
      <c r="M147" s="161"/>
      <c r="N147" s="162" t="s">
        <v>41</v>
      </c>
      <c r="O147" s="82"/>
      <c r="P147" s="163">
        <f>$O$147*$H$147</f>
        <v>0</v>
      </c>
      <c r="Q147" s="163">
        <v>0</v>
      </c>
      <c r="R147" s="163">
        <f>$Q$147*$H$147</f>
        <v>0</v>
      </c>
      <c r="S147" s="163">
        <v>0</v>
      </c>
      <c r="T147" s="164">
        <f>$S$147*$H$147</f>
        <v>0</v>
      </c>
      <c r="AR147" s="85" t="s">
        <v>129</v>
      </c>
      <c r="AT147" s="85" t="s">
        <v>124</v>
      </c>
      <c r="AU147" s="85" t="s">
        <v>76</v>
      </c>
      <c r="AY147" s="85" t="s">
        <v>122</v>
      </c>
      <c r="BE147" s="165">
        <f>IF($N$147="základní",$J$147,0)</f>
        <v>0</v>
      </c>
      <c r="BF147" s="165">
        <f>IF($N$147="snížená",$J$147,0)</f>
        <v>0</v>
      </c>
      <c r="BG147" s="165">
        <f>IF($N$147="zákl. přenesená",$J$147,0)</f>
        <v>0</v>
      </c>
      <c r="BH147" s="165">
        <f>IF($N$147="sníž. přenesená",$J$147,0)</f>
        <v>0</v>
      </c>
      <c r="BI147" s="165">
        <f>IF($N$147="nulová",$J$147,0)</f>
        <v>0</v>
      </c>
      <c r="BJ147" s="85" t="s">
        <v>21</v>
      </c>
      <c r="BK147" s="165">
        <f>ROUND($I$147*$H$147,2)</f>
        <v>0</v>
      </c>
      <c r="BL147" s="85" t="s">
        <v>129</v>
      </c>
      <c r="BM147" s="85" t="s">
        <v>251</v>
      </c>
    </row>
    <row r="148" spans="2:63" s="141" customFormat="1" ht="30" customHeight="1">
      <c r="B148" s="142"/>
      <c r="C148" s="143"/>
      <c r="D148" s="143" t="s">
        <v>69</v>
      </c>
      <c r="E148" s="152" t="s">
        <v>129</v>
      </c>
      <c r="F148" s="152" t="s">
        <v>252</v>
      </c>
      <c r="G148" s="143"/>
      <c r="H148" s="143"/>
      <c r="J148" s="153">
        <f>$BK$148</f>
        <v>0</v>
      </c>
      <c r="K148" s="143"/>
      <c r="L148" s="146"/>
      <c r="M148" s="147"/>
      <c r="N148" s="143"/>
      <c r="O148" s="143"/>
      <c r="P148" s="148">
        <f>SUM($P$149:$P$159)</f>
        <v>0</v>
      </c>
      <c r="Q148" s="143"/>
      <c r="R148" s="148">
        <f>SUM($R$149:$R$159)</f>
        <v>34.4536</v>
      </c>
      <c r="S148" s="143"/>
      <c r="T148" s="149">
        <f>SUM($T$149:$T$159)</f>
        <v>0</v>
      </c>
      <c r="AR148" s="150" t="s">
        <v>21</v>
      </c>
      <c r="AT148" s="150" t="s">
        <v>69</v>
      </c>
      <c r="AU148" s="150" t="s">
        <v>21</v>
      </c>
      <c r="AY148" s="150" t="s">
        <v>122</v>
      </c>
      <c r="BK148" s="151">
        <f>SUM($BK$149:$BK$159)</f>
        <v>0</v>
      </c>
    </row>
    <row r="149" spans="2:65" s="6" customFormat="1" ht="13.5" customHeight="1">
      <c r="B149" s="81"/>
      <c r="C149" s="184" t="s">
        <v>253</v>
      </c>
      <c r="D149" s="184" t="s">
        <v>183</v>
      </c>
      <c r="E149" s="185" t="s">
        <v>254</v>
      </c>
      <c r="F149" s="186" t="s">
        <v>255</v>
      </c>
      <c r="G149" s="184" t="s">
        <v>175</v>
      </c>
      <c r="H149" s="187">
        <v>2</v>
      </c>
      <c r="I149" s="188"/>
      <c r="J149" s="189">
        <f>ROUND($I$149*$H$149,2)</f>
        <v>0</v>
      </c>
      <c r="K149" s="186"/>
      <c r="L149" s="190"/>
      <c r="M149" s="191"/>
      <c r="N149" s="192" t="s">
        <v>41</v>
      </c>
      <c r="O149" s="82"/>
      <c r="P149" s="163">
        <f>$O$149*$H$149</f>
        <v>0</v>
      </c>
      <c r="Q149" s="163">
        <v>1</v>
      </c>
      <c r="R149" s="163">
        <f>$Q$149*$H$149</f>
        <v>2</v>
      </c>
      <c r="S149" s="163">
        <v>0</v>
      </c>
      <c r="T149" s="164">
        <f>$S$149*$H$149</f>
        <v>0</v>
      </c>
      <c r="AR149" s="85" t="s">
        <v>163</v>
      </c>
      <c r="AT149" s="85" t="s">
        <v>183</v>
      </c>
      <c r="AU149" s="85" t="s">
        <v>76</v>
      </c>
      <c r="AY149" s="85" t="s">
        <v>122</v>
      </c>
      <c r="BE149" s="165">
        <f>IF($N$149="základní",$J$149,0)</f>
        <v>0</v>
      </c>
      <c r="BF149" s="165">
        <f>IF($N$149="snížená",$J$149,0)</f>
        <v>0</v>
      </c>
      <c r="BG149" s="165">
        <f>IF($N$149="zákl. přenesená",$J$149,0)</f>
        <v>0</v>
      </c>
      <c r="BH149" s="165">
        <f>IF($N$149="sníž. přenesená",$J$149,0)</f>
        <v>0</v>
      </c>
      <c r="BI149" s="165">
        <f>IF($N$149="nulová",$J$149,0)</f>
        <v>0</v>
      </c>
      <c r="BJ149" s="85" t="s">
        <v>21</v>
      </c>
      <c r="BK149" s="165">
        <f>ROUND($I$149*$H$149,2)</f>
        <v>0</v>
      </c>
      <c r="BL149" s="85" t="s">
        <v>129</v>
      </c>
      <c r="BM149" s="85" t="s">
        <v>256</v>
      </c>
    </row>
    <row r="150" spans="2:65" s="6" customFormat="1" ht="13.5" customHeight="1">
      <c r="B150" s="81"/>
      <c r="C150" s="157" t="s">
        <v>257</v>
      </c>
      <c r="D150" s="157" t="s">
        <v>124</v>
      </c>
      <c r="E150" s="155" t="s">
        <v>258</v>
      </c>
      <c r="F150" s="156" t="s">
        <v>259</v>
      </c>
      <c r="G150" s="157" t="s">
        <v>260</v>
      </c>
      <c r="H150" s="158">
        <v>2</v>
      </c>
      <c r="I150" s="159"/>
      <c r="J150" s="160">
        <f>ROUND($I$150*$H$150,2)</f>
        <v>0</v>
      </c>
      <c r="K150" s="156" t="s">
        <v>128</v>
      </c>
      <c r="L150" s="128"/>
      <c r="M150" s="161"/>
      <c r="N150" s="162" t="s">
        <v>41</v>
      </c>
      <c r="O150" s="82"/>
      <c r="P150" s="163">
        <f>$O$150*$H$150</f>
        <v>0</v>
      </c>
      <c r="Q150" s="163">
        <v>0.012</v>
      </c>
      <c r="R150" s="163">
        <f>$Q$150*$H$150</f>
        <v>0.024</v>
      </c>
      <c r="S150" s="163">
        <v>0</v>
      </c>
      <c r="T150" s="164">
        <f>$S$150*$H$150</f>
        <v>0</v>
      </c>
      <c r="AR150" s="85" t="s">
        <v>129</v>
      </c>
      <c r="AT150" s="85" t="s">
        <v>124</v>
      </c>
      <c r="AU150" s="85" t="s">
        <v>76</v>
      </c>
      <c r="AY150" s="85" t="s">
        <v>122</v>
      </c>
      <c r="BE150" s="165">
        <f>IF($N$150="základní",$J$150,0)</f>
        <v>0</v>
      </c>
      <c r="BF150" s="165">
        <f>IF($N$150="snížená",$J$150,0)</f>
        <v>0</v>
      </c>
      <c r="BG150" s="165">
        <f>IF($N$150="zákl. přenesená",$J$150,0)</f>
        <v>0</v>
      </c>
      <c r="BH150" s="165">
        <f>IF($N$150="sníž. přenesená",$J$150,0)</f>
        <v>0</v>
      </c>
      <c r="BI150" s="165">
        <f>IF($N$150="nulová",$J$150,0)</f>
        <v>0</v>
      </c>
      <c r="BJ150" s="85" t="s">
        <v>21</v>
      </c>
      <c r="BK150" s="165">
        <f>ROUND($I$150*$H$150,2)</f>
        <v>0</v>
      </c>
      <c r="BL150" s="85" t="s">
        <v>129</v>
      </c>
      <c r="BM150" s="85" t="s">
        <v>261</v>
      </c>
    </row>
    <row r="151" spans="2:65" s="6" customFormat="1" ht="13.5" customHeight="1">
      <c r="B151" s="81"/>
      <c r="C151" s="157" t="s">
        <v>262</v>
      </c>
      <c r="D151" s="157" t="s">
        <v>124</v>
      </c>
      <c r="E151" s="155" t="s">
        <v>263</v>
      </c>
      <c r="F151" s="156" t="s">
        <v>264</v>
      </c>
      <c r="G151" s="157" t="s">
        <v>260</v>
      </c>
      <c r="H151" s="158">
        <v>2</v>
      </c>
      <c r="I151" s="159"/>
      <c r="J151" s="160">
        <f>ROUND($I$151*$H$151,2)</f>
        <v>0</v>
      </c>
      <c r="K151" s="156" t="s">
        <v>128</v>
      </c>
      <c r="L151" s="128"/>
      <c r="M151" s="161"/>
      <c r="N151" s="162" t="s">
        <v>41</v>
      </c>
      <c r="O151" s="82"/>
      <c r="P151" s="163">
        <f>$O$151*$H$151</f>
        <v>0</v>
      </c>
      <c r="Q151" s="163">
        <v>0</v>
      </c>
      <c r="R151" s="163">
        <f>$Q$151*$H$151</f>
        <v>0</v>
      </c>
      <c r="S151" s="163">
        <v>0</v>
      </c>
      <c r="T151" s="164">
        <f>$S$151*$H$151</f>
        <v>0</v>
      </c>
      <c r="AR151" s="85" t="s">
        <v>129</v>
      </c>
      <c r="AT151" s="85" t="s">
        <v>124</v>
      </c>
      <c r="AU151" s="85" t="s">
        <v>76</v>
      </c>
      <c r="AY151" s="85" t="s">
        <v>122</v>
      </c>
      <c r="BE151" s="165">
        <f>IF($N$151="základní",$J$151,0)</f>
        <v>0</v>
      </c>
      <c r="BF151" s="165">
        <f>IF($N$151="snížená",$J$151,0)</f>
        <v>0</v>
      </c>
      <c r="BG151" s="165">
        <f>IF($N$151="zákl. přenesená",$J$151,0)</f>
        <v>0</v>
      </c>
      <c r="BH151" s="165">
        <f>IF($N$151="sníž. přenesená",$J$151,0)</f>
        <v>0</v>
      </c>
      <c r="BI151" s="165">
        <f>IF($N$151="nulová",$J$151,0)</f>
        <v>0</v>
      </c>
      <c r="BJ151" s="85" t="s">
        <v>21</v>
      </c>
      <c r="BK151" s="165">
        <f>ROUND($I$151*$H$151,2)</f>
        <v>0</v>
      </c>
      <c r="BL151" s="85" t="s">
        <v>129</v>
      </c>
      <c r="BM151" s="85" t="s">
        <v>265</v>
      </c>
    </row>
    <row r="152" spans="2:65" s="6" customFormat="1" ht="13.5" customHeight="1">
      <c r="B152" s="81"/>
      <c r="C152" s="184" t="s">
        <v>266</v>
      </c>
      <c r="D152" s="184" t="s">
        <v>183</v>
      </c>
      <c r="E152" s="185" t="s">
        <v>267</v>
      </c>
      <c r="F152" s="186" t="s">
        <v>268</v>
      </c>
      <c r="G152" s="184" t="s">
        <v>260</v>
      </c>
      <c r="H152" s="187">
        <v>2</v>
      </c>
      <c r="I152" s="188"/>
      <c r="J152" s="189">
        <f>ROUND($I$152*$H$152,2)</f>
        <v>0</v>
      </c>
      <c r="K152" s="186"/>
      <c r="L152" s="190"/>
      <c r="M152" s="191"/>
      <c r="N152" s="192" t="s">
        <v>41</v>
      </c>
      <c r="O152" s="82"/>
      <c r="P152" s="163">
        <f>$O$152*$H$152</f>
        <v>0</v>
      </c>
      <c r="Q152" s="163">
        <v>0.029</v>
      </c>
      <c r="R152" s="163">
        <f>$Q$152*$H$152</f>
        <v>0.058</v>
      </c>
      <c r="S152" s="163">
        <v>0</v>
      </c>
      <c r="T152" s="164">
        <f>$S$152*$H$152</f>
        <v>0</v>
      </c>
      <c r="AR152" s="85" t="s">
        <v>163</v>
      </c>
      <c r="AT152" s="85" t="s">
        <v>183</v>
      </c>
      <c r="AU152" s="85" t="s">
        <v>76</v>
      </c>
      <c r="AY152" s="85" t="s">
        <v>122</v>
      </c>
      <c r="BE152" s="165">
        <f>IF($N$152="základní",$J$152,0)</f>
        <v>0</v>
      </c>
      <c r="BF152" s="165">
        <f>IF($N$152="snížená",$J$152,0)</f>
        <v>0</v>
      </c>
      <c r="BG152" s="165">
        <f>IF($N$152="zákl. přenesená",$J$152,0)</f>
        <v>0</v>
      </c>
      <c r="BH152" s="165">
        <f>IF($N$152="sníž. přenesená",$J$152,0)</f>
        <v>0</v>
      </c>
      <c r="BI152" s="165">
        <f>IF($N$152="nulová",$J$152,0)</f>
        <v>0</v>
      </c>
      <c r="BJ152" s="85" t="s">
        <v>21</v>
      </c>
      <c r="BK152" s="165">
        <f>ROUND($I$152*$H$152,2)</f>
        <v>0</v>
      </c>
      <c r="BL152" s="85" t="s">
        <v>129</v>
      </c>
      <c r="BM152" s="85" t="s">
        <v>269</v>
      </c>
    </row>
    <row r="153" spans="2:65" s="6" customFormat="1" ht="13.5" customHeight="1">
      <c r="B153" s="81"/>
      <c r="C153" s="157" t="s">
        <v>270</v>
      </c>
      <c r="D153" s="157" t="s">
        <v>124</v>
      </c>
      <c r="E153" s="155" t="s">
        <v>271</v>
      </c>
      <c r="F153" s="156" t="s">
        <v>272</v>
      </c>
      <c r="G153" s="157" t="s">
        <v>260</v>
      </c>
      <c r="H153" s="158">
        <v>2</v>
      </c>
      <c r="I153" s="159"/>
      <c r="J153" s="160">
        <f>ROUND($I$153*$H$153,2)</f>
        <v>0</v>
      </c>
      <c r="K153" s="156" t="s">
        <v>128</v>
      </c>
      <c r="L153" s="128"/>
      <c r="M153" s="161"/>
      <c r="N153" s="162" t="s">
        <v>41</v>
      </c>
      <c r="O153" s="82"/>
      <c r="P153" s="163">
        <f>$O$153*$H$153</f>
        <v>0</v>
      </c>
      <c r="Q153" s="163">
        <v>0</v>
      </c>
      <c r="R153" s="163">
        <f>$Q$153*$H$153</f>
        <v>0</v>
      </c>
      <c r="S153" s="163">
        <v>0</v>
      </c>
      <c r="T153" s="164">
        <f>$S$153*$H$153</f>
        <v>0</v>
      </c>
      <c r="AR153" s="85" t="s">
        <v>129</v>
      </c>
      <c r="AT153" s="85" t="s">
        <v>124</v>
      </c>
      <c r="AU153" s="85" t="s">
        <v>76</v>
      </c>
      <c r="AY153" s="85" t="s">
        <v>122</v>
      </c>
      <c r="BE153" s="165">
        <f>IF($N$153="základní",$J$153,0)</f>
        <v>0</v>
      </c>
      <c r="BF153" s="165">
        <f>IF($N$153="snížená",$J$153,0)</f>
        <v>0</v>
      </c>
      <c r="BG153" s="165">
        <f>IF($N$153="zákl. přenesená",$J$153,0)</f>
        <v>0</v>
      </c>
      <c r="BH153" s="165">
        <f>IF($N$153="sníž. přenesená",$J$153,0)</f>
        <v>0</v>
      </c>
      <c r="BI153" s="165">
        <f>IF($N$153="nulová",$J$153,0)</f>
        <v>0</v>
      </c>
      <c r="BJ153" s="85" t="s">
        <v>21</v>
      </c>
      <c r="BK153" s="165">
        <f>ROUND($I$153*$H$153,2)</f>
        <v>0</v>
      </c>
      <c r="BL153" s="85" t="s">
        <v>129</v>
      </c>
      <c r="BM153" s="85" t="s">
        <v>273</v>
      </c>
    </row>
    <row r="154" spans="2:65" s="6" customFormat="1" ht="13.5" customHeight="1">
      <c r="B154" s="81"/>
      <c r="C154" s="184" t="s">
        <v>274</v>
      </c>
      <c r="D154" s="184" t="s">
        <v>183</v>
      </c>
      <c r="E154" s="185" t="s">
        <v>275</v>
      </c>
      <c r="F154" s="186" t="s">
        <v>276</v>
      </c>
      <c r="G154" s="184" t="s">
        <v>260</v>
      </c>
      <c r="H154" s="187">
        <v>2</v>
      </c>
      <c r="I154" s="188"/>
      <c r="J154" s="189">
        <f>ROUND($I$154*$H$154,2)</f>
        <v>0</v>
      </c>
      <c r="K154" s="186"/>
      <c r="L154" s="190"/>
      <c r="M154" s="191"/>
      <c r="N154" s="192" t="s">
        <v>41</v>
      </c>
      <c r="O154" s="82"/>
      <c r="P154" s="163">
        <f>$O$154*$H$154</f>
        <v>0</v>
      </c>
      <c r="Q154" s="163">
        <v>0.029</v>
      </c>
      <c r="R154" s="163">
        <f>$Q$154*$H$154</f>
        <v>0.058</v>
      </c>
      <c r="S154" s="163">
        <v>0</v>
      </c>
      <c r="T154" s="164">
        <f>$S$154*$H$154</f>
        <v>0</v>
      </c>
      <c r="AR154" s="85" t="s">
        <v>163</v>
      </c>
      <c r="AT154" s="85" t="s">
        <v>183</v>
      </c>
      <c r="AU154" s="85" t="s">
        <v>76</v>
      </c>
      <c r="AY154" s="85" t="s">
        <v>122</v>
      </c>
      <c r="BE154" s="165">
        <f>IF($N$154="základní",$J$154,0)</f>
        <v>0</v>
      </c>
      <c r="BF154" s="165">
        <f>IF($N$154="snížená",$J$154,0)</f>
        <v>0</v>
      </c>
      <c r="BG154" s="165">
        <f>IF($N$154="zákl. přenesená",$J$154,0)</f>
        <v>0</v>
      </c>
      <c r="BH154" s="165">
        <f>IF($N$154="sníž. přenesená",$J$154,0)</f>
        <v>0</v>
      </c>
      <c r="BI154" s="165">
        <f>IF($N$154="nulová",$J$154,0)</f>
        <v>0</v>
      </c>
      <c r="BJ154" s="85" t="s">
        <v>21</v>
      </c>
      <c r="BK154" s="165">
        <f>ROUND($I$154*$H$154,2)</f>
        <v>0</v>
      </c>
      <c r="BL154" s="85" t="s">
        <v>129</v>
      </c>
      <c r="BM154" s="85" t="s">
        <v>277</v>
      </c>
    </row>
    <row r="155" spans="2:65" s="6" customFormat="1" ht="13.5" customHeight="1">
      <c r="B155" s="81"/>
      <c r="C155" s="157" t="s">
        <v>278</v>
      </c>
      <c r="D155" s="157" t="s">
        <v>124</v>
      </c>
      <c r="E155" s="155" t="s">
        <v>279</v>
      </c>
      <c r="F155" s="156" t="s">
        <v>280</v>
      </c>
      <c r="G155" s="157" t="s">
        <v>139</v>
      </c>
      <c r="H155" s="158">
        <v>0.6</v>
      </c>
      <c r="I155" s="159"/>
      <c r="J155" s="160">
        <f>ROUND($I$155*$H$155,2)</f>
        <v>0</v>
      </c>
      <c r="K155" s="156" t="s">
        <v>128</v>
      </c>
      <c r="L155" s="128"/>
      <c r="M155" s="161"/>
      <c r="N155" s="162" t="s">
        <v>41</v>
      </c>
      <c r="O155" s="82"/>
      <c r="P155" s="163">
        <f>$O$155*$H$155</f>
        <v>0</v>
      </c>
      <c r="Q155" s="163">
        <v>0</v>
      </c>
      <c r="R155" s="163">
        <f>$Q$155*$H$155</f>
        <v>0</v>
      </c>
      <c r="S155" s="163">
        <v>0</v>
      </c>
      <c r="T155" s="164">
        <f>$S$155*$H$155</f>
        <v>0</v>
      </c>
      <c r="AR155" s="85" t="s">
        <v>129</v>
      </c>
      <c r="AT155" s="85" t="s">
        <v>124</v>
      </c>
      <c r="AU155" s="85" t="s">
        <v>76</v>
      </c>
      <c r="AY155" s="85" t="s">
        <v>122</v>
      </c>
      <c r="BE155" s="165">
        <f>IF($N$155="základní",$J$155,0)</f>
        <v>0</v>
      </c>
      <c r="BF155" s="165">
        <f>IF($N$155="snížená",$J$155,0)</f>
        <v>0</v>
      </c>
      <c r="BG155" s="165">
        <f>IF($N$155="zákl. přenesená",$J$155,0)</f>
        <v>0</v>
      </c>
      <c r="BH155" s="165">
        <f>IF($N$155="sníž. přenesená",$J$155,0)</f>
        <v>0</v>
      </c>
      <c r="BI155" s="165">
        <f>IF($N$155="nulová",$J$155,0)</f>
        <v>0</v>
      </c>
      <c r="BJ155" s="85" t="s">
        <v>21</v>
      </c>
      <c r="BK155" s="165">
        <f>ROUND($I$155*$H$155,2)</f>
        <v>0</v>
      </c>
      <c r="BL155" s="85" t="s">
        <v>129</v>
      </c>
      <c r="BM155" s="85" t="s">
        <v>281</v>
      </c>
    </row>
    <row r="156" spans="2:51" s="6" customFormat="1" ht="13.5" customHeight="1">
      <c r="B156" s="166"/>
      <c r="C156" s="167"/>
      <c r="D156" s="168" t="s">
        <v>131</v>
      </c>
      <c r="E156" s="169"/>
      <c r="F156" s="169" t="s">
        <v>282</v>
      </c>
      <c r="G156" s="167"/>
      <c r="H156" s="170">
        <v>0.6</v>
      </c>
      <c r="J156" s="167"/>
      <c r="K156" s="167"/>
      <c r="L156" s="171"/>
      <c r="M156" s="172"/>
      <c r="N156" s="167"/>
      <c r="O156" s="167"/>
      <c r="P156" s="167"/>
      <c r="Q156" s="167"/>
      <c r="R156" s="167"/>
      <c r="S156" s="167"/>
      <c r="T156" s="173"/>
      <c r="AT156" s="174" t="s">
        <v>131</v>
      </c>
      <c r="AU156" s="174" t="s">
        <v>76</v>
      </c>
      <c r="AV156" s="174" t="s">
        <v>76</v>
      </c>
      <c r="AW156" s="174" t="s">
        <v>82</v>
      </c>
      <c r="AX156" s="174" t="s">
        <v>21</v>
      </c>
      <c r="AY156" s="174" t="s">
        <v>122</v>
      </c>
    </row>
    <row r="157" spans="2:65" s="6" customFormat="1" ht="13.5" customHeight="1">
      <c r="B157" s="81"/>
      <c r="C157" s="154" t="s">
        <v>283</v>
      </c>
      <c r="D157" s="154" t="s">
        <v>124</v>
      </c>
      <c r="E157" s="155" t="s">
        <v>284</v>
      </c>
      <c r="F157" s="156" t="s">
        <v>285</v>
      </c>
      <c r="G157" s="157" t="s">
        <v>139</v>
      </c>
      <c r="H157" s="158">
        <v>17.28</v>
      </c>
      <c r="I157" s="159"/>
      <c r="J157" s="160">
        <f>ROUND($I$157*$H$157,2)</f>
        <v>0</v>
      </c>
      <c r="K157" s="156" t="s">
        <v>128</v>
      </c>
      <c r="L157" s="128"/>
      <c r="M157" s="161"/>
      <c r="N157" s="162" t="s">
        <v>41</v>
      </c>
      <c r="O157" s="82"/>
      <c r="P157" s="163">
        <f>$O$157*$H$157</f>
        <v>0</v>
      </c>
      <c r="Q157" s="163">
        <v>1.87</v>
      </c>
      <c r="R157" s="163">
        <f>$Q$157*$H$157</f>
        <v>32.3136</v>
      </c>
      <c r="S157" s="163">
        <v>0</v>
      </c>
      <c r="T157" s="164">
        <f>$S$157*$H$157</f>
        <v>0</v>
      </c>
      <c r="AR157" s="85" t="s">
        <v>129</v>
      </c>
      <c r="AT157" s="85" t="s">
        <v>124</v>
      </c>
      <c r="AU157" s="85" t="s">
        <v>76</v>
      </c>
      <c r="AY157" s="6" t="s">
        <v>122</v>
      </c>
      <c r="BE157" s="165">
        <f>IF($N$157="základní",$J$157,0)</f>
        <v>0</v>
      </c>
      <c r="BF157" s="165">
        <f>IF($N$157="snížená",$J$157,0)</f>
        <v>0</v>
      </c>
      <c r="BG157" s="165">
        <f>IF($N$157="zákl. přenesená",$J$157,0)</f>
        <v>0</v>
      </c>
      <c r="BH157" s="165">
        <f>IF($N$157="sníž. přenesená",$J$157,0)</f>
        <v>0</v>
      </c>
      <c r="BI157" s="165">
        <f>IF($N$157="nulová",$J$157,0)</f>
        <v>0</v>
      </c>
      <c r="BJ157" s="85" t="s">
        <v>21</v>
      </c>
      <c r="BK157" s="165">
        <f>ROUND($I$157*$H$157,2)</f>
        <v>0</v>
      </c>
      <c r="BL157" s="85" t="s">
        <v>129</v>
      </c>
      <c r="BM157" s="85" t="s">
        <v>286</v>
      </c>
    </row>
    <row r="158" spans="2:65" s="6" customFormat="1" ht="13.5" customHeight="1">
      <c r="B158" s="81"/>
      <c r="C158" s="157" t="s">
        <v>287</v>
      </c>
      <c r="D158" s="157" t="s">
        <v>124</v>
      </c>
      <c r="E158" s="155" t="s">
        <v>288</v>
      </c>
      <c r="F158" s="156" t="s">
        <v>289</v>
      </c>
      <c r="G158" s="157" t="s">
        <v>127</v>
      </c>
      <c r="H158" s="158">
        <v>57.6</v>
      </c>
      <c r="I158" s="159"/>
      <c r="J158" s="160">
        <f>ROUND($I$158*$H$158,2)</f>
        <v>0</v>
      </c>
      <c r="K158" s="156" t="s">
        <v>128</v>
      </c>
      <c r="L158" s="128"/>
      <c r="M158" s="161"/>
      <c r="N158" s="162" t="s">
        <v>41</v>
      </c>
      <c r="O158" s="82"/>
      <c r="P158" s="163">
        <f>$O$158*$H$158</f>
        <v>0</v>
      </c>
      <c r="Q158" s="163">
        <v>0</v>
      </c>
      <c r="R158" s="163">
        <f>$Q$158*$H$158</f>
        <v>0</v>
      </c>
      <c r="S158" s="163">
        <v>0</v>
      </c>
      <c r="T158" s="164">
        <f>$S$158*$H$158</f>
        <v>0</v>
      </c>
      <c r="AR158" s="85" t="s">
        <v>129</v>
      </c>
      <c r="AT158" s="85" t="s">
        <v>124</v>
      </c>
      <c r="AU158" s="85" t="s">
        <v>76</v>
      </c>
      <c r="AY158" s="85" t="s">
        <v>122</v>
      </c>
      <c r="BE158" s="165">
        <f>IF($N$158="základní",$J$158,0)</f>
        <v>0</v>
      </c>
      <c r="BF158" s="165">
        <f>IF($N$158="snížená",$J$158,0)</f>
        <v>0</v>
      </c>
      <c r="BG158" s="165">
        <f>IF($N$158="zákl. přenesená",$J$158,0)</f>
        <v>0</v>
      </c>
      <c r="BH158" s="165">
        <f>IF($N$158="sníž. přenesená",$J$158,0)</f>
        <v>0</v>
      </c>
      <c r="BI158" s="165">
        <f>IF($N$158="nulová",$J$158,0)</f>
        <v>0</v>
      </c>
      <c r="BJ158" s="85" t="s">
        <v>21</v>
      </c>
      <c r="BK158" s="165">
        <f>ROUND($I$158*$H$158,2)</f>
        <v>0</v>
      </c>
      <c r="BL158" s="85" t="s">
        <v>129</v>
      </c>
      <c r="BM158" s="85" t="s">
        <v>290</v>
      </c>
    </row>
    <row r="159" spans="2:51" s="6" customFormat="1" ht="13.5" customHeight="1">
      <c r="B159" s="166"/>
      <c r="C159" s="167"/>
      <c r="D159" s="168" t="s">
        <v>131</v>
      </c>
      <c r="E159" s="169"/>
      <c r="F159" s="169" t="s">
        <v>291</v>
      </c>
      <c r="G159" s="167"/>
      <c r="H159" s="170">
        <v>57.6</v>
      </c>
      <c r="J159" s="167"/>
      <c r="K159" s="167"/>
      <c r="L159" s="171"/>
      <c r="M159" s="172"/>
      <c r="N159" s="167"/>
      <c r="O159" s="167"/>
      <c r="P159" s="167"/>
      <c r="Q159" s="167"/>
      <c r="R159" s="167"/>
      <c r="S159" s="167"/>
      <c r="T159" s="173"/>
      <c r="AT159" s="174" t="s">
        <v>131</v>
      </c>
      <c r="AU159" s="174" t="s">
        <v>76</v>
      </c>
      <c r="AV159" s="174" t="s">
        <v>76</v>
      </c>
      <c r="AW159" s="174" t="s">
        <v>82</v>
      </c>
      <c r="AX159" s="174" t="s">
        <v>21</v>
      </c>
      <c r="AY159" s="174" t="s">
        <v>122</v>
      </c>
    </row>
    <row r="160" spans="2:63" s="141" customFormat="1" ht="30" customHeight="1">
      <c r="B160" s="142"/>
      <c r="C160" s="143"/>
      <c r="D160" s="143" t="s">
        <v>69</v>
      </c>
      <c r="E160" s="152" t="s">
        <v>146</v>
      </c>
      <c r="F160" s="152" t="s">
        <v>292</v>
      </c>
      <c r="G160" s="143"/>
      <c r="H160" s="143"/>
      <c r="J160" s="153">
        <f>$BK$160</f>
        <v>0</v>
      </c>
      <c r="K160" s="143"/>
      <c r="L160" s="146"/>
      <c r="M160" s="147"/>
      <c r="N160" s="143"/>
      <c r="O160" s="143"/>
      <c r="P160" s="148">
        <f>SUM($P$161:$P$164)</f>
        <v>0</v>
      </c>
      <c r="Q160" s="143"/>
      <c r="R160" s="148">
        <f>SUM($R$161:$R$164)</f>
        <v>3.55971</v>
      </c>
      <c r="S160" s="143"/>
      <c r="T160" s="149">
        <f>SUM($T$161:$T$164)</f>
        <v>0</v>
      </c>
      <c r="AR160" s="150" t="s">
        <v>21</v>
      </c>
      <c r="AT160" s="150" t="s">
        <v>69</v>
      </c>
      <c r="AU160" s="150" t="s">
        <v>21</v>
      </c>
      <c r="AY160" s="150" t="s">
        <v>122</v>
      </c>
      <c r="BK160" s="151">
        <f>SUM($BK$161:$BK$164)</f>
        <v>0</v>
      </c>
    </row>
    <row r="161" spans="2:65" s="6" customFormat="1" ht="13.5" customHeight="1">
      <c r="B161" s="81"/>
      <c r="C161" s="154" t="s">
        <v>293</v>
      </c>
      <c r="D161" s="154" t="s">
        <v>124</v>
      </c>
      <c r="E161" s="155" t="s">
        <v>294</v>
      </c>
      <c r="F161" s="156" t="s">
        <v>295</v>
      </c>
      <c r="G161" s="157" t="s">
        <v>127</v>
      </c>
      <c r="H161" s="158">
        <v>13.4</v>
      </c>
      <c r="I161" s="159"/>
      <c r="J161" s="160">
        <f>ROUND($I$161*$H$161,2)</f>
        <v>0</v>
      </c>
      <c r="K161" s="156" t="s">
        <v>128</v>
      </c>
      <c r="L161" s="128"/>
      <c r="M161" s="161"/>
      <c r="N161" s="162" t="s">
        <v>41</v>
      </c>
      <c r="O161" s="82"/>
      <c r="P161" s="163">
        <f>$O$161*$H$161</f>
        <v>0</v>
      </c>
      <c r="Q161" s="163">
        <v>0</v>
      </c>
      <c r="R161" s="163">
        <f>$Q$161*$H$161</f>
        <v>0</v>
      </c>
      <c r="S161" s="163">
        <v>0</v>
      </c>
      <c r="T161" s="164">
        <f>$S$161*$H$161</f>
        <v>0</v>
      </c>
      <c r="AR161" s="85" t="s">
        <v>129</v>
      </c>
      <c r="AT161" s="85" t="s">
        <v>124</v>
      </c>
      <c r="AU161" s="85" t="s">
        <v>76</v>
      </c>
      <c r="AY161" s="6" t="s">
        <v>122</v>
      </c>
      <c r="BE161" s="165">
        <f>IF($N$161="základní",$J$161,0)</f>
        <v>0</v>
      </c>
      <c r="BF161" s="165">
        <f>IF($N$161="snížená",$J$161,0)</f>
        <v>0</v>
      </c>
      <c r="BG161" s="165">
        <f>IF($N$161="zákl. přenesená",$J$161,0)</f>
        <v>0</v>
      </c>
      <c r="BH161" s="165">
        <f>IF($N$161="sníž. přenesená",$J$161,0)</f>
        <v>0</v>
      </c>
      <c r="BI161" s="165">
        <f>IF($N$161="nulová",$J$161,0)</f>
        <v>0</v>
      </c>
      <c r="BJ161" s="85" t="s">
        <v>21</v>
      </c>
      <c r="BK161" s="165">
        <f>ROUND($I$161*$H$161,2)</f>
        <v>0</v>
      </c>
      <c r="BL161" s="85" t="s">
        <v>129</v>
      </c>
      <c r="BM161" s="85" t="s">
        <v>296</v>
      </c>
    </row>
    <row r="162" spans="2:51" s="6" customFormat="1" ht="13.5" customHeight="1">
      <c r="B162" s="166"/>
      <c r="C162" s="167"/>
      <c r="D162" s="168" t="s">
        <v>131</v>
      </c>
      <c r="E162" s="169"/>
      <c r="F162" s="169" t="s">
        <v>297</v>
      </c>
      <c r="G162" s="167"/>
      <c r="H162" s="170">
        <v>13.4</v>
      </c>
      <c r="J162" s="167"/>
      <c r="K162" s="167"/>
      <c r="L162" s="171"/>
      <c r="M162" s="172"/>
      <c r="N162" s="167"/>
      <c r="O162" s="167"/>
      <c r="P162" s="167"/>
      <c r="Q162" s="167"/>
      <c r="R162" s="167"/>
      <c r="S162" s="167"/>
      <c r="T162" s="173"/>
      <c r="AT162" s="174" t="s">
        <v>131</v>
      </c>
      <c r="AU162" s="174" t="s">
        <v>76</v>
      </c>
      <c r="AV162" s="174" t="s">
        <v>76</v>
      </c>
      <c r="AW162" s="174" t="s">
        <v>82</v>
      </c>
      <c r="AX162" s="174" t="s">
        <v>21</v>
      </c>
      <c r="AY162" s="174" t="s">
        <v>122</v>
      </c>
    </row>
    <row r="163" spans="2:65" s="6" customFormat="1" ht="13.5" customHeight="1">
      <c r="B163" s="81"/>
      <c r="C163" s="154" t="s">
        <v>298</v>
      </c>
      <c r="D163" s="154" t="s">
        <v>124</v>
      </c>
      <c r="E163" s="155" t="s">
        <v>299</v>
      </c>
      <c r="F163" s="156" t="s">
        <v>300</v>
      </c>
      <c r="G163" s="157" t="s">
        <v>127</v>
      </c>
      <c r="H163" s="158">
        <v>13.4</v>
      </c>
      <c r="I163" s="159"/>
      <c r="J163" s="160">
        <f>ROUND($I$163*$H$163,2)</f>
        <v>0</v>
      </c>
      <c r="K163" s="156" t="s">
        <v>128</v>
      </c>
      <c r="L163" s="128"/>
      <c r="M163" s="161"/>
      <c r="N163" s="162" t="s">
        <v>41</v>
      </c>
      <c r="O163" s="82"/>
      <c r="P163" s="163">
        <f>$O$163*$H$163</f>
        <v>0</v>
      </c>
      <c r="Q163" s="163">
        <v>0.08565</v>
      </c>
      <c r="R163" s="163">
        <f>$Q$163*$H$163</f>
        <v>1.14771</v>
      </c>
      <c r="S163" s="163">
        <v>0</v>
      </c>
      <c r="T163" s="164">
        <f>$S$163*$H$163</f>
        <v>0</v>
      </c>
      <c r="AR163" s="85" t="s">
        <v>129</v>
      </c>
      <c r="AT163" s="85" t="s">
        <v>124</v>
      </c>
      <c r="AU163" s="85" t="s">
        <v>76</v>
      </c>
      <c r="AY163" s="6" t="s">
        <v>122</v>
      </c>
      <c r="BE163" s="165">
        <f>IF($N$163="základní",$J$163,0)</f>
        <v>0</v>
      </c>
      <c r="BF163" s="165">
        <f>IF($N$163="snížená",$J$163,0)</f>
        <v>0</v>
      </c>
      <c r="BG163" s="165">
        <f>IF($N$163="zákl. přenesená",$J$163,0)</f>
        <v>0</v>
      </c>
      <c r="BH163" s="165">
        <f>IF($N$163="sníž. přenesená",$J$163,0)</f>
        <v>0</v>
      </c>
      <c r="BI163" s="165">
        <f>IF($N$163="nulová",$J$163,0)</f>
        <v>0</v>
      </c>
      <c r="BJ163" s="85" t="s">
        <v>21</v>
      </c>
      <c r="BK163" s="165">
        <f>ROUND($I$163*$H$163,2)</f>
        <v>0</v>
      </c>
      <c r="BL163" s="85" t="s">
        <v>129</v>
      </c>
      <c r="BM163" s="85" t="s">
        <v>301</v>
      </c>
    </row>
    <row r="164" spans="2:65" s="6" customFormat="1" ht="13.5" customHeight="1">
      <c r="B164" s="81"/>
      <c r="C164" s="184" t="s">
        <v>302</v>
      </c>
      <c r="D164" s="184" t="s">
        <v>183</v>
      </c>
      <c r="E164" s="185" t="s">
        <v>303</v>
      </c>
      <c r="F164" s="186" t="s">
        <v>304</v>
      </c>
      <c r="G164" s="184" t="s">
        <v>127</v>
      </c>
      <c r="H164" s="187">
        <v>13.4</v>
      </c>
      <c r="I164" s="188"/>
      <c r="J164" s="189">
        <f>ROUND($I$164*$H$164,2)</f>
        <v>0</v>
      </c>
      <c r="K164" s="186" t="s">
        <v>128</v>
      </c>
      <c r="L164" s="190"/>
      <c r="M164" s="191"/>
      <c r="N164" s="192" t="s">
        <v>41</v>
      </c>
      <c r="O164" s="82"/>
      <c r="P164" s="163">
        <f>$O$164*$H$164</f>
        <v>0</v>
      </c>
      <c r="Q164" s="163">
        <v>0.18</v>
      </c>
      <c r="R164" s="163">
        <f>$Q$164*$H$164</f>
        <v>2.412</v>
      </c>
      <c r="S164" s="163">
        <v>0</v>
      </c>
      <c r="T164" s="164">
        <f>$S$164*$H$164</f>
        <v>0</v>
      </c>
      <c r="AR164" s="85" t="s">
        <v>163</v>
      </c>
      <c r="AT164" s="85" t="s">
        <v>183</v>
      </c>
      <c r="AU164" s="85" t="s">
        <v>76</v>
      </c>
      <c r="AY164" s="85" t="s">
        <v>122</v>
      </c>
      <c r="BE164" s="165">
        <f>IF($N$164="základní",$J$164,0)</f>
        <v>0</v>
      </c>
      <c r="BF164" s="165">
        <f>IF($N$164="snížená",$J$164,0)</f>
        <v>0</v>
      </c>
      <c r="BG164" s="165">
        <f>IF($N$164="zákl. přenesená",$J$164,0)</f>
        <v>0</v>
      </c>
      <c r="BH164" s="165">
        <f>IF($N$164="sníž. přenesená",$J$164,0)</f>
        <v>0</v>
      </c>
      <c r="BI164" s="165">
        <f>IF($N$164="nulová",$J$164,0)</f>
        <v>0</v>
      </c>
      <c r="BJ164" s="85" t="s">
        <v>21</v>
      </c>
      <c r="BK164" s="165">
        <f>ROUND($I$164*$H$164,2)</f>
        <v>0</v>
      </c>
      <c r="BL164" s="85" t="s">
        <v>129</v>
      </c>
      <c r="BM164" s="85" t="s">
        <v>305</v>
      </c>
    </row>
    <row r="165" spans="2:63" s="141" customFormat="1" ht="30" customHeight="1">
      <c r="B165" s="142"/>
      <c r="C165" s="143"/>
      <c r="D165" s="143" t="s">
        <v>69</v>
      </c>
      <c r="E165" s="152" t="s">
        <v>163</v>
      </c>
      <c r="F165" s="152" t="s">
        <v>306</v>
      </c>
      <c r="G165" s="143"/>
      <c r="H165" s="143"/>
      <c r="J165" s="153">
        <f>$BK$165</f>
        <v>0</v>
      </c>
      <c r="K165" s="143"/>
      <c r="L165" s="146"/>
      <c r="M165" s="147"/>
      <c r="N165" s="143"/>
      <c r="O165" s="143"/>
      <c r="P165" s="148">
        <f>$P$166</f>
        <v>0</v>
      </c>
      <c r="Q165" s="143"/>
      <c r="R165" s="148">
        <f>$R$166</f>
        <v>0.0007799999999999999</v>
      </c>
      <c r="S165" s="143"/>
      <c r="T165" s="149">
        <f>$T$166</f>
        <v>0</v>
      </c>
      <c r="AR165" s="150" t="s">
        <v>21</v>
      </c>
      <c r="AT165" s="150" t="s">
        <v>69</v>
      </c>
      <c r="AU165" s="150" t="s">
        <v>21</v>
      </c>
      <c r="AY165" s="150" t="s">
        <v>122</v>
      </c>
      <c r="BK165" s="151">
        <f>$BK$166</f>
        <v>0</v>
      </c>
    </row>
    <row r="166" spans="2:65" s="6" customFormat="1" ht="13.5" customHeight="1">
      <c r="B166" s="81"/>
      <c r="C166" s="157" t="s">
        <v>307</v>
      </c>
      <c r="D166" s="157" t="s">
        <v>124</v>
      </c>
      <c r="E166" s="155" t="s">
        <v>308</v>
      </c>
      <c r="F166" s="156" t="s">
        <v>309</v>
      </c>
      <c r="G166" s="157" t="s">
        <v>202</v>
      </c>
      <c r="H166" s="158">
        <v>6</v>
      </c>
      <c r="I166" s="159"/>
      <c r="J166" s="160">
        <f>ROUND($I$166*$H$166,2)</f>
        <v>0</v>
      </c>
      <c r="K166" s="156" t="s">
        <v>128</v>
      </c>
      <c r="L166" s="128"/>
      <c r="M166" s="161"/>
      <c r="N166" s="162" t="s">
        <v>41</v>
      </c>
      <c r="O166" s="82"/>
      <c r="P166" s="163">
        <f>$O$166*$H$166</f>
        <v>0</v>
      </c>
      <c r="Q166" s="163">
        <v>0.00013</v>
      </c>
      <c r="R166" s="163">
        <f>$Q$166*$H$166</f>
        <v>0.0007799999999999999</v>
      </c>
      <c r="S166" s="163">
        <v>0</v>
      </c>
      <c r="T166" s="164">
        <f>$S$166*$H$166</f>
        <v>0</v>
      </c>
      <c r="AR166" s="85" t="s">
        <v>129</v>
      </c>
      <c r="AT166" s="85" t="s">
        <v>124</v>
      </c>
      <c r="AU166" s="85" t="s">
        <v>76</v>
      </c>
      <c r="AY166" s="85" t="s">
        <v>122</v>
      </c>
      <c r="BE166" s="165">
        <f>IF($N$166="základní",$J$166,0)</f>
        <v>0</v>
      </c>
      <c r="BF166" s="165">
        <f>IF($N$166="snížená",$J$166,0)</f>
        <v>0</v>
      </c>
      <c r="BG166" s="165">
        <f>IF($N$166="zákl. přenesená",$J$166,0)</f>
        <v>0</v>
      </c>
      <c r="BH166" s="165">
        <f>IF($N$166="sníž. přenesená",$J$166,0)</f>
        <v>0</v>
      </c>
      <c r="BI166" s="165">
        <f>IF($N$166="nulová",$J$166,0)</f>
        <v>0</v>
      </c>
      <c r="BJ166" s="85" t="s">
        <v>21</v>
      </c>
      <c r="BK166" s="165">
        <f>ROUND($I$166*$H$166,2)</f>
        <v>0</v>
      </c>
      <c r="BL166" s="85" t="s">
        <v>129</v>
      </c>
      <c r="BM166" s="85" t="s">
        <v>310</v>
      </c>
    </row>
    <row r="167" spans="2:63" s="141" customFormat="1" ht="30" customHeight="1">
      <c r="B167" s="142"/>
      <c r="C167" s="143"/>
      <c r="D167" s="143" t="s">
        <v>69</v>
      </c>
      <c r="E167" s="152" t="s">
        <v>169</v>
      </c>
      <c r="F167" s="152" t="s">
        <v>311</v>
      </c>
      <c r="G167" s="143"/>
      <c r="H167" s="143"/>
      <c r="J167" s="153">
        <f>$BK$167</f>
        <v>0</v>
      </c>
      <c r="K167" s="143"/>
      <c r="L167" s="146"/>
      <c r="M167" s="147"/>
      <c r="N167" s="143"/>
      <c r="O167" s="143"/>
      <c r="P167" s="148">
        <f>$P$168+SUM($P$169:$P$190)</f>
        <v>0</v>
      </c>
      <c r="Q167" s="143"/>
      <c r="R167" s="148">
        <f>$R$168+SUM($R$169:$R$190)</f>
        <v>4.4734698</v>
      </c>
      <c r="S167" s="143"/>
      <c r="T167" s="149">
        <f>$T$168+SUM($T$169:$T$190)</f>
        <v>4.786999999999999</v>
      </c>
      <c r="AR167" s="150" t="s">
        <v>21</v>
      </c>
      <c r="AT167" s="150" t="s">
        <v>69</v>
      </c>
      <c r="AU167" s="150" t="s">
        <v>21</v>
      </c>
      <c r="AY167" s="150" t="s">
        <v>122</v>
      </c>
      <c r="BK167" s="151">
        <f>$BK$168+SUM($BK$169:$BK$190)</f>
        <v>0</v>
      </c>
    </row>
    <row r="168" spans="2:65" s="6" customFormat="1" ht="13.5" customHeight="1">
      <c r="B168" s="81"/>
      <c r="C168" s="157" t="s">
        <v>312</v>
      </c>
      <c r="D168" s="157" t="s">
        <v>124</v>
      </c>
      <c r="E168" s="155" t="s">
        <v>313</v>
      </c>
      <c r="F168" s="156" t="s">
        <v>314</v>
      </c>
      <c r="G168" s="157" t="s">
        <v>202</v>
      </c>
      <c r="H168" s="158">
        <v>19.25</v>
      </c>
      <c r="I168" s="159"/>
      <c r="J168" s="160">
        <f>ROUND($I$168*$H$168,2)</f>
        <v>0</v>
      </c>
      <c r="K168" s="156" t="s">
        <v>128</v>
      </c>
      <c r="L168" s="128"/>
      <c r="M168" s="161"/>
      <c r="N168" s="162" t="s">
        <v>41</v>
      </c>
      <c r="O168" s="82"/>
      <c r="P168" s="163">
        <f>$O$168*$H$168</f>
        <v>0</v>
      </c>
      <c r="Q168" s="163">
        <v>0.1295</v>
      </c>
      <c r="R168" s="163">
        <f>$Q$168*$H$168</f>
        <v>2.492875</v>
      </c>
      <c r="S168" s="163">
        <v>0</v>
      </c>
      <c r="T168" s="164">
        <f>$S$168*$H$168</f>
        <v>0</v>
      </c>
      <c r="AR168" s="85" t="s">
        <v>129</v>
      </c>
      <c r="AT168" s="85" t="s">
        <v>124</v>
      </c>
      <c r="AU168" s="85" t="s">
        <v>76</v>
      </c>
      <c r="AY168" s="85" t="s">
        <v>122</v>
      </c>
      <c r="BE168" s="165">
        <f>IF($N$168="základní",$J$168,0)</f>
        <v>0</v>
      </c>
      <c r="BF168" s="165">
        <f>IF($N$168="snížená",$J$168,0)</f>
        <v>0</v>
      </c>
      <c r="BG168" s="165">
        <f>IF($N$168="zákl. přenesená",$J$168,0)</f>
        <v>0</v>
      </c>
      <c r="BH168" s="165">
        <f>IF($N$168="sníž. přenesená",$J$168,0)</f>
        <v>0</v>
      </c>
      <c r="BI168" s="165">
        <f>IF($N$168="nulová",$J$168,0)</f>
        <v>0</v>
      </c>
      <c r="BJ168" s="85" t="s">
        <v>21</v>
      </c>
      <c r="BK168" s="165">
        <f>ROUND($I$168*$H$168,2)</f>
        <v>0</v>
      </c>
      <c r="BL168" s="85" t="s">
        <v>129</v>
      </c>
      <c r="BM168" s="85" t="s">
        <v>315</v>
      </c>
    </row>
    <row r="169" spans="2:51" s="6" customFormat="1" ht="13.5" customHeight="1">
      <c r="B169" s="166"/>
      <c r="C169" s="167"/>
      <c r="D169" s="168" t="s">
        <v>131</v>
      </c>
      <c r="E169" s="169"/>
      <c r="F169" s="169" t="s">
        <v>316</v>
      </c>
      <c r="G169" s="167"/>
      <c r="H169" s="170">
        <v>19.25</v>
      </c>
      <c r="J169" s="167"/>
      <c r="K169" s="167"/>
      <c r="L169" s="171"/>
      <c r="M169" s="172"/>
      <c r="N169" s="167"/>
      <c r="O169" s="167"/>
      <c r="P169" s="167"/>
      <c r="Q169" s="167"/>
      <c r="R169" s="167"/>
      <c r="S169" s="167"/>
      <c r="T169" s="173"/>
      <c r="AT169" s="174" t="s">
        <v>131</v>
      </c>
      <c r="AU169" s="174" t="s">
        <v>76</v>
      </c>
      <c r="AV169" s="174" t="s">
        <v>76</v>
      </c>
      <c r="AW169" s="174" t="s">
        <v>82</v>
      </c>
      <c r="AX169" s="174" t="s">
        <v>21</v>
      </c>
      <c r="AY169" s="174" t="s">
        <v>122</v>
      </c>
    </row>
    <row r="170" spans="2:65" s="6" customFormat="1" ht="13.5" customHeight="1">
      <c r="B170" s="81"/>
      <c r="C170" s="193" t="s">
        <v>317</v>
      </c>
      <c r="D170" s="193" t="s">
        <v>183</v>
      </c>
      <c r="E170" s="185" t="s">
        <v>318</v>
      </c>
      <c r="F170" s="186" t="s">
        <v>319</v>
      </c>
      <c r="G170" s="184" t="s">
        <v>260</v>
      </c>
      <c r="H170" s="187">
        <v>19.25</v>
      </c>
      <c r="I170" s="188"/>
      <c r="J170" s="189">
        <f>ROUND($I$170*$H$170,2)</f>
        <v>0</v>
      </c>
      <c r="K170" s="186" t="s">
        <v>128</v>
      </c>
      <c r="L170" s="190"/>
      <c r="M170" s="191"/>
      <c r="N170" s="192" t="s">
        <v>41</v>
      </c>
      <c r="O170" s="82"/>
      <c r="P170" s="163">
        <f>$O$170*$H$170</f>
        <v>0</v>
      </c>
      <c r="Q170" s="163">
        <v>0.036</v>
      </c>
      <c r="R170" s="163">
        <f>$Q$170*$H$170</f>
        <v>0.693</v>
      </c>
      <c r="S170" s="163">
        <v>0</v>
      </c>
      <c r="T170" s="164">
        <f>$S$170*$H$170</f>
        <v>0</v>
      </c>
      <c r="AR170" s="85" t="s">
        <v>163</v>
      </c>
      <c r="AT170" s="85" t="s">
        <v>183</v>
      </c>
      <c r="AU170" s="85" t="s">
        <v>76</v>
      </c>
      <c r="AY170" s="6" t="s">
        <v>122</v>
      </c>
      <c r="BE170" s="165">
        <f>IF($N$170="základní",$J$170,0)</f>
        <v>0</v>
      </c>
      <c r="BF170" s="165">
        <f>IF($N$170="snížená",$J$170,0)</f>
        <v>0</v>
      </c>
      <c r="BG170" s="165">
        <f>IF($N$170="zákl. přenesená",$J$170,0)</f>
        <v>0</v>
      </c>
      <c r="BH170" s="165">
        <f>IF($N$170="sníž. přenesená",$J$170,0)</f>
        <v>0</v>
      </c>
      <c r="BI170" s="165">
        <f>IF($N$170="nulová",$J$170,0)</f>
        <v>0</v>
      </c>
      <c r="BJ170" s="85" t="s">
        <v>21</v>
      </c>
      <c r="BK170" s="165">
        <f>ROUND($I$170*$H$170,2)</f>
        <v>0</v>
      </c>
      <c r="BL170" s="85" t="s">
        <v>129</v>
      </c>
      <c r="BM170" s="85" t="s">
        <v>320</v>
      </c>
    </row>
    <row r="171" spans="2:65" s="6" customFormat="1" ht="13.5" customHeight="1">
      <c r="B171" s="81"/>
      <c r="C171" s="157" t="s">
        <v>321</v>
      </c>
      <c r="D171" s="157" t="s">
        <v>124</v>
      </c>
      <c r="E171" s="155" t="s">
        <v>322</v>
      </c>
      <c r="F171" s="156" t="s">
        <v>323</v>
      </c>
      <c r="G171" s="157" t="s">
        <v>324</v>
      </c>
      <c r="H171" s="158">
        <v>2</v>
      </c>
      <c r="I171" s="159"/>
      <c r="J171" s="160">
        <f>ROUND($I$171*$H$171,2)</f>
        <v>0</v>
      </c>
      <c r="K171" s="156"/>
      <c r="L171" s="128"/>
      <c r="M171" s="161"/>
      <c r="N171" s="162" t="s">
        <v>41</v>
      </c>
      <c r="O171" s="82"/>
      <c r="P171" s="163">
        <f>$O$171*$H$171</f>
        <v>0</v>
      </c>
      <c r="Q171" s="163">
        <v>0</v>
      </c>
      <c r="R171" s="163">
        <f>$Q$171*$H$171</f>
        <v>0</v>
      </c>
      <c r="S171" s="163">
        <v>0</v>
      </c>
      <c r="T171" s="164">
        <f>$S$171*$H$171</f>
        <v>0</v>
      </c>
      <c r="AR171" s="85" t="s">
        <v>129</v>
      </c>
      <c r="AT171" s="85" t="s">
        <v>124</v>
      </c>
      <c r="AU171" s="85" t="s">
        <v>76</v>
      </c>
      <c r="AY171" s="85" t="s">
        <v>122</v>
      </c>
      <c r="BE171" s="165">
        <f>IF($N$171="základní",$J$171,0)</f>
        <v>0</v>
      </c>
      <c r="BF171" s="165">
        <f>IF($N$171="snížená",$J$171,0)</f>
        <v>0</v>
      </c>
      <c r="BG171" s="165">
        <f>IF($N$171="zákl. přenesená",$J$171,0)</f>
        <v>0</v>
      </c>
      <c r="BH171" s="165">
        <f>IF($N$171="sníž. přenesená",$J$171,0)</f>
        <v>0</v>
      </c>
      <c r="BI171" s="165">
        <f>IF($N$171="nulová",$J$171,0)</f>
        <v>0</v>
      </c>
      <c r="BJ171" s="85" t="s">
        <v>21</v>
      </c>
      <c r="BK171" s="165">
        <f>ROUND($I$171*$H$171,2)</f>
        <v>0</v>
      </c>
      <c r="BL171" s="85" t="s">
        <v>129</v>
      </c>
      <c r="BM171" s="85" t="s">
        <v>325</v>
      </c>
    </row>
    <row r="172" spans="2:65" s="6" customFormat="1" ht="13.5" customHeight="1">
      <c r="B172" s="81"/>
      <c r="C172" s="157" t="s">
        <v>326</v>
      </c>
      <c r="D172" s="157" t="s">
        <v>124</v>
      </c>
      <c r="E172" s="155" t="s">
        <v>327</v>
      </c>
      <c r="F172" s="156" t="s">
        <v>328</v>
      </c>
      <c r="G172" s="157" t="s">
        <v>202</v>
      </c>
      <c r="H172" s="158">
        <v>4</v>
      </c>
      <c r="I172" s="159"/>
      <c r="J172" s="160">
        <f>ROUND($I$172*$H$172,2)</f>
        <v>0</v>
      </c>
      <c r="K172" s="156" t="s">
        <v>128</v>
      </c>
      <c r="L172" s="128"/>
      <c r="M172" s="161"/>
      <c r="N172" s="162" t="s">
        <v>41</v>
      </c>
      <c r="O172" s="82"/>
      <c r="P172" s="163">
        <f>$O$172*$H$172</f>
        <v>0</v>
      </c>
      <c r="Q172" s="163">
        <v>0.0004967</v>
      </c>
      <c r="R172" s="163">
        <f>$Q$172*$H$172</f>
        <v>0.0019868</v>
      </c>
      <c r="S172" s="163">
        <v>0</v>
      </c>
      <c r="T172" s="164">
        <f>$S$172*$H$172</f>
        <v>0</v>
      </c>
      <c r="AR172" s="85" t="s">
        <v>129</v>
      </c>
      <c r="AT172" s="85" t="s">
        <v>124</v>
      </c>
      <c r="AU172" s="85" t="s">
        <v>76</v>
      </c>
      <c r="AY172" s="85" t="s">
        <v>122</v>
      </c>
      <c r="BE172" s="165">
        <f>IF($N$172="základní",$J$172,0)</f>
        <v>0</v>
      </c>
      <c r="BF172" s="165">
        <f>IF($N$172="snížená",$J$172,0)</f>
        <v>0</v>
      </c>
      <c r="BG172" s="165">
        <f>IF($N$172="zákl. přenesená",$J$172,0)</f>
        <v>0</v>
      </c>
      <c r="BH172" s="165">
        <f>IF($N$172="sníž. přenesená",$J$172,0)</f>
        <v>0</v>
      </c>
      <c r="BI172" s="165">
        <f>IF($N$172="nulová",$J$172,0)</f>
        <v>0</v>
      </c>
      <c r="BJ172" s="85" t="s">
        <v>21</v>
      </c>
      <c r="BK172" s="165">
        <f>ROUND($I$172*$H$172,2)</f>
        <v>0</v>
      </c>
      <c r="BL172" s="85" t="s">
        <v>129</v>
      </c>
      <c r="BM172" s="85" t="s">
        <v>329</v>
      </c>
    </row>
    <row r="173" spans="2:65" s="6" customFormat="1" ht="13.5" customHeight="1">
      <c r="B173" s="81"/>
      <c r="C173" s="157" t="s">
        <v>330</v>
      </c>
      <c r="D173" s="157" t="s">
        <v>124</v>
      </c>
      <c r="E173" s="155" t="s">
        <v>331</v>
      </c>
      <c r="F173" s="156" t="s">
        <v>332</v>
      </c>
      <c r="G173" s="157" t="s">
        <v>202</v>
      </c>
      <c r="H173" s="158">
        <v>4</v>
      </c>
      <c r="I173" s="159"/>
      <c r="J173" s="160">
        <f>ROUND($I$173*$H$173,2)</f>
        <v>0</v>
      </c>
      <c r="K173" s="156" t="s">
        <v>128</v>
      </c>
      <c r="L173" s="128"/>
      <c r="M173" s="161"/>
      <c r="N173" s="162" t="s">
        <v>41</v>
      </c>
      <c r="O173" s="82"/>
      <c r="P173" s="163">
        <f>$O$173*$H$173</f>
        <v>0</v>
      </c>
      <c r="Q173" s="163">
        <v>2E-05</v>
      </c>
      <c r="R173" s="163">
        <f>$Q$173*$H$173</f>
        <v>8E-05</v>
      </c>
      <c r="S173" s="163">
        <v>0</v>
      </c>
      <c r="T173" s="164">
        <f>$S$173*$H$173</f>
        <v>0</v>
      </c>
      <c r="AR173" s="85" t="s">
        <v>129</v>
      </c>
      <c r="AT173" s="85" t="s">
        <v>124</v>
      </c>
      <c r="AU173" s="85" t="s">
        <v>76</v>
      </c>
      <c r="AY173" s="85" t="s">
        <v>122</v>
      </c>
      <c r="BE173" s="165">
        <f>IF($N$173="základní",$J$173,0)</f>
        <v>0</v>
      </c>
      <c r="BF173" s="165">
        <f>IF($N$173="snížená",$J$173,0)</f>
        <v>0</v>
      </c>
      <c r="BG173" s="165">
        <f>IF($N$173="zákl. přenesená",$J$173,0)</f>
        <v>0</v>
      </c>
      <c r="BH173" s="165">
        <f>IF($N$173="sníž. přenesená",$J$173,0)</f>
        <v>0</v>
      </c>
      <c r="BI173" s="165">
        <f>IF($N$173="nulová",$J$173,0)</f>
        <v>0</v>
      </c>
      <c r="BJ173" s="85" t="s">
        <v>21</v>
      </c>
      <c r="BK173" s="165">
        <f>ROUND($I$173*$H$173,2)</f>
        <v>0</v>
      </c>
      <c r="BL173" s="85" t="s">
        <v>129</v>
      </c>
      <c r="BM173" s="85" t="s">
        <v>333</v>
      </c>
    </row>
    <row r="174" spans="2:65" s="6" customFormat="1" ht="13.5" customHeight="1">
      <c r="B174" s="81"/>
      <c r="C174" s="157" t="s">
        <v>334</v>
      </c>
      <c r="D174" s="157" t="s">
        <v>124</v>
      </c>
      <c r="E174" s="155" t="s">
        <v>335</v>
      </c>
      <c r="F174" s="156" t="s">
        <v>336</v>
      </c>
      <c r="G174" s="157" t="s">
        <v>260</v>
      </c>
      <c r="H174" s="158">
        <v>2</v>
      </c>
      <c r="I174" s="159"/>
      <c r="J174" s="160">
        <f>ROUND($I$174*$H$174,2)</f>
        <v>0</v>
      </c>
      <c r="K174" s="156" t="s">
        <v>128</v>
      </c>
      <c r="L174" s="128"/>
      <c r="M174" s="161"/>
      <c r="N174" s="162" t="s">
        <v>41</v>
      </c>
      <c r="O174" s="82"/>
      <c r="P174" s="163">
        <f>$O$174*$H$174</f>
        <v>0</v>
      </c>
      <c r="Q174" s="163">
        <v>0</v>
      </c>
      <c r="R174" s="163">
        <f>$Q$174*$H$174</f>
        <v>0</v>
      </c>
      <c r="S174" s="163">
        <v>0</v>
      </c>
      <c r="T174" s="164">
        <f>$S$174*$H$174</f>
        <v>0</v>
      </c>
      <c r="AR174" s="85" t="s">
        <v>129</v>
      </c>
      <c r="AT174" s="85" t="s">
        <v>124</v>
      </c>
      <c r="AU174" s="85" t="s">
        <v>76</v>
      </c>
      <c r="AY174" s="85" t="s">
        <v>122</v>
      </c>
      <c r="BE174" s="165">
        <f>IF($N$174="základní",$J$174,0)</f>
        <v>0</v>
      </c>
      <c r="BF174" s="165">
        <f>IF($N$174="snížená",$J$174,0)</f>
        <v>0</v>
      </c>
      <c r="BG174" s="165">
        <f>IF($N$174="zákl. přenesená",$J$174,0)</f>
        <v>0</v>
      </c>
      <c r="BH174" s="165">
        <f>IF($N$174="sníž. přenesená",$J$174,0)</f>
        <v>0</v>
      </c>
      <c r="BI174" s="165">
        <f>IF($N$174="nulová",$J$174,0)</f>
        <v>0</v>
      </c>
      <c r="BJ174" s="85" t="s">
        <v>21</v>
      </c>
      <c r="BK174" s="165">
        <f>ROUND($I$174*$H$174,2)</f>
        <v>0</v>
      </c>
      <c r="BL174" s="85" t="s">
        <v>129</v>
      </c>
      <c r="BM174" s="85" t="s">
        <v>337</v>
      </c>
    </row>
    <row r="175" spans="2:65" s="6" customFormat="1" ht="13.5" customHeight="1">
      <c r="B175" s="81"/>
      <c r="C175" s="184" t="s">
        <v>338</v>
      </c>
      <c r="D175" s="184" t="s">
        <v>183</v>
      </c>
      <c r="E175" s="185" t="s">
        <v>339</v>
      </c>
      <c r="F175" s="186" t="s">
        <v>340</v>
      </c>
      <c r="G175" s="184" t="s">
        <v>260</v>
      </c>
      <c r="H175" s="187">
        <v>2</v>
      </c>
      <c r="I175" s="188"/>
      <c r="J175" s="189">
        <f>ROUND($I$175*$H$175,2)</f>
        <v>0</v>
      </c>
      <c r="K175" s="186"/>
      <c r="L175" s="190"/>
      <c r="M175" s="191"/>
      <c r="N175" s="192" t="s">
        <v>41</v>
      </c>
      <c r="O175" s="82"/>
      <c r="P175" s="163">
        <f>$O$175*$H$175</f>
        <v>0</v>
      </c>
      <c r="Q175" s="163">
        <v>0.00356</v>
      </c>
      <c r="R175" s="163">
        <f>$Q$175*$H$175</f>
        <v>0.00712</v>
      </c>
      <c r="S175" s="163">
        <v>0</v>
      </c>
      <c r="T175" s="164">
        <f>$S$175*$H$175</f>
        <v>0</v>
      </c>
      <c r="AR175" s="85" t="s">
        <v>163</v>
      </c>
      <c r="AT175" s="85" t="s">
        <v>183</v>
      </c>
      <c r="AU175" s="85" t="s">
        <v>76</v>
      </c>
      <c r="AY175" s="85" t="s">
        <v>122</v>
      </c>
      <c r="BE175" s="165">
        <f>IF($N$175="základní",$J$175,0)</f>
        <v>0</v>
      </c>
      <c r="BF175" s="165">
        <f>IF($N$175="snížená",$J$175,0)</f>
        <v>0</v>
      </c>
      <c r="BG175" s="165">
        <f>IF($N$175="zákl. přenesená",$J$175,0)</f>
        <v>0</v>
      </c>
      <c r="BH175" s="165">
        <f>IF($N$175="sníž. přenesená",$J$175,0)</f>
        <v>0</v>
      </c>
      <c r="BI175" s="165">
        <f>IF($N$175="nulová",$J$175,0)</f>
        <v>0</v>
      </c>
      <c r="BJ175" s="85" t="s">
        <v>21</v>
      </c>
      <c r="BK175" s="165">
        <f>ROUND($I$175*$H$175,2)</f>
        <v>0</v>
      </c>
      <c r="BL175" s="85" t="s">
        <v>129</v>
      </c>
      <c r="BM175" s="85" t="s">
        <v>341</v>
      </c>
    </row>
    <row r="176" spans="2:65" s="6" customFormat="1" ht="13.5" customHeight="1">
      <c r="B176" s="81"/>
      <c r="C176" s="157" t="s">
        <v>342</v>
      </c>
      <c r="D176" s="157" t="s">
        <v>124</v>
      </c>
      <c r="E176" s="155" t="s">
        <v>343</v>
      </c>
      <c r="F176" s="156" t="s">
        <v>344</v>
      </c>
      <c r="G176" s="157" t="s">
        <v>127</v>
      </c>
      <c r="H176" s="158">
        <v>30</v>
      </c>
      <c r="I176" s="159"/>
      <c r="J176" s="160">
        <f>ROUND($I$176*$H$176,2)</f>
        <v>0</v>
      </c>
      <c r="K176" s="156" t="s">
        <v>128</v>
      </c>
      <c r="L176" s="128"/>
      <c r="M176" s="161"/>
      <c r="N176" s="162" t="s">
        <v>41</v>
      </c>
      <c r="O176" s="82"/>
      <c r="P176" s="163">
        <f>$O$176*$H$176</f>
        <v>0</v>
      </c>
      <c r="Q176" s="163">
        <v>0</v>
      </c>
      <c r="R176" s="163">
        <f>$Q$176*$H$176</f>
        <v>0</v>
      </c>
      <c r="S176" s="163">
        <v>0.0003</v>
      </c>
      <c r="T176" s="164">
        <f>$S$176*$H$176</f>
        <v>0.009</v>
      </c>
      <c r="AR176" s="85" t="s">
        <v>129</v>
      </c>
      <c r="AT176" s="85" t="s">
        <v>124</v>
      </c>
      <c r="AU176" s="85" t="s">
        <v>76</v>
      </c>
      <c r="AY176" s="85" t="s">
        <v>122</v>
      </c>
      <c r="BE176" s="165">
        <f>IF($N$176="základní",$J$176,0)</f>
        <v>0</v>
      </c>
      <c r="BF176" s="165">
        <f>IF($N$176="snížená",$J$176,0)</f>
        <v>0</v>
      </c>
      <c r="BG176" s="165">
        <f>IF($N$176="zákl. přenesená",$J$176,0)</f>
        <v>0</v>
      </c>
      <c r="BH176" s="165">
        <f>IF($N$176="sníž. přenesená",$J$176,0)</f>
        <v>0</v>
      </c>
      <c r="BI176" s="165">
        <f>IF($N$176="nulová",$J$176,0)</f>
        <v>0</v>
      </c>
      <c r="BJ176" s="85" t="s">
        <v>21</v>
      </c>
      <c r="BK176" s="165">
        <f>ROUND($I$176*$H$176,2)</f>
        <v>0</v>
      </c>
      <c r="BL176" s="85" t="s">
        <v>129</v>
      </c>
      <c r="BM176" s="85" t="s">
        <v>345</v>
      </c>
    </row>
    <row r="177" spans="2:65" s="6" customFormat="1" ht="13.5" customHeight="1">
      <c r="B177" s="81"/>
      <c r="C177" s="157" t="s">
        <v>346</v>
      </c>
      <c r="D177" s="157" t="s">
        <v>124</v>
      </c>
      <c r="E177" s="155" t="s">
        <v>347</v>
      </c>
      <c r="F177" s="156" t="s">
        <v>348</v>
      </c>
      <c r="G177" s="157" t="s">
        <v>260</v>
      </c>
      <c r="H177" s="158">
        <v>16</v>
      </c>
      <c r="I177" s="159"/>
      <c r="J177" s="160">
        <f>ROUND($I$177*$H$177,2)</f>
        <v>0</v>
      </c>
      <c r="K177" s="156" t="s">
        <v>128</v>
      </c>
      <c r="L177" s="128"/>
      <c r="M177" s="161"/>
      <c r="N177" s="162" t="s">
        <v>41</v>
      </c>
      <c r="O177" s="82"/>
      <c r="P177" s="163">
        <f>$O$177*$H$177</f>
        <v>0</v>
      </c>
      <c r="Q177" s="163">
        <v>9E-05</v>
      </c>
      <c r="R177" s="163">
        <f>$Q$177*$H$177</f>
        <v>0.00144</v>
      </c>
      <c r="S177" s="163">
        <v>0</v>
      </c>
      <c r="T177" s="164">
        <f>$S$177*$H$177</f>
        <v>0</v>
      </c>
      <c r="AR177" s="85" t="s">
        <v>129</v>
      </c>
      <c r="AT177" s="85" t="s">
        <v>124</v>
      </c>
      <c r="AU177" s="85" t="s">
        <v>76</v>
      </c>
      <c r="AY177" s="85" t="s">
        <v>122</v>
      </c>
      <c r="BE177" s="165">
        <f>IF($N$177="základní",$J$177,0)</f>
        <v>0</v>
      </c>
      <c r="BF177" s="165">
        <f>IF($N$177="snížená",$J$177,0)</f>
        <v>0</v>
      </c>
      <c r="BG177" s="165">
        <f>IF($N$177="zákl. přenesená",$J$177,0)</f>
        <v>0</v>
      </c>
      <c r="BH177" s="165">
        <f>IF($N$177="sníž. přenesená",$J$177,0)</f>
        <v>0</v>
      </c>
      <c r="BI177" s="165">
        <f>IF($N$177="nulová",$J$177,0)</f>
        <v>0</v>
      </c>
      <c r="BJ177" s="85" t="s">
        <v>21</v>
      </c>
      <c r="BK177" s="165">
        <f>ROUND($I$177*$H$177,2)</f>
        <v>0</v>
      </c>
      <c r="BL177" s="85" t="s">
        <v>129</v>
      </c>
      <c r="BM177" s="85" t="s">
        <v>349</v>
      </c>
    </row>
    <row r="178" spans="2:65" s="6" customFormat="1" ht="13.5" customHeight="1">
      <c r="B178" s="81"/>
      <c r="C178" s="157" t="s">
        <v>350</v>
      </c>
      <c r="D178" s="157" t="s">
        <v>124</v>
      </c>
      <c r="E178" s="155" t="s">
        <v>351</v>
      </c>
      <c r="F178" s="156" t="s">
        <v>352</v>
      </c>
      <c r="G178" s="157" t="s">
        <v>260</v>
      </c>
      <c r="H178" s="158">
        <v>16</v>
      </c>
      <c r="I178" s="159"/>
      <c r="J178" s="160">
        <f>ROUND($I$178*$H$178,2)</f>
        <v>0</v>
      </c>
      <c r="K178" s="156" t="s">
        <v>128</v>
      </c>
      <c r="L178" s="128"/>
      <c r="M178" s="161"/>
      <c r="N178" s="162" t="s">
        <v>41</v>
      </c>
      <c r="O178" s="82"/>
      <c r="P178" s="163">
        <f>$O$178*$H$178</f>
        <v>0</v>
      </c>
      <c r="Q178" s="163">
        <v>0.00045</v>
      </c>
      <c r="R178" s="163">
        <f>$Q$178*$H$178</f>
        <v>0.0072</v>
      </c>
      <c r="S178" s="163">
        <v>0</v>
      </c>
      <c r="T178" s="164">
        <f>$S$178*$H$178</f>
        <v>0</v>
      </c>
      <c r="AR178" s="85" t="s">
        <v>129</v>
      </c>
      <c r="AT178" s="85" t="s">
        <v>124</v>
      </c>
      <c r="AU178" s="85" t="s">
        <v>76</v>
      </c>
      <c r="AY178" s="85" t="s">
        <v>122</v>
      </c>
      <c r="BE178" s="165">
        <f>IF($N$178="základní",$J$178,0)</f>
        <v>0</v>
      </c>
      <c r="BF178" s="165">
        <f>IF($N$178="snížená",$J$178,0)</f>
        <v>0</v>
      </c>
      <c r="BG178" s="165">
        <f>IF($N$178="zákl. přenesená",$J$178,0)</f>
        <v>0</v>
      </c>
      <c r="BH178" s="165">
        <f>IF($N$178="sníž. přenesená",$J$178,0)</f>
        <v>0</v>
      </c>
      <c r="BI178" s="165">
        <f>IF($N$178="nulová",$J$178,0)</f>
        <v>0</v>
      </c>
      <c r="BJ178" s="85" t="s">
        <v>21</v>
      </c>
      <c r="BK178" s="165">
        <f>ROUND($I$178*$H$178,2)</f>
        <v>0</v>
      </c>
      <c r="BL178" s="85" t="s">
        <v>129</v>
      </c>
      <c r="BM178" s="85" t="s">
        <v>353</v>
      </c>
    </row>
    <row r="179" spans="2:65" s="6" customFormat="1" ht="13.5" customHeight="1">
      <c r="B179" s="81"/>
      <c r="C179" s="157" t="s">
        <v>354</v>
      </c>
      <c r="D179" s="157" t="s">
        <v>124</v>
      </c>
      <c r="E179" s="155" t="s">
        <v>355</v>
      </c>
      <c r="F179" s="156" t="s">
        <v>356</v>
      </c>
      <c r="G179" s="157" t="s">
        <v>139</v>
      </c>
      <c r="H179" s="158">
        <v>0.8</v>
      </c>
      <c r="I179" s="159"/>
      <c r="J179" s="160">
        <f>ROUND($I$179*$H$179,2)</f>
        <v>0</v>
      </c>
      <c r="K179" s="156" t="s">
        <v>128</v>
      </c>
      <c r="L179" s="128"/>
      <c r="M179" s="161"/>
      <c r="N179" s="162" t="s">
        <v>41</v>
      </c>
      <c r="O179" s="82"/>
      <c r="P179" s="163">
        <f>$O$179*$H$179</f>
        <v>0</v>
      </c>
      <c r="Q179" s="163">
        <v>0.12171</v>
      </c>
      <c r="R179" s="163">
        <f>$Q$179*$H$179</f>
        <v>0.09736800000000001</v>
      </c>
      <c r="S179" s="163">
        <v>2.4</v>
      </c>
      <c r="T179" s="164">
        <f>$S$179*$H$179</f>
        <v>1.92</v>
      </c>
      <c r="AR179" s="85" t="s">
        <v>129</v>
      </c>
      <c r="AT179" s="85" t="s">
        <v>124</v>
      </c>
      <c r="AU179" s="85" t="s">
        <v>76</v>
      </c>
      <c r="AY179" s="85" t="s">
        <v>122</v>
      </c>
      <c r="BE179" s="165">
        <f>IF($N$179="základní",$J$179,0)</f>
        <v>0</v>
      </c>
      <c r="BF179" s="165">
        <f>IF($N$179="snížená",$J$179,0)</f>
        <v>0</v>
      </c>
      <c r="BG179" s="165">
        <f>IF($N$179="zákl. přenesená",$J$179,0)</f>
        <v>0</v>
      </c>
      <c r="BH179" s="165">
        <f>IF($N$179="sníž. přenesená",$J$179,0)</f>
        <v>0</v>
      </c>
      <c r="BI179" s="165">
        <f>IF($N$179="nulová",$J$179,0)</f>
        <v>0</v>
      </c>
      <c r="BJ179" s="85" t="s">
        <v>21</v>
      </c>
      <c r="BK179" s="165">
        <f>ROUND($I$179*$H$179,2)</f>
        <v>0</v>
      </c>
      <c r="BL179" s="85" t="s">
        <v>129</v>
      </c>
      <c r="BM179" s="85" t="s">
        <v>357</v>
      </c>
    </row>
    <row r="180" spans="2:51" s="6" customFormat="1" ht="13.5" customHeight="1">
      <c r="B180" s="166"/>
      <c r="C180" s="167"/>
      <c r="D180" s="168" t="s">
        <v>131</v>
      </c>
      <c r="E180" s="169"/>
      <c r="F180" s="169" t="s">
        <v>358</v>
      </c>
      <c r="G180" s="167"/>
      <c r="H180" s="170">
        <v>0.8</v>
      </c>
      <c r="J180" s="167"/>
      <c r="K180" s="167"/>
      <c r="L180" s="171"/>
      <c r="M180" s="172"/>
      <c r="N180" s="167"/>
      <c r="O180" s="167"/>
      <c r="P180" s="167"/>
      <c r="Q180" s="167"/>
      <c r="R180" s="167"/>
      <c r="S180" s="167"/>
      <c r="T180" s="173"/>
      <c r="AT180" s="174" t="s">
        <v>131</v>
      </c>
      <c r="AU180" s="174" t="s">
        <v>76</v>
      </c>
      <c r="AV180" s="174" t="s">
        <v>76</v>
      </c>
      <c r="AW180" s="174" t="s">
        <v>82</v>
      </c>
      <c r="AX180" s="174" t="s">
        <v>21</v>
      </c>
      <c r="AY180" s="174" t="s">
        <v>122</v>
      </c>
    </row>
    <row r="181" spans="2:65" s="6" customFormat="1" ht="13.5" customHeight="1">
      <c r="B181" s="81"/>
      <c r="C181" s="154" t="s">
        <v>359</v>
      </c>
      <c r="D181" s="154" t="s">
        <v>124</v>
      </c>
      <c r="E181" s="155" t="s">
        <v>360</v>
      </c>
      <c r="F181" s="156" t="s">
        <v>361</v>
      </c>
      <c r="G181" s="157" t="s">
        <v>362</v>
      </c>
      <c r="H181" s="158">
        <v>1200</v>
      </c>
      <c r="I181" s="159"/>
      <c r="J181" s="160">
        <f>ROUND($I$181*$H$181,2)</f>
        <v>0</v>
      </c>
      <c r="K181" s="156" t="s">
        <v>128</v>
      </c>
      <c r="L181" s="128"/>
      <c r="M181" s="161"/>
      <c r="N181" s="162" t="s">
        <v>41</v>
      </c>
      <c r="O181" s="82"/>
      <c r="P181" s="163">
        <f>$O$181*$H$181</f>
        <v>0</v>
      </c>
      <c r="Q181" s="163">
        <v>0</v>
      </c>
      <c r="R181" s="163">
        <f>$Q$181*$H$181</f>
        <v>0</v>
      </c>
      <c r="S181" s="163">
        <v>0.001</v>
      </c>
      <c r="T181" s="164">
        <f>$S$181*$H$181</f>
        <v>1.2</v>
      </c>
      <c r="AR181" s="85" t="s">
        <v>129</v>
      </c>
      <c r="AT181" s="85" t="s">
        <v>124</v>
      </c>
      <c r="AU181" s="85" t="s">
        <v>76</v>
      </c>
      <c r="AY181" s="6" t="s">
        <v>122</v>
      </c>
      <c r="BE181" s="165">
        <f>IF($N$181="základní",$J$181,0)</f>
        <v>0</v>
      </c>
      <c r="BF181" s="165">
        <f>IF($N$181="snížená",$J$181,0)</f>
        <v>0</v>
      </c>
      <c r="BG181" s="165">
        <f>IF($N$181="zákl. přenesená",$J$181,0)</f>
        <v>0</v>
      </c>
      <c r="BH181" s="165">
        <f>IF($N$181="sníž. přenesená",$J$181,0)</f>
        <v>0</v>
      </c>
      <c r="BI181" s="165">
        <f>IF($N$181="nulová",$J$181,0)</f>
        <v>0</v>
      </c>
      <c r="BJ181" s="85" t="s">
        <v>21</v>
      </c>
      <c r="BK181" s="165">
        <f>ROUND($I$181*$H$181,2)</f>
        <v>0</v>
      </c>
      <c r="BL181" s="85" t="s">
        <v>129</v>
      </c>
      <c r="BM181" s="85" t="s">
        <v>363</v>
      </c>
    </row>
    <row r="182" spans="2:65" s="6" customFormat="1" ht="13.5" customHeight="1">
      <c r="B182" s="81"/>
      <c r="C182" s="157" t="s">
        <v>364</v>
      </c>
      <c r="D182" s="157" t="s">
        <v>124</v>
      </c>
      <c r="E182" s="155" t="s">
        <v>365</v>
      </c>
      <c r="F182" s="156" t="s">
        <v>366</v>
      </c>
      <c r="G182" s="157" t="s">
        <v>362</v>
      </c>
      <c r="H182" s="158">
        <v>250</v>
      </c>
      <c r="I182" s="159"/>
      <c r="J182" s="160">
        <f>ROUND($I$182*$H$182,2)</f>
        <v>0</v>
      </c>
      <c r="K182" s="156" t="s">
        <v>128</v>
      </c>
      <c r="L182" s="128"/>
      <c r="M182" s="161"/>
      <c r="N182" s="162" t="s">
        <v>41</v>
      </c>
      <c r="O182" s="82"/>
      <c r="P182" s="163">
        <f>$O$182*$H$182</f>
        <v>0</v>
      </c>
      <c r="Q182" s="163">
        <v>0</v>
      </c>
      <c r="R182" s="163">
        <f>$Q$182*$H$182</f>
        <v>0</v>
      </c>
      <c r="S182" s="163">
        <v>0.001</v>
      </c>
      <c r="T182" s="164">
        <f>$S$182*$H$182</f>
        <v>0.25</v>
      </c>
      <c r="AR182" s="85" t="s">
        <v>129</v>
      </c>
      <c r="AT182" s="85" t="s">
        <v>124</v>
      </c>
      <c r="AU182" s="85" t="s">
        <v>76</v>
      </c>
      <c r="AY182" s="85" t="s">
        <v>122</v>
      </c>
      <c r="BE182" s="165">
        <f>IF($N$182="základní",$J$182,0)</f>
        <v>0</v>
      </c>
      <c r="BF182" s="165">
        <f>IF($N$182="snížená",$J$182,0)</f>
        <v>0</v>
      </c>
      <c r="BG182" s="165">
        <f>IF($N$182="zákl. přenesená",$J$182,0)</f>
        <v>0</v>
      </c>
      <c r="BH182" s="165">
        <f>IF($N$182="sníž. přenesená",$J$182,0)</f>
        <v>0</v>
      </c>
      <c r="BI182" s="165">
        <f>IF($N$182="nulová",$J$182,0)</f>
        <v>0</v>
      </c>
      <c r="BJ182" s="85" t="s">
        <v>21</v>
      </c>
      <c r="BK182" s="165">
        <f>ROUND($I$182*$H$182,2)</f>
        <v>0</v>
      </c>
      <c r="BL182" s="85" t="s">
        <v>129</v>
      </c>
      <c r="BM182" s="85" t="s">
        <v>367</v>
      </c>
    </row>
    <row r="183" spans="2:65" s="6" customFormat="1" ht="13.5" customHeight="1">
      <c r="B183" s="81"/>
      <c r="C183" s="157" t="s">
        <v>368</v>
      </c>
      <c r="D183" s="157" t="s">
        <v>124</v>
      </c>
      <c r="E183" s="155" t="s">
        <v>369</v>
      </c>
      <c r="F183" s="156" t="s">
        <v>370</v>
      </c>
      <c r="G183" s="157" t="s">
        <v>127</v>
      </c>
      <c r="H183" s="158">
        <v>8</v>
      </c>
      <c r="I183" s="159"/>
      <c r="J183" s="160">
        <f>ROUND($I$183*$H$183,2)</f>
        <v>0</v>
      </c>
      <c r="K183" s="156" t="s">
        <v>128</v>
      </c>
      <c r="L183" s="128"/>
      <c r="M183" s="161"/>
      <c r="N183" s="162" t="s">
        <v>41</v>
      </c>
      <c r="O183" s="82"/>
      <c r="P183" s="163">
        <f>$O$183*$H$183</f>
        <v>0</v>
      </c>
      <c r="Q183" s="163">
        <v>0</v>
      </c>
      <c r="R183" s="163">
        <f>$Q$183*$H$183</f>
        <v>0</v>
      </c>
      <c r="S183" s="163">
        <v>0.176</v>
      </c>
      <c r="T183" s="164">
        <f>$S$183*$H$183</f>
        <v>1.408</v>
      </c>
      <c r="AR183" s="85" t="s">
        <v>129</v>
      </c>
      <c r="AT183" s="85" t="s">
        <v>124</v>
      </c>
      <c r="AU183" s="85" t="s">
        <v>76</v>
      </c>
      <c r="AY183" s="85" t="s">
        <v>122</v>
      </c>
      <c r="BE183" s="165">
        <f>IF($N$183="základní",$J$183,0)</f>
        <v>0</v>
      </c>
      <c r="BF183" s="165">
        <f>IF($N$183="snížená",$J$183,0)</f>
        <v>0</v>
      </c>
      <c r="BG183" s="165">
        <f>IF($N$183="zákl. přenesená",$J$183,0)</f>
        <v>0</v>
      </c>
      <c r="BH183" s="165">
        <f>IF($N$183="sníž. přenesená",$J$183,0)</f>
        <v>0</v>
      </c>
      <c r="BI183" s="165">
        <f>IF($N$183="nulová",$J$183,0)</f>
        <v>0</v>
      </c>
      <c r="BJ183" s="85" t="s">
        <v>21</v>
      </c>
      <c r="BK183" s="165">
        <f>ROUND($I$183*$H$183,2)</f>
        <v>0</v>
      </c>
      <c r="BL183" s="85" t="s">
        <v>129</v>
      </c>
      <c r="BM183" s="85" t="s">
        <v>371</v>
      </c>
    </row>
    <row r="184" spans="2:65" s="6" customFormat="1" ht="13.5" customHeight="1">
      <c r="B184" s="81"/>
      <c r="C184" s="157" t="s">
        <v>372</v>
      </c>
      <c r="D184" s="157" t="s">
        <v>124</v>
      </c>
      <c r="E184" s="155" t="s">
        <v>373</v>
      </c>
      <c r="F184" s="156" t="s">
        <v>374</v>
      </c>
      <c r="G184" s="157" t="s">
        <v>127</v>
      </c>
      <c r="H184" s="158">
        <v>38.57</v>
      </c>
      <c r="I184" s="159"/>
      <c r="J184" s="160">
        <f>ROUND($I$184*$H$184,2)</f>
        <v>0</v>
      </c>
      <c r="K184" s="156" t="s">
        <v>128</v>
      </c>
      <c r="L184" s="128"/>
      <c r="M184" s="161"/>
      <c r="N184" s="162" t="s">
        <v>41</v>
      </c>
      <c r="O184" s="82"/>
      <c r="P184" s="163">
        <f>$O$184*$H$184</f>
        <v>0</v>
      </c>
      <c r="Q184" s="163">
        <v>0</v>
      </c>
      <c r="R184" s="163">
        <f>$Q$184*$H$184</f>
        <v>0</v>
      </c>
      <c r="S184" s="163">
        <v>0</v>
      </c>
      <c r="T184" s="164">
        <f>$S$184*$H$184</f>
        <v>0</v>
      </c>
      <c r="AR184" s="85" t="s">
        <v>129</v>
      </c>
      <c r="AT184" s="85" t="s">
        <v>124</v>
      </c>
      <c r="AU184" s="85" t="s">
        <v>76</v>
      </c>
      <c r="AY184" s="85" t="s">
        <v>122</v>
      </c>
      <c r="BE184" s="165">
        <f>IF($N$184="základní",$J$184,0)</f>
        <v>0</v>
      </c>
      <c r="BF184" s="165">
        <f>IF($N$184="snížená",$J$184,0)</f>
        <v>0</v>
      </c>
      <c r="BG184" s="165">
        <f>IF($N$184="zákl. přenesená",$J$184,0)</f>
        <v>0</v>
      </c>
      <c r="BH184" s="165">
        <f>IF($N$184="sníž. přenesená",$J$184,0)</f>
        <v>0</v>
      </c>
      <c r="BI184" s="165">
        <f>IF($N$184="nulová",$J$184,0)</f>
        <v>0</v>
      </c>
      <c r="BJ184" s="85" t="s">
        <v>21</v>
      </c>
      <c r="BK184" s="165">
        <f>ROUND($I$184*$H$184,2)</f>
        <v>0</v>
      </c>
      <c r="BL184" s="85" t="s">
        <v>129</v>
      </c>
      <c r="BM184" s="85" t="s">
        <v>375</v>
      </c>
    </row>
    <row r="185" spans="2:51" s="6" customFormat="1" ht="13.5" customHeight="1">
      <c r="B185" s="166"/>
      <c r="C185" s="167"/>
      <c r="D185" s="168" t="s">
        <v>131</v>
      </c>
      <c r="E185" s="169"/>
      <c r="F185" s="169" t="s">
        <v>376</v>
      </c>
      <c r="G185" s="167"/>
      <c r="H185" s="170">
        <v>8.57</v>
      </c>
      <c r="J185" s="167"/>
      <c r="K185" s="167"/>
      <c r="L185" s="171"/>
      <c r="M185" s="172"/>
      <c r="N185" s="167"/>
      <c r="O185" s="167"/>
      <c r="P185" s="167"/>
      <c r="Q185" s="167"/>
      <c r="R185" s="167"/>
      <c r="S185" s="167"/>
      <c r="T185" s="173"/>
      <c r="AT185" s="174" t="s">
        <v>131</v>
      </c>
      <c r="AU185" s="174" t="s">
        <v>76</v>
      </c>
      <c r="AV185" s="174" t="s">
        <v>76</v>
      </c>
      <c r="AW185" s="174" t="s">
        <v>82</v>
      </c>
      <c r="AX185" s="174" t="s">
        <v>70</v>
      </c>
      <c r="AY185" s="174" t="s">
        <v>122</v>
      </c>
    </row>
    <row r="186" spans="2:51" s="6" customFormat="1" ht="13.5" customHeight="1">
      <c r="B186" s="166"/>
      <c r="C186" s="167"/>
      <c r="D186" s="175" t="s">
        <v>131</v>
      </c>
      <c r="E186" s="167"/>
      <c r="F186" s="169" t="s">
        <v>377</v>
      </c>
      <c r="G186" s="167"/>
      <c r="H186" s="170">
        <v>30</v>
      </c>
      <c r="J186" s="167"/>
      <c r="K186" s="167"/>
      <c r="L186" s="171"/>
      <c r="M186" s="172"/>
      <c r="N186" s="167"/>
      <c r="O186" s="167"/>
      <c r="P186" s="167"/>
      <c r="Q186" s="167"/>
      <c r="R186" s="167"/>
      <c r="S186" s="167"/>
      <c r="T186" s="173"/>
      <c r="AT186" s="174" t="s">
        <v>131</v>
      </c>
      <c r="AU186" s="174" t="s">
        <v>76</v>
      </c>
      <c r="AV186" s="174" t="s">
        <v>76</v>
      </c>
      <c r="AW186" s="174" t="s">
        <v>82</v>
      </c>
      <c r="AX186" s="174" t="s">
        <v>70</v>
      </c>
      <c r="AY186" s="174" t="s">
        <v>122</v>
      </c>
    </row>
    <row r="187" spans="2:51" s="6" customFormat="1" ht="13.5" customHeight="1">
      <c r="B187" s="176"/>
      <c r="C187" s="177"/>
      <c r="D187" s="175" t="s">
        <v>131</v>
      </c>
      <c r="E187" s="177"/>
      <c r="F187" s="178" t="s">
        <v>157</v>
      </c>
      <c r="G187" s="177"/>
      <c r="H187" s="179">
        <v>38.57</v>
      </c>
      <c r="J187" s="177"/>
      <c r="K187" s="177"/>
      <c r="L187" s="180"/>
      <c r="M187" s="181"/>
      <c r="N187" s="177"/>
      <c r="O187" s="177"/>
      <c r="P187" s="177"/>
      <c r="Q187" s="177"/>
      <c r="R187" s="177"/>
      <c r="S187" s="177"/>
      <c r="T187" s="182"/>
      <c r="AT187" s="183" t="s">
        <v>131</v>
      </c>
      <c r="AU187" s="183" t="s">
        <v>76</v>
      </c>
      <c r="AV187" s="183" t="s">
        <v>129</v>
      </c>
      <c r="AW187" s="183" t="s">
        <v>82</v>
      </c>
      <c r="AX187" s="183" t="s">
        <v>21</v>
      </c>
      <c r="AY187" s="183" t="s">
        <v>122</v>
      </c>
    </row>
    <row r="188" spans="2:65" s="6" customFormat="1" ht="13.5" customHeight="1">
      <c r="B188" s="81"/>
      <c r="C188" s="154" t="s">
        <v>378</v>
      </c>
      <c r="D188" s="154" t="s">
        <v>124</v>
      </c>
      <c r="E188" s="155" t="s">
        <v>379</v>
      </c>
      <c r="F188" s="156" t="s">
        <v>380</v>
      </c>
      <c r="G188" s="157" t="s">
        <v>127</v>
      </c>
      <c r="H188" s="158">
        <v>30</v>
      </c>
      <c r="I188" s="159"/>
      <c r="J188" s="160">
        <f>ROUND($I$188*$H$188,2)</f>
        <v>0</v>
      </c>
      <c r="K188" s="156" t="s">
        <v>128</v>
      </c>
      <c r="L188" s="128"/>
      <c r="M188" s="161"/>
      <c r="N188" s="162" t="s">
        <v>41</v>
      </c>
      <c r="O188" s="82"/>
      <c r="P188" s="163">
        <f>$O$188*$H$188</f>
        <v>0</v>
      </c>
      <c r="Q188" s="163">
        <v>0.03908</v>
      </c>
      <c r="R188" s="163">
        <f>$Q$188*$H$188</f>
        <v>1.1723999999999999</v>
      </c>
      <c r="S188" s="163">
        <v>0</v>
      </c>
      <c r="T188" s="164">
        <f>$S$188*$H$188</f>
        <v>0</v>
      </c>
      <c r="AR188" s="85" t="s">
        <v>129</v>
      </c>
      <c r="AT188" s="85" t="s">
        <v>124</v>
      </c>
      <c r="AU188" s="85" t="s">
        <v>76</v>
      </c>
      <c r="AY188" s="6" t="s">
        <v>122</v>
      </c>
      <c r="BE188" s="165">
        <f>IF($N$188="základní",$J$188,0)</f>
        <v>0</v>
      </c>
      <c r="BF188" s="165">
        <f>IF($N$188="snížená",$J$188,0)</f>
        <v>0</v>
      </c>
      <c r="BG188" s="165">
        <f>IF($N$188="zákl. přenesená",$J$188,0)</f>
        <v>0</v>
      </c>
      <c r="BH188" s="165">
        <f>IF($N$188="sníž. přenesená",$J$188,0)</f>
        <v>0</v>
      </c>
      <c r="BI188" s="165">
        <f>IF($N$188="nulová",$J$188,0)</f>
        <v>0</v>
      </c>
      <c r="BJ188" s="85" t="s">
        <v>21</v>
      </c>
      <c r="BK188" s="165">
        <f>ROUND($I$188*$H$188,2)</f>
        <v>0</v>
      </c>
      <c r="BL188" s="85" t="s">
        <v>129</v>
      </c>
      <c r="BM188" s="85" t="s">
        <v>381</v>
      </c>
    </row>
    <row r="189" spans="2:51" s="6" customFormat="1" ht="13.5" customHeight="1">
      <c r="B189" s="166"/>
      <c r="C189" s="167"/>
      <c r="D189" s="168" t="s">
        <v>131</v>
      </c>
      <c r="E189" s="169"/>
      <c r="F189" s="169" t="s">
        <v>382</v>
      </c>
      <c r="G189" s="167"/>
      <c r="H189" s="170">
        <v>30</v>
      </c>
      <c r="J189" s="167"/>
      <c r="K189" s="167"/>
      <c r="L189" s="171"/>
      <c r="M189" s="172"/>
      <c r="N189" s="167"/>
      <c r="O189" s="167"/>
      <c r="P189" s="167"/>
      <c r="Q189" s="167"/>
      <c r="R189" s="167"/>
      <c r="S189" s="167"/>
      <c r="T189" s="173"/>
      <c r="AT189" s="174" t="s">
        <v>131</v>
      </c>
      <c r="AU189" s="174" t="s">
        <v>76</v>
      </c>
      <c r="AV189" s="174" t="s">
        <v>76</v>
      </c>
      <c r="AW189" s="174" t="s">
        <v>82</v>
      </c>
      <c r="AX189" s="174" t="s">
        <v>21</v>
      </c>
      <c r="AY189" s="174" t="s">
        <v>122</v>
      </c>
    </row>
    <row r="190" spans="2:63" s="141" customFormat="1" ht="23.25" customHeight="1">
      <c r="B190" s="142"/>
      <c r="C190" s="143"/>
      <c r="D190" s="143" t="s">
        <v>69</v>
      </c>
      <c r="E190" s="152" t="s">
        <v>383</v>
      </c>
      <c r="F190" s="152" t="s">
        <v>384</v>
      </c>
      <c r="G190" s="143"/>
      <c r="H190" s="143"/>
      <c r="J190" s="153">
        <f>$BK$190</f>
        <v>0</v>
      </c>
      <c r="K190" s="143"/>
      <c r="L190" s="146"/>
      <c r="M190" s="147"/>
      <c r="N190" s="143"/>
      <c r="O190" s="143"/>
      <c r="P190" s="148">
        <f>SUM($P$191:$P$194)</f>
        <v>0</v>
      </c>
      <c r="Q190" s="143"/>
      <c r="R190" s="148">
        <f>SUM($R$191:$R$194)</f>
        <v>0</v>
      </c>
      <c r="S190" s="143"/>
      <c r="T190" s="149">
        <f>SUM($T$191:$T$194)</f>
        <v>0</v>
      </c>
      <c r="AR190" s="150" t="s">
        <v>21</v>
      </c>
      <c r="AT190" s="150" t="s">
        <v>69</v>
      </c>
      <c r="AU190" s="150" t="s">
        <v>76</v>
      </c>
      <c r="AY190" s="150" t="s">
        <v>122</v>
      </c>
      <c r="BK190" s="151">
        <f>SUM($BK$191:$BK$194)</f>
        <v>0</v>
      </c>
    </row>
    <row r="191" spans="2:65" s="6" customFormat="1" ht="13.5" customHeight="1">
      <c r="B191" s="81"/>
      <c r="C191" s="154" t="s">
        <v>385</v>
      </c>
      <c r="D191" s="154" t="s">
        <v>124</v>
      </c>
      <c r="E191" s="155" t="s">
        <v>386</v>
      </c>
      <c r="F191" s="156" t="s">
        <v>387</v>
      </c>
      <c r="G191" s="157" t="s">
        <v>175</v>
      </c>
      <c r="H191" s="158">
        <v>11.872</v>
      </c>
      <c r="I191" s="159"/>
      <c r="J191" s="160">
        <f>ROUND($I$191*$H$191,2)</f>
        <v>0</v>
      </c>
      <c r="K191" s="156" t="s">
        <v>128</v>
      </c>
      <c r="L191" s="128"/>
      <c r="M191" s="161"/>
      <c r="N191" s="162" t="s">
        <v>41</v>
      </c>
      <c r="O191" s="82"/>
      <c r="P191" s="163">
        <f>$O$191*$H$191</f>
        <v>0</v>
      </c>
      <c r="Q191" s="163">
        <v>0</v>
      </c>
      <c r="R191" s="163">
        <f>$Q$191*$H$191</f>
        <v>0</v>
      </c>
      <c r="S191" s="163">
        <v>0</v>
      </c>
      <c r="T191" s="164">
        <f>$S$191*$H$191</f>
        <v>0</v>
      </c>
      <c r="AR191" s="85" t="s">
        <v>129</v>
      </c>
      <c r="AT191" s="85" t="s">
        <v>124</v>
      </c>
      <c r="AU191" s="85" t="s">
        <v>136</v>
      </c>
      <c r="AY191" s="6" t="s">
        <v>122</v>
      </c>
      <c r="BE191" s="165">
        <f>IF($N$191="základní",$J$191,0)</f>
        <v>0</v>
      </c>
      <c r="BF191" s="165">
        <f>IF($N$191="snížená",$J$191,0)</f>
        <v>0</v>
      </c>
      <c r="BG191" s="165">
        <f>IF($N$191="zákl. přenesená",$J$191,0)</f>
        <v>0</v>
      </c>
      <c r="BH191" s="165">
        <f>IF($N$191="sníž. přenesená",$J$191,0)</f>
        <v>0</v>
      </c>
      <c r="BI191" s="165">
        <f>IF($N$191="nulová",$J$191,0)</f>
        <v>0</v>
      </c>
      <c r="BJ191" s="85" t="s">
        <v>21</v>
      </c>
      <c r="BK191" s="165">
        <f>ROUND($I$191*$H$191,2)</f>
        <v>0</v>
      </c>
      <c r="BL191" s="85" t="s">
        <v>129</v>
      </c>
      <c r="BM191" s="85" t="s">
        <v>388</v>
      </c>
    </row>
    <row r="192" spans="2:65" s="6" customFormat="1" ht="13.5" customHeight="1">
      <c r="B192" s="81"/>
      <c r="C192" s="157" t="s">
        <v>389</v>
      </c>
      <c r="D192" s="157" t="s">
        <v>124</v>
      </c>
      <c r="E192" s="155" t="s">
        <v>390</v>
      </c>
      <c r="F192" s="156" t="s">
        <v>391</v>
      </c>
      <c r="G192" s="157" t="s">
        <v>175</v>
      </c>
      <c r="H192" s="158">
        <v>225.568</v>
      </c>
      <c r="I192" s="159"/>
      <c r="J192" s="160">
        <f>ROUND($I$192*$H$192,2)</f>
        <v>0</v>
      </c>
      <c r="K192" s="156" t="s">
        <v>128</v>
      </c>
      <c r="L192" s="128"/>
      <c r="M192" s="161"/>
      <c r="N192" s="162" t="s">
        <v>41</v>
      </c>
      <c r="O192" s="82"/>
      <c r="P192" s="163">
        <f>$O$192*$H$192</f>
        <v>0</v>
      </c>
      <c r="Q192" s="163">
        <v>0</v>
      </c>
      <c r="R192" s="163">
        <f>$Q$192*$H$192</f>
        <v>0</v>
      </c>
      <c r="S192" s="163">
        <v>0</v>
      </c>
      <c r="T192" s="164">
        <f>$S$192*$H$192</f>
        <v>0</v>
      </c>
      <c r="AR192" s="85" t="s">
        <v>129</v>
      </c>
      <c r="AT192" s="85" t="s">
        <v>124</v>
      </c>
      <c r="AU192" s="85" t="s">
        <v>136</v>
      </c>
      <c r="AY192" s="85" t="s">
        <v>122</v>
      </c>
      <c r="BE192" s="165">
        <f>IF($N$192="základní",$J$192,0)</f>
        <v>0</v>
      </c>
      <c r="BF192" s="165">
        <f>IF($N$192="snížená",$J$192,0)</f>
        <v>0</v>
      </c>
      <c r="BG192" s="165">
        <f>IF($N$192="zákl. přenesená",$J$192,0)</f>
        <v>0</v>
      </c>
      <c r="BH192" s="165">
        <f>IF($N$192="sníž. přenesená",$J$192,0)</f>
        <v>0</v>
      </c>
      <c r="BI192" s="165">
        <f>IF($N$192="nulová",$J$192,0)</f>
        <v>0</v>
      </c>
      <c r="BJ192" s="85" t="s">
        <v>21</v>
      </c>
      <c r="BK192" s="165">
        <f>ROUND($I$192*$H$192,2)</f>
        <v>0</v>
      </c>
      <c r="BL192" s="85" t="s">
        <v>129</v>
      </c>
      <c r="BM192" s="85" t="s">
        <v>392</v>
      </c>
    </row>
    <row r="193" spans="2:51" s="6" customFormat="1" ht="13.5" customHeight="1">
      <c r="B193" s="166"/>
      <c r="C193" s="167"/>
      <c r="D193" s="175" t="s">
        <v>131</v>
      </c>
      <c r="E193" s="167"/>
      <c r="F193" s="169" t="s">
        <v>393</v>
      </c>
      <c r="G193" s="167"/>
      <c r="H193" s="170">
        <v>225.568</v>
      </c>
      <c r="J193" s="167"/>
      <c r="K193" s="167"/>
      <c r="L193" s="171"/>
      <c r="M193" s="172"/>
      <c r="N193" s="167"/>
      <c r="O193" s="167"/>
      <c r="P193" s="167"/>
      <c r="Q193" s="167"/>
      <c r="R193" s="167"/>
      <c r="S193" s="167"/>
      <c r="T193" s="173"/>
      <c r="AT193" s="174" t="s">
        <v>131</v>
      </c>
      <c r="AU193" s="174" t="s">
        <v>136</v>
      </c>
      <c r="AV193" s="174" t="s">
        <v>76</v>
      </c>
      <c r="AW193" s="174" t="s">
        <v>70</v>
      </c>
      <c r="AX193" s="174" t="s">
        <v>21</v>
      </c>
      <c r="AY193" s="174" t="s">
        <v>122</v>
      </c>
    </row>
    <row r="194" spans="2:65" s="6" customFormat="1" ht="13.5" customHeight="1">
      <c r="B194" s="81"/>
      <c r="C194" s="154" t="s">
        <v>394</v>
      </c>
      <c r="D194" s="154" t="s">
        <v>124</v>
      </c>
      <c r="E194" s="155" t="s">
        <v>395</v>
      </c>
      <c r="F194" s="156" t="s">
        <v>396</v>
      </c>
      <c r="G194" s="157" t="s">
        <v>175</v>
      </c>
      <c r="H194" s="158">
        <v>93.385</v>
      </c>
      <c r="I194" s="159"/>
      <c r="J194" s="160">
        <f>ROUND($I$194*$H$194,2)</f>
        <v>0</v>
      </c>
      <c r="K194" s="156" t="s">
        <v>128</v>
      </c>
      <c r="L194" s="128"/>
      <c r="M194" s="161"/>
      <c r="N194" s="162" t="s">
        <v>41</v>
      </c>
      <c r="O194" s="82"/>
      <c r="P194" s="163">
        <f>$O$194*$H$194</f>
        <v>0</v>
      </c>
      <c r="Q194" s="163">
        <v>0</v>
      </c>
      <c r="R194" s="163">
        <f>$Q$194*$H$194</f>
        <v>0</v>
      </c>
      <c r="S194" s="163">
        <v>0</v>
      </c>
      <c r="T194" s="164">
        <f>$S$194*$H$194</f>
        <v>0</v>
      </c>
      <c r="AR194" s="85" t="s">
        <v>129</v>
      </c>
      <c r="AT194" s="85" t="s">
        <v>124</v>
      </c>
      <c r="AU194" s="85" t="s">
        <v>136</v>
      </c>
      <c r="AY194" s="6" t="s">
        <v>122</v>
      </c>
      <c r="BE194" s="165">
        <f>IF($N$194="základní",$J$194,0)</f>
        <v>0</v>
      </c>
      <c r="BF194" s="165">
        <f>IF($N$194="snížená",$J$194,0)</f>
        <v>0</v>
      </c>
      <c r="BG194" s="165">
        <f>IF($N$194="zákl. přenesená",$J$194,0)</f>
        <v>0</v>
      </c>
      <c r="BH194" s="165">
        <f>IF($N$194="sníž. přenesená",$J$194,0)</f>
        <v>0</v>
      </c>
      <c r="BI194" s="165">
        <f>IF($N$194="nulová",$J$194,0)</f>
        <v>0</v>
      </c>
      <c r="BJ194" s="85" t="s">
        <v>21</v>
      </c>
      <c r="BK194" s="165">
        <f>ROUND($I$194*$H$194,2)</f>
        <v>0</v>
      </c>
      <c r="BL194" s="85" t="s">
        <v>129</v>
      </c>
      <c r="BM194" s="85" t="s">
        <v>397</v>
      </c>
    </row>
    <row r="195" spans="2:63" s="141" customFormat="1" ht="30" customHeight="1">
      <c r="B195" s="142"/>
      <c r="C195" s="143"/>
      <c r="D195" s="143" t="s">
        <v>69</v>
      </c>
      <c r="E195" s="152" t="s">
        <v>398</v>
      </c>
      <c r="F195" s="152" t="s">
        <v>399</v>
      </c>
      <c r="G195" s="143"/>
      <c r="H195" s="143"/>
      <c r="J195" s="153">
        <f>$BK$195</f>
        <v>0</v>
      </c>
      <c r="K195" s="143"/>
      <c r="L195" s="146"/>
      <c r="M195" s="147"/>
      <c r="N195" s="143"/>
      <c r="O195" s="143"/>
      <c r="P195" s="148">
        <f>$P$196</f>
        <v>0</v>
      </c>
      <c r="Q195" s="143"/>
      <c r="R195" s="148">
        <f>$R$196</f>
        <v>0</v>
      </c>
      <c r="S195" s="143"/>
      <c r="T195" s="149">
        <f>$T$196</f>
        <v>0</v>
      </c>
      <c r="AR195" s="150" t="s">
        <v>21</v>
      </c>
      <c r="AT195" s="150" t="s">
        <v>69</v>
      </c>
      <c r="AU195" s="150" t="s">
        <v>21</v>
      </c>
      <c r="AY195" s="150" t="s">
        <v>122</v>
      </c>
      <c r="BK195" s="151">
        <f>$BK$196</f>
        <v>0</v>
      </c>
    </row>
    <row r="196" spans="2:65" s="6" customFormat="1" ht="13.5" customHeight="1">
      <c r="B196" s="81"/>
      <c r="C196" s="157" t="s">
        <v>400</v>
      </c>
      <c r="D196" s="157" t="s">
        <v>124</v>
      </c>
      <c r="E196" s="155" t="s">
        <v>401</v>
      </c>
      <c r="F196" s="156" t="s">
        <v>402</v>
      </c>
      <c r="G196" s="157" t="s">
        <v>175</v>
      </c>
      <c r="H196" s="158">
        <v>11.872</v>
      </c>
      <c r="I196" s="159"/>
      <c r="J196" s="160">
        <f>ROUND($I$196*$H$196,2)</f>
        <v>0</v>
      </c>
      <c r="K196" s="156" t="s">
        <v>128</v>
      </c>
      <c r="L196" s="128"/>
      <c r="M196" s="161"/>
      <c r="N196" s="162" t="s">
        <v>41</v>
      </c>
      <c r="O196" s="82"/>
      <c r="P196" s="163">
        <f>$O$196*$H$196</f>
        <v>0</v>
      </c>
      <c r="Q196" s="163">
        <v>0</v>
      </c>
      <c r="R196" s="163">
        <f>$Q$196*$H$196</f>
        <v>0</v>
      </c>
      <c r="S196" s="163">
        <v>0</v>
      </c>
      <c r="T196" s="164">
        <f>$S$196*$H$196</f>
        <v>0</v>
      </c>
      <c r="AR196" s="85" t="s">
        <v>129</v>
      </c>
      <c r="AT196" s="85" t="s">
        <v>124</v>
      </c>
      <c r="AU196" s="85" t="s">
        <v>76</v>
      </c>
      <c r="AY196" s="85" t="s">
        <v>122</v>
      </c>
      <c r="BE196" s="165">
        <f>IF($N$196="základní",$J$196,0)</f>
        <v>0</v>
      </c>
      <c r="BF196" s="165">
        <f>IF($N$196="snížená",$J$196,0)</f>
        <v>0</v>
      </c>
      <c r="BG196" s="165">
        <f>IF($N$196="zákl. přenesená",$J$196,0)</f>
        <v>0</v>
      </c>
      <c r="BH196" s="165">
        <f>IF($N$196="sníž. přenesená",$J$196,0)</f>
        <v>0</v>
      </c>
      <c r="BI196" s="165">
        <f>IF($N$196="nulová",$J$196,0)</f>
        <v>0</v>
      </c>
      <c r="BJ196" s="85" t="s">
        <v>21</v>
      </c>
      <c r="BK196" s="165">
        <f>ROUND($I$196*$H$196,2)</f>
        <v>0</v>
      </c>
      <c r="BL196" s="85" t="s">
        <v>129</v>
      </c>
      <c r="BM196" s="85" t="s">
        <v>403</v>
      </c>
    </row>
    <row r="197" spans="2:63" s="141" customFormat="1" ht="38.25" customHeight="1">
      <c r="B197" s="142"/>
      <c r="C197" s="143"/>
      <c r="D197" s="143" t="s">
        <v>69</v>
      </c>
      <c r="E197" s="144" t="s">
        <v>404</v>
      </c>
      <c r="F197" s="144" t="s">
        <v>405</v>
      </c>
      <c r="G197" s="143"/>
      <c r="H197" s="143"/>
      <c r="J197" s="145">
        <f>$BK$197</f>
        <v>0</v>
      </c>
      <c r="K197" s="143"/>
      <c r="L197" s="146"/>
      <c r="M197" s="147"/>
      <c r="N197" s="143"/>
      <c r="O197" s="143"/>
      <c r="P197" s="148">
        <f>$P$198+$P$209+$P$214+$P$222+$P$228+$P$233+$P$242</f>
        <v>0</v>
      </c>
      <c r="Q197" s="143"/>
      <c r="R197" s="148">
        <f>$R$198+$R$209+$R$214+$R$222+$R$228+$R$233+$R$242</f>
        <v>1.8125794</v>
      </c>
      <c r="S197" s="143"/>
      <c r="T197" s="149">
        <f>$T$198+$T$209+$T$214+$T$222+$T$228+$T$233+$T$242</f>
        <v>0</v>
      </c>
      <c r="AR197" s="150" t="s">
        <v>76</v>
      </c>
      <c r="AT197" s="150" t="s">
        <v>69</v>
      </c>
      <c r="AU197" s="150" t="s">
        <v>70</v>
      </c>
      <c r="AY197" s="150" t="s">
        <v>122</v>
      </c>
      <c r="BK197" s="151">
        <f>$BK$198+$BK$209+$BK$214+$BK$222+$BK$228+$BK$233+$BK$242</f>
        <v>0</v>
      </c>
    </row>
    <row r="198" spans="2:63" s="141" customFormat="1" ht="20.25" customHeight="1">
      <c r="B198" s="142"/>
      <c r="C198" s="143"/>
      <c r="D198" s="143" t="s">
        <v>69</v>
      </c>
      <c r="E198" s="152" t="s">
        <v>406</v>
      </c>
      <c r="F198" s="152" t="s">
        <v>407</v>
      </c>
      <c r="G198" s="143"/>
      <c r="H198" s="143"/>
      <c r="J198" s="153">
        <f>$BK$198</f>
        <v>0</v>
      </c>
      <c r="K198" s="143"/>
      <c r="L198" s="146"/>
      <c r="M198" s="147"/>
      <c r="N198" s="143"/>
      <c r="O198" s="143"/>
      <c r="P198" s="148">
        <f>SUM($P$199:$P$208)</f>
        <v>0</v>
      </c>
      <c r="Q198" s="143"/>
      <c r="R198" s="148">
        <f>SUM($R$199:$R$208)</f>
        <v>0.007989</v>
      </c>
      <c r="S198" s="143"/>
      <c r="T198" s="149">
        <f>SUM($T$199:$T$208)</f>
        <v>0</v>
      </c>
      <c r="AR198" s="150" t="s">
        <v>76</v>
      </c>
      <c r="AT198" s="150" t="s">
        <v>69</v>
      </c>
      <c r="AU198" s="150" t="s">
        <v>21</v>
      </c>
      <c r="AY198" s="150" t="s">
        <v>122</v>
      </c>
      <c r="BK198" s="151">
        <f>SUM($BK$199:$BK$208)</f>
        <v>0</v>
      </c>
    </row>
    <row r="199" spans="2:65" s="6" customFormat="1" ht="13.5" customHeight="1">
      <c r="B199" s="81"/>
      <c r="C199" s="157" t="s">
        <v>408</v>
      </c>
      <c r="D199" s="157" t="s">
        <v>124</v>
      </c>
      <c r="E199" s="155" t="s">
        <v>409</v>
      </c>
      <c r="F199" s="156" t="s">
        <v>410</v>
      </c>
      <c r="G199" s="157" t="s">
        <v>127</v>
      </c>
      <c r="H199" s="158">
        <v>5.684</v>
      </c>
      <c r="I199" s="159"/>
      <c r="J199" s="160">
        <f>ROUND($I$199*$H$199,2)</f>
        <v>0</v>
      </c>
      <c r="K199" s="156" t="s">
        <v>128</v>
      </c>
      <c r="L199" s="128"/>
      <c r="M199" s="161"/>
      <c r="N199" s="162" t="s">
        <v>41</v>
      </c>
      <c r="O199" s="82"/>
      <c r="P199" s="163">
        <f>$O$199*$H$199</f>
        <v>0</v>
      </c>
      <c r="Q199" s="163">
        <v>0</v>
      </c>
      <c r="R199" s="163">
        <f>$Q$199*$H$199</f>
        <v>0</v>
      </c>
      <c r="S199" s="163">
        <v>0</v>
      </c>
      <c r="T199" s="164">
        <f>$S$199*$H$199</f>
        <v>0</v>
      </c>
      <c r="AR199" s="85" t="s">
        <v>204</v>
      </c>
      <c r="AT199" s="85" t="s">
        <v>124</v>
      </c>
      <c r="AU199" s="85" t="s">
        <v>76</v>
      </c>
      <c r="AY199" s="85" t="s">
        <v>122</v>
      </c>
      <c r="BE199" s="165">
        <f>IF($N$199="základní",$J$199,0)</f>
        <v>0</v>
      </c>
      <c r="BF199" s="165">
        <f>IF($N$199="snížená",$J$199,0)</f>
        <v>0</v>
      </c>
      <c r="BG199" s="165">
        <f>IF($N$199="zákl. přenesená",$J$199,0)</f>
        <v>0</v>
      </c>
      <c r="BH199" s="165">
        <f>IF($N$199="sníž. přenesená",$J$199,0)</f>
        <v>0</v>
      </c>
      <c r="BI199" s="165">
        <f>IF($N$199="nulová",$J$199,0)</f>
        <v>0</v>
      </c>
      <c r="BJ199" s="85" t="s">
        <v>21</v>
      </c>
      <c r="BK199" s="165">
        <f>ROUND($I$199*$H$199,2)</f>
        <v>0</v>
      </c>
      <c r="BL199" s="85" t="s">
        <v>204</v>
      </c>
      <c r="BM199" s="85" t="s">
        <v>411</v>
      </c>
    </row>
    <row r="200" spans="2:65" s="6" customFormat="1" ht="13.5" customHeight="1">
      <c r="B200" s="81"/>
      <c r="C200" s="184" t="s">
        <v>412</v>
      </c>
      <c r="D200" s="184" t="s">
        <v>183</v>
      </c>
      <c r="E200" s="185" t="s">
        <v>413</v>
      </c>
      <c r="F200" s="186" t="s">
        <v>414</v>
      </c>
      <c r="G200" s="184" t="s">
        <v>175</v>
      </c>
      <c r="H200" s="187">
        <v>0.002</v>
      </c>
      <c r="I200" s="188"/>
      <c r="J200" s="189">
        <f>ROUND($I$200*$H$200,2)</f>
        <v>0</v>
      </c>
      <c r="K200" s="186" t="s">
        <v>128</v>
      </c>
      <c r="L200" s="190"/>
      <c r="M200" s="191"/>
      <c r="N200" s="192" t="s">
        <v>41</v>
      </c>
      <c r="O200" s="82"/>
      <c r="P200" s="163">
        <f>$O$200*$H$200</f>
        <v>0</v>
      </c>
      <c r="Q200" s="163">
        <v>1</v>
      </c>
      <c r="R200" s="163">
        <f>$Q$200*$H$200</f>
        <v>0.002</v>
      </c>
      <c r="S200" s="163">
        <v>0</v>
      </c>
      <c r="T200" s="164">
        <f>$S$200*$H$200</f>
        <v>0</v>
      </c>
      <c r="AR200" s="85" t="s">
        <v>278</v>
      </c>
      <c r="AT200" s="85" t="s">
        <v>183</v>
      </c>
      <c r="AU200" s="85" t="s">
        <v>76</v>
      </c>
      <c r="AY200" s="85" t="s">
        <v>122</v>
      </c>
      <c r="BE200" s="165">
        <f>IF($N$200="základní",$J$200,0)</f>
        <v>0</v>
      </c>
      <c r="BF200" s="165">
        <f>IF($N$200="snížená",$J$200,0)</f>
        <v>0</v>
      </c>
      <c r="BG200" s="165">
        <f>IF($N$200="zákl. přenesená",$J$200,0)</f>
        <v>0</v>
      </c>
      <c r="BH200" s="165">
        <f>IF($N$200="sníž. přenesená",$J$200,0)</f>
        <v>0</v>
      </c>
      <c r="BI200" s="165">
        <f>IF($N$200="nulová",$J$200,0)</f>
        <v>0</v>
      </c>
      <c r="BJ200" s="85" t="s">
        <v>21</v>
      </c>
      <c r="BK200" s="165">
        <f>ROUND($I$200*$H$200,2)</f>
        <v>0</v>
      </c>
      <c r="BL200" s="85" t="s">
        <v>204</v>
      </c>
      <c r="BM200" s="85" t="s">
        <v>415</v>
      </c>
    </row>
    <row r="201" spans="2:51" s="6" customFormat="1" ht="13.5" customHeight="1">
      <c r="B201" s="166"/>
      <c r="C201" s="167"/>
      <c r="D201" s="175" t="s">
        <v>131</v>
      </c>
      <c r="E201" s="167"/>
      <c r="F201" s="169" t="s">
        <v>416</v>
      </c>
      <c r="G201" s="167"/>
      <c r="H201" s="170">
        <v>0.002</v>
      </c>
      <c r="J201" s="167"/>
      <c r="K201" s="167"/>
      <c r="L201" s="171"/>
      <c r="M201" s="172"/>
      <c r="N201" s="167"/>
      <c r="O201" s="167"/>
      <c r="P201" s="167"/>
      <c r="Q201" s="167"/>
      <c r="R201" s="167"/>
      <c r="S201" s="167"/>
      <c r="T201" s="173"/>
      <c r="AT201" s="174" t="s">
        <v>131</v>
      </c>
      <c r="AU201" s="174" t="s">
        <v>76</v>
      </c>
      <c r="AV201" s="174" t="s">
        <v>76</v>
      </c>
      <c r="AW201" s="174" t="s">
        <v>70</v>
      </c>
      <c r="AX201" s="174" t="s">
        <v>21</v>
      </c>
      <c r="AY201" s="174" t="s">
        <v>122</v>
      </c>
    </row>
    <row r="202" spans="2:65" s="6" customFormat="1" ht="13.5" customHeight="1">
      <c r="B202" s="81"/>
      <c r="C202" s="154" t="s">
        <v>417</v>
      </c>
      <c r="D202" s="154" t="s">
        <v>124</v>
      </c>
      <c r="E202" s="155" t="s">
        <v>418</v>
      </c>
      <c r="F202" s="156" t="s">
        <v>419</v>
      </c>
      <c r="G202" s="157" t="s">
        <v>127</v>
      </c>
      <c r="H202" s="158">
        <v>11.368</v>
      </c>
      <c r="I202" s="159"/>
      <c r="J202" s="160">
        <f>ROUND($I$202*$H$202,2)</f>
        <v>0</v>
      </c>
      <c r="K202" s="156" t="s">
        <v>128</v>
      </c>
      <c r="L202" s="128"/>
      <c r="M202" s="161"/>
      <c r="N202" s="162" t="s">
        <v>41</v>
      </c>
      <c r="O202" s="82"/>
      <c r="P202" s="163">
        <f>$O$202*$H$202</f>
        <v>0</v>
      </c>
      <c r="Q202" s="163">
        <v>0</v>
      </c>
      <c r="R202" s="163">
        <f>$Q$202*$H$202</f>
        <v>0</v>
      </c>
      <c r="S202" s="163">
        <v>0</v>
      </c>
      <c r="T202" s="164">
        <f>$S$202*$H$202</f>
        <v>0</v>
      </c>
      <c r="AR202" s="85" t="s">
        <v>204</v>
      </c>
      <c r="AT202" s="85" t="s">
        <v>124</v>
      </c>
      <c r="AU202" s="85" t="s">
        <v>76</v>
      </c>
      <c r="AY202" s="6" t="s">
        <v>122</v>
      </c>
      <c r="BE202" s="165">
        <f>IF($N$202="základní",$J$202,0)</f>
        <v>0</v>
      </c>
      <c r="BF202" s="165">
        <f>IF($N$202="snížená",$J$202,0)</f>
        <v>0</v>
      </c>
      <c r="BG202" s="165">
        <f>IF($N$202="zákl. přenesená",$J$202,0)</f>
        <v>0</v>
      </c>
      <c r="BH202" s="165">
        <f>IF($N$202="sníž. přenesená",$J$202,0)</f>
        <v>0</v>
      </c>
      <c r="BI202" s="165">
        <f>IF($N$202="nulová",$J$202,0)</f>
        <v>0</v>
      </c>
      <c r="BJ202" s="85" t="s">
        <v>21</v>
      </c>
      <c r="BK202" s="165">
        <f>ROUND($I$202*$H$202,2)</f>
        <v>0</v>
      </c>
      <c r="BL202" s="85" t="s">
        <v>204</v>
      </c>
      <c r="BM202" s="85" t="s">
        <v>420</v>
      </c>
    </row>
    <row r="203" spans="2:51" s="6" customFormat="1" ht="13.5" customHeight="1">
      <c r="B203" s="166"/>
      <c r="C203" s="167"/>
      <c r="D203" s="168" t="s">
        <v>131</v>
      </c>
      <c r="E203" s="169"/>
      <c r="F203" s="169" t="s">
        <v>421</v>
      </c>
      <c r="G203" s="167"/>
      <c r="H203" s="170">
        <v>11.368</v>
      </c>
      <c r="J203" s="167"/>
      <c r="K203" s="167"/>
      <c r="L203" s="171"/>
      <c r="M203" s="172"/>
      <c r="N203" s="167"/>
      <c r="O203" s="167"/>
      <c r="P203" s="167"/>
      <c r="Q203" s="167"/>
      <c r="R203" s="167"/>
      <c r="S203" s="167"/>
      <c r="T203" s="173"/>
      <c r="AT203" s="174" t="s">
        <v>131</v>
      </c>
      <c r="AU203" s="174" t="s">
        <v>76</v>
      </c>
      <c r="AV203" s="174" t="s">
        <v>76</v>
      </c>
      <c r="AW203" s="174" t="s">
        <v>82</v>
      </c>
      <c r="AX203" s="174" t="s">
        <v>21</v>
      </c>
      <c r="AY203" s="174" t="s">
        <v>122</v>
      </c>
    </row>
    <row r="204" spans="2:65" s="6" customFormat="1" ht="13.5" customHeight="1">
      <c r="B204" s="81"/>
      <c r="C204" s="193" t="s">
        <v>422</v>
      </c>
      <c r="D204" s="193" t="s">
        <v>183</v>
      </c>
      <c r="E204" s="185" t="s">
        <v>423</v>
      </c>
      <c r="F204" s="186" t="s">
        <v>424</v>
      </c>
      <c r="G204" s="184" t="s">
        <v>175</v>
      </c>
      <c r="H204" s="187">
        <v>0.004</v>
      </c>
      <c r="I204" s="188"/>
      <c r="J204" s="189">
        <f>ROUND($I$204*$H$204,2)</f>
        <v>0</v>
      </c>
      <c r="K204" s="186" t="s">
        <v>128</v>
      </c>
      <c r="L204" s="190"/>
      <c r="M204" s="191"/>
      <c r="N204" s="192" t="s">
        <v>41</v>
      </c>
      <c r="O204" s="82"/>
      <c r="P204" s="163">
        <f>$O$204*$H$204</f>
        <v>0</v>
      </c>
      <c r="Q204" s="163">
        <v>1</v>
      </c>
      <c r="R204" s="163">
        <f>$Q$204*$H$204</f>
        <v>0.004</v>
      </c>
      <c r="S204" s="163">
        <v>0</v>
      </c>
      <c r="T204" s="164">
        <f>$S$204*$H$204</f>
        <v>0</v>
      </c>
      <c r="AR204" s="85" t="s">
        <v>278</v>
      </c>
      <c r="AT204" s="85" t="s">
        <v>183</v>
      </c>
      <c r="AU204" s="85" t="s">
        <v>76</v>
      </c>
      <c r="AY204" s="6" t="s">
        <v>122</v>
      </c>
      <c r="BE204" s="165">
        <f>IF($N$204="základní",$J$204,0)</f>
        <v>0</v>
      </c>
      <c r="BF204" s="165">
        <f>IF($N$204="snížená",$J$204,0)</f>
        <v>0</v>
      </c>
      <c r="BG204" s="165">
        <f>IF($N$204="zákl. přenesená",$J$204,0)</f>
        <v>0</v>
      </c>
      <c r="BH204" s="165">
        <f>IF($N$204="sníž. přenesená",$J$204,0)</f>
        <v>0</v>
      </c>
      <c r="BI204" s="165">
        <f>IF($N$204="nulová",$J$204,0)</f>
        <v>0</v>
      </c>
      <c r="BJ204" s="85" t="s">
        <v>21</v>
      </c>
      <c r="BK204" s="165">
        <f>ROUND($I$204*$H$204,2)</f>
        <v>0</v>
      </c>
      <c r="BL204" s="85" t="s">
        <v>204</v>
      </c>
      <c r="BM204" s="85" t="s">
        <v>425</v>
      </c>
    </row>
    <row r="205" spans="2:51" s="6" customFormat="1" ht="13.5" customHeight="1">
      <c r="B205" s="166"/>
      <c r="C205" s="167"/>
      <c r="D205" s="175" t="s">
        <v>131</v>
      </c>
      <c r="E205" s="167"/>
      <c r="F205" s="169" t="s">
        <v>426</v>
      </c>
      <c r="G205" s="167"/>
      <c r="H205" s="170">
        <v>0.004</v>
      </c>
      <c r="J205" s="167"/>
      <c r="K205" s="167"/>
      <c r="L205" s="171"/>
      <c r="M205" s="172"/>
      <c r="N205" s="167"/>
      <c r="O205" s="167"/>
      <c r="P205" s="167"/>
      <c r="Q205" s="167"/>
      <c r="R205" s="167"/>
      <c r="S205" s="167"/>
      <c r="T205" s="173"/>
      <c r="AT205" s="174" t="s">
        <v>131</v>
      </c>
      <c r="AU205" s="174" t="s">
        <v>76</v>
      </c>
      <c r="AV205" s="174" t="s">
        <v>76</v>
      </c>
      <c r="AW205" s="174" t="s">
        <v>70</v>
      </c>
      <c r="AX205" s="174" t="s">
        <v>21</v>
      </c>
      <c r="AY205" s="174" t="s">
        <v>122</v>
      </c>
    </row>
    <row r="206" spans="2:65" s="6" customFormat="1" ht="13.5" customHeight="1">
      <c r="B206" s="81"/>
      <c r="C206" s="154" t="s">
        <v>427</v>
      </c>
      <c r="D206" s="154" t="s">
        <v>124</v>
      </c>
      <c r="E206" s="155" t="s">
        <v>428</v>
      </c>
      <c r="F206" s="156" t="s">
        <v>429</v>
      </c>
      <c r="G206" s="157" t="s">
        <v>127</v>
      </c>
      <c r="H206" s="158">
        <v>5.684</v>
      </c>
      <c r="I206" s="159"/>
      <c r="J206" s="160">
        <f>ROUND($I$206*$H$206,2)</f>
        <v>0</v>
      </c>
      <c r="K206" s="156" t="s">
        <v>128</v>
      </c>
      <c r="L206" s="128"/>
      <c r="M206" s="161"/>
      <c r="N206" s="162" t="s">
        <v>41</v>
      </c>
      <c r="O206" s="82"/>
      <c r="P206" s="163">
        <f>$O$206*$H$206</f>
        <v>0</v>
      </c>
      <c r="Q206" s="163">
        <v>0</v>
      </c>
      <c r="R206" s="163">
        <f>$Q$206*$H$206</f>
        <v>0</v>
      </c>
      <c r="S206" s="163">
        <v>0</v>
      </c>
      <c r="T206" s="164">
        <f>$S$206*$H$206</f>
        <v>0</v>
      </c>
      <c r="AR206" s="85" t="s">
        <v>204</v>
      </c>
      <c r="AT206" s="85" t="s">
        <v>124</v>
      </c>
      <c r="AU206" s="85" t="s">
        <v>76</v>
      </c>
      <c r="AY206" s="6" t="s">
        <v>122</v>
      </c>
      <c r="BE206" s="165">
        <f>IF($N$206="základní",$J$206,0)</f>
        <v>0</v>
      </c>
      <c r="BF206" s="165">
        <f>IF($N$206="snížená",$J$206,0)</f>
        <v>0</v>
      </c>
      <c r="BG206" s="165">
        <f>IF($N$206="zákl. přenesená",$J$206,0)</f>
        <v>0</v>
      </c>
      <c r="BH206" s="165">
        <f>IF($N$206="sníž. přenesená",$J$206,0)</f>
        <v>0</v>
      </c>
      <c r="BI206" s="165">
        <f>IF($N$206="nulová",$J$206,0)</f>
        <v>0</v>
      </c>
      <c r="BJ206" s="85" t="s">
        <v>21</v>
      </c>
      <c r="BK206" s="165">
        <f>ROUND($I$206*$H$206,2)</f>
        <v>0</v>
      </c>
      <c r="BL206" s="85" t="s">
        <v>204</v>
      </c>
      <c r="BM206" s="85" t="s">
        <v>430</v>
      </c>
    </row>
    <row r="207" spans="2:65" s="6" customFormat="1" ht="13.5" customHeight="1">
      <c r="B207" s="81"/>
      <c r="C207" s="184" t="s">
        <v>431</v>
      </c>
      <c r="D207" s="184" t="s">
        <v>183</v>
      </c>
      <c r="E207" s="185" t="s">
        <v>432</v>
      </c>
      <c r="F207" s="186" t="s">
        <v>433</v>
      </c>
      <c r="G207" s="184" t="s">
        <v>362</v>
      </c>
      <c r="H207" s="187">
        <v>1.989</v>
      </c>
      <c r="I207" s="188"/>
      <c r="J207" s="189">
        <f>ROUND($I$207*$H$207,2)</f>
        <v>0</v>
      </c>
      <c r="K207" s="186" t="s">
        <v>128</v>
      </c>
      <c r="L207" s="190"/>
      <c r="M207" s="191"/>
      <c r="N207" s="192" t="s">
        <v>41</v>
      </c>
      <c r="O207" s="82"/>
      <c r="P207" s="163">
        <f>$O$207*$H$207</f>
        <v>0</v>
      </c>
      <c r="Q207" s="163">
        <v>0.001</v>
      </c>
      <c r="R207" s="163">
        <f>$Q$207*$H$207</f>
        <v>0.0019890000000000003</v>
      </c>
      <c r="S207" s="163">
        <v>0</v>
      </c>
      <c r="T207" s="164">
        <f>$S$207*$H$207</f>
        <v>0</v>
      </c>
      <c r="AR207" s="85" t="s">
        <v>278</v>
      </c>
      <c r="AT207" s="85" t="s">
        <v>183</v>
      </c>
      <c r="AU207" s="85" t="s">
        <v>76</v>
      </c>
      <c r="AY207" s="85" t="s">
        <v>122</v>
      </c>
      <c r="BE207" s="165">
        <f>IF($N$207="základní",$J$207,0)</f>
        <v>0</v>
      </c>
      <c r="BF207" s="165">
        <f>IF($N$207="snížená",$J$207,0)</f>
        <v>0</v>
      </c>
      <c r="BG207" s="165">
        <f>IF($N$207="zákl. přenesená",$J$207,0)</f>
        <v>0</v>
      </c>
      <c r="BH207" s="165">
        <f>IF($N$207="sníž. přenesená",$J$207,0)</f>
        <v>0</v>
      </c>
      <c r="BI207" s="165">
        <f>IF($N$207="nulová",$J$207,0)</f>
        <v>0</v>
      </c>
      <c r="BJ207" s="85" t="s">
        <v>21</v>
      </c>
      <c r="BK207" s="165">
        <f>ROUND($I$207*$H$207,2)</f>
        <v>0</v>
      </c>
      <c r="BL207" s="85" t="s">
        <v>204</v>
      </c>
      <c r="BM207" s="85" t="s">
        <v>434</v>
      </c>
    </row>
    <row r="208" spans="2:51" s="6" customFormat="1" ht="13.5" customHeight="1">
      <c r="B208" s="166"/>
      <c r="C208" s="167"/>
      <c r="D208" s="175" t="s">
        <v>131</v>
      </c>
      <c r="E208" s="167"/>
      <c r="F208" s="169" t="s">
        <v>435</v>
      </c>
      <c r="G208" s="167"/>
      <c r="H208" s="170">
        <v>1.989</v>
      </c>
      <c r="J208" s="167"/>
      <c r="K208" s="167"/>
      <c r="L208" s="171"/>
      <c r="M208" s="172"/>
      <c r="N208" s="167"/>
      <c r="O208" s="167"/>
      <c r="P208" s="167"/>
      <c r="Q208" s="167"/>
      <c r="R208" s="167"/>
      <c r="S208" s="167"/>
      <c r="T208" s="173"/>
      <c r="AT208" s="174" t="s">
        <v>131</v>
      </c>
      <c r="AU208" s="174" t="s">
        <v>76</v>
      </c>
      <c r="AV208" s="174" t="s">
        <v>76</v>
      </c>
      <c r="AW208" s="174" t="s">
        <v>70</v>
      </c>
      <c r="AX208" s="174" t="s">
        <v>21</v>
      </c>
      <c r="AY208" s="174" t="s">
        <v>122</v>
      </c>
    </row>
    <row r="209" spans="2:63" s="141" customFormat="1" ht="30" customHeight="1">
      <c r="B209" s="142"/>
      <c r="C209" s="143"/>
      <c r="D209" s="143" t="s">
        <v>69</v>
      </c>
      <c r="E209" s="152" t="s">
        <v>436</v>
      </c>
      <c r="F209" s="152" t="s">
        <v>437</v>
      </c>
      <c r="G209" s="143"/>
      <c r="H209" s="143"/>
      <c r="J209" s="153">
        <f>$BK$209</f>
        <v>0</v>
      </c>
      <c r="K209" s="143"/>
      <c r="L209" s="146"/>
      <c r="M209" s="147"/>
      <c r="N209" s="143"/>
      <c r="O209" s="143"/>
      <c r="P209" s="148">
        <f>SUM($P$210:$P$213)</f>
        <v>0</v>
      </c>
      <c r="Q209" s="143"/>
      <c r="R209" s="148">
        <f>SUM($R$210:$R$213)</f>
        <v>0.006024000000000001</v>
      </c>
      <c r="S209" s="143"/>
      <c r="T209" s="149">
        <f>SUM($T$210:$T$213)</f>
        <v>0</v>
      </c>
      <c r="AR209" s="150" t="s">
        <v>76</v>
      </c>
      <c r="AT209" s="150" t="s">
        <v>69</v>
      </c>
      <c r="AU209" s="150" t="s">
        <v>21</v>
      </c>
      <c r="AY209" s="150" t="s">
        <v>122</v>
      </c>
      <c r="BK209" s="151">
        <f>SUM($BK$210:$BK$213)</f>
        <v>0</v>
      </c>
    </row>
    <row r="210" spans="2:65" s="6" customFormat="1" ht="13.5" customHeight="1">
      <c r="B210" s="81"/>
      <c r="C210" s="154" t="s">
        <v>438</v>
      </c>
      <c r="D210" s="154" t="s">
        <v>124</v>
      </c>
      <c r="E210" s="155" t="s">
        <v>439</v>
      </c>
      <c r="F210" s="156" t="s">
        <v>440</v>
      </c>
      <c r="G210" s="157" t="s">
        <v>127</v>
      </c>
      <c r="H210" s="158">
        <v>0.8</v>
      </c>
      <c r="I210" s="159"/>
      <c r="J210" s="160">
        <f>ROUND($I$210*$H$210,2)</f>
        <v>0</v>
      </c>
      <c r="K210" s="156" t="s">
        <v>128</v>
      </c>
      <c r="L210" s="128"/>
      <c r="M210" s="161"/>
      <c r="N210" s="162" t="s">
        <v>41</v>
      </c>
      <c r="O210" s="82"/>
      <c r="P210" s="163">
        <f>$O$210*$H$210</f>
        <v>0</v>
      </c>
      <c r="Q210" s="163">
        <v>0.006</v>
      </c>
      <c r="R210" s="163">
        <f>$Q$210*$H$210</f>
        <v>0.0048000000000000004</v>
      </c>
      <c r="S210" s="163">
        <v>0</v>
      </c>
      <c r="T210" s="164">
        <f>$S$210*$H$210</f>
        <v>0</v>
      </c>
      <c r="AR210" s="85" t="s">
        <v>204</v>
      </c>
      <c r="AT210" s="85" t="s">
        <v>124</v>
      </c>
      <c r="AU210" s="85" t="s">
        <v>76</v>
      </c>
      <c r="AY210" s="6" t="s">
        <v>122</v>
      </c>
      <c r="BE210" s="165">
        <f>IF($N$210="základní",$J$210,0)</f>
        <v>0</v>
      </c>
      <c r="BF210" s="165">
        <f>IF($N$210="snížená",$J$210,0)</f>
        <v>0</v>
      </c>
      <c r="BG210" s="165">
        <f>IF($N$210="zákl. přenesená",$J$210,0)</f>
        <v>0</v>
      </c>
      <c r="BH210" s="165">
        <f>IF($N$210="sníž. přenesená",$J$210,0)</f>
        <v>0</v>
      </c>
      <c r="BI210" s="165">
        <f>IF($N$210="nulová",$J$210,0)</f>
        <v>0</v>
      </c>
      <c r="BJ210" s="85" t="s">
        <v>21</v>
      </c>
      <c r="BK210" s="165">
        <f>ROUND($I$210*$H$210,2)</f>
        <v>0</v>
      </c>
      <c r="BL210" s="85" t="s">
        <v>204</v>
      </c>
      <c r="BM210" s="85" t="s">
        <v>441</v>
      </c>
    </row>
    <row r="211" spans="2:51" s="6" customFormat="1" ht="13.5" customHeight="1">
      <c r="B211" s="166"/>
      <c r="C211" s="167"/>
      <c r="D211" s="168" t="s">
        <v>131</v>
      </c>
      <c r="E211" s="169"/>
      <c r="F211" s="169" t="s">
        <v>442</v>
      </c>
      <c r="G211" s="167"/>
      <c r="H211" s="170">
        <v>0.8</v>
      </c>
      <c r="J211" s="167"/>
      <c r="K211" s="167"/>
      <c r="L211" s="171"/>
      <c r="M211" s="172"/>
      <c r="N211" s="167"/>
      <c r="O211" s="167"/>
      <c r="P211" s="167"/>
      <c r="Q211" s="167"/>
      <c r="R211" s="167"/>
      <c r="S211" s="167"/>
      <c r="T211" s="173"/>
      <c r="AT211" s="174" t="s">
        <v>131</v>
      </c>
      <c r="AU211" s="174" t="s">
        <v>76</v>
      </c>
      <c r="AV211" s="174" t="s">
        <v>76</v>
      </c>
      <c r="AW211" s="174" t="s">
        <v>82</v>
      </c>
      <c r="AX211" s="174" t="s">
        <v>21</v>
      </c>
      <c r="AY211" s="174" t="s">
        <v>122</v>
      </c>
    </row>
    <row r="212" spans="2:65" s="6" customFormat="1" ht="13.5" customHeight="1">
      <c r="B212" s="81"/>
      <c r="C212" s="193" t="s">
        <v>443</v>
      </c>
      <c r="D212" s="193" t="s">
        <v>183</v>
      </c>
      <c r="E212" s="185" t="s">
        <v>444</v>
      </c>
      <c r="F212" s="186" t="s">
        <v>445</v>
      </c>
      <c r="G212" s="184" t="s">
        <v>127</v>
      </c>
      <c r="H212" s="187">
        <v>0.816</v>
      </c>
      <c r="I212" s="188"/>
      <c r="J212" s="189">
        <f>ROUND($I$212*$H$212,2)</f>
        <v>0</v>
      </c>
      <c r="K212" s="186" t="s">
        <v>128</v>
      </c>
      <c r="L212" s="190"/>
      <c r="M212" s="191"/>
      <c r="N212" s="192" t="s">
        <v>41</v>
      </c>
      <c r="O212" s="82"/>
      <c r="P212" s="163">
        <f>$O$212*$H$212</f>
        <v>0</v>
      </c>
      <c r="Q212" s="163">
        <v>0.0015</v>
      </c>
      <c r="R212" s="163">
        <f>$Q$212*$H$212</f>
        <v>0.001224</v>
      </c>
      <c r="S212" s="163">
        <v>0</v>
      </c>
      <c r="T212" s="164">
        <f>$S$212*$H$212</f>
        <v>0</v>
      </c>
      <c r="AR212" s="85" t="s">
        <v>278</v>
      </c>
      <c r="AT212" s="85" t="s">
        <v>183</v>
      </c>
      <c r="AU212" s="85" t="s">
        <v>76</v>
      </c>
      <c r="AY212" s="6" t="s">
        <v>122</v>
      </c>
      <c r="BE212" s="165">
        <f>IF($N$212="základní",$J$212,0)</f>
        <v>0</v>
      </c>
      <c r="BF212" s="165">
        <f>IF($N$212="snížená",$J$212,0)</f>
        <v>0</v>
      </c>
      <c r="BG212" s="165">
        <f>IF($N$212="zákl. přenesená",$J$212,0)</f>
        <v>0</v>
      </c>
      <c r="BH212" s="165">
        <f>IF($N$212="sníž. přenesená",$J$212,0)</f>
        <v>0</v>
      </c>
      <c r="BI212" s="165">
        <f>IF($N$212="nulová",$J$212,0)</f>
        <v>0</v>
      </c>
      <c r="BJ212" s="85" t="s">
        <v>21</v>
      </c>
      <c r="BK212" s="165">
        <f>ROUND($I$212*$H$212,2)</f>
        <v>0</v>
      </c>
      <c r="BL212" s="85" t="s">
        <v>204</v>
      </c>
      <c r="BM212" s="85" t="s">
        <v>446</v>
      </c>
    </row>
    <row r="213" spans="2:51" s="6" customFormat="1" ht="13.5" customHeight="1">
      <c r="B213" s="166"/>
      <c r="C213" s="167"/>
      <c r="D213" s="175" t="s">
        <v>131</v>
      </c>
      <c r="E213" s="167"/>
      <c r="F213" s="169" t="s">
        <v>447</v>
      </c>
      <c r="G213" s="167"/>
      <c r="H213" s="170">
        <v>0.816</v>
      </c>
      <c r="J213" s="167"/>
      <c r="K213" s="167"/>
      <c r="L213" s="171"/>
      <c r="M213" s="172"/>
      <c r="N213" s="167"/>
      <c r="O213" s="167"/>
      <c r="P213" s="167"/>
      <c r="Q213" s="167"/>
      <c r="R213" s="167"/>
      <c r="S213" s="167"/>
      <c r="T213" s="173"/>
      <c r="AT213" s="174" t="s">
        <v>131</v>
      </c>
      <c r="AU213" s="174" t="s">
        <v>76</v>
      </c>
      <c r="AV213" s="174" t="s">
        <v>76</v>
      </c>
      <c r="AW213" s="174" t="s">
        <v>70</v>
      </c>
      <c r="AX213" s="174" t="s">
        <v>21</v>
      </c>
      <c r="AY213" s="174" t="s">
        <v>122</v>
      </c>
    </row>
    <row r="214" spans="2:63" s="141" customFormat="1" ht="30" customHeight="1">
      <c r="B214" s="142"/>
      <c r="C214" s="143"/>
      <c r="D214" s="143" t="s">
        <v>69</v>
      </c>
      <c r="E214" s="152" t="s">
        <v>448</v>
      </c>
      <c r="F214" s="152" t="s">
        <v>449</v>
      </c>
      <c r="G214" s="143"/>
      <c r="H214" s="143"/>
      <c r="J214" s="153">
        <f>$BK$214</f>
        <v>0</v>
      </c>
      <c r="K214" s="143"/>
      <c r="L214" s="146"/>
      <c r="M214" s="147"/>
      <c r="N214" s="143"/>
      <c r="O214" s="143"/>
      <c r="P214" s="148">
        <f>SUM($P$215:$P$221)</f>
        <v>0</v>
      </c>
      <c r="Q214" s="143"/>
      <c r="R214" s="148">
        <f>SUM($R$215:$R$221)</f>
        <v>0.08944999999999999</v>
      </c>
      <c r="S214" s="143"/>
      <c r="T214" s="149">
        <f>SUM($T$215:$T$221)</f>
        <v>0</v>
      </c>
      <c r="AR214" s="150" t="s">
        <v>76</v>
      </c>
      <c r="AT214" s="150" t="s">
        <v>69</v>
      </c>
      <c r="AU214" s="150" t="s">
        <v>21</v>
      </c>
      <c r="AY214" s="150" t="s">
        <v>122</v>
      </c>
      <c r="BK214" s="151">
        <f>SUM($BK$215:$BK$221)</f>
        <v>0</v>
      </c>
    </row>
    <row r="215" spans="2:65" s="6" customFormat="1" ht="13.5" customHeight="1">
      <c r="B215" s="81"/>
      <c r="C215" s="154" t="s">
        <v>450</v>
      </c>
      <c r="D215" s="154" t="s">
        <v>124</v>
      </c>
      <c r="E215" s="155" t="s">
        <v>451</v>
      </c>
      <c r="F215" s="156" t="s">
        <v>452</v>
      </c>
      <c r="G215" s="157" t="s">
        <v>202</v>
      </c>
      <c r="H215" s="158">
        <v>5</v>
      </c>
      <c r="I215" s="159"/>
      <c r="J215" s="160">
        <f>ROUND($I$215*$H$215,2)</f>
        <v>0</v>
      </c>
      <c r="K215" s="156" t="s">
        <v>128</v>
      </c>
      <c r="L215" s="128"/>
      <c r="M215" s="161"/>
      <c r="N215" s="162" t="s">
        <v>41</v>
      </c>
      <c r="O215" s="82"/>
      <c r="P215" s="163">
        <f>$O$215*$H$215</f>
        <v>0</v>
      </c>
      <c r="Q215" s="163">
        <v>0</v>
      </c>
      <c r="R215" s="163">
        <f>$Q$215*$H$215</f>
        <v>0</v>
      </c>
      <c r="S215" s="163">
        <v>0</v>
      </c>
      <c r="T215" s="164">
        <f>$S$215*$H$215</f>
        <v>0</v>
      </c>
      <c r="AR215" s="85" t="s">
        <v>204</v>
      </c>
      <c r="AT215" s="85" t="s">
        <v>124</v>
      </c>
      <c r="AU215" s="85" t="s">
        <v>76</v>
      </c>
      <c r="AY215" s="6" t="s">
        <v>122</v>
      </c>
      <c r="BE215" s="165">
        <f>IF($N$215="základní",$J$215,0)</f>
        <v>0</v>
      </c>
      <c r="BF215" s="165">
        <f>IF($N$215="snížená",$J$215,0)</f>
        <v>0</v>
      </c>
      <c r="BG215" s="165">
        <f>IF($N$215="zákl. přenesená",$J$215,0)</f>
        <v>0</v>
      </c>
      <c r="BH215" s="165">
        <f>IF($N$215="sníž. přenesená",$J$215,0)</f>
        <v>0</v>
      </c>
      <c r="BI215" s="165">
        <f>IF($N$215="nulová",$J$215,0)</f>
        <v>0</v>
      </c>
      <c r="BJ215" s="85" t="s">
        <v>21</v>
      </c>
      <c r="BK215" s="165">
        <f>ROUND($I$215*$H$215,2)</f>
        <v>0</v>
      </c>
      <c r="BL215" s="85" t="s">
        <v>204</v>
      </c>
      <c r="BM215" s="85" t="s">
        <v>453</v>
      </c>
    </row>
    <row r="216" spans="2:65" s="6" customFormat="1" ht="13.5" customHeight="1">
      <c r="B216" s="81"/>
      <c r="C216" s="184" t="s">
        <v>454</v>
      </c>
      <c r="D216" s="184" t="s">
        <v>183</v>
      </c>
      <c r="E216" s="185" t="s">
        <v>455</v>
      </c>
      <c r="F216" s="186" t="s">
        <v>456</v>
      </c>
      <c r="G216" s="184" t="s">
        <v>202</v>
      </c>
      <c r="H216" s="187">
        <v>5</v>
      </c>
      <c r="I216" s="188"/>
      <c r="J216" s="189">
        <f>ROUND($I$216*$H$216,2)</f>
        <v>0</v>
      </c>
      <c r="K216" s="186" t="s">
        <v>128</v>
      </c>
      <c r="L216" s="190"/>
      <c r="M216" s="191"/>
      <c r="N216" s="192" t="s">
        <v>41</v>
      </c>
      <c r="O216" s="82"/>
      <c r="P216" s="163">
        <f>$O$216*$H$216</f>
        <v>0</v>
      </c>
      <c r="Q216" s="163">
        <v>0.00069</v>
      </c>
      <c r="R216" s="163">
        <f>$Q$216*$H$216</f>
        <v>0.00345</v>
      </c>
      <c r="S216" s="163">
        <v>0</v>
      </c>
      <c r="T216" s="164">
        <f>$S$216*$H$216</f>
        <v>0</v>
      </c>
      <c r="AR216" s="85" t="s">
        <v>278</v>
      </c>
      <c r="AT216" s="85" t="s">
        <v>183</v>
      </c>
      <c r="AU216" s="85" t="s">
        <v>76</v>
      </c>
      <c r="AY216" s="85" t="s">
        <v>122</v>
      </c>
      <c r="BE216" s="165">
        <f>IF($N$216="základní",$J$216,0)</f>
        <v>0</v>
      </c>
      <c r="BF216" s="165">
        <f>IF($N$216="snížená",$J$216,0)</f>
        <v>0</v>
      </c>
      <c r="BG216" s="165">
        <f>IF($N$216="zákl. přenesená",$J$216,0)</f>
        <v>0</v>
      </c>
      <c r="BH216" s="165">
        <f>IF($N$216="sníž. přenesená",$J$216,0)</f>
        <v>0</v>
      </c>
      <c r="BI216" s="165">
        <f>IF($N$216="nulová",$J$216,0)</f>
        <v>0</v>
      </c>
      <c r="BJ216" s="85" t="s">
        <v>21</v>
      </c>
      <c r="BK216" s="165">
        <f>ROUND($I$216*$H$216,2)</f>
        <v>0</v>
      </c>
      <c r="BL216" s="85" t="s">
        <v>204</v>
      </c>
      <c r="BM216" s="85" t="s">
        <v>457</v>
      </c>
    </row>
    <row r="217" spans="2:65" s="6" customFormat="1" ht="13.5" customHeight="1">
      <c r="B217" s="81"/>
      <c r="C217" s="157" t="s">
        <v>458</v>
      </c>
      <c r="D217" s="157" t="s">
        <v>124</v>
      </c>
      <c r="E217" s="155" t="s">
        <v>459</v>
      </c>
      <c r="F217" s="156" t="s">
        <v>460</v>
      </c>
      <c r="G217" s="157" t="s">
        <v>202</v>
      </c>
      <c r="H217" s="158">
        <v>6</v>
      </c>
      <c r="I217" s="159"/>
      <c r="J217" s="160">
        <f>ROUND($I$217*$H$217,2)</f>
        <v>0</v>
      </c>
      <c r="K217" s="156"/>
      <c r="L217" s="128"/>
      <c r="M217" s="161"/>
      <c r="N217" s="162" t="s">
        <v>41</v>
      </c>
      <c r="O217" s="82"/>
      <c r="P217" s="163">
        <f>$O$217*$H$217</f>
        <v>0</v>
      </c>
      <c r="Q217" s="163">
        <v>0</v>
      </c>
      <c r="R217" s="163">
        <f>$Q$217*$H$217</f>
        <v>0</v>
      </c>
      <c r="S217" s="163">
        <v>0</v>
      </c>
      <c r="T217" s="164">
        <f>$S$217*$H$217</f>
        <v>0</v>
      </c>
      <c r="AR217" s="85" t="s">
        <v>204</v>
      </c>
      <c r="AT217" s="85" t="s">
        <v>124</v>
      </c>
      <c r="AU217" s="85" t="s">
        <v>76</v>
      </c>
      <c r="AY217" s="85" t="s">
        <v>122</v>
      </c>
      <c r="BE217" s="165">
        <f>IF($N$217="základní",$J$217,0)</f>
        <v>0</v>
      </c>
      <c r="BF217" s="165">
        <f>IF($N$217="snížená",$J$217,0)</f>
        <v>0</v>
      </c>
      <c r="BG217" s="165">
        <f>IF($N$217="zákl. přenesená",$J$217,0)</f>
        <v>0</v>
      </c>
      <c r="BH217" s="165">
        <f>IF($N$217="sníž. přenesená",$J$217,0)</f>
        <v>0</v>
      </c>
      <c r="BI217" s="165">
        <f>IF($N$217="nulová",$J$217,0)</f>
        <v>0</v>
      </c>
      <c r="BJ217" s="85" t="s">
        <v>21</v>
      </c>
      <c r="BK217" s="165">
        <f>ROUND($I$217*$H$217,2)</f>
        <v>0</v>
      </c>
      <c r="BL217" s="85" t="s">
        <v>204</v>
      </c>
      <c r="BM217" s="85" t="s">
        <v>461</v>
      </c>
    </row>
    <row r="218" spans="2:65" s="6" customFormat="1" ht="13.5" customHeight="1">
      <c r="B218" s="81"/>
      <c r="C218" s="184" t="s">
        <v>462</v>
      </c>
      <c r="D218" s="184" t="s">
        <v>183</v>
      </c>
      <c r="E218" s="185" t="s">
        <v>463</v>
      </c>
      <c r="F218" s="186" t="s">
        <v>464</v>
      </c>
      <c r="G218" s="184" t="s">
        <v>465</v>
      </c>
      <c r="H218" s="187">
        <v>0.02</v>
      </c>
      <c r="I218" s="188"/>
      <c r="J218" s="189">
        <f>ROUND($I$218*$H$218,2)</f>
        <v>0</v>
      </c>
      <c r="K218" s="186" t="s">
        <v>128</v>
      </c>
      <c r="L218" s="190"/>
      <c r="M218" s="191"/>
      <c r="N218" s="192" t="s">
        <v>41</v>
      </c>
      <c r="O218" s="82"/>
      <c r="P218" s="163">
        <f>$O$218*$H$218</f>
        <v>0</v>
      </c>
      <c r="Q218" s="163">
        <v>4.1</v>
      </c>
      <c r="R218" s="163">
        <f>$Q$218*$H$218</f>
        <v>0.08199999999999999</v>
      </c>
      <c r="S218" s="163">
        <v>0</v>
      </c>
      <c r="T218" s="164">
        <f>$S$218*$H$218</f>
        <v>0</v>
      </c>
      <c r="AR218" s="85" t="s">
        <v>278</v>
      </c>
      <c r="AT218" s="85" t="s">
        <v>183</v>
      </c>
      <c r="AU218" s="85" t="s">
        <v>76</v>
      </c>
      <c r="AY218" s="85" t="s">
        <v>122</v>
      </c>
      <c r="BE218" s="165">
        <f>IF($N$218="základní",$J$218,0)</f>
        <v>0</v>
      </c>
      <c r="BF218" s="165">
        <f>IF($N$218="snížená",$J$218,0)</f>
        <v>0</v>
      </c>
      <c r="BG218" s="165">
        <f>IF($N$218="zákl. přenesená",$J$218,0)</f>
        <v>0</v>
      </c>
      <c r="BH218" s="165">
        <f>IF($N$218="sníž. přenesená",$J$218,0)</f>
        <v>0</v>
      </c>
      <c r="BI218" s="165">
        <f>IF($N$218="nulová",$J$218,0)</f>
        <v>0</v>
      </c>
      <c r="BJ218" s="85" t="s">
        <v>21</v>
      </c>
      <c r="BK218" s="165">
        <f>ROUND($I$218*$H$218,2)</f>
        <v>0</v>
      </c>
      <c r="BL218" s="85" t="s">
        <v>204</v>
      </c>
      <c r="BM218" s="85" t="s">
        <v>466</v>
      </c>
    </row>
    <row r="219" spans="2:65" s="6" customFormat="1" ht="13.5" customHeight="1">
      <c r="B219" s="81"/>
      <c r="C219" s="157" t="s">
        <v>467</v>
      </c>
      <c r="D219" s="157" t="s">
        <v>124</v>
      </c>
      <c r="E219" s="155" t="s">
        <v>468</v>
      </c>
      <c r="F219" s="156" t="s">
        <v>469</v>
      </c>
      <c r="G219" s="157" t="s">
        <v>202</v>
      </c>
      <c r="H219" s="158">
        <v>6</v>
      </c>
      <c r="I219" s="159"/>
      <c r="J219" s="160">
        <f>ROUND($I$219*$H$219,2)</f>
        <v>0</v>
      </c>
      <c r="K219" s="156" t="s">
        <v>128</v>
      </c>
      <c r="L219" s="128"/>
      <c r="M219" s="161"/>
      <c r="N219" s="162" t="s">
        <v>41</v>
      </c>
      <c r="O219" s="82"/>
      <c r="P219" s="163">
        <f>$O$219*$H$219</f>
        <v>0</v>
      </c>
      <c r="Q219" s="163">
        <v>0</v>
      </c>
      <c r="R219" s="163">
        <f>$Q$219*$H$219</f>
        <v>0</v>
      </c>
      <c r="S219" s="163">
        <v>0</v>
      </c>
      <c r="T219" s="164">
        <f>$S$219*$H$219</f>
        <v>0</v>
      </c>
      <c r="AR219" s="85" t="s">
        <v>204</v>
      </c>
      <c r="AT219" s="85" t="s">
        <v>124</v>
      </c>
      <c r="AU219" s="85" t="s">
        <v>76</v>
      </c>
      <c r="AY219" s="85" t="s">
        <v>122</v>
      </c>
      <c r="BE219" s="165">
        <f>IF($N$219="základní",$J$219,0)</f>
        <v>0</v>
      </c>
      <c r="BF219" s="165">
        <f>IF($N$219="snížená",$J$219,0)</f>
        <v>0</v>
      </c>
      <c r="BG219" s="165">
        <f>IF($N$219="zákl. přenesená",$J$219,0)</f>
        <v>0</v>
      </c>
      <c r="BH219" s="165">
        <f>IF($N$219="sníž. přenesená",$J$219,0)</f>
        <v>0</v>
      </c>
      <c r="BI219" s="165">
        <f>IF($N$219="nulová",$J$219,0)</f>
        <v>0</v>
      </c>
      <c r="BJ219" s="85" t="s">
        <v>21</v>
      </c>
      <c r="BK219" s="165">
        <f>ROUND($I$219*$H$219,2)</f>
        <v>0</v>
      </c>
      <c r="BL219" s="85" t="s">
        <v>204</v>
      </c>
      <c r="BM219" s="85" t="s">
        <v>470</v>
      </c>
    </row>
    <row r="220" spans="2:65" s="6" customFormat="1" ht="13.5" customHeight="1">
      <c r="B220" s="81"/>
      <c r="C220" s="184" t="s">
        <v>471</v>
      </c>
      <c r="D220" s="184" t="s">
        <v>183</v>
      </c>
      <c r="E220" s="185" t="s">
        <v>472</v>
      </c>
      <c r="F220" s="186" t="s">
        <v>473</v>
      </c>
      <c r="G220" s="184" t="s">
        <v>362</v>
      </c>
      <c r="H220" s="187">
        <v>4</v>
      </c>
      <c r="I220" s="188"/>
      <c r="J220" s="189">
        <f>ROUND($I$220*$H$220,2)</f>
        <v>0</v>
      </c>
      <c r="K220" s="186" t="s">
        <v>128</v>
      </c>
      <c r="L220" s="190"/>
      <c r="M220" s="191"/>
      <c r="N220" s="192" t="s">
        <v>41</v>
      </c>
      <c r="O220" s="82"/>
      <c r="P220" s="163">
        <f>$O$220*$H$220</f>
        <v>0</v>
      </c>
      <c r="Q220" s="163">
        <v>0.001</v>
      </c>
      <c r="R220" s="163">
        <f>$Q$220*$H$220</f>
        <v>0.004</v>
      </c>
      <c r="S220" s="163">
        <v>0</v>
      </c>
      <c r="T220" s="164">
        <f>$S$220*$H$220</f>
        <v>0</v>
      </c>
      <c r="AR220" s="85" t="s">
        <v>278</v>
      </c>
      <c r="AT220" s="85" t="s">
        <v>183</v>
      </c>
      <c r="AU220" s="85" t="s">
        <v>76</v>
      </c>
      <c r="AY220" s="85" t="s">
        <v>122</v>
      </c>
      <c r="BE220" s="165">
        <f>IF($N$220="základní",$J$220,0)</f>
        <v>0</v>
      </c>
      <c r="BF220" s="165">
        <f>IF($N$220="snížená",$J$220,0)</f>
        <v>0</v>
      </c>
      <c r="BG220" s="165">
        <f>IF($N$220="zákl. přenesená",$J$220,0)</f>
        <v>0</v>
      </c>
      <c r="BH220" s="165">
        <f>IF($N$220="sníž. přenesená",$J$220,0)</f>
        <v>0</v>
      </c>
      <c r="BI220" s="165">
        <f>IF($N$220="nulová",$J$220,0)</f>
        <v>0</v>
      </c>
      <c r="BJ220" s="85" t="s">
        <v>21</v>
      </c>
      <c r="BK220" s="165">
        <f>ROUND($I$220*$H$220,2)</f>
        <v>0</v>
      </c>
      <c r="BL220" s="85" t="s">
        <v>204</v>
      </c>
      <c r="BM220" s="85" t="s">
        <v>474</v>
      </c>
    </row>
    <row r="221" spans="2:65" s="6" customFormat="1" ht="13.5" customHeight="1">
      <c r="B221" s="81"/>
      <c r="C221" s="157" t="s">
        <v>475</v>
      </c>
      <c r="D221" s="157" t="s">
        <v>124</v>
      </c>
      <c r="E221" s="155" t="s">
        <v>476</v>
      </c>
      <c r="F221" s="156" t="s">
        <v>477</v>
      </c>
      <c r="G221" s="157" t="s">
        <v>202</v>
      </c>
      <c r="H221" s="158">
        <v>2</v>
      </c>
      <c r="I221" s="159"/>
      <c r="J221" s="160">
        <f>ROUND($I$221*$H$221,2)</f>
        <v>0</v>
      </c>
      <c r="K221" s="156" t="s">
        <v>128</v>
      </c>
      <c r="L221" s="128"/>
      <c r="M221" s="161"/>
      <c r="N221" s="162" t="s">
        <v>41</v>
      </c>
      <c r="O221" s="82"/>
      <c r="P221" s="163">
        <f>$O$221*$H$221</f>
        <v>0</v>
      </c>
      <c r="Q221" s="163">
        <v>0</v>
      </c>
      <c r="R221" s="163">
        <f>$Q$221*$H$221</f>
        <v>0</v>
      </c>
      <c r="S221" s="163">
        <v>0</v>
      </c>
      <c r="T221" s="164">
        <f>$S$221*$H$221</f>
        <v>0</v>
      </c>
      <c r="AR221" s="85" t="s">
        <v>204</v>
      </c>
      <c r="AT221" s="85" t="s">
        <v>124</v>
      </c>
      <c r="AU221" s="85" t="s">
        <v>76</v>
      </c>
      <c r="AY221" s="85" t="s">
        <v>122</v>
      </c>
      <c r="BE221" s="165">
        <f>IF($N$221="základní",$J$221,0)</f>
        <v>0</v>
      </c>
      <c r="BF221" s="165">
        <f>IF($N$221="snížená",$J$221,0)</f>
        <v>0</v>
      </c>
      <c r="BG221" s="165">
        <f>IF($N$221="zákl. přenesená",$J$221,0)</f>
        <v>0</v>
      </c>
      <c r="BH221" s="165">
        <f>IF($N$221="sníž. přenesená",$J$221,0)</f>
        <v>0</v>
      </c>
      <c r="BI221" s="165">
        <f>IF($N$221="nulová",$J$221,0)</f>
        <v>0</v>
      </c>
      <c r="BJ221" s="85" t="s">
        <v>21</v>
      </c>
      <c r="BK221" s="165">
        <f>ROUND($I$221*$H$221,2)</f>
        <v>0</v>
      </c>
      <c r="BL221" s="85" t="s">
        <v>204</v>
      </c>
      <c r="BM221" s="85" t="s">
        <v>478</v>
      </c>
    </row>
    <row r="222" spans="2:63" s="141" customFormat="1" ht="30" customHeight="1">
      <c r="B222" s="142"/>
      <c r="C222" s="143"/>
      <c r="D222" s="143" t="s">
        <v>69</v>
      </c>
      <c r="E222" s="152" t="s">
        <v>479</v>
      </c>
      <c r="F222" s="152" t="s">
        <v>480</v>
      </c>
      <c r="G222" s="143"/>
      <c r="H222" s="143"/>
      <c r="J222" s="153">
        <f>$BK$222</f>
        <v>0</v>
      </c>
      <c r="K222" s="143"/>
      <c r="L222" s="146"/>
      <c r="M222" s="147"/>
      <c r="N222" s="143"/>
      <c r="O222" s="143"/>
      <c r="P222" s="148">
        <f>SUM($P$223:$P$227)</f>
        <v>0</v>
      </c>
      <c r="Q222" s="143"/>
      <c r="R222" s="148">
        <f>SUM($R$223:$R$227)</f>
        <v>0.009012</v>
      </c>
      <c r="S222" s="143"/>
      <c r="T222" s="149">
        <f>SUM($T$223:$T$227)</f>
        <v>0</v>
      </c>
      <c r="AR222" s="150" t="s">
        <v>76</v>
      </c>
      <c r="AT222" s="150" t="s">
        <v>69</v>
      </c>
      <c r="AU222" s="150" t="s">
        <v>21</v>
      </c>
      <c r="AY222" s="150" t="s">
        <v>122</v>
      </c>
      <c r="BK222" s="151">
        <f>SUM($BK$223:$BK$227)</f>
        <v>0</v>
      </c>
    </row>
    <row r="223" spans="2:65" s="6" customFormat="1" ht="13.5" customHeight="1">
      <c r="B223" s="81"/>
      <c r="C223" s="157" t="s">
        <v>481</v>
      </c>
      <c r="D223" s="157" t="s">
        <v>124</v>
      </c>
      <c r="E223" s="155" t="s">
        <v>482</v>
      </c>
      <c r="F223" s="156" t="s">
        <v>483</v>
      </c>
      <c r="G223" s="157" t="s">
        <v>202</v>
      </c>
      <c r="H223" s="158">
        <v>12</v>
      </c>
      <c r="I223" s="159"/>
      <c r="J223" s="160">
        <f>ROUND($I$223*$H$223,2)</f>
        <v>0</v>
      </c>
      <c r="K223" s="156" t="s">
        <v>128</v>
      </c>
      <c r="L223" s="128"/>
      <c r="M223" s="161"/>
      <c r="N223" s="162" t="s">
        <v>41</v>
      </c>
      <c r="O223" s="82"/>
      <c r="P223" s="163">
        <f>$O$223*$H$223</f>
        <v>0</v>
      </c>
      <c r="Q223" s="163">
        <v>0</v>
      </c>
      <c r="R223" s="163">
        <f>$Q$223*$H$223</f>
        <v>0</v>
      </c>
      <c r="S223" s="163">
        <v>0</v>
      </c>
      <c r="T223" s="164">
        <f>$S$223*$H$223</f>
        <v>0</v>
      </c>
      <c r="AR223" s="85" t="s">
        <v>204</v>
      </c>
      <c r="AT223" s="85" t="s">
        <v>124</v>
      </c>
      <c r="AU223" s="85" t="s">
        <v>76</v>
      </c>
      <c r="AY223" s="85" t="s">
        <v>122</v>
      </c>
      <c r="BE223" s="165">
        <f>IF($N$223="základní",$J$223,0)</f>
        <v>0</v>
      </c>
      <c r="BF223" s="165">
        <f>IF($N$223="snížená",$J$223,0)</f>
        <v>0</v>
      </c>
      <c r="BG223" s="165">
        <f>IF($N$223="zákl. přenesená",$J$223,0)</f>
        <v>0</v>
      </c>
      <c r="BH223" s="165">
        <f>IF($N$223="sníž. přenesená",$J$223,0)</f>
        <v>0</v>
      </c>
      <c r="BI223" s="165">
        <f>IF($N$223="nulová",$J$223,0)</f>
        <v>0</v>
      </c>
      <c r="BJ223" s="85" t="s">
        <v>21</v>
      </c>
      <c r="BK223" s="165">
        <f>ROUND($I$223*$H$223,2)</f>
        <v>0</v>
      </c>
      <c r="BL223" s="85" t="s">
        <v>204</v>
      </c>
      <c r="BM223" s="85" t="s">
        <v>484</v>
      </c>
    </row>
    <row r="224" spans="2:65" s="6" customFormat="1" ht="13.5" customHeight="1">
      <c r="B224" s="81"/>
      <c r="C224" s="184" t="s">
        <v>485</v>
      </c>
      <c r="D224" s="184" t="s">
        <v>183</v>
      </c>
      <c r="E224" s="185" t="s">
        <v>486</v>
      </c>
      <c r="F224" s="186" t="s">
        <v>487</v>
      </c>
      <c r="G224" s="184" t="s">
        <v>202</v>
      </c>
      <c r="H224" s="187">
        <v>12</v>
      </c>
      <c r="I224" s="188"/>
      <c r="J224" s="189">
        <f>ROUND($I$224*$H$224,2)</f>
        <v>0</v>
      </c>
      <c r="K224" s="186" t="s">
        <v>128</v>
      </c>
      <c r="L224" s="190"/>
      <c r="M224" s="191"/>
      <c r="N224" s="192" t="s">
        <v>41</v>
      </c>
      <c r="O224" s="82"/>
      <c r="P224" s="163">
        <f>$O$224*$H$224</f>
        <v>0</v>
      </c>
      <c r="Q224" s="163">
        <v>0.000117</v>
      </c>
      <c r="R224" s="163">
        <f>$Q$224*$H$224</f>
        <v>0.0014039999999999999</v>
      </c>
      <c r="S224" s="163">
        <v>0</v>
      </c>
      <c r="T224" s="164">
        <f>$S$224*$H$224</f>
        <v>0</v>
      </c>
      <c r="AR224" s="85" t="s">
        <v>278</v>
      </c>
      <c r="AT224" s="85" t="s">
        <v>183</v>
      </c>
      <c r="AU224" s="85" t="s">
        <v>76</v>
      </c>
      <c r="AY224" s="85" t="s">
        <v>122</v>
      </c>
      <c r="BE224" s="165">
        <f>IF($N$224="základní",$J$224,0)</f>
        <v>0</v>
      </c>
      <c r="BF224" s="165">
        <f>IF($N$224="snížená",$J$224,0)</f>
        <v>0</v>
      </c>
      <c r="BG224" s="165">
        <f>IF($N$224="zákl. přenesená",$J$224,0)</f>
        <v>0</v>
      </c>
      <c r="BH224" s="165">
        <f>IF($N$224="sníž. přenesená",$J$224,0)</f>
        <v>0</v>
      </c>
      <c r="BI224" s="165">
        <f>IF($N$224="nulová",$J$224,0)</f>
        <v>0</v>
      </c>
      <c r="BJ224" s="85" t="s">
        <v>21</v>
      </c>
      <c r="BK224" s="165">
        <f>ROUND($I$224*$H$224,2)</f>
        <v>0</v>
      </c>
      <c r="BL224" s="85" t="s">
        <v>204</v>
      </c>
      <c r="BM224" s="85" t="s">
        <v>488</v>
      </c>
    </row>
    <row r="225" spans="2:65" s="6" customFormat="1" ht="13.5" customHeight="1">
      <c r="B225" s="81"/>
      <c r="C225" s="157" t="s">
        <v>489</v>
      </c>
      <c r="D225" s="157" t="s">
        <v>124</v>
      </c>
      <c r="E225" s="155" t="s">
        <v>490</v>
      </c>
      <c r="F225" s="156" t="s">
        <v>491</v>
      </c>
      <c r="G225" s="157" t="s">
        <v>202</v>
      </c>
      <c r="H225" s="158">
        <v>12</v>
      </c>
      <c r="I225" s="159"/>
      <c r="J225" s="160">
        <f>ROUND($I$225*$H$225,2)</f>
        <v>0</v>
      </c>
      <c r="K225" s="156" t="s">
        <v>128</v>
      </c>
      <c r="L225" s="128"/>
      <c r="M225" s="161"/>
      <c r="N225" s="162" t="s">
        <v>41</v>
      </c>
      <c r="O225" s="82"/>
      <c r="P225" s="163">
        <f>$O$225*$H$225</f>
        <v>0</v>
      </c>
      <c r="Q225" s="163">
        <v>0</v>
      </c>
      <c r="R225" s="163">
        <f>$Q$225*$H$225</f>
        <v>0</v>
      </c>
      <c r="S225" s="163">
        <v>0</v>
      </c>
      <c r="T225" s="164">
        <f>$S$225*$H$225</f>
        <v>0</v>
      </c>
      <c r="AR225" s="85" t="s">
        <v>204</v>
      </c>
      <c r="AT225" s="85" t="s">
        <v>124</v>
      </c>
      <c r="AU225" s="85" t="s">
        <v>76</v>
      </c>
      <c r="AY225" s="85" t="s">
        <v>122</v>
      </c>
      <c r="BE225" s="165">
        <f>IF($N$225="základní",$J$225,0)</f>
        <v>0</v>
      </c>
      <c r="BF225" s="165">
        <f>IF($N$225="snížená",$J$225,0)</f>
        <v>0</v>
      </c>
      <c r="BG225" s="165">
        <f>IF($N$225="zákl. přenesená",$J$225,0)</f>
        <v>0</v>
      </c>
      <c r="BH225" s="165">
        <f>IF($N$225="sníž. přenesená",$J$225,0)</f>
        <v>0</v>
      </c>
      <c r="BI225" s="165">
        <f>IF($N$225="nulová",$J$225,0)</f>
        <v>0</v>
      </c>
      <c r="BJ225" s="85" t="s">
        <v>21</v>
      </c>
      <c r="BK225" s="165">
        <f>ROUND($I$225*$H$225,2)</f>
        <v>0</v>
      </c>
      <c r="BL225" s="85" t="s">
        <v>204</v>
      </c>
      <c r="BM225" s="85" t="s">
        <v>492</v>
      </c>
    </row>
    <row r="226" spans="2:65" s="6" customFormat="1" ht="13.5" customHeight="1">
      <c r="B226" s="81"/>
      <c r="C226" s="184" t="s">
        <v>493</v>
      </c>
      <c r="D226" s="184" t="s">
        <v>183</v>
      </c>
      <c r="E226" s="185" t="s">
        <v>494</v>
      </c>
      <c r="F226" s="186" t="s">
        <v>495</v>
      </c>
      <c r="G226" s="184" t="s">
        <v>202</v>
      </c>
      <c r="H226" s="187">
        <v>12</v>
      </c>
      <c r="I226" s="188"/>
      <c r="J226" s="189">
        <f>ROUND($I$226*$H$226,2)</f>
        <v>0</v>
      </c>
      <c r="K226" s="186" t="s">
        <v>128</v>
      </c>
      <c r="L226" s="190"/>
      <c r="M226" s="191"/>
      <c r="N226" s="192" t="s">
        <v>41</v>
      </c>
      <c r="O226" s="82"/>
      <c r="P226" s="163">
        <f>$O$226*$H$226</f>
        <v>0</v>
      </c>
      <c r="Q226" s="163">
        <v>0.000634</v>
      </c>
      <c r="R226" s="163">
        <f>$Q$226*$H$226</f>
        <v>0.007608</v>
      </c>
      <c r="S226" s="163">
        <v>0</v>
      </c>
      <c r="T226" s="164">
        <f>$S$226*$H$226</f>
        <v>0</v>
      </c>
      <c r="AR226" s="85" t="s">
        <v>278</v>
      </c>
      <c r="AT226" s="85" t="s">
        <v>183</v>
      </c>
      <c r="AU226" s="85" t="s">
        <v>76</v>
      </c>
      <c r="AY226" s="85" t="s">
        <v>122</v>
      </c>
      <c r="BE226" s="165">
        <f>IF($N$226="základní",$J$226,0)</f>
        <v>0</v>
      </c>
      <c r="BF226" s="165">
        <f>IF($N$226="snížená",$J$226,0)</f>
        <v>0</v>
      </c>
      <c r="BG226" s="165">
        <f>IF($N$226="zákl. přenesená",$J$226,0)</f>
        <v>0</v>
      </c>
      <c r="BH226" s="165">
        <f>IF($N$226="sníž. přenesená",$J$226,0)</f>
        <v>0</v>
      </c>
      <c r="BI226" s="165">
        <f>IF($N$226="nulová",$J$226,0)</f>
        <v>0</v>
      </c>
      <c r="BJ226" s="85" t="s">
        <v>21</v>
      </c>
      <c r="BK226" s="165">
        <f>ROUND($I$226*$H$226,2)</f>
        <v>0</v>
      </c>
      <c r="BL226" s="85" t="s">
        <v>204</v>
      </c>
      <c r="BM226" s="85" t="s">
        <v>496</v>
      </c>
    </row>
    <row r="227" spans="2:65" s="6" customFormat="1" ht="13.5" customHeight="1">
      <c r="B227" s="81"/>
      <c r="C227" s="157" t="s">
        <v>497</v>
      </c>
      <c r="D227" s="157" t="s">
        <v>124</v>
      </c>
      <c r="E227" s="155" t="s">
        <v>498</v>
      </c>
      <c r="F227" s="156" t="s">
        <v>499</v>
      </c>
      <c r="G227" s="157" t="s">
        <v>202</v>
      </c>
      <c r="H227" s="158">
        <v>2</v>
      </c>
      <c r="I227" s="159"/>
      <c r="J227" s="160">
        <f>ROUND($I$227*$H$227,2)</f>
        <v>0</v>
      </c>
      <c r="K227" s="156" t="s">
        <v>128</v>
      </c>
      <c r="L227" s="128"/>
      <c r="M227" s="161"/>
      <c r="N227" s="162" t="s">
        <v>41</v>
      </c>
      <c r="O227" s="82"/>
      <c r="P227" s="163">
        <f>$O$227*$H$227</f>
        <v>0</v>
      </c>
      <c r="Q227" s="163">
        <v>0</v>
      </c>
      <c r="R227" s="163">
        <f>$Q$227*$H$227</f>
        <v>0</v>
      </c>
      <c r="S227" s="163">
        <v>0</v>
      </c>
      <c r="T227" s="164">
        <f>$S$227*$H$227</f>
        <v>0</v>
      </c>
      <c r="AR227" s="85" t="s">
        <v>204</v>
      </c>
      <c r="AT227" s="85" t="s">
        <v>124</v>
      </c>
      <c r="AU227" s="85" t="s">
        <v>76</v>
      </c>
      <c r="AY227" s="85" t="s">
        <v>122</v>
      </c>
      <c r="BE227" s="165">
        <f>IF($N$227="základní",$J$227,0)</f>
        <v>0</v>
      </c>
      <c r="BF227" s="165">
        <f>IF($N$227="snížená",$J$227,0)</f>
        <v>0</v>
      </c>
      <c r="BG227" s="165">
        <f>IF($N$227="zákl. přenesená",$J$227,0)</f>
        <v>0</v>
      </c>
      <c r="BH227" s="165">
        <f>IF($N$227="sníž. přenesená",$J$227,0)</f>
        <v>0</v>
      </c>
      <c r="BI227" s="165">
        <f>IF($N$227="nulová",$J$227,0)</f>
        <v>0</v>
      </c>
      <c r="BJ227" s="85" t="s">
        <v>21</v>
      </c>
      <c r="BK227" s="165">
        <f>ROUND($I$227*$H$227,2)</f>
        <v>0</v>
      </c>
      <c r="BL227" s="85" t="s">
        <v>204</v>
      </c>
      <c r="BM227" s="85" t="s">
        <v>500</v>
      </c>
    </row>
    <row r="228" spans="2:63" s="141" customFormat="1" ht="30" customHeight="1">
      <c r="B228" s="142"/>
      <c r="C228" s="143"/>
      <c r="D228" s="143" t="s">
        <v>69</v>
      </c>
      <c r="E228" s="152" t="s">
        <v>501</v>
      </c>
      <c r="F228" s="152" t="s">
        <v>502</v>
      </c>
      <c r="G228" s="143"/>
      <c r="H228" s="143"/>
      <c r="J228" s="153">
        <f>$BK$228</f>
        <v>0</v>
      </c>
      <c r="K228" s="143"/>
      <c r="L228" s="146"/>
      <c r="M228" s="147"/>
      <c r="N228" s="143"/>
      <c r="O228" s="143"/>
      <c r="P228" s="148">
        <f>SUM($P$229:$P$232)</f>
        <v>0</v>
      </c>
      <c r="Q228" s="143"/>
      <c r="R228" s="148">
        <f>SUM($R$229:$R$232)</f>
        <v>0</v>
      </c>
      <c r="S228" s="143"/>
      <c r="T228" s="149">
        <f>SUM($T$229:$T$232)</f>
        <v>0</v>
      </c>
      <c r="AR228" s="150" t="s">
        <v>76</v>
      </c>
      <c r="AT228" s="150" t="s">
        <v>69</v>
      </c>
      <c r="AU228" s="150" t="s">
        <v>21</v>
      </c>
      <c r="AY228" s="150" t="s">
        <v>122</v>
      </c>
      <c r="BK228" s="151">
        <f>SUM($BK$229:$BK$232)</f>
        <v>0</v>
      </c>
    </row>
    <row r="229" spans="2:65" s="6" customFormat="1" ht="13.5" customHeight="1">
      <c r="B229" s="81"/>
      <c r="C229" s="157" t="s">
        <v>503</v>
      </c>
      <c r="D229" s="157" t="s">
        <v>124</v>
      </c>
      <c r="E229" s="155" t="s">
        <v>504</v>
      </c>
      <c r="F229" s="156" t="s">
        <v>505</v>
      </c>
      <c r="G229" s="157" t="s">
        <v>260</v>
      </c>
      <c r="H229" s="158">
        <v>4</v>
      </c>
      <c r="I229" s="159"/>
      <c r="J229" s="160">
        <f>ROUND($I$229*$H$229,2)</f>
        <v>0</v>
      </c>
      <c r="K229" s="156" t="s">
        <v>128</v>
      </c>
      <c r="L229" s="128"/>
      <c r="M229" s="161"/>
      <c r="N229" s="162" t="s">
        <v>41</v>
      </c>
      <c r="O229" s="82"/>
      <c r="P229" s="163">
        <f>$O$229*$H$229</f>
        <v>0</v>
      </c>
      <c r="Q229" s="163">
        <v>0</v>
      </c>
      <c r="R229" s="163">
        <f>$Q$229*$H$229</f>
        <v>0</v>
      </c>
      <c r="S229" s="163">
        <v>0</v>
      </c>
      <c r="T229" s="164">
        <f>$S$229*$H$229</f>
        <v>0</v>
      </c>
      <c r="AR229" s="85" t="s">
        <v>204</v>
      </c>
      <c r="AT229" s="85" t="s">
        <v>124</v>
      </c>
      <c r="AU229" s="85" t="s">
        <v>76</v>
      </c>
      <c r="AY229" s="85" t="s">
        <v>122</v>
      </c>
      <c r="BE229" s="165">
        <f>IF($N$229="základní",$J$229,0)</f>
        <v>0</v>
      </c>
      <c r="BF229" s="165">
        <f>IF($N$229="snížená",$J$229,0)</f>
        <v>0</v>
      </c>
      <c r="BG229" s="165">
        <f>IF($N$229="zákl. přenesená",$J$229,0)</f>
        <v>0</v>
      </c>
      <c r="BH229" s="165">
        <f>IF($N$229="sníž. přenesená",$J$229,0)</f>
        <v>0</v>
      </c>
      <c r="BI229" s="165">
        <f>IF($N$229="nulová",$J$229,0)</f>
        <v>0</v>
      </c>
      <c r="BJ229" s="85" t="s">
        <v>21</v>
      </c>
      <c r="BK229" s="165">
        <f>ROUND($I$229*$H$229,2)</f>
        <v>0</v>
      </c>
      <c r="BL229" s="85" t="s">
        <v>204</v>
      </c>
      <c r="BM229" s="85" t="s">
        <v>506</v>
      </c>
    </row>
    <row r="230" spans="2:65" s="6" customFormat="1" ht="13.5" customHeight="1">
      <c r="B230" s="81"/>
      <c r="C230" s="157" t="s">
        <v>507</v>
      </c>
      <c r="D230" s="157" t="s">
        <v>124</v>
      </c>
      <c r="E230" s="155" t="s">
        <v>508</v>
      </c>
      <c r="F230" s="156" t="s">
        <v>509</v>
      </c>
      <c r="G230" s="157" t="s">
        <v>260</v>
      </c>
      <c r="H230" s="158">
        <v>6</v>
      </c>
      <c r="I230" s="159"/>
      <c r="J230" s="160">
        <f>ROUND($I$230*$H$230,2)</f>
        <v>0</v>
      </c>
      <c r="K230" s="156" t="s">
        <v>128</v>
      </c>
      <c r="L230" s="128"/>
      <c r="M230" s="161"/>
      <c r="N230" s="162" t="s">
        <v>41</v>
      </c>
      <c r="O230" s="82"/>
      <c r="P230" s="163">
        <f>$O$230*$H$230</f>
        <v>0</v>
      </c>
      <c r="Q230" s="163">
        <v>0</v>
      </c>
      <c r="R230" s="163">
        <f>$Q$230*$H$230</f>
        <v>0</v>
      </c>
      <c r="S230" s="163">
        <v>0</v>
      </c>
      <c r="T230" s="164">
        <f>$S$230*$H$230</f>
        <v>0</v>
      </c>
      <c r="AR230" s="85" t="s">
        <v>204</v>
      </c>
      <c r="AT230" s="85" t="s">
        <v>124</v>
      </c>
      <c r="AU230" s="85" t="s">
        <v>76</v>
      </c>
      <c r="AY230" s="85" t="s">
        <v>122</v>
      </c>
      <c r="BE230" s="165">
        <f>IF($N$230="základní",$J$230,0)</f>
        <v>0</v>
      </c>
      <c r="BF230" s="165">
        <f>IF($N$230="snížená",$J$230,0)</f>
        <v>0</v>
      </c>
      <c r="BG230" s="165">
        <f>IF($N$230="zákl. přenesená",$J$230,0)</f>
        <v>0</v>
      </c>
      <c r="BH230" s="165">
        <f>IF($N$230="sníž. přenesená",$J$230,0)</f>
        <v>0</v>
      </c>
      <c r="BI230" s="165">
        <f>IF($N$230="nulová",$J$230,0)</f>
        <v>0</v>
      </c>
      <c r="BJ230" s="85" t="s">
        <v>21</v>
      </c>
      <c r="BK230" s="165">
        <f>ROUND($I$230*$H$230,2)</f>
        <v>0</v>
      </c>
      <c r="BL230" s="85" t="s">
        <v>204</v>
      </c>
      <c r="BM230" s="85" t="s">
        <v>510</v>
      </c>
    </row>
    <row r="231" spans="2:65" s="6" customFormat="1" ht="13.5" customHeight="1">
      <c r="B231" s="81"/>
      <c r="C231" s="157" t="s">
        <v>511</v>
      </c>
      <c r="D231" s="157" t="s">
        <v>124</v>
      </c>
      <c r="E231" s="155" t="s">
        <v>512</v>
      </c>
      <c r="F231" s="156" t="s">
        <v>513</v>
      </c>
      <c r="G231" s="157" t="s">
        <v>260</v>
      </c>
      <c r="H231" s="158">
        <v>2</v>
      </c>
      <c r="I231" s="159"/>
      <c r="J231" s="160">
        <f>ROUND($I$231*$H$231,2)</f>
        <v>0</v>
      </c>
      <c r="K231" s="156" t="s">
        <v>128</v>
      </c>
      <c r="L231" s="128"/>
      <c r="M231" s="161"/>
      <c r="N231" s="162" t="s">
        <v>41</v>
      </c>
      <c r="O231" s="82"/>
      <c r="P231" s="163">
        <f>$O$231*$H$231</f>
        <v>0</v>
      </c>
      <c r="Q231" s="163">
        <v>0</v>
      </c>
      <c r="R231" s="163">
        <f>$Q$231*$H$231</f>
        <v>0</v>
      </c>
      <c r="S231" s="163">
        <v>0</v>
      </c>
      <c r="T231" s="164">
        <f>$S$231*$H$231</f>
        <v>0</v>
      </c>
      <c r="AR231" s="85" t="s">
        <v>204</v>
      </c>
      <c r="AT231" s="85" t="s">
        <v>124</v>
      </c>
      <c r="AU231" s="85" t="s">
        <v>76</v>
      </c>
      <c r="AY231" s="85" t="s">
        <v>122</v>
      </c>
      <c r="BE231" s="165">
        <f>IF($N$231="základní",$J$231,0)</f>
        <v>0</v>
      </c>
      <c r="BF231" s="165">
        <f>IF($N$231="snížená",$J$231,0)</f>
        <v>0</v>
      </c>
      <c r="BG231" s="165">
        <f>IF($N$231="zákl. přenesená",$J$231,0)</f>
        <v>0</v>
      </c>
      <c r="BH231" s="165">
        <f>IF($N$231="sníž. přenesená",$J$231,0)</f>
        <v>0</v>
      </c>
      <c r="BI231" s="165">
        <f>IF($N$231="nulová",$J$231,0)</f>
        <v>0</v>
      </c>
      <c r="BJ231" s="85" t="s">
        <v>21</v>
      </c>
      <c r="BK231" s="165">
        <f>ROUND($I$231*$H$231,2)</f>
        <v>0</v>
      </c>
      <c r="BL231" s="85" t="s">
        <v>204</v>
      </c>
      <c r="BM231" s="85" t="s">
        <v>514</v>
      </c>
    </row>
    <row r="232" spans="2:65" s="6" customFormat="1" ht="13.5" customHeight="1">
      <c r="B232" s="81"/>
      <c r="C232" s="157" t="s">
        <v>515</v>
      </c>
      <c r="D232" s="157" t="s">
        <v>124</v>
      </c>
      <c r="E232" s="155" t="s">
        <v>516</v>
      </c>
      <c r="F232" s="156" t="s">
        <v>517</v>
      </c>
      <c r="G232" s="157" t="s">
        <v>518</v>
      </c>
      <c r="H232" s="158">
        <v>13</v>
      </c>
      <c r="I232" s="159"/>
      <c r="J232" s="160">
        <f>ROUND($I$232*$H$232,2)</f>
        <v>0</v>
      </c>
      <c r="K232" s="156"/>
      <c r="L232" s="128"/>
      <c r="M232" s="161"/>
      <c r="N232" s="162" t="s">
        <v>41</v>
      </c>
      <c r="O232" s="82"/>
      <c r="P232" s="163">
        <f>$O$232*$H$232</f>
        <v>0</v>
      </c>
      <c r="Q232" s="163">
        <v>0</v>
      </c>
      <c r="R232" s="163">
        <f>$Q$232*$H$232</f>
        <v>0</v>
      </c>
      <c r="S232" s="163">
        <v>0</v>
      </c>
      <c r="T232" s="164">
        <f>$S$232*$H$232</f>
        <v>0</v>
      </c>
      <c r="AR232" s="85" t="s">
        <v>204</v>
      </c>
      <c r="AT232" s="85" t="s">
        <v>124</v>
      </c>
      <c r="AU232" s="85" t="s">
        <v>76</v>
      </c>
      <c r="AY232" s="85" t="s">
        <v>122</v>
      </c>
      <c r="BE232" s="165">
        <f>IF($N$232="základní",$J$232,0)</f>
        <v>0</v>
      </c>
      <c r="BF232" s="165">
        <f>IF($N$232="snížená",$J$232,0)</f>
        <v>0</v>
      </c>
      <c r="BG232" s="165">
        <f>IF($N$232="zákl. přenesená",$J$232,0)</f>
        <v>0</v>
      </c>
      <c r="BH232" s="165">
        <f>IF($N$232="sníž. přenesená",$J$232,0)</f>
        <v>0</v>
      </c>
      <c r="BI232" s="165">
        <f>IF($N$232="nulová",$J$232,0)</f>
        <v>0</v>
      </c>
      <c r="BJ232" s="85" t="s">
        <v>21</v>
      </c>
      <c r="BK232" s="165">
        <f>ROUND($I$232*$H$232,2)</f>
        <v>0</v>
      </c>
      <c r="BL232" s="85" t="s">
        <v>204</v>
      </c>
      <c r="BM232" s="85" t="s">
        <v>519</v>
      </c>
    </row>
    <row r="233" spans="2:63" s="141" customFormat="1" ht="30" customHeight="1">
      <c r="B233" s="142"/>
      <c r="C233" s="143"/>
      <c r="D233" s="143" t="s">
        <v>69</v>
      </c>
      <c r="E233" s="152" t="s">
        <v>520</v>
      </c>
      <c r="F233" s="152" t="s">
        <v>521</v>
      </c>
      <c r="G233" s="143"/>
      <c r="H233" s="143"/>
      <c r="J233" s="153">
        <f>$BK$233</f>
        <v>0</v>
      </c>
      <c r="K233" s="143"/>
      <c r="L233" s="146"/>
      <c r="M233" s="147"/>
      <c r="N233" s="143"/>
      <c r="O233" s="143"/>
      <c r="P233" s="148">
        <f>SUM($P$234:$P$241)</f>
        <v>0</v>
      </c>
      <c r="Q233" s="143"/>
      <c r="R233" s="148">
        <f>SUM($R$234:$R$241)</f>
        <v>0.10424</v>
      </c>
      <c r="S233" s="143"/>
      <c r="T233" s="149">
        <f>SUM($T$234:$T$241)</f>
        <v>0</v>
      </c>
      <c r="AR233" s="150" t="s">
        <v>76</v>
      </c>
      <c r="AT233" s="150" t="s">
        <v>69</v>
      </c>
      <c r="AU233" s="150" t="s">
        <v>21</v>
      </c>
      <c r="AY233" s="150" t="s">
        <v>122</v>
      </c>
      <c r="BK233" s="151">
        <f>SUM($BK$234:$BK$241)</f>
        <v>0</v>
      </c>
    </row>
    <row r="234" spans="2:65" s="6" customFormat="1" ht="13.5" customHeight="1">
      <c r="B234" s="81"/>
      <c r="C234" s="157" t="s">
        <v>522</v>
      </c>
      <c r="D234" s="157" t="s">
        <v>124</v>
      </c>
      <c r="E234" s="155" t="s">
        <v>523</v>
      </c>
      <c r="F234" s="156" t="s">
        <v>524</v>
      </c>
      <c r="G234" s="157" t="s">
        <v>260</v>
      </c>
      <c r="H234" s="158">
        <v>2</v>
      </c>
      <c r="I234" s="159"/>
      <c r="J234" s="160">
        <f>ROUND($I$234*$H$234,2)</f>
        <v>0</v>
      </c>
      <c r="K234" s="156" t="s">
        <v>128</v>
      </c>
      <c r="L234" s="128"/>
      <c r="M234" s="161"/>
      <c r="N234" s="162" t="s">
        <v>41</v>
      </c>
      <c r="O234" s="82"/>
      <c r="P234" s="163">
        <f>$O$234*$H$234</f>
        <v>0</v>
      </c>
      <c r="Q234" s="163">
        <v>0</v>
      </c>
      <c r="R234" s="163">
        <f>$Q$234*$H$234</f>
        <v>0</v>
      </c>
      <c r="S234" s="163">
        <v>0</v>
      </c>
      <c r="T234" s="164">
        <f>$S$234*$H$234</f>
        <v>0</v>
      </c>
      <c r="AR234" s="85" t="s">
        <v>204</v>
      </c>
      <c r="AT234" s="85" t="s">
        <v>124</v>
      </c>
      <c r="AU234" s="85" t="s">
        <v>76</v>
      </c>
      <c r="AY234" s="85" t="s">
        <v>122</v>
      </c>
      <c r="BE234" s="165">
        <f>IF($N$234="základní",$J$234,0)</f>
        <v>0</v>
      </c>
      <c r="BF234" s="165">
        <f>IF($N$234="snížená",$J$234,0)</f>
        <v>0</v>
      </c>
      <c r="BG234" s="165">
        <f>IF($N$234="zákl. přenesená",$J$234,0)</f>
        <v>0</v>
      </c>
      <c r="BH234" s="165">
        <f>IF($N$234="sníž. přenesená",$J$234,0)</f>
        <v>0</v>
      </c>
      <c r="BI234" s="165">
        <f>IF($N$234="nulová",$J$234,0)</f>
        <v>0</v>
      </c>
      <c r="BJ234" s="85" t="s">
        <v>21</v>
      </c>
      <c r="BK234" s="165">
        <f>ROUND($I$234*$H$234,2)</f>
        <v>0</v>
      </c>
      <c r="BL234" s="85" t="s">
        <v>204</v>
      </c>
      <c r="BM234" s="85" t="s">
        <v>525</v>
      </c>
    </row>
    <row r="235" spans="2:65" s="6" customFormat="1" ht="13.5" customHeight="1">
      <c r="B235" s="81"/>
      <c r="C235" s="184" t="s">
        <v>526</v>
      </c>
      <c r="D235" s="184" t="s">
        <v>183</v>
      </c>
      <c r="E235" s="185" t="s">
        <v>527</v>
      </c>
      <c r="F235" s="186" t="s">
        <v>528</v>
      </c>
      <c r="G235" s="184" t="s">
        <v>260</v>
      </c>
      <c r="H235" s="187">
        <v>2</v>
      </c>
      <c r="I235" s="188"/>
      <c r="J235" s="189">
        <f>ROUND($I$235*$H$235,2)</f>
        <v>0</v>
      </c>
      <c r="K235" s="186" t="s">
        <v>128</v>
      </c>
      <c r="L235" s="190"/>
      <c r="M235" s="191"/>
      <c r="N235" s="192" t="s">
        <v>41</v>
      </c>
      <c r="O235" s="82"/>
      <c r="P235" s="163">
        <f>$O$235*$H$235</f>
        <v>0</v>
      </c>
      <c r="Q235" s="163">
        <v>0.052</v>
      </c>
      <c r="R235" s="163">
        <f>$Q$235*$H$235</f>
        <v>0.104</v>
      </c>
      <c r="S235" s="163">
        <v>0</v>
      </c>
      <c r="T235" s="164">
        <f>$S$235*$H$235</f>
        <v>0</v>
      </c>
      <c r="AR235" s="85" t="s">
        <v>278</v>
      </c>
      <c r="AT235" s="85" t="s">
        <v>183</v>
      </c>
      <c r="AU235" s="85" t="s">
        <v>76</v>
      </c>
      <c r="AY235" s="85" t="s">
        <v>122</v>
      </c>
      <c r="BE235" s="165">
        <f>IF($N$235="základní",$J$235,0)</f>
        <v>0</v>
      </c>
      <c r="BF235" s="165">
        <f>IF($N$235="snížená",$J$235,0)</f>
        <v>0</v>
      </c>
      <c r="BG235" s="165">
        <f>IF($N$235="zákl. přenesená",$J$235,0)</f>
        <v>0</v>
      </c>
      <c r="BH235" s="165">
        <f>IF($N$235="sníž. přenesená",$J$235,0)</f>
        <v>0</v>
      </c>
      <c r="BI235" s="165">
        <f>IF($N$235="nulová",$J$235,0)</f>
        <v>0</v>
      </c>
      <c r="BJ235" s="85" t="s">
        <v>21</v>
      </c>
      <c r="BK235" s="165">
        <f>ROUND($I$235*$H$235,2)</f>
        <v>0</v>
      </c>
      <c r="BL235" s="85" t="s">
        <v>204</v>
      </c>
      <c r="BM235" s="85" t="s">
        <v>529</v>
      </c>
    </row>
    <row r="236" spans="2:65" s="6" customFormat="1" ht="13.5" customHeight="1">
      <c r="B236" s="81"/>
      <c r="C236" s="157" t="s">
        <v>530</v>
      </c>
      <c r="D236" s="157" t="s">
        <v>124</v>
      </c>
      <c r="E236" s="155" t="s">
        <v>531</v>
      </c>
      <c r="F236" s="156" t="s">
        <v>532</v>
      </c>
      <c r="G236" s="157" t="s">
        <v>260</v>
      </c>
      <c r="H236" s="158">
        <v>1</v>
      </c>
      <c r="I236" s="159"/>
      <c r="J236" s="160">
        <f>ROUND($I$236*$H$236,2)</f>
        <v>0</v>
      </c>
      <c r="K236" s="156" t="s">
        <v>128</v>
      </c>
      <c r="L236" s="128"/>
      <c r="M236" s="161"/>
      <c r="N236" s="162" t="s">
        <v>41</v>
      </c>
      <c r="O236" s="82"/>
      <c r="P236" s="163">
        <f>$O$236*$H$236</f>
        <v>0</v>
      </c>
      <c r="Q236" s="163">
        <v>0</v>
      </c>
      <c r="R236" s="163">
        <f>$Q$236*$H$236</f>
        <v>0</v>
      </c>
      <c r="S236" s="163">
        <v>0</v>
      </c>
      <c r="T236" s="164">
        <f>$S$236*$H$236</f>
        <v>0</v>
      </c>
      <c r="AR236" s="85" t="s">
        <v>204</v>
      </c>
      <c r="AT236" s="85" t="s">
        <v>124</v>
      </c>
      <c r="AU236" s="85" t="s">
        <v>76</v>
      </c>
      <c r="AY236" s="85" t="s">
        <v>122</v>
      </c>
      <c r="BE236" s="165">
        <f>IF($N$236="základní",$J$236,0)</f>
        <v>0</v>
      </c>
      <c r="BF236" s="165">
        <f>IF($N$236="snížená",$J$236,0)</f>
        <v>0</v>
      </c>
      <c r="BG236" s="165">
        <f>IF($N$236="zákl. přenesená",$J$236,0)</f>
        <v>0</v>
      </c>
      <c r="BH236" s="165">
        <f>IF($N$236="sníž. přenesená",$J$236,0)</f>
        <v>0</v>
      </c>
      <c r="BI236" s="165">
        <f>IF($N$236="nulová",$J$236,0)</f>
        <v>0</v>
      </c>
      <c r="BJ236" s="85" t="s">
        <v>21</v>
      </c>
      <c r="BK236" s="165">
        <f>ROUND($I$236*$H$236,2)</f>
        <v>0</v>
      </c>
      <c r="BL236" s="85" t="s">
        <v>204</v>
      </c>
      <c r="BM236" s="85" t="s">
        <v>533</v>
      </c>
    </row>
    <row r="237" spans="2:65" s="6" customFormat="1" ht="13.5" customHeight="1">
      <c r="B237" s="81"/>
      <c r="C237" s="157" t="s">
        <v>534</v>
      </c>
      <c r="D237" s="157" t="s">
        <v>124</v>
      </c>
      <c r="E237" s="155" t="s">
        <v>535</v>
      </c>
      <c r="F237" s="156" t="s">
        <v>536</v>
      </c>
      <c r="G237" s="157" t="s">
        <v>260</v>
      </c>
      <c r="H237" s="158">
        <v>2</v>
      </c>
      <c r="I237" s="159"/>
      <c r="J237" s="160">
        <f>ROUND($I$237*$H$237,2)</f>
        <v>0</v>
      </c>
      <c r="K237" s="156" t="s">
        <v>128</v>
      </c>
      <c r="L237" s="128"/>
      <c r="M237" s="161"/>
      <c r="N237" s="162" t="s">
        <v>41</v>
      </c>
      <c r="O237" s="82"/>
      <c r="P237" s="163">
        <f>$O$237*$H$237</f>
        <v>0</v>
      </c>
      <c r="Q237" s="163">
        <v>0</v>
      </c>
      <c r="R237" s="163">
        <f>$Q$237*$H$237</f>
        <v>0</v>
      </c>
      <c r="S237" s="163">
        <v>0</v>
      </c>
      <c r="T237" s="164">
        <f>$S$237*$H$237</f>
        <v>0</v>
      </c>
      <c r="AR237" s="85" t="s">
        <v>204</v>
      </c>
      <c r="AT237" s="85" t="s">
        <v>124</v>
      </c>
      <c r="AU237" s="85" t="s">
        <v>76</v>
      </c>
      <c r="AY237" s="85" t="s">
        <v>122</v>
      </c>
      <c r="BE237" s="165">
        <f>IF($N$237="základní",$J$237,0)</f>
        <v>0</v>
      </c>
      <c r="BF237" s="165">
        <f>IF($N$237="snížená",$J$237,0)</f>
        <v>0</v>
      </c>
      <c r="BG237" s="165">
        <f>IF($N$237="zákl. přenesená",$J$237,0)</f>
        <v>0</v>
      </c>
      <c r="BH237" s="165">
        <f>IF($N$237="sníž. přenesená",$J$237,0)</f>
        <v>0</v>
      </c>
      <c r="BI237" s="165">
        <f>IF($N$237="nulová",$J$237,0)</f>
        <v>0</v>
      </c>
      <c r="BJ237" s="85" t="s">
        <v>21</v>
      </c>
      <c r="BK237" s="165">
        <f>ROUND($I$237*$H$237,2)</f>
        <v>0</v>
      </c>
      <c r="BL237" s="85" t="s">
        <v>204</v>
      </c>
      <c r="BM237" s="85" t="s">
        <v>537</v>
      </c>
    </row>
    <row r="238" spans="2:65" s="6" customFormat="1" ht="13.5" customHeight="1">
      <c r="B238" s="81"/>
      <c r="C238" s="184" t="s">
        <v>538</v>
      </c>
      <c r="D238" s="184" t="s">
        <v>183</v>
      </c>
      <c r="E238" s="185" t="s">
        <v>539</v>
      </c>
      <c r="F238" s="186" t="s">
        <v>540</v>
      </c>
      <c r="G238" s="184" t="s">
        <v>260</v>
      </c>
      <c r="H238" s="187">
        <v>2</v>
      </c>
      <c r="I238" s="188"/>
      <c r="J238" s="189">
        <f>ROUND($I$238*$H$238,2)</f>
        <v>0</v>
      </c>
      <c r="K238" s="186"/>
      <c r="L238" s="190"/>
      <c r="M238" s="191"/>
      <c r="N238" s="192" t="s">
        <v>41</v>
      </c>
      <c r="O238" s="82"/>
      <c r="P238" s="163">
        <f>$O$238*$H$238</f>
        <v>0</v>
      </c>
      <c r="Q238" s="163">
        <v>0.00012</v>
      </c>
      <c r="R238" s="163">
        <f>$Q$238*$H$238</f>
        <v>0.00024</v>
      </c>
      <c r="S238" s="163">
        <v>0</v>
      </c>
      <c r="T238" s="164">
        <f>$S$238*$H$238</f>
        <v>0</v>
      </c>
      <c r="AR238" s="85" t="s">
        <v>278</v>
      </c>
      <c r="AT238" s="85" t="s">
        <v>183</v>
      </c>
      <c r="AU238" s="85" t="s">
        <v>76</v>
      </c>
      <c r="AY238" s="85" t="s">
        <v>122</v>
      </c>
      <c r="BE238" s="165">
        <f>IF($N$238="základní",$J$238,0)</f>
        <v>0</v>
      </c>
      <c r="BF238" s="165">
        <f>IF($N$238="snížená",$J$238,0)</f>
        <v>0</v>
      </c>
      <c r="BG238" s="165">
        <f>IF($N$238="zákl. přenesená",$J$238,0)</f>
        <v>0</v>
      </c>
      <c r="BH238" s="165">
        <f>IF($N$238="sníž. přenesená",$J$238,0)</f>
        <v>0</v>
      </c>
      <c r="BI238" s="165">
        <f>IF($N$238="nulová",$J$238,0)</f>
        <v>0</v>
      </c>
      <c r="BJ238" s="85" t="s">
        <v>21</v>
      </c>
      <c r="BK238" s="165">
        <f>ROUND($I$238*$H$238,2)</f>
        <v>0</v>
      </c>
      <c r="BL238" s="85" t="s">
        <v>204</v>
      </c>
      <c r="BM238" s="85" t="s">
        <v>541</v>
      </c>
    </row>
    <row r="239" spans="2:65" s="6" customFormat="1" ht="13.5" customHeight="1">
      <c r="B239" s="81"/>
      <c r="C239" s="157" t="s">
        <v>542</v>
      </c>
      <c r="D239" s="157" t="s">
        <v>124</v>
      </c>
      <c r="E239" s="155" t="s">
        <v>543</v>
      </c>
      <c r="F239" s="156" t="s">
        <v>544</v>
      </c>
      <c r="G239" s="157" t="s">
        <v>260</v>
      </c>
      <c r="H239" s="158">
        <v>1</v>
      </c>
      <c r="I239" s="159"/>
      <c r="J239" s="160">
        <f>ROUND($I$239*$H$239,2)</f>
        <v>0</v>
      </c>
      <c r="K239" s="156" t="s">
        <v>128</v>
      </c>
      <c r="L239" s="128"/>
      <c r="M239" s="161"/>
      <c r="N239" s="162" t="s">
        <v>41</v>
      </c>
      <c r="O239" s="82"/>
      <c r="P239" s="163">
        <f>$O$239*$H$239</f>
        <v>0</v>
      </c>
      <c r="Q239" s="163">
        <v>0</v>
      </c>
      <c r="R239" s="163">
        <f>$Q$239*$H$239</f>
        <v>0</v>
      </c>
      <c r="S239" s="163">
        <v>0</v>
      </c>
      <c r="T239" s="164">
        <f>$S$239*$H$239</f>
        <v>0</v>
      </c>
      <c r="AR239" s="85" t="s">
        <v>204</v>
      </c>
      <c r="AT239" s="85" t="s">
        <v>124</v>
      </c>
      <c r="AU239" s="85" t="s">
        <v>76</v>
      </c>
      <c r="AY239" s="85" t="s">
        <v>122</v>
      </c>
      <c r="BE239" s="165">
        <f>IF($N$239="základní",$J$239,0)</f>
        <v>0</v>
      </c>
      <c r="BF239" s="165">
        <f>IF($N$239="snížená",$J$239,0)</f>
        <v>0</v>
      </c>
      <c r="BG239" s="165">
        <f>IF($N$239="zákl. přenesená",$J$239,0)</f>
        <v>0</v>
      </c>
      <c r="BH239" s="165">
        <f>IF($N$239="sníž. přenesená",$J$239,0)</f>
        <v>0</v>
      </c>
      <c r="BI239" s="165">
        <f>IF($N$239="nulová",$J$239,0)</f>
        <v>0</v>
      </c>
      <c r="BJ239" s="85" t="s">
        <v>21</v>
      </c>
      <c r="BK239" s="165">
        <f>ROUND($I$239*$H$239,2)</f>
        <v>0</v>
      </c>
      <c r="BL239" s="85" t="s">
        <v>204</v>
      </c>
      <c r="BM239" s="85" t="s">
        <v>545</v>
      </c>
    </row>
    <row r="240" spans="2:65" s="6" customFormat="1" ht="13.5" customHeight="1">
      <c r="B240" s="81"/>
      <c r="C240" s="157" t="s">
        <v>546</v>
      </c>
      <c r="D240" s="157" t="s">
        <v>124</v>
      </c>
      <c r="E240" s="155" t="s">
        <v>547</v>
      </c>
      <c r="F240" s="156" t="s">
        <v>548</v>
      </c>
      <c r="G240" s="157" t="s">
        <v>260</v>
      </c>
      <c r="H240" s="158">
        <v>2</v>
      </c>
      <c r="I240" s="159"/>
      <c r="J240" s="160">
        <f>ROUND($I$240*$H$240,2)</f>
        <v>0</v>
      </c>
      <c r="K240" s="156" t="s">
        <v>128</v>
      </c>
      <c r="L240" s="128"/>
      <c r="M240" s="161"/>
      <c r="N240" s="162" t="s">
        <v>41</v>
      </c>
      <c r="O240" s="82"/>
      <c r="P240" s="163">
        <f>$O$240*$H$240</f>
        <v>0</v>
      </c>
      <c r="Q240" s="163">
        <v>0</v>
      </c>
      <c r="R240" s="163">
        <f>$Q$240*$H$240</f>
        <v>0</v>
      </c>
      <c r="S240" s="163">
        <v>0</v>
      </c>
      <c r="T240" s="164">
        <f>$S$240*$H$240</f>
        <v>0</v>
      </c>
      <c r="AR240" s="85" t="s">
        <v>204</v>
      </c>
      <c r="AT240" s="85" t="s">
        <v>124</v>
      </c>
      <c r="AU240" s="85" t="s">
        <v>76</v>
      </c>
      <c r="AY240" s="85" t="s">
        <v>122</v>
      </c>
      <c r="BE240" s="165">
        <f>IF($N$240="základní",$J$240,0)</f>
        <v>0</v>
      </c>
      <c r="BF240" s="165">
        <f>IF($N$240="snížená",$J$240,0)</f>
        <v>0</v>
      </c>
      <c r="BG240" s="165">
        <f>IF($N$240="zákl. přenesená",$J$240,0)</f>
        <v>0</v>
      </c>
      <c r="BH240" s="165">
        <f>IF($N$240="sníž. přenesená",$J$240,0)</f>
        <v>0</v>
      </c>
      <c r="BI240" s="165">
        <f>IF($N$240="nulová",$J$240,0)</f>
        <v>0</v>
      </c>
      <c r="BJ240" s="85" t="s">
        <v>21</v>
      </c>
      <c r="BK240" s="165">
        <f>ROUND($I$240*$H$240,2)</f>
        <v>0</v>
      </c>
      <c r="BL240" s="85" t="s">
        <v>204</v>
      </c>
      <c r="BM240" s="85" t="s">
        <v>549</v>
      </c>
    </row>
    <row r="241" spans="2:65" s="6" customFormat="1" ht="13.5" customHeight="1">
      <c r="B241" s="81"/>
      <c r="C241" s="157" t="s">
        <v>550</v>
      </c>
      <c r="D241" s="157" t="s">
        <v>124</v>
      </c>
      <c r="E241" s="155" t="s">
        <v>551</v>
      </c>
      <c r="F241" s="156" t="s">
        <v>552</v>
      </c>
      <c r="G241" s="157" t="s">
        <v>260</v>
      </c>
      <c r="H241" s="158">
        <v>1</v>
      </c>
      <c r="I241" s="159"/>
      <c r="J241" s="160">
        <f>ROUND($I$241*$H$241,2)</f>
        <v>0</v>
      </c>
      <c r="K241" s="156" t="s">
        <v>128</v>
      </c>
      <c r="L241" s="128"/>
      <c r="M241" s="161"/>
      <c r="N241" s="162" t="s">
        <v>41</v>
      </c>
      <c r="O241" s="82"/>
      <c r="P241" s="163">
        <f>$O$241*$H$241</f>
        <v>0</v>
      </c>
      <c r="Q241" s="163">
        <v>0</v>
      </c>
      <c r="R241" s="163">
        <f>$Q$241*$H$241</f>
        <v>0</v>
      </c>
      <c r="S241" s="163">
        <v>0</v>
      </c>
      <c r="T241" s="164">
        <f>$S$241*$H$241</f>
        <v>0</v>
      </c>
      <c r="AR241" s="85" t="s">
        <v>204</v>
      </c>
      <c r="AT241" s="85" t="s">
        <v>124</v>
      </c>
      <c r="AU241" s="85" t="s">
        <v>76</v>
      </c>
      <c r="AY241" s="85" t="s">
        <v>122</v>
      </c>
      <c r="BE241" s="165">
        <f>IF($N$241="základní",$J$241,0)</f>
        <v>0</v>
      </c>
      <c r="BF241" s="165">
        <f>IF($N$241="snížená",$J$241,0)</f>
        <v>0</v>
      </c>
      <c r="BG241" s="165">
        <f>IF($N$241="zákl. přenesená",$J$241,0)</f>
        <v>0</v>
      </c>
      <c r="BH241" s="165">
        <f>IF($N$241="sníž. přenesená",$J$241,0)</f>
        <v>0</v>
      </c>
      <c r="BI241" s="165">
        <f>IF($N$241="nulová",$J$241,0)</f>
        <v>0</v>
      </c>
      <c r="BJ241" s="85" t="s">
        <v>21</v>
      </c>
      <c r="BK241" s="165">
        <f>ROUND($I$241*$H$241,2)</f>
        <v>0</v>
      </c>
      <c r="BL241" s="85" t="s">
        <v>204</v>
      </c>
      <c r="BM241" s="85" t="s">
        <v>553</v>
      </c>
    </row>
    <row r="242" spans="2:63" s="141" customFormat="1" ht="30" customHeight="1">
      <c r="B242" s="142"/>
      <c r="C242" s="143"/>
      <c r="D242" s="143" t="s">
        <v>69</v>
      </c>
      <c r="E242" s="152" t="s">
        <v>554</v>
      </c>
      <c r="F242" s="152" t="s">
        <v>555</v>
      </c>
      <c r="G242" s="143"/>
      <c r="H242" s="143"/>
      <c r="J242" s="153">
        <f>$BK$242</f>
        <v>0</v>
      </c>
      <c r="K242" s="143"/>
      <c r="L242" s="146"/>
      <c r="M242" s="147"/>
      <c r="N242" s="143"/>
      <c r="O242" s="143"/>
      <c r="P242" s="148">
        <f>SUM($P$243:$P$248)</f>
        <v>0</v>
      </c>
      <c r="Q242" s="143"/>
      <c r="R242" s="148">
        <f>SUM($R$243:$R$248)</f>
        <v>1.5958644</v>
      </c>
      <c r="S242" s="143"/>
      <c r="T242" s="149">
        <f>SUM($T$243:$T$248)</f>
        <v>0</v>
      </c>
      <c r="AR242" s="150" t="s">
        <v>76</v>
      </c>
      <c r="AT242" s="150" t="s">
        <v>69</v>
      </c>
      <c r="AU242" s="150" t="s">
        <v>21</v>
      </c>
      <c r="AY242" s="150" t="s">
        <v>122</v>
      </c>
      <c r="BK242" s="151">
        <f>SUM($BK$243:$BK$248)</f>
        <v>0</v>
      </c>
    </row>
    <row r="243" spans="2:65" s="6" customFormat="1" ht="13.5" customHeight="1">
      <c r="B243" s="81"/>
      <c r="C243" s="157" t="s">
        <v>556</v>
      </c>
      <c r="D243" s="157" t="s">
        <v>124</v>
      </c>
      <c r="E243" s="155" t="s">
        <v>557</v>
      </c>
      <c r="F243" s="156" t="s">
        <v>558</v>
      </c>
      <c r="G243" s="157" t="s">
        <v>202</v>
      </c>
      <c r="H243" s="158">
        <v>21</v>
      </c>
      <c r="I243" s="159"/>
      <c r="J243" s="160">
        <f>ROUND($I$243*$H$243,2)</f>
        <v>0</v>
      </c>
      <c r="K243" s="156" t="s">
        <v>128</v>
      </c>
      <c r="L243" s="128"/>
      <c r="M243" s="161"/>
      <c r="N243" s="162" t="s">
        <v>41</v>
      </c>
      <c r="O243" s="82"/>
      <c r="P243" s="163">
        <f>$O$243*$H$243</f>
        <v>0</v>
      </c>
      <c r="Q243" s="163">
        <v>6E-05</v>
      </c>
      <c r="R243" s="163">
        <f>$Q$243*$H$243</f>
        <v>0.00126</v>
      </c>
      <c r="S243" s="163">
        <v>0</v>
      </c>
      <c r="T243" s="164">
        <f>$S$243*$H$243</f>
        <v>0</v>
      </c>
      <c r="AR243" s="85" t="s">
        <v>204</v>
      </c>
      <c r="AT243" s="85" t="s">
        <v>124</v>
      </c>
      <c r="AU243" s="85" t="s">
        <v>76</v>
      </c>
      <c r="AY243" s="85" t="s">
        <v>122</v>
      </c>
      <c r="BE243" s="165">
        <f>IF($N$243="základní",$J$243,0)</f>
        <v>0</v>
      </c>
      <c r="BF243" s="165">
        <f>IF($N$243="snížená",$J$243,0)</f>
        <v>0</v>
      </c>
      <c r="BG243" s="165">
        <f>IF($N$243="zákl. přenesená",$J$243,0)</f>
        <v>0</v>
      </c>
      <c r="BH243" s="165">
        <f>IF($N$243="sníž. přenesená",$J$243,0)</f>
        <v>0</v>
      </c>
      <c r="BI243" s="165">
        <f>IF($N$243="nulová",$J$243,0)</f>
        <v>0</v>
      </c>
      <c r="BJ243" s="85" t="s">
        <v>21</v>
      </c>
      <c r="BK243" s="165">
        <f>ROUND($I$243*$H$243,2)</f>
        <v>0</v>
      </c>
      <c r="BL243" s="85" t="s">
        <v>204</v>
      </c>
      <c r="BM243" s="85" t="s">
        <v>559</v>
      </c>
    </row>
    <row r="244" spans="2:65" s="6" customFormat="1" ht="13.5" customHeight="1">
      <c r="B244" s="81"/>
      <c r="C244" s="184" t="s">
        <v>560</v>
      </c>
      <c r="D244" s="184" t="s">
        <v>183</v>
      </c>
      <c r="E244" s="185" t="s">
        <v>561</v>
      </c>
      <c r="F244" s="186" t="s">
        <v>562</v>
      </c>
      <c r="G244" s="184" t="s">
        <v>362</v>
      </c>
      <c r="H244" s="187">
        <v>1123.5</v>
      </c>
      <c r="I244" s="188"/>
      <c r="J244" s="189">
        <f>ROUND($I$244*$H$244,2)</f>
        <v>0</v>
      </c>
      <c r="K244" s="186"/>
      <c r="L244" s="190"/>
      <c r="M244" s="191"/>
      <c r="N244" s="192" t="s">
        <v>41</v>
      </c>
      <c r="O244" s="82"/>
      <c r="P244" s="163">
        <f>$O$244*$H$244</f>
        <v>0</v>
      </c>
      <c r="Q244" s="163">
        <v>0.001</v>
      </c>
      <c r="R244" s="163">
        <f>$Q$244*$H$244</f>
        <v>1.1235</v>
      </c>
      <c r="S244" s="163">
        <v>0</v>
      </c>
      <c r="T244" s="164">
        <f>$S$244*$H$244</f>
        <v>0</v>
      </c>
      <c r="AR244" s="85" t="s">
        <v>278</v>
      </c>
      <c r="AT244" s="85" t="s">
        <v>183</v>
      </c>
      <c r="AU244" s="85" t="s">
        <v>76</v>
      </c>
      <c r="AY244" s="85" t="s">
        <v>122</v>
      </c>
      <c r="BE244" s="165">
        <f>IF($N$244="základní",$J$244,0)</f>
        <v>0</v>
      </c>
      <c r="BF244" s="165">
        <f>IF($N$244="snížená",$J$244,0)</f>
        <v>0</v>
      </c>
      <c r="BG244" s="165">
        <f>IF($N$244="zákl. přenesená",$J$244,0)</f>
        <v>0</v>
      </c>
      <c r="BH244" s="165">
        <f>IF($N$244="sníž. přenesená",$J$244,0)</f>
        <v>0</v>
      </c>
      <c r="BI244" s="165">
        <f>IF($N$244="nulová",$J$244,0)</f>
        <v>0</v>
      </c>
      <c r="BJ244" s="85" t="s">
        <v>21</v>
      </c>
      <c r="BK244" s="165">
        <f>ROUND($I$244*$H$244,2)</f>
        <v>0</v>
      </c>
      <c r="BL244" s="85" t="s">
        <v>204</v>
      </c>
      <c r="BM244" s="85" t="s">
        <v>563</v>
      </c>
    </row>
    <row r="245" spans="2:65" s="6" customFormat="1" ht="13.5" customHeight="1">
      <c r="B245" s="81"/>
      <c r="C245" s="157" t="s">
        <v>564</v>
      </c>
      <c r="D245" s="157" t="s">
        <v>124</v>
      </c>
      <c r="E245" s="155" t="s">
        <v>565</v>
      </c>
      <c r="F245" s="156" t="s">
        <v>566</v>
      </c>
      <c r="G245" s="157" t="s">
        <v>362</v>
      </c>
      <c r="H245" s="158">
        <v>820.488</v>
      </c>
      <c r="I245" s="159"/>
      <c r="J245" s="160">
        <f>ROUND($I$245*$H$245,2)</f>
        <v>0</v>
      </c>
      <c r="K245" s="156" t="s">
        <v>128</v>
      </c>
      <c r="L245" s="128"/>
      <c r="M245" s="161"/>
      <c r="N245" s="162" t="s">
        <v>41</v>
      </c>
      <c r="O245" s="82"/>
      <c r="P245" s="163">
        <f>$O$245*$H$245</f>
        <v>0</v>
      </c>
      <c r="Q245" s="163">
        <v>5E-05</v>
      </c>
      <c r="R245" s="163">
        <f>$Q$245*$H$245</f>
        <v>0.0410244</v>
      </c>
      <c r="S245" s="163">
        <v>0</v>
      </c>
      <c r="T245" s="164">
        <f>$S$245*$H$245</f>
        <v>0</v>
      </c>
      <c r="AR245" s="85" t="s">
        <v>204</v>
      </c>
      <c r="AT245" s="85" t="s">
        <v>124</v>
      </c>
      <c r="AU245" s="85" t="s">
        <v>76</v>
      </c>
      <c r="AY245" s="85" t="s">
        <v>122</v>
      </c>
      <c r="BE245" s="165">
        <f>IF($N$245="základní",$J$245,0)</f>
        <v>0</v>
      </c>
      <c r="BF245" s="165">
        <f>IF($N$245="snížená",$J$245,0)</f>
        <v>0</v>
      </c>
      <c r="BG245" s="165">
        <f>IF($N$245="zákl. přenesená",$J$245,0)</f>
        <v>0</v>
      </c>
      <c r="BH245" s="165">
        <f>IF($N$245="sníž. přenesená",$J$245,0)</f>
        <v>0</v>
      </c>
      <c r="BI245" s="165">
        <f>IF($N$245="nulová",$J$245,0)</f>
        <v>0</v>
      </c>
      <c r="BJ245" s="85" t="s">
        <v>21</v>
      </c>
      <c r="BK245" s="165">
        <f>ROUND($I$245*$H$245,2)</f>
        <v>0</v>
      </c>
      <c r="BL245" s="85" t="s">
        <v>204</v>
      </c>
      <c r="BM245" s="85" t="s">
        <v>567</v>
      </c>
    </row>
    <row r="246" spans="2:51" s="6" customFormat="1" ht="13.5" customHeight="1">
      <c r="B246" s="166"/>
      <c r="C246" s="167"/>
      <c r="D246" s="168" t="s">
        <v>131</v>
      </c>
      <c r="E246" s="169"/>
      <c r="F246" s="169" t="s">
        <v>568</v>
      </c>
      <c r="G246" s="167"/>
      <c r="H246" s="170">
        <v>820.488</v>
      </c>
      <c r="J246" s="167"/>
      <c r="K246" s="167"/>
      <c r="L246" s="171"/>
      <c r="M246" s="172"/>
      <c r="N246" s="167"/>
      <c r="O246" s="167"/>
      <c r="P246" s="167"/>
      <c r="Q246" s="167"/>
      <c r="R246" s="167"/>
      <c r="S246" s="167"/>
      <c r="T246" s="173"/>
      <c r="AT246" s="174" t="s">
        <v>131</v>
      </c>
      <c r="AU246" s="174" t="s">
        <v>76</v>
      </c>
      <c r="AV246" s="174" t="s">
        <v>76</v>
      </c>
      <c r="AW246" s="174" t="s">
        <v>82</v>
      </c>
      <c r="AX246" s="174" t="s">
        <v>21</v>
      </c>
      <c r="AY246" s="174" t="s">
        <v>122</v>
      </c>
    </row>
    <row r="247" spans="2:65" s="6" customFormat="1" ht="13.5" customHeight="1">
      <c r="B247" s="81"/>
      <c r="C247" s="193" t="s">
        <v>569</v>
      </c>
      <c r="D247" s="193" t="s">
        <v>183</v>
      </c>
      <c r="E247" s="185" t="s">
        <v>570</v>
      </c>
      <c r="F247" s="186" t="s">
        <v>571</v>
      </c>
      <c r="G247" s="184" t="s">
        <v>127</v>
      </c>
      <c r="H247" s="187">
        <v>16.8</v>
      </c>
      <c r="I247" s="188"/>
      <c r="J247" s="189">
        <f>ROUND($I$247*$H$247,2)</f>
        <v>0</v>
      </c>
      <c r="K247" s="186" t="s">
        <v>128</v>
      </c>
      <c r="L247" s="190"/>
      <c r="M247" s="191"/>
      <c r="N247" s="192" t="s">
        <v>41</v>
      </c>
      <c r="O247" s="82"/>
      <c r="P247" s="163">
        <f>$O$247*$H$247</f>
        <v>0</v>
      </c>
      <c r="Q247" s="163">
        <v>0.0256</v>
      </c>
      <c r="R247" s="163">
        <f>$Q$247*$H$247</f>
        <v>0.43008</v>
      </c>
      <c r="S247" s="163">
        <v>0</v>
      </c>
      <c r="T247" s="164">
        <f>$S$247*$H$247</f>
        <v>0</v>
      </c>
      <c r="AR247" s="85" t="s">
        <v>278</v>
      </c>
      <c r="AT247" s="85" t="s">
        <v>183</v>
      </c>
      <c r="AU247" s="85" t="s">
        <v>76</v>
      </c>
      <c r="AY247" s="6" t="s">
        <v>122</v>
      </c>
      <c r="BE247" s="165">
        <f>IF($N$247="základní",$J$247,0)</f>
        <v>0</v>
      </c>
      <c r="BF247" s="165">
        <f>IF($N$247="snížená",$J$247,0)</f>
        <v>0</v>
      </c>
      <c r="BG247" s="165">
        <f>IF($N$247="zákl. přenesená",$J$247,0)</f>
        <v>0</v>
      </c>
      <c r="BH247" s="165">
        <f>IF($N$247="sníž. přenesená",$J$247,0)</f>
        <v>0</v>
      </c>
      <c r="BI247" s="165">
        <f>IF($N$247="nulová",$J$247,0)</f>
        <v>0</v>
      </c>
      <c r="BJ247" s="85" t="s">
        <v>21</v>
      </c>
      <c r="BK247" s="165">
        <f>ROUND($I$247*$H$247,2)</f>
        <v>0</v>
      </c>
      <c r="BL247" s="85" t="s">
        <v>204</v>
      </c>
      <c r="BM247" s="85" t="s">
        <v>572</v>
      </c>
    </row>
    <row r="248" spans="2:51" s="6" customFormat="1" ht="13.5" customHeight="1">
      <c r="B248" s="166"/>
      <c r="C248" s="167"/>
      <c r="D248" s="168" t="s">
        <v>131</v>
      </c>
      <c r="E248" s="169"/>
      <c r="F248" s="169" t="s">
        <v>573</v>
      </c>
      <c r="G248" s="167"/>
      <c r="H248" s="170">
        <v>16.8</v>
      </c>
      <c r="J248" s="167"/>
      <c r="K248" s="167"/>
      <c r="L248" s="171"/>
      <c r="M248" s="172"/>
      <c r="N248" s="167"/>
      <c r="O248" s="167"/>
      <c r="P248" s="167"/>
      <c r="Q248" s="167"/>
      <c r="R248" s="167"/>
      <c r="S248" s="167"/>
      <c r="T248" s="173"/>
      <c r="AT248" s="174" t="s">
        <v>131</v>
      </c>
      <c r="AU248" s="174" t="s">
        <v>76</v>
      </c>
      <c r="AV248" s="174" t="s">
        <v>76</v>
      </c>
      <c r="AW248" s="174" t="s">
        <v>82</v>
      </c>
      <c r="AX248" s="174" t="s">
        <v>21</v>
      </c>
      <c r="AY248" s="174" t="s">
        <v>122</v>
      </c>
    </row>
    <row r="249" spans="2:63" s="141" customFormat="1" ht="38.25" customHeight="1">
      <c r="B249" s="142"/>
      <c r="C249" s="143"/>
      <c r="D249" s="143" t="s">
        <v>69</v>
      </c>
      <c r="E249" s="144" t="s">
        <v>574</v>
      </c>
      <c r="F249" s="144" t="s">
        <v>575</v>
      </c>
      <c r="G249" s="143"/>
      <c r="H249" s="143"/>
      <c r="J249" s="145">
        <f>$BK$249</f>
        <v>0</v>
      </c>
      <c r="K249" s="143"/>
      <c r="L249" s="146"/>
      <c r="M249" s="147"/>
      <c r="N249" s="143"/>
      <c r="O249" s="143"/>
      <c r="P249" s="148">
        <f>$P$250+$P$254+$P$257</f>
        <v>0</v>
      </c>
      <c r="Q249" s="143"/>
      <c r="R249" s="148">
        <f>$R$250+$R$254+$R$257</f>
        <v>0</v>
      </c>
      <c r="S249" s="143"/>
      <c r="T249" s="149">
        <f>$T$250+$T$254+$T$257</f>
        <v>0</v>
      </c>
      <c r="AR249" s="150" t="s">
        <v>146</v>
      </c>
      <c r="AT249" s="150" t="s">
        <v>69</v>
      </c>
      <c r="AU249" s="150" t="s">
        <v>70</v>
      </c>
      <c r="AY249" s="150" t="s">
        <v>122</v>
      </c>
      <c r="BK249" s="151">
        <f>$BK$250+$BK$254+$BK$257</f>
        <v>0</v>
      </c>
    </row>
    <row r="250" spans="2:63" s="141" customFormat="1" ht="20.25" customHeight="1">
      <c r="B250" s="142"/>
      <c r="C250" s="143"/>
      <c r="D250" s="143" t="s">
        <v>69</v>
      </c>
      <c r="E250" s="152" t="s">
        <v>576</v>
      </c>
      <c r="F250" s="152" t="s">
        <v>577</v>
      </c>
      <c r="G250" s="143"/>
      <c r="H250" s="143"/>
      <c r="J250" s="153">
        <f>$BK$250</f>
        <v>0</v>
      </c>
      <c r="K250" s="143"/>
      <c r="L250" s="146"/>
      <c r="M250" s="147"/>
      <c r="N250" s="143"/>
      <c r="O250" s="143"/>
      <c r="P250" s="148">
        <f>SUM($P$251:$P$253)</f>
        <v>0</v>
      </c>
      <c r="Q250" s="143"/>
      <c r="R250" s="148">
        <f>SUM($R$251:$R$253)</f>
        <v>0</v>
      </c>
      <c r="S250" s="143"/>
      <c r="T250" s="149">
        <f>SUM($T$251:$T$253)</f>
        <v>0</v>
      </c>
      <c r="AR250" s="150" t="s">
        <v>146</v>
      </c>
      <c r="AT250" s="150" t="s">
        <v>69</v>
      </c>
      <c r="AU250" s="150" t="s">
        <v>21</v>
      </c>
      <c r="AY250" s="150" t="s">
        <v>122</v>
      </c>
      <c r="BK250" s="151">
        <f>SUM($BK$251:$BK$253)</f>
        <v>0</v>
      </c>
    </row>
    <row r="251" spans="2:65" s="6" customFormat="1" ht="13.5" customHeight="1">
      <c r="B251" s="81"/>
      <c r="C251" s="154" t="s">
        <v>578</v>
      </c>
      <c r="D251" s="154" t="s">
        <v>124</v>
      </c>
      <c r="E251" s="155" t="s">
        <v>579</v>
      </c>
      <c r="F251" s="156" t="s">
        <v>580</v>
      </c>
      <c r="G251" s="157" t="s">
        <v>581</v>
      </c>
      <c r="H251" s="158">
        <v>1</v>
      </c>
      <c r="I251" s="159"/>
      <c r="J251" s="160">
        <f>ROUND($I$251*$H$251,2)</f>
        <v>0</v>
      </c>
      <c r="K251" s="156" t="s">
        <v>128</v>
      </c>
      <c r="L251" s="128"/>
      <c r="M251" s="161"/>
      <c r="N251" s="162" t="s">
        <v>41</v>
      </c>
      <c r="O251" s="82"/>
      <c r="P251" s="163">
        <f>$O$251*$H$251</f>
        <v>0</v>
      </c>
      <c r="Q251" s="163">
        <v>0</v>
      </c>
      <c r="R251" s="163">
        <f>$Q$251*$H$251</f>
        <v>0</v>
      </c>
      <c r="S251" s="163">
        <v>0</v>
      </c>
      <c r="T251" s="164">
        <f>$S$251*$H$251</f>
        <v>0</v>
      </c>
      <c r="AR251" s="85" t="s">
        <v>582</v>
      </c>
      <c r="AT251" s="85" t="s">
        <v>124</v>
      </c>
      <c r="AU251" s="85" t="s">
        <v>76</v>
      </c>
      <c r="AY251" s="6" t="s">
        <v>122</v>
      </c>
      <c r="BE251" s="165">
        <f>IF($N$251="základní",$J$251,0)</f>
        <v>0</v>
      </c>
      <c r="BF251" s="165">
        <f>IF($N$251="snížená",$J$251,0)</f>
        <v>0</v>
      </c>
      <c r="BG251" s="165">
        <f>IF($N$251="zákl. přenesená",$J$251,0)</f>
        <v>0</v>
      </c>
      <c r="BH251" s="165">
        <f>IF($N$251="sníž. přenesená",$J$251,0)</f>
        <v>0</v>
      </c>
      <c r="BI251" s="165">
        <f>IF($N$251="nulová",$J$251,0)</f>
        <v>0</v>
      </c>
      <c r="BJ251" s="85" t="s">
        <v>21</v>
      </c>
      <c r="BK251" s="165">
        <f>ROUND($I$251*$H$251,2)</f>
        <v>0</v>
      </c>
      <c r="BL251" s="85" t="s">
        <v>582</v>
      </c>
      <c r="BM251" s="85" t="s">
        <v>583</v>
      </c>
    </row>
    <row r="252" spans="2:65" s="6" customFormat="1" ht="13.5" customHeight="1">
      <c r="B252" s="81"/>
      <c r="C252" s="157" t="s">
        <v>584</v>
      </c>
      <c r="D252" s="157" t="s">
        <v>124</v>
      </c>
      <c r="E252" s="155" t="s">
        <v>585</v>
      </c>
      <c r="F252" s="156" t="s">
        <v>586</v>
      </c>
      <c r="G252" s="157" t="s">
        <v>581</v>
      </c>
      <c r="H252" s="158">
        <v>1</v>
      </c>
      <c r="I252" s="159"/>
      <c r="J252" s="160">
        <f>ROUND($I$252*$H$252,2)</f>
        <v>0</v>
      </c>
      <c r="K252" s="156" t="s">
        <v>128</v>
      </c>
      <c r="L252" s="128"/>
      <c r="M252" s="161"/>
      <c r="N252" s="162" t="s">
        <v>41</v>
      </c>
      <c r="O252" s="82"/>
      <c r="P252" s="163">
        <f>$O$252*$H$252</f>
        <v>0</v>
      </c>
      <c r="Q252" s="163">
        <v>0</v>
      </c>
      <c r="R252" s="163">
        <f>$Q$252*$H$252</f>
        <v>0</v>
      </c>
      <c r="S252" s="163">
        <v>0</v>
      </c>
      <c r="T252" s="164">
        <f>$S$252*$H$252</f>
        <v>0</v>
      </c>
      <c r="AR252" s="85" t="s">
        <v>582</v>
      </c>
      <c r="AT252" s="85" t="s">
        <v>124</v>
      </c>
      <c r="AU252" s="85" t="s">
        <v>76</v>
      </c>
      <c r="AY252" s="85" t="s">
        <v>122</v>
      </c>
      <c r="BE252" s="165">
        <f>IF($N$252="základní",$J$252,0)</f>
        <v>0</v>
      </c>
      <c r="BF252" s="165">
        <f>IF($N$252="snížená",$J$252,0)</f>
        <v>0</v>
      </c>
      <c r="BG252" s="165">
        <f>IF($N$252="zákl. přenesená",$J$252,0)</f>
        <v>0</v>
      </c>
      <c r="BH252" s="165">
        <f>IF($N$252="sníž. přenesená",$J$252,0)</f>
        <v>0</v>
      </c>
      <c r="BI252" s="165">
        <f>IF($N$252="nulová",$J$252,0)</f>
        <v>0</v>
      </c>
      <c r="BJ252" s="85" t="s">
        <v>21</v>
      </c>
      <c r="BK252" s="165">
        <f>ROUND($I$252*$H$252,2)</f>
        <v>0</v>
      </c>
      <c r="BL252" s="85" t="s">
        <v>582</v>
      </c>
      <c r="BM252" s="85" t="s">
        <v>587</v>
      </c>
    </row>
    <row r="253" spans="2:65" s="6" customFormat="1" ht="13.5" customHeight="1">
      <c r="B253" s="81"/>
      <c r="C253" s="157" t="s">
        <v>588</v>
      </c>
      <c r="D253" s="157" t="s">
        <v>124</v>
      </c>
      <c r="E253" s="155" t="s">
        <v>589</v>
      </c>
      <c r="F253" s="156" t="s">
        <v>590</v>
      </c>
      <c r="G253" s="157" t="s">
        <v>581</v>
      </c>
      <c r="H253" s="158">
        <v>1</v>
      </c>
      <c r="I253" s="159"/>
      <c r="J253" s="160">
        <f>ROUND($I$253*$H$253,2)</f>
        <v>0</v>
      </c>
      <c r="K253" s="156" t="s">
        <v>128</v>
      </c>
      <c r="L253" s="128"/>
      <c r="M253" s="161"/>
      <c r="N253" s="162" t="s">
        <v>41</v>
      </c>
      <c r="O253" s="82"/>
      <c r="P253" s="163">
        <f>$O$253*$H$253</f>
        <v>0</v>
      </c>
      <c r="Q253" s="163">
        <v>0</v>
      </c>
      <c r="R253" s="163">
        <f>$Q$253*$H$253</f>
        <v>0</v>
      </c>
      <c r="S253" s="163">
        <v>0</v>
      </c>
      <c r="T253" s="164">
        <f>$S$253*$H$253</f>
        <v>0</v>
      </c>
      <c r="AR253" s="85" t="s">
        <v>582</v>
      </c>
      <c r="AT253" s="85" t="s">
        <v>124</v>
      </c>
      <c r="AU253" s="85" t="s">
        <v>76</v>
      </c>
      <c r="AY253" s="85" t="s">
        <v>122</v>
      </c>
      <c r="BE253" s="165">
        <f>IF($N$253="základní",$J$253,0)</f>
        <v>0</v>
      </c>
      <c r="BF253" s="165">
        <f>IF($N$253="snížená",$J$253,0)</f>
        <v>0</v>
      </c>
      <c r="BG253" s="165">
        <f>IF($N$253="zákl. přenesená",$J$253,0)</f>
        <v>0</v>
      </c>
      <c r="BH253" s="165">
        <f>IF($N$253="sníž. přenesená",$J$253,0)</f>
        <v>0</v>
      </c>
      <c r="BI253" s="165">
        <f>IF($N$253="nulová",$J$253,0)</f>
        <v>0</v>
      </c>
      <c r="BJ253" s="85" t="s">
        <v>21</v>
      </c>
      <c r="BK253" s="165">
        <f>ROUND($I$253*$H$253,2)</f>
        <v>0</v>
      </c>
      <c r="BL253" s="85" t="s">
        <v>582</v>
      </c>
      <c r="BM253" s="85" t="s">
        <v>591</v>
      </c>
    </row>
    <row r="254" spans="2:63" s="141" customFormat="1" ht="30" customHeight="1">
      <c r="B254" s="142"/>
      <c r="C254" s="143"/>
      <c r="D254" s="143" t="s">
        <v>69</v>
      </c>
      <c r="E254" s="152" t="s">
        <v>592</v>
      </c>
      <c r="F254" s="152" t="s">
        <v>593</v>
      </c>
      <c r="G254" s="143"/>
      <c r="H254" s="143"/>
      <c r="J254" s="153">
        <f>$BK$254</f>
        <v>0</v>
      </c>
      <c r="K254" s="143"/>
      <c r="L254" s="146"/>
      <c r="M254" s="147"/>
      <c r="N254" s="143"/>
      <c r="O254" s="143"/>
      <c r="P254" s="148">
        <f>SUM($P$255:$P$256)</f>
        <v>0</v>
      </c>
      <c r="Q254" s="143"/>
      <c r="R254" s="148">
        <f>SUM($R$255:$R$256)</f>
        <v>0</v>
      </c>
      <c r="S254" s="143"/>
      <c r="T254" s="149">
        <f>SUM($T$255:$T$256)</f>
        <v>0</v>
      </c>
      <c r="AR254" s="150" t="s">
        <v>146</v>
      </c>
      <c r="AT254" s="150" t="s">
        <v>69</v>
      </c>
      <c r="AU254" s="150" t="s">
        <v>21</v>
      </c>
      <c r="AY254" s="150" t="s">
        <v>122</v>
      </c>
      <c r="BK254" s="151">
        <f>SUM($BK$255:$BK$256)</f>
        <v>0</v>
      </c>
    </row>
    <row r="255" spans="2:65" s="6" customFormat="1" ht="13.5" customHeight="1">
      <c r="B255" s="81"/>
      <c r="C255" s="157" t="s">
        <v>594</v>
      </c>
      <c r="D255" s="157" t="s">
        <v>124</v>
      </c>
      <c r="E255" s="155" t="s">
        <v>595</v>
      </c>
      <c r="F255" s="156" t="s">
        <v>596</v>
      </c>
      <c r="G255" s="157" t="s">
        <v>581</v>
      </c>
      <c r="H255" s="158">
        <v>1</v>
      </c>
      <c r="I255" s="159"/>
      <c r="J255" s="160">
        <f>ROUND($I$255*$H$255,2)</f>
        <v>0</v>
      </c>
      <c r="K255" s="156" t="s">
        <v>128</v>
      </c>
      <c r="L255" s="128"/>
      <c r="M255" s="161"/>
      <c r="N255" s="162" t="s">
        <v>41</v>
      </c>
      <c r="O255" s="82"/>
      <c r="P255" s="163">
        <f>$O$255*$H$255</f>
        <v>0</v>
      </c>
      <c r="Q255" s="163">
        <v>0</v>
      </c>
      <c r="R255" s="163">
        <f>$Q$255*$H$255</f>
        <v>0</v>
      </c>
      <c r="S255" s="163">
        <v>0</v>
      </c>
      <c r="T255" s="164">
        <f>$S$255*$H$255</f>
        <v>0</v>
      </c>
      <c r="AR255" s="85" t="s">
        <v>582</v>
      </c>
      <c r="AT255" s="85" t="s">
        <v>124</v>
      </c>
      <c r="AU255" s="85" t="s">
        <v>76</v>
      </c>
      <c r="AY255" s="85" t="s">
        <v>122</v>
      </c>
      <c r="BE255" s="165">
        <f>IF($N$255="základní",$J$255,0)</f>
        <v>0</v>
      </c>
      <c r="BF255" s="165">
        <f>IF($N$255="snížená",$J$255,0)</f>
        <v>0</v>
      </c>
      <c r="BG255" s="165">
        <f>IF($N$255="zákl. přenesená",$J$255,0)</f>
        <v>0</v>
      </c>
      <c r="BH255" s="165">
        <f>IF($N$255="sníž. přenesená",$J$255,0)</f>
        <v>0</v>
      </c>
      <c r="BI255" s="165">
        <f>IF($N$255="nulová",$J$255,0)</f>
        <v>0</v>
      </c>
      <c r="BJ255" s="85" t="s">
        <v>21</v>
      </c>
      <c r="BK255" s="165">
        <f>ROUND($I$255*$H$255,2)</f>
        <v>0</v>
      </c>
      <c r="BL255" s="85" t="s">
        <v>582</v>
      </c>
      <c r="BM255" s="85" t="s">
        <v>597</v>
      </c>
    </row>
    <row r="256" spans="2:65" s="6" customFormat="1" ht="13.5" customHeight="1">
      <c r="B256" s="81"/>
      <c r="C256" s="157" t="s">
        <v>383</v>
      </c>
      <c r="D256" s="157" t="s">
        <v>124</v>
      </c>
      <c r="E256" s="155" t="s">
        <v>598</v>
      </c>
      <c r="F256" s="156" t="s">
        <v>599</v>
      </c>
      <c r="G256" s="157" t="s">
        <v>581</v>
      </c>
      <c r="H256" s="158">
        <v>1</v>
      </c>
      <c r="I256" s="159"/>
      <c r="J256" s="160">
        <f>ROUND($I$256*$H$256,2)</f>
        <v>0</v>
      </c>
      <c r="K256" s="156" t="s">
        <v>128</v>
      </c>
      <c r="L256" s="128"/>
      <c r="M256" s="161"/>
      <c r="N256" s="162" t="s">
        <v>41</v>
      </c>
      <c r="O256" s="82"/>
      <c r="P256" s="163">
        <f>$O$256*$H$256</f>
        <v>0</v>
      </c>
      <c r="Q256" s="163">
        <v>0</v>
      </c>
      <c r="R256" s="163">
        <f>$Q$256*$H$256</f>
        <v>0</v>
      </c>
      <c r="S256" s="163">
        <v>0</v>
      </c>
      <c r="T256" s="164">
        <f>$S$256*$H$256</f>
        <v>0</v>
      </c>
      <c r="AR256" s="85" t="s">
        <v>582</v>
      </c>
      <c r="AT256" s="85" t="s">
        <v>124</v>
      </c>
      <c r="AU256" s="85" t="s">
        <v>76</v>
      </c>
      <c r="AY256" s="85" t="s">
        <v>122</v>
      </c>
      <c r="BE256" s="165">
        <f>IF($N$256="základní",$J$256,0)</f>
        <v>0</v>
      </c>
      <c r="BF256" s="165">
        <f>IF($N$256="snížená",$J$256,0)</f>
        <v>0</v>
      </c>
      <c r="BG256" s="165">
        <f>IF($N$256="zákl. přenesená",$J$256,0)</f>
        <v>0</v>
      </c>
      <c r="BH256" s="165">
        <f>IF($N$256="sníž. přenesená",$J$256,0)</f>
        <v>0</v>
      </c>
      <c r="BI256" s="165">
        <f>IF($N$256="nulová",$J$256,0)</f>
        <v>0</v>
      </c>
      <c r="BJ256" s="85" t="s">
        <v>21</v>
      </c>
      <c r="BK256" s="165">
        <f>ROUND($I$256*$H$256,2)</f>
        <v>0</v>
      </c>
      <c r="BL256" s="85" t="s">
        <v>582</v>
      </c>
      <c r="BM256" s="85" t="s">
        <v>600</v>
      </c>
    </row>
    <row r="257" spans="2:63" s="141" customFormat="1" ht="30" customHeight="1">
      <c r="B257" s="142"/>
      <c r="C257" s="143"/>
      <c r="D257" s="143" t="s">
        <v>69</v>
      </c>
      <c r="E257" s="152" t="s">
        <v>601</v>
      </c>
      <c r="F257" s="152" t="s">
        <v>602</v>
      </c>
      <c r="G257" s="143"/>
      <c r="H257" s="143"/>
      <c r="J257" s="153">
        <f>$BK$257</f>
        <v>0</v>
      </c>
      <c r="K257" s="143"/>
      <c r="L257" s="146"/>
      <c r="M257" s="147"/>
      <c r="N257" s="143"/>
      <c r="O257" s="143"/>
      <c r="P257" s="148">
        <f>$P$258</f>
        <v>0</v>
      </c>
      <c r="Q257" s="143"/>
      <c r="R257" s="148">
        <f>$R$258</f>
        <v>0</v>
      </c>
      <c r="S257" s="143"/>
      <c r="T257" s="149">
        <f>$T$258</f>
        <v>0</v>
      </c>
      <c r="AR257" s="150" t="s">
        <v>146</v>
      </c>
      <c r="AT257" s="150" t="s">
        <v>69</v>
      </c>
      <c r="AU257" s="150" t="s">
        <v>21</v>
      </c>
      <c r="AY257" s="150" t="s">
        <v>122</v>
      </c>
      <c r="BK257" s="151">
        <f>$BK$258</f>
        <v>0</v>
      </c>
    </row>
    <row r="258" spans="2:65" s="6" customFormat="1" ht="13.5" customHeight="1">
      <c r="B258" s="81"/>
      <c r="C258" s="157" t="s">
        <v>27</v>
      </c>
      <c r="D258" s="157" t="s">
        <v>124</v>
      </c>
      <c r="E258" s="155" t="s">
        <v>603</v>
      </c>
      <c r="F258" s="156" t="s">
        <v>604</v>
      </c>
      <c r="G258" s="157" t="s">
        <v>581</v>
      </c>
      <c r="H258" s="158">
        <v>1</v>
      </c>
      <c r="I258" s="159"/>
      <c r="J258" s="160">
        <f>ROUND($I$258*$H$258,2)</f>
        <v>0</v>
      </c>
      <c r="K258" s="156" t="s">
        <v>128</v>
      </c>
      <c r="L258" s="128"/>
      <c r="M258" s="161"/>
      <c r="N258" s="194" t="s">
        <v>41</v>
      </c>
      <c r="O258" s="195"/>
      <c r="P258" s="196">
        <f>$O$258*$H$258</f>
        <v>0</v>
      </c>
      <c r="Q258" s="196">
        <v>0</v>
      </c>
      <c r="R258" s="196">
        <f>$Q$258*$H$258</f>
        <v>0</v>
      </c>
      <c r="S258" s="196">
        <v>0</v>
      </c>
      <c r="T258" s="197">
        <f>$S$258*$H$258</f>
        <v>0</v>
      </c>
      <c r="AR258" s="85" t="s">
        <v>582</v>
      </c>
      <c r="AT258" s="85" t="s">
        <v>124</v>
      </c>
      <c r="AU258" s="85" t="s">
        <v>76</v>
      </c>
      <c r="AY258" s="85" t="s">
        <v>122</v>
      </c>
      <c r="BE258" s="165">
        <f>IF($N$258="základní",$J$258,0)</f>
        <v>0</v>
      </c>
      <c r="BF258" s="165">
        <f>IF($N$258="snížená",$J$258,0)</f>
        <v>0</v>
      </c>
      <c r="BG258" s="165">
        <f>IF($N$258="zákl. přenesená",$J$258,0)</f>
        <v>0</v>
      </c>
      <c r="BH258" s="165">
        <f>IF($N$258="sníž. přenesená",$J$258,0)</f>
        <v>0</v>
      </c>
      <c r="BI258" s="165">
        <f>IF($N$258="nulová",$J$258,0)</f>
        <v>0</v>
      </c>
      <c r="BJ258" s="85" t="s">
        <v>21</v>
      </c>
      <c r="BK258" s="165">
        <f>ROUND($I$258*$H$258,2)</f>
        <v>0</v>
      </c>
      <c r="BL258" s="85" t="s">
        <v>582</v>
      </c>
      <c r="BM258" s="85" t="s">
        <v>605</v>
      </c>
    </row>
    <row r="259" spans="2:12" s="6" customFormat="1" ht="7.5" customHeight="1">
      <c r="B259" s="101"/>
      <c r="C259" s="102"/>
      <c r="D259" s="102"/>
      <c r="E259" s="102"/>
      <c r="F259" s="102"/>
      <c r="G259" s="102"/>
      <c r="H259" s="102"/>
      <c r="I259" s="103"/>
      <c r="J259" s="102"/>
      <c r="K259" s="102"/>
      <c r="L259" s="128"/>
    </row>
    <row r="260" s="2" customFormat="1" ht="12" customHeight="1"/>
  </sheetData>
  <sheetProtection password="CC35" sheet="1" objects="1" scenarios="1" formatColumns="0" formatRows="0" sort="0" autoFilter="0"/>
  <autoFilter ref="C91:K91"/>
  <mergeCells count="6">
    <mergeCell ref="G1:H1"/>
    <mergeCell ref="L2:V2"/>
    <mergeCell ref="E7:H7"/>
    <mergeCell ref="E22:H22"/>
    <mergeCell ref="E43:H43"/>
    <mergeCell ref="E84:H84"/>
  </mergeCells>
  <hyperlinks>
    <hyperlink ref="F1:G1" location="C2" tooltip="Krycí list soupisu" display="1) Krycí list soupisu"/>
    <hyperlink ref="G1:H1" location="C50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zoomScalePageLayoutView="0" workbookViewId="0" topLeftCell="A1">
      <selection activeCell="A1" sqref="A1"/>
    </sheetView>
  </sheetViews>
  <sheetFormatPr defaultColWidth="9.160156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07"/>
      <c r="C2" s="208"/>
      <c r="D2" s="208"/>
      <c r="E2" s="208"/>
      <c r="F2" s="208"/>
      <c r="G2" s="208"/>
      <c r="H2" s="208"/>
      <c r="I2" s="208"/>
      <c r="J2" s="208"/>
      <c r="K2" s="209"/>
    </row>
    <row r="3" spans="2:11" s="212" customFormat="1" ht="45" customHeight="1">
      <c r="B3" s="210"/>
      <c r="C3" s="325" t="s">
        <v>613</v>
      </c>
      <c r="D3" s="325"/>
      <c r="E3" s="325"/>
      <c r="F3" s="325"/>
      <c r="G3" s="325"/>
      <c r="H3" s="325"/>
      <c r="I3" s="325"/>
      <c r="J3" s="325"/>
      <c r="K3" s="211"/>
    </row>
    <row r="4" spans="2:11" ht="25.5" customHeight="1">
      <c r="B4" s="213"/>
      <c r="C4" s="329" t="s">
        <v>614</v>
      </c>
      <c r="D4" s="329"/>
      <c r="E4" s="329"/>
      <c r="F4" s="329"/>
      <c r="G4" s="329"/>
      <c r="H4" s="329"/>
      <c r="I4" s="329"/>
      <c r="J4" s="329"/>
      <c r="K4" s="214"/>
    </row>
    <row r="5" spans="2:11" ht="5.25" customHeight="1">
      <c r="B5" s="213"/>
      <c r="C5" s="215"/>
      <c r="D5" s="215"/>
      <c r="E5" s="215"/>
      <c r="F5" s="215"/>
      <c r="G5" s="215"/>
      <c r="H5" s="215"/>
      <c r="I5" s="215"/>
      <c r="J5" s="215"/>
      <c r="K5" s="214"/>
    </row>
    <row r="6" spans="2:11" ht="15" customHeight="1">
      <c r="B6" s="213"/>
      <c r="C6" s="328" t="s">
        <v>615</v>
      </c>
      <c r="D6" s="328"/>
      <c r="E6" s="328"/>
      <c r="F6" s="328"/>
      <c r="G6" s="328"/>
      <c r="H6" s="328"/>
      <c r="I6" s="328"/>
      <c r="J6" s="328"/>
      <c r="K6" s="214"/>
    </row>
    <row r="7" spans="2:11" ht="15" customHeight="1">
      <c r="B7" s="217"/>
      <c r="C7" s="328" t="s">
        <v>616</v>
      </c>
      <c r="D7" s="328"/>
      <c r="E7" s="328"/>
      <c r="F7" s="328"/>
      <c r="G7" s="328"/>
      <c r="H7" s="328"/>
      <c r="I7" s="328"/>
      <c r="J7" s="328"/>
      <c r="K7" s="214"/>
    </row>
    <row r="8" spans="2:11" ht="12.75" customHeight="1">
      <c r="B8" s="217"/>
      <c r="C8" s="216"/>
      <c r="D8" s="216"/>
      <c r="E8" s="216"/>
      <c r="F8" s="216"/>
      <c r="G8" s="216"/>
      <c r="H8" s="216"/>
      <c r="I8" s="216"/>
      <c r="J8" s="216"/>
      <c r="K8" s="214"/>
    </row>
    <row r="9" spans="2:11" ht="15" customHeight="1">
      <c r="B9" s="217"/>
      <c r="C9" s="328" t="s">
        <v>771</v>
      </c>
      <c r="D9" s="328"/>
      <c r="E9" s="328"/>
      <c r="F9" s="328"/>
      <c r="G9" s="328"/>
      <c r="H9" s="328"/>
      <c r="I9" s="328"/>
      <c r="J9" s="328"/>
      <c r="K9" s="214"/>
    </row>
    <row r="10" spans="2:11" ht="15" customHeight="1">
      <c r="B10" s="217"/>
      <c r="C10" s="216"/>
      <c r="D10" s="328" t="s">
        <v>772</v>
      </c>
      <c r="E10" s="328"/>
      <c r="F10" s="328"/>
      <c r="G10" s="328"/>
      <c r="H10" s="328"/>
      <c r="I10" s="328"/>
      <c r="J10" s="328"/>
      <c r="K10" s="214"/>
    </row>
    <row r="11" spans="2:11" ht="15" customHeight="1">
      <c r="B11" s="217"/>
      <c r="C11" s="218"/>
      <c r="D11" s="328" t="s">
        <v>617</v>
      </c>
      <c r="E11" s="328"/>
      <c r="F11" s="328"/>
      <c r="G11" s="328"/>
      <c r="H11" s="328"/>
      <c r="I11" s="328"/>
      <c r="J11" s="328"/>
      <c r="K11" s="214"/>
    </row>
    <row r="12" spans="2:11" ht="12.75" customHeight="1">
      <c r="B12" s="217"/>
      <c r="C12" s="218"/>
      <c r="D12" s="218"/>
      <c r="E12" s="218"/>
      <c r="F12" s="218"/>
      <c r="G12" s="218"/>
      <c r="H12" s="218"/>
      <c r="I12" s="218"/>
      <c r="J12" s="218"/>
      <c r="K12" s="214"/>
    </row>
    <row r="13" spans="2:11" ht="15" customHeight="1">
      <c r="B13" s="217"/>
      <c r="C13" s="218"/>
      <c r="D13" s="328" t="s">
        <v>773</v>
      </c>
      <c r="E13" s="328"/>
      <c r="F13" s="328"/>
      <c r="G13" s="328"/>
      <c r="H13" s="328"/>
      <c r="I13" s="328"/>
      <c r="J13" s="328"/>
      <c r="K13" s="214"/>
    </row>
    <row r="14" spans="2:11" ht="15" customHeight="1">
      <c r="B14" s="217"/>
      <c r="C14" s="218"/>
      <c r="D14" s="328" t="s">
        <v>618</v>
      </c>
      <c r="E14" s="328"/>
      <c r="F14" s="328"/>
      <c r="G14" s="328"/>
      <c r="H14" s="328"/>
      <c r="I14" s="328"/>
      <c r="J14" s="328"/>
      <c r="K14" s="214"/>
    </row>
    <row r="15" spans="2:11" ht="15" customHeight="1">
      <c r="B15" s="217"/>
      <c r="C15" s="218"/>
      <c r="D15" s="328" t="s">
        <v>619</v>
      </c>
      <c r="E15" s="328"/>
      <c r="F15" s="328"/>
      <c r="G15" s="328"/>
      <c r="H15" s="328"/>
      <c r="I15" s="328"/>
      <c r="J15" s="328"/>
      <c r="K15" s="214"/>
    </row>
    <row r="16" spans="2:11" ht="15" customHeight="1">
      <c r="B16" s="217"/>
      <c r="C16" s="218"/>
      <c r="D16" s="218"/>
      <c r="E16" s="219" t="s">
        <v>73</v>
      </c>
      <c r="F16" s="328" t="s">
        <v>620</v>
      </c>
      <c r="G16" s="328"/>
      <c r="H16" s="328"/>
      <c r="I16" s="328"/>
      <c r="J16" s="328"/>
      <c r="K16" s="214"/>
    </row>
    <row r="17" spans="2:11" ht="15" customHeight="1">
      <c r="B17" s="217"/>
      <c r="C17" s="218"/>
      <c r="D17" s="218"/>
      <c r="E17" s="219" t="s">
        <v>621</v>
      </c>
      <c r="F17" s="328" t="s">
        <v>622</v>
      </c>
      <c r="G17" s="328"/>
      <c r="H17" s="328"/>
      <c r="I17" s="328"/>
      <c r="J17" s="328"/>
      <c r="K17" s="214"/>
    </row>
    <row r="18" spans="2:11" ht="15" customHeight="1">
      <c r="B18" s="217"/>
      <c r="C18" s="218"/>
      <c r="D18" s="218"/>
      <c r="E18" s="219" t="s">
        <v>623</v>
      </c>
      <c r="F18" s="328" t="s">
        <v>624</v>
      </c>
      <c r="G18" s="328"/>
      <c r="H18" s="328"/>
      <c r="I18" s="328"/>
      <c r="J18" s="328"/>
      <c r="K18" s="214"/>
    </row>
    <row r="19" spans="2:11" ht="15" customHeight="1">
      <c r="B19" s="217"/>
      <c r="C19" s="218"/>
      <c r="D19" s="218"/>
      <c r="E19" s="219" t="s">
        <v>625</v>
      </c>
      <c r="F19" s="328" t="s">
        <v>626</v>
      </c>
      <c r="G19" s="328"/>
      <c r="H19" s="328"/>
      <c r="I19" s="328"/>
      <c r="J19" s="328"/>
      <c r="K19" s="214"/>
    </row>
    <row r="20" spans="2:11" ht="15" customHeight="1">
      <c r="B20" s="217"/>
      <c r="C20" s="218"/>
      <c r="D20" s="218"/>
      <c r="E20" s="219" t="s">
        <v>627</v>
      </c>
      <c r="F20" s="328" t="s">
        <v>628</v>
      </c>
      <c r="G20" s="328"/>
      <c r="H20" s="328"/>
      <c r="I20" s="328"/>
      <c r="J20" s="328"/>
      <c r="K20" s="214"/>
    </row>
    <row r="21" spans="2:11" ht="15" customHeight="1">
      <c r="B21" s="217"/>
      <c r="C21" s="218"/>
      <c r="D21" s="218"/>
      <c r="E21" s="219" t="s">
        <v>629</v>
      </c>
      <c r="F21" s="328" t="s">
        <v>630</v>
      </c>
      <c r="G21" s="328"/>
      <c r="H21" s="328"/>
      <c r="I21" s="328"/>
      <c r="J21" s="328"/>
      <c r="K21" s="214"/>
    </row>
    <row r="22" spans="2:11" ht="12.75" customHeight="1">
      <c r="B22" s="217"/>
      <c r="C22" s="218"/>
      <c r="D22" s="218"/>
      <c r="E22" s="218"/>
      <c r="F22" s="218"/>
      <c r="G22" s="218"/>
      <c r="H22" s="218"/>
      <c r="I22" s="218"/>
      <c r="J22" s="218"/>
      <c r="K22" s="214"/>
    </row>
    <row r="23" spans="2:11" ht="15" customHeight="1">
      <c r="B23" s="217"/>
      <c r="C23" s="328" t="s">
        <v>774</v>
      </c>
      <c r="D23" s="328"/>
      <c r="E23" s="328"/>
      <c r="F23" s="328"/>
      <c r="G23" s="328"/>
      <c r="H23" s="328"/>
      <c r="I23" s="328"/>
      <c r="J23" s="328"/>
      <c r="K23" s="214"/>
    </row>
    <row r="24" spans="2:11" ht="15" customHeight="1">
      <c r="B24" s="217"/>
      <c r="C24" s="328" t="s">
        <v>631</v>
      </c>
      <c r="D24" s="328"/>
      <c r="E24" s="328"/>
      <c r="F24" s="328"/>
      <c r="G24" s="328"/>
      <c r="H24" s="328"/>
      <c r="I24" s="328"/>
      <c r="J24" s="328"/>
      <c r="K24" s="214"/>
    </row>
    <row r="25" spans="2:11" ht="15" customHeight="1">
      <c r="B25" s="217"/>
      <c r="C25" s="216"/>
      <c r="D25" s="328" t="s">
        <v>775</v>
      </c>
      <c r="E25" s="328"/>
      <c r="F25" s="328"/>
      <c r="G25" s="328"/>
      <c r="H25" s="328"/>
      <c r="I25" s="328"/>
      <c r="J25" s="328"/>
      <c r="K25" s="214"/>
    </row>
    <row r="26" spans="2:11" ht="15" customHeight="1">
      <c r="B26" s="217"/>
      <c r="C26" s="218"/>
      <c r="D26" s="328" t="s">
        <v>632</v>
      </c>
      <c r="E26" s="328"/>
      <c r="F26" s="328"/>
      <c r="G26" s="328"/>
      <c r="H26" s="328"/>
      <c r="I26" s="328"/>
      <c r="J26" s="328"/>
      <c r="K26" s="214"/>
    </row>
    <row r="27" spans="2:11" ht="12.75" customHeight="1">
      <c r="B27" s="217"/>
      <c r="C27" s="218"/>
      <c r="D27" s="218"/>
      <c r="E27" s="218"/>
      <c r="F27" s="218"/>
      <c r="G27" s="218"/>
      <c r="H27" s="218"/>
      <c r="I27" s="218"/>
      <c r="J27" s="218"/>
      <c r="K27" s="214"/>
    </row>
    <row r="28" spans="2:11" ht="15" customHeight="1">
      <c r="B28" s="217"/>
      <c r="C28" s="218"/>
      <c r="D28" s="328" t="s">
        <v>776</v>
      </c>
      <c r="E28" s="328"/>
      <c r="F28" s="328"/>
      <c r="G28" s="328"/>
      <c r="H28" s="328"/>
      <c r="I28" s="328"/>
      <c r="J28" s="328"/>
      <c r="K28" s="214"/>
    </row>
    <row r="29" spans="2:11" ht="15" customHeight="1">
      <c r="B29" s="217"/>
      <c r="C29" s="218"/>
      <c r="D29" s="328" t="s">
        <v>633</v>
      </c>
      <c r="E29" s="328"/>
      <c r="F29" s="328"/>
      <c r="G29" s="328"/>
      <c r="H29" s="328"/>
      <c r="I29" s="328"/>
      <c r="J29" s="328"/>
      <c r="K29" s="214"/>
    </row>
    <row r="30" spans="2:11" ht="12.75" customHeight="1">
      <c r="B30" s="217"/>
      <c r="C30" s="218"/>
      <c r="D30" s="218"/>
      <c r="E30" s="218"/>
      <c r="F30" s="218"/>
      <c r="G30" s="218"/>
      <c r="H30" s="218"/>
      <c r="I30" s="218"/>
      <c r="J30" s="218"/>
      <c r="K30" s="214"/>
    </row>
    <row r="31" spans="2:11" ht="15" customHeight="1">
      <c r="B31" s="217"/>
      <c r="C31" s="218"/>
      <c r="D31" s="328" t="s">
        <v>777</v>
      </c>
      <c r="E31" s="328"/>
      <c r="F31" s="328"/>
      <c r="G31" s="328"/>
      <c r="H31" s="328"/>
      <c r="I31" s="328"/>
      <c r="J31" s="328"/>
      <c r="K31" s="214"/>
    </row>
    <row r="32" spans="2:11" ht="15" customHeight="1">
      <c r="B32" s="217"/>
      <c r="C32" s="218"/>
      <c r="D32" s="328" t="s">
        <v>634</v>
      </c>
      <c r="E32" s="328"/>
      <c r="F32" s="328"/>
      <c r="G32" s="328"/>
      <c r="H32" s="328"/>
      <c r="I32" s="328"/>
      <c r="J32" s="328"/>
      <c r="K32" s="214"/>
    </row>
    <row r="33" spans="2:11" ht="15" customHeight="1">
      <c r="B33" s="217"/>
      <c r="C33" s="218"/>
      <c r="D33" s="328" t="s">
        <v>635</v>
      </c>
      <c r="E33" s="328"/>
      <c r="F33" s="328"/>
      <c r="G33" s="328"/>
      <c r="H33" s="328"/>
      <c r="I33" s="328"/>
      <c r="J33" s="328"/>
      <c r="K33" s="214"/>
    </row>
    <row r="34" spans="2:11" ht="15" customHeight="1">
      <c r="B34" s="217"/>
      <c r="C34" s="218"/>
      <c r="D34" s="216"/>
      <c r="E34" s="220" t="s">
        <v>106</v>
      </c>
      <c r="F34" s="216"/>
      <c r="G34" s="328" t="s">
        <v>636</v>
      </c>
      <c r="H34" s="328"/>
      <c r="I34" s="328"/>
      <c r="J34" s="328"/>
      <c r="K34" s="214"/>
    </row>
    <row r="35" spans="2:11" ht="30.75" customHeight="1">
      <c r="B35" s="217"/>
      <c r="C35" s="218"/>
      <c r="D35" s="216"/>
      <c r="E35" s="220" t="s">
        <v>637</v>
      </c>
      <c r="F35" s="216"/>
      <c r="G35" s="328" t="s">
        <v>638</v>
      </c>
      <c r="H35" s="328"/>
      <c r="I35" s="328"/>
      <c r="J35" s="328"/>
      <c r="K35" s="214"/>
    </row>
    <row r="36" spans="2:11" ht="15" customHeight="1">
      <c r="B36" s="217"/>
      <c r="C36" s="218"/>
      <c r="D36" s="216"/>
      <c r="E36" s="220" t="s">
        <v>51</v>
      </c>
      <c r="F36" s="216"/>
      <c r="G36" s="328" t="s">
        <v>639</v>
      </c>
      <c r="H36" s="328"/>
      <c r="I36" s="328"/>
      <c r="J36" s="328"/>
      <c r="K36" s="214"/>
    </row>
    <row r="37" spans="2:11" ht="15" customHeight="1">
      <c r="B37" s="217"/>
      <c r="C37" s="218"/>
      <c r="D37" s="216"/>
      <c r="E37" s="220" t="s">
        <v>107</v>
      </c>
      <c r="F37" s="216"/>
      <c r="G37" s="328" t="s">
        <v>640</v>
      </c>
      <c r="H37" s="328"/>
      <c r="I37" s="328"/>
      <c r="J37" s="328"/>
      <c r="K37" s="214"/>
    </row>
    <row r="38" spans="2:11" ht="15" customHeight="1">
      <c r="B38" s="217"/>
      <c r="C38" s="218"/>
      <c r="D38" s="216"/>
      <c r="E38" s="220" t="s">
        <v>108</v>
      </c>
      <c r="F38" s="216"/>
      <c r="G38" s="328" t="s">
        <v>641</v>
      </c>
      <c r="H38" s="328"/>
      <c r="I38" s="328"/>
      <c r="J38" s="328"/>
      <c r="K38" s="214"/>
    </row>
    <row r="39" spans="2:11" ht="15" customHeight="1">
      <c r="B39" s="217"/>
      <c r="C39" s="218"/>
      <c r="D39" s="216"/>
      <c r="E39" s="220" t="s">
        <v>109</v>
      </c>
      <c r="F39" s="216"/>
      <c r="G39" s="328" t="s">
        <v>642</v>
      </c>
      <c r="H39" s="328"/>
      <c r="I39" s="328"/>
      <c r="J39" s="328"/>
      <c r="K39" s="214"/>
    </row>
    <row r="40" spans="2:11" ht="15" customHeight="1">
      <c r="B40" s="217"/>
      <c r="C40" s="218"/>
      <c r="D40" s="216"/>
      <c r="E40" s="220" t="s">
        <v>643</v>
      </c>
      <c r="F40" s="216"/>
      <c r="G40" s="328" t="s">
        <v>644</v>
      </c>
      <c r="H40" s="328"/>
      <c r="I40" s="328"/>
      <c r="J40" s="328"/>
      <c r="K40" s="214"/>
    </row>
    <row r="41" spans="2:11" ht="15" customHeight="1">
      <c r="B41" s="217"/>
      <c r="C41" s="218"/>
      <c r="D41" s="216"/>
      <c r="E41" s="220"/>
      <c r="F41" s="216"/>
      <c r="G41" s="328" t="s">
        <v>645</v>
      </c>
      <c r="H41" s="328"/>
      <c r="I41" s="328"/>
      <c r="J41" s="328"/>
      <c r="K41" s="214"/>
    </row>
    <row r="42" spans="2:11" ht="15" customHeight="1">
      <c r="B42" s="217"/>
      <c r="C42" s="218"/>
      <c r="D42" s="216"/>
      <c r="E42" s="220" t="s">
        <v>646</v>
      </c>
      <c r="F42" s="216"/>
      <c r="G42" s="328" t="s">
        <v>647</v>
      </c>
      <c r="H42" s="328"/>
      <c r="I42" s="328"/>
      <c r="J42" s="328"/>
      <c r="K42" s="214"/>
    </row>
    <row r="43" spans="2:11" ht="15" customHeight="1">
      <c r="B43" s="217"/>
      <c r="C43" s="218"/>
      <c r="D43" s="216"/>
      <c r="E43" s="220" t="s">
        <v>112</v>
      </c>
      <c r="F43" s="216"/>
      <c r="G43" s="328" t="s">
        <v>648</v>
      </c>
      <c r="H43" s="328"/>
      <c r="I43" s="328"/>
      <c r="J43" s="328"/>
      <c r="K43" s="214"/>
    </row>
    <row r="44" spans="2:11" ht="12.75" customHeight="1">
      <c r="B44" s="217"/>
      <c r="C44" s="218"/>
      <c r="D44" s="216"/>
      <c r="E44" s="216"/>
      <c r="F44" s="216"/>
      <c r="G44" s="216"/>
      <c r="H44" s="216"/>
      <c r="I44" s="216"/>
      <c r="J44" s="216"/>
      <c r="K44" s="214"/>
    </row>
    <row r="45" spans="2:11" ht="15" customHeight="1">
      <c r="B45" s="217"/>
      <c r="C45" s="218"/>
      <c r="D45" s="328" t="s">
        <v>649</v>
      </c>
      <c r="E45" s="328"/>
      <c r="F45" s="328"/>
      <c r="G45" s="328"/>
      <c r="H45" s="328"/>
      <c r="I45" s="328"/>
      <c r="J45" s="328"/>
      <c r="K45" s="214"/>
    </row>
    <row r="46" spans="2:11" ht="15" customHeight="1">
      <c r="B46" s="217"/>
      <c r="C46" s="218"/>
      <c r="D46" s="218"/>
      <c r="E46" s="328" t="s">
        <v>650</v>
      </c>
      <c r="F46" s="328"/>
      <c r="G46" s="328"/>
      <c r="H46" s="328"/>
      <c r="I46" s="328"/>
      <c r="J46" s="328"/>
      <c r="K46" s="214"/>
    </row>
    <row r="47" spans="2:11" ht="15" customHeight="1">
      <c r="B47" s="217"/>
      <c r="C47" s="218"/>
      <c r="D47" s="218"/>
      <c r="E47" s="328" t="s">
        <v>651</v>
      </c>
      <c r="F47" s="328"/>
      <c r="G47" s="328"/>
      <c r="H47" s="328"/>
      <c r="I47" s="328"/>
      <c r="J47" s="328"/>
      <c r="K47" s="214"/>
    </row>
    <row r="48" spans="2:11" ht="15" customHeight="1">
      <c r="B48" s="217"/>
      <c r="C48" s="218"/>
      <c r="D48" s="218"/>
      <c r="E48" s="328" t="s">
        <v>652</v>
      </c>
      <c r="F48" s="328"/>
      <c r="G48" s="328"/>
      <c r="H48" s="328"/>
      <c r="I48" s="328"/>
      <c r="J48" s="328"/>
      <c r="K48" s="214"/>
    </row>
    <row r="49" spans="2:11" ht="15" customHeight="1">
      <c r="B49" s="217"/>
      <c r="C49" s="218"/>
      <c r="D49" s="328" t="s">
        <v>653</v>
      </c>
      <c r="E49" s="328"/>
      <c r="F49" s="328"/>
      <c r="G49" s="328"/>
      <c r="H49" s="328"/>
      <c r="I49" s="328"/>
      <c r="J49" s="328"/>
      <c r="K49" s="214"/>
    </row>
    <row r="50" spans="2:11" ht="25.5" customHeight="1">
      <c r="B50" s="213"/>
      <c r="C50" s="329" t="s">
        <v>654</v>
      </c>
      <c r="D50" s="329"/>
      <c r="E50" s="329"/>
      <c r="F50" s="329"/>
      <c r="G50" s="329"/>
      <c r="H50" s="329"/>
      <c r="I50" s="329"/>
      <c r="J50" s="329"/>
      <c r="K50" s="214"/>
    </row>
    <row r="51" spans="2:11" ht="5.25" customHeight="1">
      <c r="B51" s="213"/>
      <c r="C51" s="215"/>
      <c r="D51" s="215"/>
      <c r="E51" s="215"/>
      <c r="F51" s="215"/>
      <c r="G51" s="215"/>
      <c r="H51" s="215"/>
      <c r="I51" s="215"/>
      <c r="J51" s="215"/>
      <c r="K51" s="214"/>
    </row>
    <row r="52" spans="2:11" ht="15" customHeight="1">
      <c r="B52" s="213"/>
      <c r="C52" s="328" t="s">
        <v>655</v>
      </c>
      <c r="D52" s="328"/>
      <c r="E52" s="328"/>
      <c r="F52" s="328"/>
      <c r="G52" s="328"/>
      <c r="H52" s="328"/>
      <c r="I52" s="328"/>
      <c r="J52" s="328"/>
      <c r="K52" s="214"/>
    </row>
    <row r="53" spans="2:11" ht="15" customHeight="1">
      <c r="B53" s="213"/>
      <c r="C53" s="328" t="s">
        <v>656</v>
      </c>
      <c r="D53" s="328"/>
      <c r="E53" s="328"/>
      <c r="F53" s="328"/>
      <c r="G53" s="328"/>
      <c r="H53" s="328"/>
      <c r="I53" s="328"/>
      <c r="J53" s="328"/>
      <c r="K53" s="214"/>
    </row>
    <row r="54" spans="2:11" ht="12.75" customHeight="1">
      <c r="B54" s="213"/>
      <c r="C54" s="216"/>
      <c r="D54" s="216"/>
      <c r="E54" s="216"/>
      <c r="F54" s="216"/>
      <c r="G54" s="216"/>
      <c r="H54" s="216"/>
      <c r="I54" s="216"/>
      <c r="J54" s="216"/>
      <c r="K54" s="214"/>
    </row>
    <row r="55" spans="2:11" ht="15" customHeight="1">
      <c r="B55" s="213"/>
      <c r="C55" s="328" t="s">
        <v>657</v>
      </c>
      <c r="D55" s="328"/>
      <c r="E55" s="328"/>
      <c r="F55" s="328"/>
      <c r="G55" s="328"/>
      <c r="H55" s="328"/>
      <c r="I55" s="328"/>
      <c r="J55" s="328"/>
      <c r="K55" s="214"/>
    </row>
    <row r="56" spans="2:11" ht="15" customHeight="1">
      <c r="B56" s="213"/>
      <c r="C56" s="218"/>
      <c r="D56" s="328" t="s">
        <v>658</v>
      </c>
      <c r="E56" s="328"/>
      <c r="F56" s="328"/>
      <c r="G56" s="328"/>
      <c r="H56" s="328"/>
      <c r="I56" s="328"/>
      <c r="J56" s="328"/>
      <c r="K56" s="214"/>
    </row>
    <row r="57" spans="2:11" ht="15" customHeight="1">
      <c r="B57" s="213"/>
      <c r="C57" s="218"/>
      <c r="D57" s="328" t="s">
        <v>659</v>
      </c>
      <c r="E57" s="328"/>
      <c r="F57" s="328"/>
      <c r="G57" s="328"/>
      <c r="H57" s="328"/>
      <c r="I57" s="328"/>
      <c r="J57" s="328"/>
      <c r="K57" s="214"/>
    </row>
    <row r="58" spans="2:11" ht="15" customHeight="1">
      <c r="B58" s="213"/>
      <c r="C58" s="218"/>
      <c r="D58" s="328" t="s">
        <v>660</v>
      </c>
      <c r="E58" s="328"/>
      <c r="F58" s="328"/>
      <c r="G58" s="328"/>
      <c r="H58" s="328"/>
      <c r="I58" s="328"/>
      <c r="J58" s="328"/>
      <c r="K58" s="214"/>
    </row>
    <row r="59" spans="2:11" ht="15" customHeight="1">
      <c r="B59" s="213"/>
      <c r="C59" s="218"/>
      <c r="D59" s="328" t="s">
        <v>661</v>
      </c>
      <c r="E59" s="328"/>
      <c r="F59" s="328"/>
      <c r="G59" s="328"/>
      <c r="H59" s="328"/>
      <c r="I59" s="328"/>
      <c r="J59" s="328"/>
      <c r="K59" s="214"/>
    </row>
    <row r="60" spans="2:11" ht="15" customHeight="1">
      <c r="B60" s="213"/>
      <c r="C60" s="218"/>
      <c r="D60" s="327" t="s">
        <v>662</v>
      </c>
      <c r="E60" s="327"/>
      <c r="F60" s="327"/>
      <c r="G60" s="327"/>
      <c r="H60" s="327"/>
      <c r="I60" s="327"/>
      <c r="J60" s="327"/>
      <c r="K60" s="214"/>
    </row>
    <row r="61" spans="2:11" ht="15" customHeight="1">
      <c r="B61" s="213"/>
      <c r="C61" s="218"/>
      <c r="D61" s="328" t="s">
        <v>663</v>
      </c>
      <c r="E61" s="328"/>
      <c r="F61" s="328"/>
      <c r="G61" s="328"/>
      <c r="H61" s="328"/>
      <c r="I61" s="328"/>
      <c r="J61" s="328"/>
      <c r="K61" s="214"/>
    </row>
    <row r="62" spans="2:11" ht="12.75" customHeight="1">
      <c r="B62" s="213"/>
      <c r="C62" s="218"/>
      <c r="D62" s="218"/>
      <c r="E62" s="221"/>
      <c r="F62" s="218"/>
      <c r="G62" s="218"/>
      <c r="H62" s="218"/>
      <c r="I62" s="218"/>
      <c r="J62" s="218"/>
      <c r="K62" s="214"/>
    </row>
    <row r="63" spans="2:11" ht="15" customHeight="1">
      <c r="B63" s="213"/>
      <c r="C63" s="218"/>
      <c r="D63" s="328" t="s">
        <v>664</v>
      </c>
      <c r="E63" s="328"/>
      <c r="F63" s="328"/>
      <c r="G63" s="328"/>
      <c r="H63" s="328"/>
      <c r="I63" s="328"/>
      <c r="J63" s="328"/>
      <c r="K63" s="214"/>
    </row>
    <row r="64" spans="2:11" ht="15" customHeight="1">
      <c r="B64" s="213"/>
      <c r="C64" s="218"/>
      <c r="D64" s="327" t="s">
        <v>665</v>
      </c>
      <c r="E64" s="327"/>
      <c r="F64" s="327"/>
      <c r="G64" s="327"/>
      <c r="H64" s="327"/>
      <c r="I64" s="327"/>
      <c r="J64" s="327"/>
      <c r="K64" s="214"/>
    </row>
    <row r="65" spans="2:11" ht="15" customHeight="1">
      <c r="B65" s="213"/>
      <c r="C65" s="218"/>
      <c r="D65" s="328" t="s">
        <v>666</v>
      </c>
      <c r="E65" s="328"/>
      <c r="F65" s="328"/>
      <c r="G65" s="328"/>
      <c r="H65" s="328"/>
      <c r="I65" s="328"/>
      <c r="J65" s="328"/>
      <c r="K65" s="214"/>
    </row>
    <row r="66" spans="2:11" ht="15" customHeight="1">
      <c r="B66" s="213"/>
      <c r="C66" s="218"/>
      <c r="D66" s="328" t="s">
        <v>667</v>
      </c>
      <c r="E66" s="328"/>
      <c r="F66" s="328"/>
      <c r="G66" s="328"/>
      <c r="H66" s="328"/>
      <c r="I66" s="328"/>
      <c r="J66" s="328"/>
      <c r="K66" s="214"/>
    </row>
    <row r="67" spans="2:11" ht="15" customHeight="1">
      <c r="B67" s="213"/>
      <c r="C67" s="218"/>
      <c r="D67" s="328" t="s">
        <v>668</v>
      </c>
      <c r="E67" s="328"/>
      <c r="F67" s="328"/>
      <c r="G67" s="328"/>
      <c r="H67" s="328"/>
      <c r="I67" s="328"/>
      <c r="J67" s="328"/>
      <c r="K67" s="214"/>
    </row>
    <row r="68" spans="2:11" ht="15" customHeight="1">
      <c r="B68" s="213"/>
      <c r="C68" s="218"/>
      <c r="D68" s="328" t="s">
        <v>669</v>
      </c>
      <c r="E68" s="328"/>
      <c r="F68" s="328"/>
      <c r="G68" s="328"/>
      <c r="H68" s="328"/>
      <c r="I68" s="328"/>
      <c r="J68" s="328"/>
      <c r="K68" s="214"/>
    </row>
    <row r="69" spans="2:11" ht="12.75" customHeight="1">
      <c r="B69" s="222"/>
      <c r="C69" s="223"/>
      <c r="D69" s="223"/>
      <c r="E69" s="223"/>
      <c r="F69" s="223"/>
      <c r="G69" s="223"/>
      <c r="H69" s="223"/>
      <c r="I69" s="223"/>
      <c r="J69" s="223"/>
      <c r="K69" s="224"/>
    </row>
    <row r="70" spans="2:11" ht="18.75" customHeight="1">
      <c r="B70" s="225"/>
      <c r="C70" s="225"/>
      <c r="D70" s="225"/>
      <c r="E70" s="225"/>
      <c r="F70" s="225"/>
      <c r="G70" s="225"/>
      <c r="H70" s="225"/>
      <c r="I70" s="225"/>
      <c r="J70" s="225"/>
      <c r="K70" s="226"/>
    </row>
    <row r="71" spans="2:11" ht="18.75" customHeight="1">
      <c r="B71" s="226"/>
      <c r="C71" s="226"/>
      <c r="D71" s="226"/>
      <c r="E71" s="226"/>
      <c r="F71" s="226"/>
      <c r="G71" s="226"/>
      <c r="H71" s="226"/>
      <c r="I71" s="226"/>
      <c r="J71" s="226"/>
      <c r="K71" s="226"/>
    </row>
    <row r="72" spans="2:11" ht="7.5" customHeight="1">
      <c r="B72" s="227"/>
      <c r="C72" s="228"/>
      <c r="D72" s="228"/>
      <c r="E72" s="228"/>
      <c r="F72" s="228"/>
      <c r="G72" s="228"/>
      <c r="H72" s="228"/>
      <c r="I72" s="228"/>
      <c r="J72" s="228"/>
      <c r="K72" s="229"/>
    </row>
    <row r="73" spans="2:11" ht="45" customHeight="1">
      <c r="B73" s="230"/>
      <c r="C73" s="326" t="s">
        <v>612</v>
      </c>
      <c r="D73" s="326"/>
      <c r="E73" s="326"/>
      <c r="F73" s="326"/>
      <c r="G73" s="326"/>
      <c r="H73" s="326"/>
      <c r="I73" s="326"/>
      <c r="J73" s="326"/>
      <c r="K73" s="231"/>
    </row>
    <row r="74" spans="2:11" ht="17.25" customHeight="1">
      <c r="B74" s="230"/>
      <c r="C74" s="232" t="s">
        <v>670</v>
      </c>
      <c r="D74" s="232"/>
      <c r="E74" s="232"/>
      <c r="F74" s="232" t="s">
        <v>671</v>
      </c>
      <c r="G74" s="233"/>
      <c r="H74" s="232" t="s">
        <v>107</v>
      </c>
      <c r="I74" s="232" t="s">
        <v>55</v>
      </c>
      <c r="J74" s="232" t="s">
        <v>672</v>
      </c>
      <c r="K74" s="231"/>
    </row>
    <row r="75" spans="2:11" ht="17.25" customHeight="1">
      <c r="B75" s="230"/>
      <c r="C75" s="234" t="s">
        <v>673</v>
      </c>
      <c r="D75" s="234"/>
      <c r="E75" s="234"/>
      <c r="F75" s="235" t="s">
        <v>674</v>
      </c>
      <c r="G75" s="236"/>
      <c r="H75" s="234"/>
      <c r="I75" s="234"/>
      <c r="J75" s="234" t="s">
        <v>675</v>
      </c>
      <c r="K75" s="231"/>
    </row>
    <row r="76" spans="2:11" ht="5.25" customHeight="1">
      <c r="B76" s="230"/>
      <c r="C76" s="237"/>
      <c r="D76" s="237"/>
      <c r="E76" s="237"/>
      <c r="F76" s="237"/>
      <c r="G76" s="238"/>
      <c r="H76" s="237"/>
      <c r="I76" s="237"/>
      <c r="J76" s="237"/>
      <c r="K76" s="231"/>
    </row>
    <row r="77" spans="2:11" ht="15" customHeight="1">
      <c r="B77" s="230"/>
      <c r="C77" s="220" t="s">
        <v>51</v>
      </c>
      <c r="D77" s="237"/>
      <c r="E77" s="237"/>
      <c r="F77" s="239" t="s">
        <v>676</v>
      </c>
      <c r="G77" s="238"/>
      <c r="H77" s="220" t="s">
        <v>677</v>
      </c>
      <c r="I77" s="220" t="s">
        <v>678</v>
      </c>
      <c r="J77" s="220">
        <v>20</v>
      </c>
      <c r="K77" s="231"/>
    </row>
    <row r="78" spans="2:11" ht="15" customHeight="1">
      <c r="B78" s="230"/>
      <c r="C78" s="220" t="s">
        <v>679</v>
      </c>
      <c r="D78" s="220"/>
      <c r="E78" s="220"/>
      <c r="F78" s="239" t="s">
        <v>676</v>
      </c>
      <c r="G78" s="238"/>
      <c r="H78" s="220" t="s">
        <v>680</v>
      </c>
      <c r="I78" s="220" t="s">
        <v>678</v>
      </c>
      <c r="J78" s="220">
        <v>120</v>
      </c>
      <c r="K78" s="231"/>
    </row>
    <row r="79" spans="2:11" ht="15" customHeight="1">
      <c r="B79" s="240"/>
      <c r="C79" s="220" t="s">
        <v>681</v>
      </c>
      <c r="D79" s="220"/>
      <c r="E79" s="220"/>
      <c r="F79" s="239" t="s">
        <v>682</v>
      </c>
      <c r="G79" s="238"/>
      <c r="H79" s="220" t="s">
        <v>683</v>
      </c>
      <c r="I79" s="220" t="s">
        <v>678</v>
      </c>
      <c r="J79" s="220">
        <v>50</v>
      </c>
      <c r="K79" s="231"/>
    </row>
    <row r="80" spans="2:11" ht="15" customHeight="1">
      <c r="B80" s="240"/>
      <c r="C80" s="220" t="s">
        <v>684</v>
      </c>
      <c r="D80" s="220"/>
      <c r="E80" s="220"/>
      <c r="F80" s="239" t="s">
        <v>676</v>
      </c>
      <c r="G80" s="238"/>
      <c r="H80" s="220" t="s">
        <v>685</v>
      </c>
      <c r="I80" s="220" t="s">
        <v>686</v>
      </c>
      <c r="J80" s="220"/>
      <c r="K80" s="231"/>
    </row>
    <row r="81" spans="2:11" ht="15" customHeight="1">
      <c r="B81" s="240"/>
      <c r="C81" s="241" t="s">
        <v>687</v>
      </c>
      <c r="D81" s="241"/>
      <c r="E81" s="241"/>
      <c r="F81" s="242" t="s">
        <v>682</v>
      </c>
      <c r="G81" s="241"/>
      <c r="H81" s="241" t="s">
        <v>688</v>
      </c>
      <c r="I81" s="241" t="s">
        <v>678</v>
      </c>
      <c r="J81" s="241">
        <v>15</v>
      </c>
      <c r="K81" s="231"/>
    </row>
    <row r="82" spans="2:11" ht="15" customHeight="1">
      <c r="B82" s="240"/>
      <c r="C82" s="241" t="s">
        <v>689</v>
      </c>
      <c r="D82" s="241"/>
      <c r="E82" s="241"/>
      <c r="F82" s="242" t="s">
        <v>682</v>
      </c>
      <c r="G82" s="241"/>
      <c r="H82" s="241" t="s">
        <v>690</v>
      </c>
      <c r="I82" s="241" t="s">
        <v>678</v>
      </c>
      <c r="J82" s="241">
        <v>15</v>
      </c>
      <c r="K82" s="231"/>
    </row>
    <row r="83" spans="2:11" ht="15" customHeight="1">
      <c r="B83" s="240"/>
      <c r="C83" s="241" t="s">
        <v>691</v>
      </c>
      <c r="D83" s="241"/>
      <c r="E83" s="241"/>
      <c r="F83" s="242" t="s">
        <v>682</v>
      </c>
      <c r="G83" s="241"/>
      <c r="H83" s="241" t="s">
        <v>692</v>
      </c>
      <c r="I83" s="241" t="s">
        <v>678</v>
      </c>
      <c r="J83" s="241">
        <v>20</v>
      </c>
      <c r="K83" s="231"/>
    </row>
    <row r="84" spans="2:11" ht="15" customHeight="1">
      <c r="B84" s="240"/>
      <c r="C84" s="241" t="s">
        <v>693</v>
      </c>
      <c r="D84" s="241"/>
      <c r="E84" s="241"/>
      <c r="F84" s="242" t="s">
        <v>682</v>
      </c>
      <c r="G84" s="241"/>
      <c r="H84" s="241" t="s">
        <v>694</v>
      </c>
      <c r="I84" s="241" t="s">
        <v>678</v>
      </c>
      <c r="J84" s="241">
        <v>20</v>
      </c>
      <c r="K84" s="231"/>
    </row>
    <row r="85" spans="2:11" ht="15" customHeight="1">
      <c r="B85" s="240"/>
      <c r="C85" s="220" t="s">
        <v>695</v>
      </c>
      <c r="D85" s="220"/>
      <c r="E85" s="220"/>
      <c r="F85" s="239" t="s">
        <v>682</v>
      </c>
      <c r="G85" s="238"/>
      <c r="H85" s="220" t="s">
        <v>696</v>
      </c>
      <c r="I85" s="220" t="s">
        <v>678</v>
      </c>
      <c r="J85" s="220">
        <v>50</v>
      </c>
      <c r="K85" s="231"/>
    </row>
    <row r="86" spans="2:11" ht="15" customHeight="1">
      <c r="B86" s="240"/>
      <c r="C86" s="220" t="s">
        <v>697</v>
      </c>
      <c r="D86" s="220"/>
      <c r="E86" s="220"/>
      <c r="F86" s="239" t="s">
        <v>682</v>
      </c>
      <c r="G86" s="238"/>
      <c r="H86" s="220" t="s">
        <v>698</v>
      </c>
      <c r="I86" s="220" t="s">
        <v>678</v>
      </c>
      <c r="J86" s="220">
        <v>20</v>
      </c>
      <c r="K86" s="231"/>
    </row>
    <row r="87" spans="2:11" ht="15" customHeight="1">
      <c r="B87" s="240"/>
      <c r="C87" s="220" t="s">
        <v>699</v>
      </c>
      <c r="D87" s="220"/>
      <c r="E87" s="220"/>
      <c r="F87" s="239" t="s">
        <v>682</v>
      </c>
      <c r="G87" s="238"/>
      <c r="H87" s="220" t="s">
        <v>700</v>
      </c>
      <c r="I87" s="220" t="s">
        <v>678</v>
      </c>
      <c r="J87" s="220">
        <v>20</v>
      </c>
      <c r="K87" s="231"/>
    </row>
    <row r="88" spans="2:11" ht="15" customHeight="1">
      <c r="B88" s="240"/>
      <c r="C88" s="220" t="s">
        <v>701</v>
      </c>
      <c r="D88" s="220"/>
      <c r="E88" s="220"/>
      <c r="F88" s="239" t="s">
        <v>682</v>
      </c>
      <c r="G88" s="238"/>
      <c r="H88" s="220" t="s">
        <v>702</v>
      </c>
      <c r="I88" s="220" t="s">
        <v>678</v>
      </c>
      <c r="J88" s="220">
        <v>50</v>
      </c>
      <c r="K88" s="231"/>
    </row>
    <row r="89" spans="2:11" ht="15" customHeight="1">
      <c r="B89" s="240"/>
      <c r="C89" s="220" t="s">
        <v>703</v>
      </c>
      <c r="D89" s="220"/>
      <c r="E89" s="220"/>
      <c r="F89" s="239" t="s">
        <v>682</v>
      </c>
      <c r="G89" s="238"/>
      <c r="H89" s="220" t="s">
        <v>703</v>
      </c>
      <c r="I89" s="220" t="s">
        <v>678</v>
      </c>
      <c r="J89" s="220">
        <v>50</v>
      </c>
      <c r="K89" s="231"/>
    </row>
    <row r="90" spans="2:11" ht="15" customHeight="1">
      <c r="B90" s="240"/>
      <c r="C90" s="220" t="s">
        <v>113</v>
      </c>
      <c r="D90" s="220"/>
      <c r="E90" s="220"/>
      <c r="F90" s="239" t="s">
        <v>682</v>
      </c>
      <c r="G90" s="238"/>
      <c r="H90" s="220" t="s">
        <v>704</v>
      </c>
      <c r="I90" s="220" t="s">
        <v>678</v>
      </c>
      <c r="J90" s="220">
        <v>255</v>
      </c>
      <c r="K90" s="231"/>
    </row>
    <row r="91" spans="2:11" ht="15" customHeight="1">
      <c r="B91" s="240"/>
      <c r="C91" s="220" t="s">
        <v>705</v>
      </c>
      <c r="D91" s="220"/>
      <c r="E91" s="220"/>
      <c r="F91" s="239" t="s">
        <v>676</v>
      </c>
      <c r="G91" s="238"/>
      <c r="H91" s="220" t="s">
        <v>706</v>
      </c>
      <c r="I91" s="220" t="s">
        <v>707</v>
      </c>
      <c r="J91" s="220"/>
      <c r="K91" s="231"/>
    </row>
    <row r="92" spans="2:11" ht="15" customHeight="1">
      <c r="B92" s="240"/>
      <c r="C92" s="220" t="s">
        <v>708</v>
      </c>
      <c r="D92" s="220"/>
      <c r="E92" s="220"/>
      <c r="F92" s="239" t="s">
        <v>676</v>
      </c>
      <c r="G92" s="238"/>
      <c r="H92" s="220" t="s">
        <v>709</v>
      </c>
      <c r="I92" s="220" t="s">
        <v>710</v>
      </c>
      <c r="J92" s="220"/>
      <c r="K92" s="231"/>
    </row>
    <row r="93" spans="2:11" ht="15" customHeight="1">
      <c r="B93" s="240"/>
      <c r="C93" s="220" t="s">
        <v>711</v>
      </c>
      <c r="D93" s="220"/>
      <c r="E93" s="220"/>
      <c r="F93" s="239" t="s">
        <v>676</v>
      </c>
      <c r="G93" s="238"/>
      <c r="H93" s="220" t="s">
        <v>711</v>
      </c>
      <c r="I93" s="220" t="s">
        <v>710</v>
      </c>
      <c r="J93" s="220"/>
      <c r="K93" s="231"/>
    </row>
    <row r="94" spans="2:11" ht="15" customHeight="1">
      <c r="B94" s="240"/>
      <c r="C94" s="220" t="s">
        <v>36</v>
      </c>
      <c r="D94" s="220"/>
      <c r="E94" s="220"/>
      <c r="F94" s="239" t="s">
        <v>676</v>
      </c>
      <c r="G94" s="238"/>
      <c r="H94" s="220" t="s">
        <v>712</v>
      </c>
      <c r="I94" s="220" t="s">
        <v>710</v>
      </c>
      <c r="J94" s="220"/>
      <c r="K94" s="231"/>
    </row>
    <row r="95" spans="2:11" ht="15" customHeight="1">
      <c r="B95" s="240"/>
      <c r="C95" s="220" t="s">
        <v>46</v>
      </c>
      <c r="D95" s="220"/>
      <c r="E95" s="220"/>
      <c r="F95" s="239" t="s">
        <v>676</v>
      </c>
      <c r="G95" s="238"/>
      <c r="H95" s="220" t="s">
        <v>713</v>
      </c>
      <c r="I95" s="220" t="s">
        <v>710</v>
      </c>
      <c r="J95" s="220"/>
      <c r="K95" s="231"/>
    </row>
    <row r="96" spans="2:11" ht="15" customHeight="1">
      <c r="B96" s="243"/>
      <c r="C96" s="244"/>
      <c r="D96" s="244"/>
      <c r="E96" s="244"/>
      <c r="F96" s="244"/>
      <c r="G96" s="244"/>
      <c r="H96" s="244"/>
      <c r="I96" s="244"/>
      <c r="J96" s="244"/>
      <c r="K96" s="245"/>
    </row>
    <row r="97" spans="2:11" ht="18.75" customHeight="1">
      <c r="B97" s="246"/>
      <c r="C97" s="247"/>
      <c r="D97" s="247"/>
      <c r="E97" s="247"/>
      <c r="F97" s="247"/>
      <c r="G97" s="247"/>
      <c r="H97" s="247"/>
      <c r="I97" s="247"/>
      <c r="J97" s="247"/>
      <c r="K97" s="246"/>
    </row>
    <row r="98" spans="2:11" ht="18.75" customHeight="1">
      <c r="B98" s="226"/>
      <c r="C98" s="226"/>
      <c r="D98" s="226"/>
      <c r="E98" s="226"/>
      <c r="F98" s="226"/>
      <c r="G98" s="226"/>
      <c r="H98" s="226"/>
      <c r="I98" s="226"/>
      <c r="J98" s="226"/>
      <c r="K98" s="226"/>
    </row>
    <row r="99" spans="2:11" ht="7.5" customHeight="1">
      <c r="B99" s="227"/>
      <c r="C99" s="228"/>
      <c r="D99" s="228"/>
      <c r="E99" s="228"/>
      <c r="F99" s="228"/>
      <c r="G99" s="228"/>
      <c r="H99" s="228"/>
      <c r="I99" s="228"/>
      <c r="J99" s="228"/>
      <c r="K99" s="229"/>
    </row>
    <row r="100" spans="2:11" ht="45" customHeight="1">
      <c r="B100" s="230"/>
      <c r="C100" s="326" t="s">
        <v>714</v>
      </c>
      <c r="D100" s="326"/>
      <c r="E100" s="326"/>
      <c r="F100" s="326"/>
      <c r="G100" s="326"/>
      <c r="H100" s="326"/>
      <c r="I100" s="326"/>
      <c r="J100" s="326"/>
      <c r="K100" s="231"/>
    </row>
    <row r="101" spans="2:11" ht="17.25" customHeight="1">
      <c r="B101" s="230"/>
      <c r="C101" s="232" t="s">
        <v>670</v>
      </c>
      <c r="D101" s="232"/>
      <c r="E101" s="232"/>
      <c r="F101" s="232" t="s">
        <v>671</v>
      </c>
      <c r="G101" s="233"/>
      <c r="H101" s="232" t="s">
        <v>107</v>
      </c>
      <c r="I101" s="232" t="s">
        <v>55</v>
      </c>
      <c r="J101" s="232" t="s">
        <v>672</v>
      </c>
      <c r="K101" s="231"/>
    </row>
    <row r="102" spans="2:11" ht="17.25" customHeight="1">
      <c r="B102" s="230"/>
      <c r="C102" s="234" t="s">
        <v>673</v>
      </c>
      <c r="D102" s="234"/>
      <c r="E102" s="234"/>
      <c r="F102" s="235" t="s">
        <v>674</v>
      </c>
      <c r="G102" s="236"/>
      <c r="H102" s="234"/>
      <c r="I102" s="234"/>
      <c r="J102" s="234" t="s">
        <v>675</v>
      </c>
      <c r="K102" s="231"/>
    </row>
    <row r="103" spans="2:11" ht="5.25" customHeight="1">
      <c r="B103" s="230"/>
      <c r="C103" s="232"/>
      <c r="D103" s="232"/>
      <c r="E103" s="232"/>
      <c r="F103" s="232"/>
      <c r="G103" s="248"/>
      <c r="H103" s="232"/>
      <c r="I103" s="232"/>
      <c r="J103" s="232"/>
      <c r="K103" s="231"/>
    </row>
    <row r="104" spans="2:11" ht="15" customHeight="1">
      <c r="B104" s="230"/>
      <c r="C104" s="220" t="s">
        <v>51</v>
      </c>
      <c r="D104" s="237"/>
      <c r="E104" s="237"/>
      <c r="F104" s="239" t="s">
        <v>676</v>
      </c>
      <c r="G104" s="248"/>
      <c r="H104" s="220" t="s">
        <v>715</v>
      </c>
      <c r="I104" s="220" t="s">
        <v>678</v>
      </c>
      <c r="J104" s="220">
        <v>20</v>
      </c>
      <c r="K104" s="231"/>
    </row>
    <row r="105" spans="2:11" ht="15" customHeight="1">
      <c r="B105" s="230"/>
      <c r="C105" s="220" t="s">
        <v>679</v>
      </c>
      <c r="D105" s="220"/>
      <c r="E105" s="220"/>
      <c r="F105" s="239" t="s">
        <v>676</v>
      </c>
      <c r="G105" s="220"/>
      <c r="H105" s="220" t="s">
        <v>715</v>
      </c>
      <c r="I105" s="220" t="s">
        <v>678</v>
      </c>
      <c r="J105" s="220">
        <v>120</v>
      </c>
      <c r="K105" s="231"/>
    </row>
    <row r="106" spans="2:11" ht="15" customHeight="1">
      <c r="B106" s="240"/>
      <c r="C106" s="220" t="s">
        <v>681</v>
      </c>
      <c r="D106" s="220"/>
      <c r="E106" s="220"/>
      <c r="F106" s="239" t="s">
        <v>682</v>
      </c>
      <c r="G106" s="220"/>
      <c r="H106" s="220" t="s">
        <v>715</v>
      </c>
      <c r="I106" s="220" t="s">
        <v>678</v>
      </c>
      <c r="J106" s="220">
        <v>50</v>
      </c>
      <c r="K106" s="231"/>
    </row>
    <row r="107" spans="2:11" ht="15" customHeight="1">
      <c r="B107" s="240"/>
      <c r="C107" s="220" t="s">
        <v>684</v>
      </c>
      <c r="D107" s="220"/>
      <c r="E107" s="220"/>
      <c r="F107" s="239" t="s">
        <v>676</v>
      </c>
      <c r="G107" s="220"/>
      <c r="H107" s="220" t="s">
        <v>715</v>
      </c>
      <c r="I107" s="220" t="s">
        <v>686</v>
      </c>
      <c r="J107" s="220"/>
      <c r="K107" s="231"/>
    </row>
    <row r="108" spans="2:11" ht="15" customHeight="1">
      <c r="B108" s="240"/>
      <c r="C108" s="220" t="s">
        <v>695</v>
      </c>
      <c r="D108" s="220"/>
      <c r="E108" s="220"/>
      <c r="F108" s="239" t="s">
        <v>682</v>
      </c>
      <c r="G108" s="220"/>
      <c r="H108" s="220" t="s">
        <v>715</v>
      </c>
      <c r="I108" s="220" t="s">
        <v>678</v>
      </c>
      <c r="J108" s="220">
        <v>50</v>
      </c>
      <c r="K108" s="231"/>
    </row>
    <row r="109" spans="2:11" ht="15" customHeight="1">
      <c r="B109" s="240"/>
      <c r="C109" s="220" t="s">
        <v>703</v>
      </c>
      <c r="D109" s="220"/>
      <c r="E109" s="220"/>
      <c r="F109" s="239" t="s">
        <v>682</v>
      </c>
      <c r="G109" s="220"/>
      <c r="H109" s="220" t="s">
        <v>715</v>
      </c>
      <c r="I109" s="220" t="s">
        <v>678</v>
      </c>
      <c r="J109" s="220">
        <v>50</v>
      </c>
      <c r="K109" s="231"/>
    </row>
    <row r="110" spans="2:11" ht="15" customHeight="1">
      <c r="B110" s="240"/>
      <c r="C110" s="220" t="s">
        <v>701</v>
      </c>
      <c r="D110" s="220"/>
      <c r="E110" s="220"/>
      <c r="F110" s="239" t="s">
        <v>682</v>
      </c>
      <c r="G110" s="220"/>
      <c r="H110" s="220" t="s">
        <v>715</v>
      </c>
      <c r="I110" s="220" t="s">
        <v>678</v>
      </c>
      <c r="J110" s="220">
        <v>50</v>
      </c>
      <c r="K110" s="231"/>
    </row>
    <row r="111" spans="2:11" ht="15" customHeight="1">
      <c r="B111" s="240"/>
      <c r="C111" s="220" t="s">
        <v>51</v>
      </c>
      <c r="D111" s="220"/>
      <c r="E111" s="220"/>
      <c r="F111" s="239" t="s">
        <v>676</v>
      </c>
      <c r="G111" s="220"/>
      <c r="H111" s="220" t="s">
        <v>716</v>
      </c>
      <c r="I111" s="220" t="s">
        <v>678</v>
      </c>
      <c r="J111" s="220">
        <v>20</v>
      </c>
      <c r="K111" s="231"/>
    </row>
    <row r="112" spans="2:11" ht="15" customHeight="1">
      <c r="B112" s="240"/>
      <c r="C112" s="220" t="s">
        <v>717</v>
      </c>
      <c r="D112" s="220"/>
      <c r="E112" s="220"/>
      <c r="F112" s="239" t="s">
        <v>676</v>
      </c>
      <c r="G112" s="220"/>
      <c r="H112" s="220" t="s">
        <v>718</v>
      </c>
      <c r="I112" s="220" t="s">
        <v>678</v>
      </c>
      <c r="J112" s="220">
        <v>120</v>
      </c>
      <c r="K112" s="231"/>
    </row>
    <row r="113" spans="2:11" ht="15" customHeight="1">
      <c r="B113" s="240"/>
      <c r="C113" s="220" t="s">
        <v>36</v>
      </c>
      <c r="D113" s="220"/>
      <c r="E113" s="220"/>
      <c r="F113" s="239" t="s">
        <v>676</v>
      </c>
      <c r="G113" s="220"/>
      <c r="H113" s="220" t="s">
        <v>719</v>
      </c>
      <c r="I113" s="220" t="s">
        <v>710</v>
      </c>
      <c r="J113" s="220"/>
      <c r="K113" s="231"/>
    </row>
    <row r="114" spans="2:11" ht="15" customHeight="1">
      <c r="B114" s="240"/>
      <c r="C114" s="220" t="s">
        <v>46</v>
      </c>
      <c r="D114" s="220"/>
      <c r="E114" s="220"/>
      <c r="F114" s="239" t="s">
        <v>676</v>
      </c>
      <c r="G114" s="220"/>
      <c r="H114" s="220" t="s">
        <v>720</v>
      </c>
      <c r="I114" s="220" t="s">
        <v>710</v>
      </c>
      <c r="J114" s="220"/>
      <c r="K114" s="231"/>
    </row>
    <row r="115" spans="2:11" ht="15" customHeight="1">
      <c r="B115" s="240"/>
      <c r="C115" s="220" t="s">
        <v>55</v>
      </c>
      <c r="D115" s="220"/>
      <c r="E115" s="220"/>
      <c r="F115" s="239" t="s">
        <v>676</v>
      </c>
      <c r="G115" s="220"/>
      <c r="H115" s="220" t="s">
        <v>721</v>
      </c>
      <c r="I115" s="220" t="s">
        <v>722</v>
      </c>
      <c r="J115" s="220"/>
      <c r="K115" s="231"/>
    </row>
    <row r="116" spans="2:11" ht="15" customHeight="1">
      <c r="B116" s="243"/>
      <c r="C116" s="249"/>
      <c r="D116" s="249"/>
      <c r="E116" s="249"/>
      <c r="F116" s="249"/>
      <c r="G116" s="249"/>
      <c r="H116" s="249"/>
      <c r="I116" s="249"/>
      <c r="J116" s="249"/>
      <c r="K116" s="245"/>
    </row>
    <row r="117" spans="2:11" ht="18.75" customHeight="1">
      <c r="B117" s="250"/>
      <c r="C117" s="216"/>
      <c r="D117" s="216"/>
      <c r="E117" s="216"/>
      <c r="F117" s="251"/>
      <c r="G117" s="216"/>
      <c r="H117" s="216"/>
      <c r="I117" s="216"/>
      <c r="J117" s="216"/>
      <c r="K117" s="250"/>
    </row>
    <row r="118" spans="2:11" ht="18.75" customHeight="1"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</row>
    <row r="119" spans="2:11" ht="7.5" customHeight="1">
      <c r="B119" s="252"/>
      <c r="C119" s="253"/>
      <c r="D119" s="253"/>
      <c r="E119" s="253"/>
      <c r="F119" s="253"/>
      <c r="G119" s="253"/>
      <c r="H119" s="253"/>
      <c r="I119" s="253"/>
      <c r="J119" s="253"/>
      <c r="K119" s="254"/>
    </row>
    <row r="120" spans="2:11" ht="45" customHeight="1">
      <c r="B120" s="255"/>
      <c r="C120" s="325" t="s">
        <v>723</v>
      </c>
      <c r="D120" s="325"/>
      <c r="E120" s="325"/>
      <c r="F120" s="325"/>
      <c r="G120" s="325"/>
      <c r="H120" s="325"/>
      <c r="I120" s="325"/>
      <c r="J120" s="325"/>
      <c r="K120" s="256"/>
    </row>
    <row r="121" spans="2:11" ht="17.25" customHeight="1">
      <c r="B121" s="257"/>
      <c r="C121" s="232" t="s">
        <v>670</v>
      </c>
      <c r="D121" s="232"/>
      <c r="E121" s="232"/>
      <c r="F121" s="232" t="s">
        <v>671</v>
      </c>
      <c r="G121" s="233"/>
      <c r="H121" s="232" t="s">
        <v>107</v>
      </c>
      <c r="I121" s="232" t="s">
        <v>55</v>
      </c>
      <c r="J121" s="232" t="s">
        <v>672</v>
      </c>
      <c r="K121" s="258"/>
    </row>
    <row r="122" spans="2:11" ht="17.25" customHeight="1">
      <c r="B122" s="257"/>
      <c r="C122" s="234" t="s">
        <v>673</v>
      </c>
      <c r="D122" s="234"/>
      <c r="E122" s="234"/>
      <c r="F122" s="235" t="s">
        <v>674</v>
      </c>
      <c r="G122" s="236"/>
      <c r="H122" s="234"/>
      <c r="I122" s="234"/>
      <c r="J122" s="234" t="s">
        <v>675</v>
      </c>
      <c r="K122" s="258"/>
    </row>
    <row r="123" spans="2:11" ht="5.25" customHeight="1">
      <c r="B123" s="259"/>
      <c r="C123" s="237"/>
      <c r="D123" s="237"/>
      <c r="E123" s="237"/>
      <c r="F123" s="237"/>
      <c r="G123" s="220"/>
      <c r="H123" s="237"/>
      <c r="I123" s="237"/>
      <c r="J123" s="237"/>
      <c r="K123" s="260"/>
    </row>
    <row r="124" spans="2:11" ht="15" customHeight="1">
      <c r="B124" s="259"/>
      <c r="C124" s="220" t="s">
        <v>679</v>
      </c>
      <c r="D124" s="237"/>
      <c r="E124" s="237"/>
      <c r="F124" s="239" t="s">
        <v>676</v>
      </c>
      <c r="G124" s="220"/>
      <c r="H124" s="220" t="s">
        <v>715</v>
      </c>
      <c r="I124" s="220" t="s">
        <v>678</v>
      </c>
      <c r="J124" s="220">
        <v>120</v>
      </c>
      <c r="K124" s="261"/>
    </row>
    <row r="125" spans="2:11" ht="15" customHeight="1">
      <c r="B125" s="259"/>
      <c r="C125" s="220" t="s">
        <v>724</v>
      </c>
      <c r="D125" s="220"/>
      <c r="E125" s="220"/>
      <c r="F125" s="239" t="s">
        <v>676</v>
      </c>
      <c r="G125" s="220"/>
      <c r="H125" s="220" t="s">
        <v>725</v>
      </c>
      <c r="I125" s="220" t="s">
        <v>678</v>
      </c>
      <c r="J125" s="220" t="s">
        <v>726</v>
      </c>
      <c r="K125" s="261"/>
    </row>
    <row r="126" spans="2:11" ht="15" customHeight="1">
      <c r="B126" s="259"/>
      <c r="C126" s="220" t="s">
        <v>629</v>
      </c>
      <c r="D126" s="220"/>
      <c r="E126" s="220"/>
      <c r="F126" s="239" t="s">
        <v>676</v>
      </c>
      <c r="G126" s="220"/>
      <c r="H126" s="220" t="s">
        <v>727</v>
      </c>
      <c r="I126" s="220" t="s">
        <v>678</v>
      </c>
      <c r="J126" s="220" t="s">
        <v>726</v>
      </c>
      <c r="K126" s="261"/>
    </row>
    <row r="127" spans="2:11" ht="15" customHeight="1">
      <c r="B127" s="259"/>
      <c r="C127" s="220" t="s">
        <v>687</v>
      </c>
      <c r="D127" s="220"/>
      <c r="E127" s="220"/>
      <c r="F127" s="239" t="s">
        <v>682</v>
      </c>
      <c r="G127" s="220"/>
      <c r="H127" s="220" t="s">
        <v>688</v>
      </c>
      <c r="I127" s="220" t="s">
        <v>678</v>
      </c>
      <c r="J127" s="220">
        <v>15</v>
      </c>
      <c r="K127" s="261"/>
    </row>
    <row r="128" spans="2:11" ht="15" customHeight="1">
      <c r="B128" s="259"/>
      <c r="C128" s="241" t="s">
        <v>689</v>
      </c>
      <c r="D128" s="241"/>
      <c r="E128" s="241"/>
      <c r="F128" s="242" t="s">
        <v>682</v>
      </c>
      <c r="G128" s="241"/>
      <c r="H128" s="241" t="s">
        <v>690</v>
      </c>
      <c r="I128" s="241" t="s">
        <v>678</v>
      </c>
      <c r="J128" s="241">
        <v>15</v>
      </c>
      <c r="K128" s="261"/>
    </row>
    <row r="129" spans="2:11" ht="15" customHeight="1">
      <c r="B129" s="259"/>
      <c r="C129" s="241" t="s">
        <v>691</v>
      </c>
      <c r="D129" s="241"/>
      <c r="E129" s="241"/>
      <c r="F129" s="242" t="s">
        <v>682</v>
      </c>
      <c r="G129" s="241"/>
      <c r="H129" s="241" t="s">
        <v>692</v>
      </c>
      <c r="I129" s="241" t="s">
        <v>678</v>
      </c>
      <c r="J129" s="241">
        <v>20</v>
      </c>
      <c r="K129" s="261"/>
    </row>
    <row r="130" spans="2:11" ht="15" customHeight="1">
      <c r="B130" s="259"/>
      <c r="C130" s="241" t="s">
        <v>693</v>
      </c>
      <c r="D130" s="241"/>
      <c r="E130" s="241"/>
      <c r="F130" s="242" t="s">
        <v>682</v>
      </c>
      <c r="G130" s="241"/>
      <c r="H130" s="241" t="s">
        <v>694</v>
      </c>
      <c r="I130" s="241" t="s">
        <v>678</v>
      </c>
      <c r="J130" s="241">
        <v>20</v>
      </c>
      <c r="K130" s="261"/>
    </row>
    <row r="131" spans="2:11" ht="15" customHeight="1">
      <c r="B131" s="259"/>
      <c r="C131" s="220" t="s">
        <v>681</v>
      </c>
      <c r="D131" s="220"/>
      <c r="E131" s="220"/>
      <c r="F131" s="239" t="s">
        <v>682</v>
      </c>
      <c r="G131" s="220"/>
      <c r="H131" s="220" t="s">
        <v>715</v>
      </c>
      <c r="I131" s="220" t="s">
        <v>678</v>
      </c>
      <c r="J131" s="220">
        <v>50</v>
      </c>
      <c r="K131" s="261"/>
    </row>
    <row r="132" spans="2:11" ht="15" customHeight="1">
      <c r="B132" s="259"/>
      <c r="C132" s="220" t="s">
        <v>695</v>
      </c>
      <c r="D132" s="220"/>
      <c r="E132" s="220"/>
      <c r="F132" s="239" t="s">
        <v>682</v>
      </c>
      <c r="G132" s="220"/>
      <c r="H132" s="220" t="s">
        <v>715</v>
      </c>
      <c r="I132" s="220" t="s">
        <v>678</v>
      </c>
      <c r="J132" s="220">
        <v>50</v>
      </c>
      <c r="K132" s="261"/>
    </row>
    <row r="133" spans="2:11" ht="15" customHeight="1">
      <c r="B133" s="259"/>
      <c r="C133" s="220" t="s">
        <v>701</v>
      </c>
      <c r="D133" s="220"/>
      <c r="E133" s="220"/>
      <c r="F133" s="239" t="s">
        <v>682</v>
      </c>
      <c r="G133" s="220"/>
      <c r="H133" s="220" t="s">
        <v>715</v>
      </c>
      <c r="I133" s="220" t="s">
        <v>678</v>
      </c>
      <c r="J133" s="220">
        <v>50</v>
      </c>
      <c r="K133" s="261"/>
    </row>
    <row r="134" spans="2:11" ht="15" customHeight="1">
      <c r="B134" s="259"/>
      <c r="C134" s="220" t="s">
        <v>703</v>
      </c>
      <c r="D134" s="220"/>
      <c r="E134" s="220"/>
      <c r="F134" s="239" t="s">
        <v>682</v>
      </c>
      <c r="G134" s="220"/>
      <c r="H134" s="220" t="s">
        <v>715</v>
      </c>
      <c r="I134" s="220" t="s">
        <v>678</v>
      </c>
      <c r="J134" s="220">
        <v>50</v>
      </c>
      <c r="K134" s="261"/>
    </row>
    <row r="135" spans="2:11" ht="15" customHeight="1">
      <c r="B135" s="259"/>
      <c r="C135" s="220" t="s">
        <v>113</v>
      </c>
      <c r="D135" s="220"/>
      <c r="E135" s="220"/>
      <c r="F135" s="239" t="s">
        <v>682</v>
      </c>
      <c r="G135" s="220"/>
      <c r="H135" s="220" t="s">
        <v>728</v>
      </c>
      <c r="I135" s="220" t="s">
        <v>678</v>
      </c>
      <c r="J135" s="220">
        <v>255</v>
      </c>
      <c r="K135" s="261"/>
    </row>
    <row r="136" spans="2:11" ht="15" customHeight="1">
      <c r="B136" s="259"/>
      <c r="C136" s="220" t="s">
        <v>705</v>
      </c>
      <c r="D136" s="220"/>
      <c r="E136" s="220"/>
      <c r="F136" s="239" t="s">
        <v>676</v>
      </c>
      <c r="G136" s="220"/>
      <c r="H136" s="220" t="s">
        <v>729</v>
      </c>
      <c r="I136" s="220" t="s">
        <v>707</v>
      </c>
      <c r="J136" s="220"/>
      <c r="K136" s="261"/>
    </row>
    <row r="137" spans="2:11" ht="15" customHeight="1">
      <c r="B137" s="259"/>
      <c r="C137" s="220" t="s">
        <v>708</v>
      </c>
      <c r="D137" s="220"/>
      <c r="E137" s="220"/>
      <c r="F137" s="239" t="s">
        <v>676</v>
      </c>
      <c r="G137" s="220"/>
      <c r="H137" s="220" t="s">
        <v>730</v>
      </c>
      <c r="I137" s="220" t="s">
        <v>710</v>
      </c>
      <c r="J137" s="220"/>
      <c r="K137" s="261"/>
    </row>
    <row r="138" spans="2:11" ht="15" customHeight="1">
      <c r="B138" s="259"/>
      <c r="C138" s="220" t="s">
        <v>711</v>
      </c>
      <c r="D138" s="220"/>
      <c r="E138" s="220"/>
      <c r="F138" s="239" t="s">
        <v>676</v>
      </c>
      <c r="G138" s="220"/>
      <c r="H138" s="220" t="s">
        <v>711</v>
      </c>
      <c r="I138" s="220" t="s">
        <v>710</v>
      </c>
      <c r="J138" s="220"/>
      <c r="K138" s="261"/>
    </row>
    <row r="139" spans="2:11" ht="15" customHeight="1">
      <c r="B139" s="259"/>
      <c r="C139" s="220" t="s">
        <v>36</v>
      </c>
      <c r="D139" s="220"/>
      <c r="E139" s="220"/>
      <c r="F139" s="239" t="s">
        <v>676</v>
      </c>
      <c r="G139" s="220"/>
      <c r="H139" s="220" t="s">
        <v>731</v>
      </c>
      <c r="I139" s="220" t="s">
        <v>710</v>
      </c>
      <c r="J139" s="220"/>
      <c r="K139" s="261"/>
    </row>
    <row r="140" spans="2:11" ht="15" customHeight="1">
      <c r="B140" s="259"/>
      <c r="C140" s="220" t="s">
        <v>732</v>
      </c>
      <c r="D140" s="220"/>
      <c r="E140" s="220"/>
      <c r="F140" s="239" t="s">
        <v>676</v>
      </c>
      <c r="G140" s="220"/>
      <c r="H140" s="220" t="s">
        <v>733</v>
      </c>
      <c r="I140" s="220" t="s">
        <v>710</v>
      </c>
      <c r="J140" s="220"/>
      <c r="K140" s="261"/>
    </row>
    <row r="141" spans="2:11" ht="15" customHeight="1">
      <c r="B141" s="262"/>
      <c r="C141" s="263"/>
      <c r="D141" s="263"/>
      <c r="E141" s="263"/>
      <c r="F141" s="263"/>
      <c r="G141" s="263"/>
      <c r="H141" s="263"/>
      <c r="I141" s="263"/>
      <c r="J141" s="263"/>
      <c r="K141" s="264"/>
    </row>
    <row r="142" spans="2:11" ht="18.75" customHeight="1">
      <c r="B142" s="216"/>
      <c r="C142" s="216"/>
      <c r="D142" s="216"/>
      <c r="E142" s="216"/>
      <c r="F142" s="251"/>
      <c r="G142" s="216"/>
      <c r="H142" s="216"/>
      <c r="I142" s="216"/>
      <c r="J142" s="216"/>
      <c r="K142" s="216"/>
    </row>
    <row r="143" spans="2:11" ht="18.75" customHeight="1"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</row>
    <row r="144" spans="2:11" ht="7.5" customHeight="1">
      <c r="B144" s="227"/>
      <c r="C144" s="228"/>
      <c r="D144" s="228"/>
      <c r="E144" s="228"/>
      <c r="F144" s="228"/>
      <c r="G144" s="228"/>
      <c r="H144" s="228"/>
      <c r="I144" s="228"/>
      <c r="J144" s="228"/>
      <c r="K144" s="229"/>
    </row>
    <row r="145" spans="2:11" ht="45" customHeight="1">
      <c r="B145" s="230"/>
      <c r="C145" s="326" t="s">
        <v>734</v>
      </c>
      <c r="D145" s="326"/>
      <c r="E145" s="326"/>
      <c r="F145" s="326"/>
      <c r="G145" s="326"/>
      <c r="H145" s="326"/>
      <c r="I145" s="326"/>
      <c r="J145" s="326"/>
      <c r="K145" s="231"/>
    </row>
    <row r="146" spans="2:11" ht="17.25" customHeight="1">
      <c r="B146" s="230"/>
      <c r="C146" s="232" t="s">
        <v>670</v>
      </c>
      <c r="D146" s="232"/>
      <c r="E146" s="232"/>
      <c r="F146" s="232" t="s">
        <v>671</v>
      </c>
      <c r="G146" s="233"/>
      <c r="H146" s="232" t="s">
        <v>107</v>
      </c>
      <c r="I146" s="232" t="s">
        <v>55</v>
      </c>
      <c r="J146" s="232" t="s">
        <v>672</v>
      </c>
      <c r="K146" s="231"/>
    </row>
    <row r="147" spans="2:11" ht="17.25" customHeight="1">
      <c r="B147" s="230"/>
      <c r="C147" s="234" t="s">
        <v>673</v>
      </c>
      <c r="D147" s="234"/>
      <c r="E147" s="234"/>
      <c r="F147" s="235" t="s">
        <v>674</v>
      </c>
      <c r="G147" s="236"/>
      <c r="H147" s="234"/>
      <c r="I147" s="234"/>
      <c r="J147" s="234" t="s">
        <v>675</v>
      </c>
      <c r="K147" s="231"/>
    </row>
    <row r="148" spans="2:11" ht="5.25" customHeight="1">
      <c r="B148" s="240"/>
      <c r="C148" s="237"/>
      <c r="D148" s="237"/>
      <c r="E148" s="237"/>
      <c r="F148" s="237"/>
      <c r="G148" s="238"/>
      <c r="H148" s="237"/>
      <c r="I148" s="237"/>
      <c r="J148" s="237"/>
      <c r="K148" s="261"/>
    </row>
    <row r="149" spans="2:11" ht="15" customHeight="1">
      <c r="B149" s="240"/>
      <c r="C149" s="265" t="s">
        <v>679</v>
      </c>
      <c r="D149" s="220"/>
      <c r="E149" s="220"/>
      <c r="F149" s="266" t="s">
        <v>676</v>
      </c>
      <c r="G149" s="220"/>
      <c r="H149" s="265" t="s">
        <v>715</v>
      </c>
      <c r="I149" s="265" t="s">
        <v>678</v>
      </c>
      <c r="J149" s="265">
        <v>120</v>
      </c>
      <c r="K149" s="261"/>
    </row>
    <row r="150" spans="2:11" ht="15" customHeight="1">
      <c r="B150" s="240"/>
      <c r="C150" s="265" t="s">
        <v>724</v>
      </c>
      <c r="D150" s="220"/>
      <c r="E150" s="220"/>
      <c r="F150" s="266" t="s">
        <v>676</v>
      </c>
      <c r="G150" s="220"/>
      <c r="H150" s="265" t="s">
        <v>735</v>
      </c>
      <c r="I150" s="265" t="s">
        <v>678</v>
      </c>
      <c r="J150" s="265" t="s">
        <v>726</v>
      </c>
      <c r="K150" s="261"/>
    </row>
    <row r="151" spans="2:11" ht="15" customHeight="1">
      <c r="B151" s="240"/>
      <c r="C151" s="265" t="s">
        <v>629</v>
      </c>
      <c r="D151" s="220"/>
      <c r="E151" s="220"/>
      <c r="F151" s="266" t="s">
        <v>676</v>
      </c>
      <c r="G151" s="220"/>
      <c r="H151" s="265" t="s">
        <v>736</v>
      </c>
      <c r="I151" s="265" t="s">
        <v>678</v>
      </c>
      <c r="J151" s="265" t="s">
        <v>726</v>
      </c>
      <c r="K151" s="261"/>
    </row>
    <row r="152" spans="2:11" ht="15" customHeight="1">
      <c r="B152" s="240"/>
      <c r="C152" s="265" t="s">
        <v>681</v>
      </c>
      <c r="D152" s="220"/>
      <c r="E152" s="220"/>
      <c r="F152" s="266" t="s">
        <v>682</v>
      </c>
      <c r="G152" s="220"/>
      <c r="H152" s="265" t="s">
        <v>715</v>
      </c>
      <c r="I152" s="265" t="s">
        <v>678</v>
      </c>
      <c r="J152" s="265">
        <v>50</v>
      </c>
      <c r="K152" s="261"/>
    </row>
    <row r="153" spans="2:11" ht="15" customHeight="1">
      <c r="B153" s="240"/>
      <c r="C153" s="265" t="s">
        <v>684</v>
      </c>
      <c r="D153" s="220"/>
      <c r="E153" s="220"/>
      <c r="F153" s="266" t="s">
        <v>676</v>
      </c>
      <c r="G153" s="220"/>
      <c r="H153" s="265" t="s">
        <v>715</v>
      </c>
      <c r="I153" s="265" t="s">
        <v>686</v>
      </c>
      <c r="J153" s="265"/>
      <c r="K153" s="261"/>
    </row>
    <row r="154" spans="2:11" ht="15" customHeight="1">
      <c r="B154" s="240"/>
      <c r="C154" s="265" t="s">
        <v>695</v>
      </c>
      <c r="D154" s="220"/>
      <c r="E154" s="220"/>
      <c r="F154" s="266" t="s">
        <v>682</v>
      </c>
      <c r="G154" s="220"/>
      <c r="H154" s="265" t="s">
        <v>715</v>
      </c>
      <c r="I154" s="265" t="s">
        <v>678</v>
      </c>
      <c r="J154" s="265">
        <v>50</v>
      </c>
      <c r="K154" s="261"/>
    </row>
    <row r="155" spans="2:11" ht="15" customHeight="1">
      <c r="B155" s="240"/>
      <c r="C155" s="265" t="s">
        <v>703</v>
      </c>
      <c r="D155" s="220"/>
      <c r="E155" s="220"/>
      <c r="F155" s="266" t="s">
        <v>682</v>
      </c>
      <c r="G155" s="220"/>
      <c r="H155" s="265" t="s">
        <v>715</v>
      </c>
      <c r="I155" s="265" t="s">
        <v>678</v>
      </c>
      <c r="J155" s="265">
        <v>50</v>
      </c>
      <c r="K155" s="261"/>
    </row>
    <row r="156" spans="2:11" ht="15" customHeight="1">
      <c r="B156" s="240"/>
      <c r="C156" s="265" t="s">
        <v>701</v>
      </c>
      <c r="D156" s="220"/>
      <c r="E156" s="220"/>
      <c r="F156" s="266" t="s">
        <v>682</v>
      </c>
      <c r="G156" s="220"/>
      <c r="H156" s="265" t="s">
        <v>715</v>
      </c>
      <c r="I156" s="265" t="s">
        <v>678</v>
      </c>
      <c r="J156" s="265">
        <v>50</v>
      </c>
      <c r="K156" s="261"/>
    </row>
    <row r="157" spans="2:11" ht="15" customHeight="1">
      <c r="B157" s="240"/>
      <c r="C157" s="265" t="s">
        <v>79</v>
      </c>
      <c r="D157" s="220"/>
      <c r="E157" s="220"/>
      <c r="F157" s="266" t="s">
        <v>676</v>
      </c>
      <c r="G157" s="220"/>
      <c r="H157" s="265" t="s">
        <v>737</v>
      </c>
      <c r="I157" s="265" t="s">
        <v>678</v>
      </c>
      <c r="J157" s="265" t="s">
        <v>738</v>
      </c>
      <c r="K157" s="261"/>
    </row>
    <row r="158" spans="2:11" ht="15" customHeight="1">
      <c r="B158" s="240"/>
      <c r="C158" s="265" t="s">
        <v>739</v>
      </c>
      <c r="D158" s="220"/>
      <c r="E158" s="220"/>
      <c r="F158" s="266" t="s">
        <v>676</v>
      </c>
      <c r="G158" s="220"/>
      <c r="H158" s="265" t="s">
        <v>740</v>
      </c>
      <c r="I158" s="265" t="s">
        <v>710</v>
      </c>
      <c r="J158" s="265"/>
      <c r="K158" s="261"/>
    </row>
    <row r="159" spans="2:11" ht="15" customHeight="1">
      <c r="B159" s="267"/>
      <c r="C159" s="249"/>
      <c r="D159" s="249"/>
      <c r="E159" s="249"/>
      <c r="F159" s="249"/>
      <c r="G159" s="249"/>
      <c r="H159" s="249"/>
      <c r="I159" s="249"/>
      <c r="J159" s="249"/>
      <c r="K159" s="268"/>
    </row>
    <row r="160" spans="2:11" ht="18.75" customHeight="1">
      <c r="B160" s="216"/>
      <c r="C160" s="220"/>
      <c r="D160" s="220"/>
      <c r="E160" s="220"/>
      <c r="F160" s="239"/>
      <c r="G160" s="220"/>
      <c r="H160" s="220"/>
      <c r="I160" s="220"/>
      <c r="J160" s="220"/>
      <c r="K160" s="216"/>
    </row>
    <row r="161" spans="2:11" ht="18.75" customHeight="1"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</row>
    <row r="162" spans="2:11" ht="7.5" customHeight="1">
      <c r="B162" s="207"/>
      <c r="C162" s="208"/>
      <c r="D162" s="208"/>
      <c r="E162" s="208"/>
      <c r="F162" s="208"/>
      <c r="G162" s="208"/>
      <c r="H162" s="208"/>
      <c r="I162" s="208"/>
      <c r="J162" s="208"/>
      <c r="K162" s="209"/>
    </row>
    <row r="163" spans="2:11" ht="45" customHeight="1">
      <c r="B163" s="210"/>
      <c r="C163" s="325" t="s">
        <v>741</v>
      </c>
      <c r="D163" s="325"/>
      <c r="E163" s="325"/>
      <c r="F163" s="325"/>
      <c r="G163" s="325"/>
      <c r="H163" s="325"/>
      <c r="I163" s="325"/>
      <c r="J163" s="325"/>
      <c r="K163" s="211"/>
    </row>
    <row r="164" spans="2:11" ht="17.25" customHeight="1">
      <c r="B164" s="210"/>
      <c r="C164" s="232" t="s">
        <v>670</v>
      </c>
      <c r="D164" s="232"/>
      <c r="E164" s="232"/>
      <c r="F164" s="232" t="s">
        <v>671</v>
      </c>
      <c r="G164" s="269"/>
      <c r="H164" s="270" t="s">
        <v>107</v>
      </c>
      <c r="I164" s="270" t="s">
        <v>55</v>
      </c>
      <c r="J164" s="232" t="s">
        <v>672</v>
      </c>
      <c r="K164" s="211"/>
    </row>
    <row r="165" spans="2:11" ht="17.25" customHeight="1">
      <c r="B165" s="213"/>
      <c r="C165" s="234" t="s">
        <v>673</v>
      </c>
      <c r="D165" s="234"/>
      <c r="E165" s="234"/>
      <c r="F165" s="235" t="s">
        <v>674</v>
      </c>
      <c r="G165" s="271"/>
      <c r="H165" s="272"/>
      <c r="I165" s="272"/>
      <c r="J165" s="234" t="s">
        <v>675</v>
      </c>
      <c r="K165" s="214"/>
    </row>
    <row r="166" spans="2:11" ht="5.25" customHeight="1">
      <c r="B166" s="240"/>
      <c r="C166" s="237"/>
      <c r="D166" s="237"/>
      <c r="E166" s="237"/>
      <c r="F166" s="237"/>
      <c r="G166" s="238"/>
      <c r="H166" s="237"/>
      <c r="I166" s="237"/>
      <c r="J166" s="237"/>
      <c r="K166" s="261"/>
    </row>
    <row r="167" spans="2:11" ht="15" customHeight="1">
      <c r="B167" s="240"/>
      <c r="C167" s="220" t="s">
        <v>679</v>
      </c>
      <c r="D167" s="220"/>
      <c r="E167" s="220"/>
      <c r="F167" s="239" t="s">
        <v>676</v>
      </c>
      <c r="G167" s="220"/>
      <c r="H167" s="220" t="s">
        <v>715</v>
      </c>
      <c r="I167" s="220" t="s">
        <v>678</v>
      </c>
      <c r="J167" s="220">
        <v>120</v>
      </c>
      <c r="K167" s="261"/>
    </row>
    <row r="168" spans="2:11" ht="15" customHeight="1">
      <c r="B168" s="240"/>
      <c r="C168" s="220" t="s">
        <v>724</v>
      </c>
      <c r="D168" s="220"/>
      <c r="E168" s="220"/>
      <c r="F168" s="239" t="s">
        <v>676</v>
      </c>
      <c r="G168" s="220"/>
      <c r="H168" s="220" t="s">
        <v>725</v>
      </c>
      <c r="I168" s="220" t="s">
        <v>678</v>
      </c>
      <c r="J168" s="220" t="s">
        <v>726</v>
      </c>
      <c r="K168" s="261"/>
    </row>
    <row r="169" spans="2:11" ht="15" customHeight="1">
      <c r="B169" s="240"/>
      <c r="C169" s="220" t="s">
        <v>629</v>
      </c>
      <c r="D169" s="220"/>
      <c r="E169" s="220"/>
      <c r="F169" s="239" t="s">
        <v>676</v>
      </c>
      <c r="G169" s="220"/>
      <c r="H169" s="220" t="s">
        <v>742</v>
      </c>
      <c r="I169" s="220" t="s">
        <v>678</v>
      </c>
      <c r="J169" s="220" t="s">
        <v>726</v>
      </c>
      <c r="K169" s="261"/>
    </row>
    <row r="170" spans="2:11" ht="15" customHeight="1">
      <c r="B170" s="240"/>
      <c r="C170" s="220" t="s">
        <v>681</v>
      </c>
      <c r="D170" s="220"/>
      <c r="E170" s="220"/>
      <c r="F170" s="239" t="s">
        <v>682</v>
      </c>
      <c r="G170" s="220"/>
      <c r="H170" s="220" t="s">
        <v>742</v>
      </c>
      <c r="I170" s="220" t="s">
        <v>678</v>
      </c>
      <c r="J170" s="220">
        <v>50</v>
      </c>
      <c r="K170" s="261"/>
    </row>
    <row r="171" spans="2:11" ht="15" customHeight="1">
      <c r="B171" s="240"/>
      <c r="C171" s="220" t="s">
        <v>684</v>
      </c>
      <c r="D171" s="220"/>
      <c r="E171" s="220"/>
      <c r="F171" s="239" t="s">
        <v>676</v>
      </c>
      <c r="G171" s="220"/>
      <c r="H171" s="220" t="s">
        <v>742</v>
      </c>
      <c r="I171" s="220" t="s">
        <v>686</v>
      </c>
      <c r="J171" s="220"/>
      <c r="K171" s="261"/>
    </row>
    <row r="172" spans="2:11" ht="15" customHeight="1">
      <c r="B172" s="240"/>
      <c r="C172" s="220" t="s">
        <v>695</v>
      </c>
      <c r="D172" s="220"/>
      <c r="E172" s="220"/>
      <c r="F172" s="239" t="s">
        <v>682</v>
      </c>
      <c r="G172" s="220"/>
      <c r="H172" s="220" t="s">
        <v>742</v>
      </c>
      <c r="I172" s="220" t="s">
        <v>678</v>
      </c>
      <c r="J172" s="220">
        <v>50</v>
      </c>
      <c r="K172" s="261"/>
    </row>
    <row r="173" spans="2:11" ht="15" customHeight="1">
      <c r="B173" s="240"/>
      <c r="C173" s="220" t="s">
        <v>703</v>
      </c>
      <c r="D173" s="220"/>
      <c r="E173" s="220"/>
      <c r="F173" s="239" t="s">
        <v>682</v>
      </c>
      <c r="G173" s="220"/>
      <c r="H173" s="220" t="s">
        <v>742</v>
      </c>
      <c r="I173" s="220" t="s">
        <v>678</v>
      </c>
      <c r="J173" s="220">
        <v>50</v>
      </c>
      <c r="K173" s="261"/>
    </row>
    <row r="174" spans="2:11" ht="15" customHeight="1">
      <c r="B174" s="240"/>
      <c r="C174" s="220" t="s">
        <v>701</v>
      </c>
      <c r="D174" s="220"/>
      <c r="E174" s="220"/>
      <c r="F174" s="239" t="s">
        <v>682</v>
      </c>
      <c r="G174" s="220"/>
      <c r="H174" s="220" t="s">
        <v>742</v>
      </c>
      <c r="I174" s="220" t="s">
        <v>678</v>
      </c>
      <c r="J174" s="220">
        <v>50</v>
      </c>
      <c r="K174" s="261"/>
    </row>
    <row r="175" spans="2:11" ht="15" customHeight="1">
      <c r="B175" s="240"/>
      <c r="C175" s="220" t="s">
        <v>106</v>
      </c>
      <c r="D175" s="220"/>
      <c r="E175" s="220"/>
      <c r="F175" s="239" t="s">
        <v>676</v>
      </c>
      <c r="G175" s="220"/>
      <c r="H175" s="220" t="s">
        <v>743</v>
      </c>
      <c r="I175" s="220" t="s">
        <v>744</v>
      </c>
      <c r="J175" s="220"/>
      <c r="K175" s="261"/>
    </row>
    <row r="176" spans="2:11" ht="15" customHeight="1">
      <c r="B176" s="240"/>
      <c r="C176" s="220" t="s">
        <v>55</v>
      </c>
      <c r="D176" s="220"/>
      <c r="E176" s="220"/>
      <c r="F176" s="239" t="s">
        <v>676</v>
      </c>
      <c r="G176" s="220"/>
      <c r="H176" s="220" t="s">
        <v>745</v>
      </c>
      <c r="I176" s="220" t="s">
        <v>746</v>
      </c>
      <c r="J176" s="220">
        <v>1</v>
      </c>
      <c r="K176" s="261"/>
    </row>
    <row r="177" spans="2:11" ht="15" customHeight="1">
      <c r="B177" s="240"/>
      <c r="C177" s="220" t="s">
        <v>51</v>
      </c>
      <c r="D177" s="220"/>
      <c r="E177" s="220"/>
      <c r="F177" s="239" t="s">
        <v>676</v>
      </c>
      <c r="G177" s="220"/>
      <c r="H177" s="220" t="s">
        <v>747</v>
      </c>
      <c r="I177" s="220" t="s">
        <v>678</v>
      </c>
      <c r="J177" s="220">
        <v>20</v>
      </c>
      <c r="K177" s="261"/>
    </row>
    <row r="178" spans="2:11" ht="15" customHeight="1">
      <c r="B178" s="240"/>
      <c r="C178" s="220" t="s">
        <v>107</v>
      </c>
      <c r="D178" s="220"/>
      <c r="E178" s="220"/>
      <c r="F178" s="239" t="s">
        <v>676</v>
      </c>
      <c r="G178" s="220"/>
      <c r="H178" s="220" t="s">
        <v>748</v>
      </c>
      <c r="I178" s="220" t="s">
        <v>678</v>
      </c>
      <c r="J178" s="220">
        <v>255</v>
      </c>
      <c r="K178" s="261"/>
    </row>
    <row r="179" spans="2:11" ht="15" customHeight="1">
      <c r="B179" s="240"/>
      <c r="C179" s="220" t="s">
        <v>108</v>
      </c>
      <c r="D179" s="220"/>
      <c r="E179" s="220"/>
      <c r="F179" s="239" t="s">
        <v>676</v>
      </c>
      <c r="G179" s="220"/>
      <c r="H179" s="220" t="s">
        <v>641</v>
      </c>
      <c r="I179" s="220" t="s">
        <v>678</v>
      </c>
      <c r="J179" s="220">
        <v>10</v>
      </c>
      <c r="K179" s="261"/>
    </row>
    <row r="180" spans="2:11" ht="15" customHeight="1">
      <c r="B180" s="240"/>
      <c r="C180" s="220" t="s">
        <v>109</v>
      </c>
      <c r="D180" s="220"/>
      <c r="E180" s="220"/>
      <c r="F180" s="239" t="s">
        <v>676</v>
      </c>
      <c r="G180" s="220"/>
      <c r="H180" s="220" t="s">
        <v>749</v>
      </c>
      <c r="I180" s="220" t="s">
        <v>710</v>
      </c>
      <c r="J180" s="220"/>
      <c r="K180" s="261"/>
    </row>
    <row r="181" spans="2:11" ht="15" customHeight="1">
      <c r="B181" s="240"/>
      <c r="C181" s="220" t="s">
        <v>750</v>
      </c>
      <c r="D181" s="220"/>
      <c r="E181" s="220"/>
      <c r="F181" s="239" t="s">
        <v>676</v>
      </c>
      <c r="G181" s="220"/>
      <c r="H181" s="220" t="s">
        <v>751</v>
      </c>
      <c r="I181" s="220" t="s">
        <v>710</v>
      </c>
      <c r="J181" s="220"/>
      <c r="K181" s="261"/>
    </row>
    <row r="182" spans="2:11" ht="15" customHeight="1">
      <c r="B182" s="240"/>
      <c r="C182" s="220" t="s">
        <v>739</v>
      </c>
      <c r="D182" s="220"/>
      <c r="E182" s="220"/>
      <c r="F182" s="239" t="s">
        <v>676</v>
      </c>
      <c r="G182" s="220"/>
      <c r="H182" s="220" t="s">
        <v>752</v>
      </c>
      <c r="I182" s="220" t="s">
        <v>710</v>
      </c>
      <c r="J182" s="220"/>
      <c r="K182" s="261"/>
    </row>
    <row r="183" spans="2:11" ht="15" customHeight="1">
      <c r="B183" s="240"/>
      <c r="C183" s="220" t="s">
        <v>112</v>
      </c>
      <c r="D183" s="220"/>
      <c r="E183" s="220"/>
      <c r="F183" s="239" t="s">
        <v>682</v>
      </c>
      <c r="G183" s="220"/>
      <c r="H183" s="220" t="s">
        <v>753</v>
      </c>
      <c r="I183" s="220" t="s">
        <v>678</v>
      </c>
      <c r="J183" s="220">
        <v>50</v>
      </c>
      <c r="K183" s="261"/>
    </row>
    <row r="184" spans="2:11" ht="15" customHeight="1">
      <c r="B184" s="267"/>
      <c r="C184" s="249"/>
      <c r="D184" s="249"/>
      <c r="E184" s="249"/>
      <c r="F184" s="249"/>
      <c r="G184" s="249"/>
      <c r="H184" s="249"/>
      <c r="I184" s="249"/>
      <c r="J184" s="249"/>
      <c r="K184" s="268"/>
    </row>
    <row r="185" spans="2:11" ht="18.75" customHeight="1">
      <c r="B185" s="216"/>
      <c r="C185" s="220"/>
      <c r="D185" s="220"/>
      <c r="E185" s="220"/>
      <c r="F185" s="239"/>
      <c r="G185" s="220"/>
      <c r="H185" s="220"/>
      <c r="I185" s="220"/>
      <c r="J185" s="220"/>
      <c r="K185" s="216"/>
    </row>
    <row r="186" spans="2:11" ht="18.75" customHeight="1"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</row>
    <row r="187" spans="2:11" ht="13.5">
      <c r="B187" s="207"/>
      <c r="C187" s="208"/>
      <c r="D187" s="208"/>
      <c r="E187" s="208"/>
      <c r="F187" s="208"/>
      <c r="G187" s="208"/>
      <c r="H187" s="208"/>
      <c r="I187" s="208"/>
      <c r="J187" s="208"/>
      <c r="K187" s="209"/>
    </row>
    <row r="188" spans="2:11" ht="21">
      <c r="B188" s="210"/>
      <c r="C188" s="325" t="s">
        <v>754</v>
      </c>
      <c r="D188" s="325"/>
      <c r="E188" s="325"/>
      <c r="F188" s="325"/>
      <c r="G188" s="325"/>
      <c r="H188" s="325"/>
      <c r="I188" s="325"/>
      <c r="J188" s="325"/>
      <c r="K188" s="211"/>
    </row>
    <row r="189" spans="2:11" ht="25.5" customHeight="1">
      <c r="B189" s="210"/>
      <c r="C189" s="273" t="s">
        <v>755</v>
      </c>
      <c r="D189" s="273"/>
      <c r="E189" s="273"/>
      <c r="F189" s="273" t="s">
        <v>756</v>
      </c>
      <c r="G189" s="274"/>
      <c r="H189" s="324" t="s">
        <v>757</v>
      </c>
      <c r="I189" s="324"/>
      <c r="J189" s="324"/>
      <c r="K189" s="211"/>
    </row>
    <row r="190" spans="2:11" ht="5.25" customHeight="1">
      <c r="B190" s="240"/>
      <c r="C190" s="237"/>
      <c r="D190" s="237"/>
      <c r="E190" s="237"/>
      <c r="F190" s="237"/>
      <c r="G190" s="220"/>
      <c r="H190" s="237"/>
      <c r="I190" s="237"/>
      <c r="J190" s="237"/>
      <c r="K190" s="261"/>
    </row>
    <row r="191" spans="2:11" ht="15" customHeight="1">
      <c r="B191" s="240"/>
      <c r="C191" s="220" t="s">
        <v>758</v>
      </c>
      <c r="D191" s="220"/>
      <c r="E191" s="220"/>
      <c r="F191" s="239" t="s">
        <v>41</v>
      </c>
      <c r="G191" s="220"/>
      <c r="H191" s="322" t="s">
        <v>759</v>
      </c>
      <c r="I191" s="322"/>
      <c r="J191" s="322"/>
      <c r="K191" s="261"/>
    </row>
    <row r="192" spans="2:11" ht="15" customHeight="1">
      <c r="B192" s="240"/>
      <c r="C192" s="246"/>
      <c r="D192" s="220"/>
      <c r="E192" s="220"/>
      <c r="F192" s="239" t="s">
        <v>42</v>
      </c>
      <c r="G192" s="220"/>
      <c r="H192" s="322" t="s">
        <v>760</v>
      </c>
      <c r="I192" s="322"/>
      <c r="J192" s="322"/>
      <c r="K192" s="261"/>
    </row>
    <row r="193" spans="2:11" ht="15" customHeight="1">
      <c r="B193" s="240"/>
      <c r="C193" s="246"/>
      <c r="D193" s="220"/>
      <c r="E193" s="220"/>
      <c r="F193" s="239" t="s">
        <v>45</v>
      </c>
      <c r="G193" s="220"/>
      <c r="H193" s="322" t="s">
        <v>761</v>
      </c>
      <c r="I193" s="322"/>
      <c r="J193" s="322"/>
      <c r="K193" s="261"/>
    </row>
    <row r="194" spans="2:11" ht="15" customHeight="1">
      <c r="B194" s="240"/>
      <c r="C194" s="220"/>
      <c r="D194" s="220"/>
      <c r="E194" s="220"/>
      <c r="F194" s="239" t="s">
        <v>43</v>
      </c>
      <c r="G194" s="220"/>
      <c r="H194" s="322" t="s">
        <v>762</v>
      </c>
      <c r="I194" s="322"/>
      <c r="J194" s="322"/>
      <c r="K194" s="261"/>
    </row>
    <row r="195" spans="2:11" ht="15" customHeight="1">
      <c r="B195" s="240"/>
      <c r="C195" s="220"/>
      <c r="D195" s="220"/>
      <c r="E195" s="220"/>
      <c r="F195" s="239" t="s">
        <v>44</v>
      </c>
      <c r="G195" s="220"/>
      <c r="H195" s="322" t="s">
        <v>763</v>
      </c>
      <c r="I195" s="322"/>
      <c r="J195" s="322"/>
      <c r="K195" s="261"/>
    </row>
    <row r="196" spans="2:11" ht="15" customHeight="1">
      <c r="B196" s="240"/>
      <c r="C196" s="220"/>
      <c r="D196" s="220"/>
      <c r="E196" s="220"/>
      <c r="F196" s="239"/>
      <c r="G196" s="220"/>
      <c r="H196" s="220"/>
      <c r="I196" s="220"/>
      <c r="J196" s="220"/>
      <c r="K196" s="261"/>
    </row>
    <row r="197" spans="2:11" ht="15" customHeight="1">
      <c r="B197" s="240"/>
      <c r="C197" s="220" t="s">
        <v>722</v>
      </c>
      <c r="D197" s="220"/>
      <c r="E197" s="220"/>
      <c r="F197" s="239" t="s">
        <v>73</v>
      </c>
      <c r="G197" s="220"/>
      <c r="H197" s="322" t="s">
        <v>764</v>
      </c>
      <c r="I197" s="322"/>
      <c r="J197" s="322"/>
      <c r="K197" s="261"/>
    </row>
    <row r="198" spans="2:11" ht="15" customHeight="1">
      <c r="B198" s="240"/>
      <c r="C198" s="246"/>
      <c r="D198" s="220"/>
      <c r="E198" s="220"/>
      <c r="F198" s="239" t="s">
        <v>623</v>
      </c>
      <c r="G198" s="220"/>
      <c r="H198" s="322" t="s">
        <v>624</v>
      </c>
      <c r="I198" s="322"/>
      <c r="J198" s="322"/>
      <c r="K198" s="261"/>
    </row>
    <row r="199" spans="2:11" ht="15" customHeight="1">
      <c r="B199" s="240"/>
      <c r="C199" s="220"/>
      <c r="D199" s="220"/>
      <c r="E199" s="220"/>
      <c r="F199" s="239" t="s">
        <v>621</v>
      </c>
      <c r="G199" s="220"/>
      <c r="H199" s="322" t="s">
        <v>765</v>
      </c>
      <c r="I199" s="322"/>
      <c r="J199" s="322"/>
      <c r="K199" s="261"/>
    </row>
    <row r="200" spans="2:11" ht="15" customHeight="1">
      <c r="B200" s="275"/>
      <c r="C200" s="246"/>
      <c r="D200" s="246"/>
      <c r="E200" s="246"/>
      <c r="F200" s="239" t="s">
        <v>625</v>
      </c>
      <c r="G200" s="225"/>
      <c r="H200" s="323" t="s">
        <v>626</v>
      </c>
      <c r="I200" s="323"/>
      <c r="J200" s="323"/>
      <c r="K200" s="276"/>
    </row>
    <row r="201" spans="2:11" ht="15" customHeight="1">
      <c r="B201" s="275"/>
      <c r="C201" s="246"/>
      <c r="D201" s="246"/>
      <c r="E201" s="246"/>
      <c r="F201" s="239" t="s">
        <v>627</v>
      </c>
      <c r="G201" s="225"/>
      <c r="H201" s="323" t="s">
        <v>766</v>
      </c>
      <c r="I201" s="323"/>
      <c r="J201" s="323"/>
      <c r="K201" s="276"/>
    </row>
    <row r="202" spans="2:11" ht="15" customHeight="1">
      <c r="B202" s="275"/>
      <c r="C202" s="246"/>
      <c r="D202" s="246"/>
      <c r="E202" s="246"/>
      <c r="F202" s="277"/>
      <c r="G202" s="225"/>
      <c r="H202" s="278"/>
      <c r="I202" s="278"/>
      <c r="J202" s="278"/>
      <c r="K202" s="276"/>
    </row>
    <row r="203" spans="2:11" ht="15" customHeight="1">
      <c r="B203" s="275"/>
      <c r="C203" s="220" t="s">
        <v>746</v>
      </c>
      <c r="D203" s="246"/>
      <c r="E203" s="246"/>
      <c r="F203" s="239">
        <v>1</v>
      </c>
      <c r="G203" s="225"/>
      <c r="H203" s="323" t="s">
        <v>767</v>
      </c>
      <c r="I203" s="323"/>
      <c r="J203" s="323"/>
      <c r="K203" s="276"/>
    </row>
    <row r="204" spans="2:11" ht="15" customHeight="1">
      <c r="B204" s="275"/>
      <c r="C204" s="246"/>
      <c r="D204" s="246"/>
      <c r="E204" s="246"/>
      <c r="F204" s="239">
        <v>2</v>
      </c>
      <c r="G204" s="225"/>
      <c r="H204" s="323" t="s">
        <v>768</v>
      </c>
      <c r="I204" s="323"/>
      <c r="J204" s="323"/>
      <c r="K204" s="276"/>
    </row>
    <row r="205" spans="2:11" ht="15" customHeight="1">
      <c r="B205" s="275"/>
      <c r="C205" s="246"/>
      <c r="D205" s="246"/>
      <c r="E205" s="246"/>
      <c r="F205" s="239">
        <v>3</v>
      </c>
      <c r="G205" s="225"/>
      <c r="H205" s="323" t="s">
        <v>769</v>
      </c>
      <c r="I205" s="323"/>
      <c r="J205" s="323"/>
      <c r="K205" s="276"/>
    </row>
    <row r="206" spans="2:11" ht="15" customHeight="1">
      <c r="B206" s="275"/>
      <c r="C206" s="246"/>
      <c r="D206" s="246"/>
      <c r="E206" s="246"/>
      <c r="F206" s="239">
        <v>4</v>
      </c>
      <c r="G206" s="225"/>
      <c r="H206" s="323" t="s">
        <v>770</v>
      </c>
      <c r="I206" s="323"/>
      <c r="J206" s="323"/>
      <c r="K206" s="276"/>
    </row>
    <row r="207" spans="2:11" ht="12.75" customHeight="1">
      <c r="B207" s="279"/>
      <c r="C207" s="280"/>
      <c r="D207" s="280"/>
      <c r="E207" s="280"/>
      <c r="F207" s="280"/>
      <c r="G207" s="280"/>
      <c r="H207" s="280"/>
      <c r="I207" s="280"/>
      <c r="J207" s="280"/>
      <c r="K207" s="281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D29:J29"/>
    <mergeCell ref="D31:J31"/>
    <mergeCell ref="C24:J24"/>
    <mergeCell ref="E47:J47"/>
    <mergeCell ref="D33:J33"/>
    <mergeCell ref="G34:J34"/>
    <mergeCell ref="G35:J35"/>
    <mergeCell ref="D49:J49"/>
    <mergeCell ref="E48:J48"/>
    <mergeCell ref="G36:J36"/>
    <mergeCell ref="G37:J37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C120:J120"/>
    <mergeCell ref="C145:J145"/>
    <mergeCell ref="C188:J188"/>
    <mergeCell ref="H191:J191"/>
    <mergeCell ref="D60:J60"/>
    <mergeCell ref="D63:J63"/>
    <mergeCell ref="D64:J64"/>
    <mergeCell ref="D66:J66"/>
    <mergeCell ref="D65:J65"/>
    <mergeCell ref="C100:J100"/>
    <mergeCell ref="H205:J205"/>
    <mergeCell ref="H206:J206"/>
    <mergeCell ref="H204:J204"/>
    <mergeCell ref="H201:J201"/>
    <mergeCell ref="H189:J189"/>
    <mergeCell ref="C163:J163"/>
    <mergeCell ref="H199:J199"/>
    <mergeCell ref="H194:J194"/>
    <mergeCell ref="H192:J192"/>
    <mergeCell ref="H203:J203"/>
    <mergeCell ref="H200:J200"/>
    <mergeCell ref="H198:J198"/>
    <mergeCell ref="H197:J197"/>
    <mergeCell ref="H195:J195"/>
    <mergeCell ref="H193:J193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Nechybová Věra</dc:creator>
  <cp:keywords/>
  <dc:description/>
  <cp:lastModifiedBy>Bc. Nechybová Věra</cp:lastModifiedBy>
  <dcterms:created xsi:type="dcterms:W3CDTF">2015-06-08T12:20:52Z</dcterms:created>
  <dcterms:modified xsi:type="dcterms:W3CDTF">2015-06-08T12:20:52Z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