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20150604 - L-03 Lovosice" sheetId="2" r:id="rId2"/>
    <sheet name="Pokyny pro vyplnění" sheetId="3" r:id="rId3"/>
  </sheets>
  <definedNames>
    <definedName name="_xlnm._FilterDatabase" localSheetId="1" hidden="1">'20150604 - L-03 Lovosice'!$C$97:$K$97</definedName>
    <definedName name="_xlnm.Print_Titles" localSheetId="1">'20150604 - L-03 Lovosice'!$97:$97</definedName>
    <definedName name="_xlnm.Print_Titles" localSheetId="0">'Rekapitulace stavby'!$49:$49</definedName>
    <definedName name="_xlnm.Print_Area" localSheetId="1">'20150604 - L-03 Lovosice'!$C$4:$J$36,'20150604 - L-03 Lovosice'!$C$42:$J$79,'20150604 - L-03 Lovosice'!$C$85:$K$334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<sst xmlns="http://schemas.openxmlformats.org/spreadsheetml/2006/main" count="3298" uniqueCount="928">
  <si>
    <t>Export VZ</t>
  </si>
  <si>
    <t>List obsahuje:</t>
  </si>
  <si>
    <t>3.0</t>
  </si>
  <si>
    <t>ZAMOK</t>
  </si>
  <si>
    <t>False</t>
  </si>
  <si>
    <t>{CAA84FF1-4EC6-473B-B46B-F35ED0904377}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</si>
  <si>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</si>
  <si>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</si>
  <si>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</si>
  <si>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</si>
  <si>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</si>
  <si>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</si>
  <si>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</si>
  <si>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</si>
  <si>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20150604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</si>
  <si>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</si>
  <si>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</si>
  <si>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Lávka Lovosice L-03</t>
  </si>
  <si>
    <t>0,1</t>
  </si>
  <si>
    <t>KSO:</t>
  </si>
  <si>
    <t>CC-CZ:</t>
  </si>
  <si>
    <t>1</t>
  </si>
  <si>
    <t>Místo:</t>
  </si>
  <si>
    <t xml:space="preserve"> </t>
  </si>
  <si>
    <t>Datum:</t>
  </si>
  <si>
    <t>04.06.2015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</si>
  <si>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</si>
  <si>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</si>
  <si>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</si>
  <si>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</si>
  <si>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</si>
  <si>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</si>
  <si>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</si>
  <si>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</si>
  <si>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</si>
  <si>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</si>
  <si>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</si>
  <si>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</si>
  <si>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</si>
  <si>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</si>
  <si>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</si>
  <si>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</si>
  <si>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</si>
  <si>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</si>
  <si>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</si>
  <si>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</si>
  <si>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</si>
  <si>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</si>
  <si>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</si>
  <si>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</si>
  <si>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</si>
  <si>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</si>
  <si>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</si>
  <si>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</si>
  <si>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</si>
  <si>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</si>
  <si>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</si>
  <si>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</si>
  <si>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</si>
  <si>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</si>
  <si>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</si>
  <si>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</si>
  <si>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</si>
  <si>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</si>
  <si>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</si>
  <si>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</si>
  <si>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</si>
  <si>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</si>
  <si>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</si>
  <si>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</si>
  <si>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</si>
  <si>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</si>
  <si>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</si>
  <si>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</si>
  <si>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L-03 Lovosice</t>
  </si>
  <si>
    <t>STA</t>
  </si>
  <si>
    <t>{269C53AA-5A15-4FB1-80AB-2CAB46318445}</t>
  </si>
  <si>
    <t>2</t>
  </si>
  <si>
    <t>Zpět na list:</t>
  </si>
  <si>
    <t>KRYCÍ LIST SOUPISU</t>
  </si>
  <si>
    <t>Objekt:</t>
  </si>
  <si>
    <t>20150604 - L-03 Lovosice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</si>
  <si>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</si>
  <si>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</si>
  <si>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</si>
  <si>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</si>
  <si>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</si>
  <si>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</si>
  <si>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</si>
  <si>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</si>
  <si>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</si>
  <si>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</si>
  <si>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</si>
  <si>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</si>
  <si>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</si>
  <si>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</si>
  <si>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  99 - Přesun hmot</t>
  </si>
  <si>
    <t xml:space="preserve">    997 - Přesun sutě</t>
  </si>
  <si>
    <t>PSV - Práce a dodávky PSV</t>
  </si>
  <si>
    <t xml:space="preserve">    711 - Izolace proti vodě, vlhkosti a plynům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</si>
  <si>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</si>
  <si>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</si>
  <si>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</si>
  <si>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748 - Elektromontáže - osvětlovací zařízení a svítidla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</si>
  <si>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</si>
  <si>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</si>
  <si>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</si>
  <si>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</si>
  <si>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</si>
  <si>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</si>
  <si>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</si>
  <si>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</si>
  <si>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</si>
  <si>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</si>
  <si>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</si>
  <si>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</si>
  <si>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</si>
  <si>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</si>
  <si>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</si>
  <si>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</si>
  <si>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</si>
  <si>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</si>
  <si>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</si>
  <si>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</si>
  <si>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</si>
  <si>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</si>
  <si>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</si>
  <si>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</si>
  <si>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</si>
  <si>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122201102</t>
  </si>
  <si>
    <t>Odkopávky a prokopávky nezapažené v hornině tř. 3 objem do 1000 m3</t>
  </si>
  <si>
    <t>m3</t>
  </si>
  <si>
    <t>CS ÚRS 2015 01</t>
  </si>
  <si>
    <t>4</t>
  </si>
  <si>
    <t>723888032</t>
  </si>
  <si>
    <t>VV</t>
  </si>
  <si>
    <t>7,6*2,9*2,4*2</t>
  </si>
  <si>
    <t>129203101</t>
  </si>
  <si>
    <t>Čištění otevřených koryt vodotečí š dna do 5 m hl do 2,5 m v hornině tř. 3</t>
  </si>
  <si>
    <t>-511925419</t>
  </si>
  <si>
    <t>8*10*0,3</t>
  </si>
  <si>
    <t>3</t>
  </si>
  <si>
    <t>132201201</t>
  </si>
  <si>
    <t>Hloubení rýh š do 2000 mm v hornině tř. 3 objemu do 100 m3</t>
  </si>
  <si>
    <t>-1054572086</t>
  </si>
  <si>
    <t>7*2,5*1,9</t>
  </si>
  <si>
    <t>1,2*1,1*7</t>
  </si>
  <si>
    <t>Součet</t>
  </si>
  <si>
    <t>132212101</t>
  </si>
  <si>
    <t>Hloubení rýh š do 600 mm ručním nebo pneum nářadím v soudržných horninách tř. 3</t>
  </si>
  <si>
    <t>-1281000100</t>
  </si>
  <si>
    <t>0,5*0,5*5</t>
  </si>
  <si>
    <t>5</t>
  </si>
  <si>
    <t>161101102</t>
  </si>
  <si>
    <t>Svislé přemístění výkopku z horniny tř. 1 až 4 hl výkopu do 4 m</t>
  </si>
  <si>
    <t>145529964</t>
  </si>
  <si>
    <t>(105,792+24+42,49)*0,5</t>
  </si>
  <si>
    <t>6</t>
  </si>
  <si>
    <t>162701105</t>
  </si>
  <si>
    <t>Vodorovné přemístění do 10000 m výkopku/sypaniny z horniny tř. 1 až 4</t>
  </si>
  <si>
    <t>1366982166</t>
  </si>
  <si>
    <t>140,282*0,5+8+24</t>
  </si>
  <si>
    <t>7</t>
  </si>
  <si>
    <t>162701109</t>
  </si>
  <si>
    <t>Příplatek k vodorovnému přemístění výkopku/sypaniny z horniny tř. 1 až 4 ZKD 1000 m přes 10000 m</t>
  </si>
  <si>
    <t>-785491705</t>
  </si>
  <si>
    <t>102,141</t>
  </si>
  <si>
    <t>102,141*15 'Přepočtené koeficientem množství</t>
  </si>
  <si>
    <t>8</t>
  </si>
  <si>
    <t>167101101</t>
  </si>
  <si>
    <t>Nakládání výkopku z hornin tř. 1 až 4 do 100 m3</t>
  </si>
  <si>
    <t>-1731831454</t>
  </si>
  <si>
    <t>9</t>
  </si>
  <si>
    <t>171201211</t>
  </si>
  <si>
    <t>Poplatek za uložení odpadu ze sypaniny na skládce (skládkovné)</t>
  </si>
  <si>
    <t>t</t>
  </si>
  <si>
    <t>-2125583346</t>
  </si>
  <si>
    <t>102,141*1,8 'Přepočtené koeficientem množství</t>
  </si>
  <si>
    <t>175101201</t>
  </si>
  <si>
    <t>Obsypání objektu nad přilehlým původním terénem sypaninou bez prohození, uloženou do 3 m</t>
  </si>
  <si>
    <t>-1231351904</t>
  </si>
  <si>
    <t>105,792+42,49-8</t>
  </si>
  <si>
    <t>11</t>
  </si>
  <si>
    <t>M</t>
  </si>
  <si>
    <t>583373700</t>
  </si>
  <si>
    <t>štěrkopísek  frakce 0-63 třída C</t>
  </si>
  <si>
    <t>33457108</t>
  </si>
  <si>
    <t>140,282*0,5</t>
  </si>
  <si>
    <t>70,141*1,8 'Přepočtené koeficientem množství</t>
  </si>
  <si>
    <t>12</t>
  </si>
  <si>
    <t>181006111</t>
  </si>
  <si>
    <t>Rozprostření zemin tl vrstvy do 0,1 m schopných zúrodnění v rovině a sklonu do 1:5</t>
  </si>
  <si>
    <t>m2</t>
  </si>
  <si>
    <t>-1585085426</t>
  </si>
  <si>
    <t>Zakládání</t>
  </si>
  <si>
    <t>13</t>
  </si>
  <si>
    <t>213141111</t>
  </si>
  <si>
    <t>Zřízení vrstvy z geotextilie v rovině nebo ve sklonu do 1:5 š do 3 m</t>
  </si>
  <si>
    <t>-1797979315</t>
  </si>
  <si>
    <t>16,6+12,5</t>
  </si>
  <si>
    <t>14</t>
  </si>
  <si>
    <t>693110640</t>
  </si>
  <si>
    <t>geotextilie netkaná , 500 g/m2, šíře 300 cm</t>
  </si>
  <si>
    <t>m</t>
  </si>
  <si>
    <t>823757190</t>
  </si>
  <si>
    <t>10,4347826086957*1,15 'Přepočtené koeficientem množství</t>
  </si>
  <si>
    <t>224311114</t>
  </si>
  <si>
    <t>Vrty maloprofilové D do 156 mm úklon do 45° hl do 25 m hor. III a IV</t>
  </si>
  <si>
    <t>-671641464</t>
  </si>
  <si>
    <t>10*2*12</t>
  </si>
  <si>
    <t>16</t>
  </si>
  <si>
    <t>273311123</t>
  </si>
  <si>
    <t>Základové desky z betonu prostého C 8/10</t>
  </si>
  <si>
    <t>1073106281</t>
  </si>
  <si>
    <t>2,3*4,1*0,12*2</t>
  </si>
  <si>
    <t>17</t>
  </si>
  <si>
    <t>274321118</t>
  </si>
  <si>
    <t>Základové pasy, prahy, věnce a ostruhy ze ŽB C 30/37</t>
  </si>
  <si>
    <t>620902700</t>
  </si>
  <si>
    <t>2*0,825*3,7*2</t>
  </si>
  <si>
    <t>18</t>
  </si>
  <si>
    <t>274354111</t>
  </si>
  <si>
    <t>Bednění základových pasů - zřízení</t>
  </si>
  <si>
    <t>1161020591</t>
  </si>
  <si>
    <t>3,7*0,8*4</t>
  </si>
  <si>
    <t>2*0,8*4</t>
  </si>
  <si>
    <t>19</t>
  </si>
  <si>
    <t>274354211</t>
  </si>
  <si>
    <t>Bednění základových pasů - odstranění</t>
  </si>
  <si>
    <t>-1682245427</t>
  </si>
  <si>
    <t>20</t>
  </si>
  <si>
    <t>274361116</t>
  </si>
  <si>
    <t>Výztuž základových pasů, prahů, věnců a ostruh z betonářské oceli 10 505</t>
  </si>
  <si>
    <t>1211666696</t>
  </si>
  <si>
    <t>11,84*0,17</t>
  </si>
  <si>
    <t>283111113</t>
  </si>
  <si>
    <t>Trubkové mikropiloty svislé část hladká D 115 mm</t>
  </si>
  <si>
    <t>1109462077</t>
  </si>
  <si>
    <t>20*10,5</t>
  </si>
  <si>
    <t>22</t>
  </si>
  <si>
    <t>140110660</t>
  </si>
  <si>
    <t>trubka ocelová bezešvá hladká jakost 11 353, 89 x 10 mm</t>
  </si>
  <si>
    <t>-1343348859</t>
  </si>
  <si>
    <t>23</t>
  </si>
  <si>
    <t>283111123</t>
  </si>
  <si>
    <t>Trubkové mikropiloty svislé část manžetová D 115 mm</t>
  </si>
  <si>
    <t>1712557216</t>
  </si>
  <si>
    <t>20*1,5</t>
  </si>
  <si>
    <t>24</t>
  </si>
  <si>
    <t>283131113</t>
  </si>
  <si>
    <t>Hlavy mikropilot namáhaných tlakem i tahem D do 115 mm</t>
  </si>
  <si>
    <t>kus</t>
  </si>
  <si>
    <t>-314584000</t>
  </si>
  <si>
    <t>25</t>
  </si>
  <si>
    <t>3090210R</t>
  </si>
  <si>
    <t>Hlava mikropiloty</t>
  </si>
  <si>
    <t>530482738</t>
  </si>
  <si>
    <t>Svislé a kompletní konstrukce</t>
  </si>
  <si>
    <t>26</t>
  </si>
  <si>
    <t>334323118</t>
  </si>
  <si>
    <t>Mostní opěry a úložné prahy ze ŽB C 30/37</t>
  </si>
  <si>
    <t>1203568156</t>
  </si>
  <si>
    <t>2*5,82+4*2</t>
  </si>
  <si>
    <t>27</t>
  </si>
  <si>
    <t>334323219</t>
  </si>
  <si>
    <t>Mostní křídla a závěrné zídky ze ŽB C 35/45</t>
  </si>
  <si>
    <t>-1837019557</t>
  </si>
  <si>
    <t>1,6</t>
  </si>
  <si>
    <t>28</t>
  </si>
  <si>
    <t>334351112</t>
  </si>
  <si>
    <t>Bednění systémové mostních opěr a úložných prahů z překližek pro ŽB - zřízení</t>
  </si>
  <si>
    <t>781605641</t>
  </si>
  <si>
    <t>2,06*2*2*2,9</t>
  </si>
  <si>
    <t>2,23*4</t>
  </si>
  <si>
    <t>29</t>
  </si>
  <si>
    <t>334351211</t>
  </si>
  <si>
    <t>Bednění systémové mostních opěr a úložných prahů z překližek - odstranění</t>
  </si>
  <si>
    <t>552057759</t>
  </si>
  <si>
    <t>30</t>
  </si>
  <si>
    <t>334352111</t>
  </si>
  <si>
    <t>Bednění mostních křídel a závěrných zídek ze systémového bednění s výplní z překližek - zřízení</t>
  </si>
  <si>
    <t>1939449047</t>
  </si>
  <si>
    <t>5,82*2*2</t>
  </si>
  <si>
    <t>0,4*2,2*4</t>
  </si>
  <si>
    <t>31</t>
  </si>
  <si>
    <t>334352211</t>
  </si>
  <si>
    <t>Bednění mostních křídel a závěrných zídek ze systémového bednění s výplní z překližek - odstranění</t>
  </si>
  <si>
    <t>562491065</t>
  </si>
  <si>
    <t>32</t>
  </si>
  <si>
    <t>334361216</t>
  </si>
  <si>
    <t>Výztuž dříků opěr z betonářské oceli 10 505</t>
  </si>
  <si>
    <t>1257739289</t>
  </si>
  <si>
    <t>12,5*0,19</t>
  </si>
  <si>
    <t>33</t>
  </si>
  <si>
    <t>388995211</t>
  </si>
  <si>
    <t>Chránička kabelů z trub HDPE v římse DN 80</t>
  </si>
  <si>
    <t>1982121490</t>
  </si>
  <si>
    <t>Vodorovné konstrukce</t>
  </si>
  <si>
    <t>34</t>
  </si>
  <si>
    <t>421331141</t>
  </si>
  <si>
    <t>Mostní předpjaté betonové nosné konstrukce deskové z betonu C 35/45</t>
  </si>
  <si>
    <t>-360282085</t>
  </si>
  <si>
    <t>35</t>
  </si>
  <si>
    <t>421361226</t>
  </si>
  <si>
    <t>Výztuž ŽB deskového mostu z betonářské oceli 10 505</t>
  </si>
  <si>
    <t>-1912296080</t>
  </si>
  <si>
    <t>28*0,25</t>
  </si>
  <si>
    <t>36</t>
  </si>
  <si>
    <t>421371111</t>
  </si>
  <si>
    <t>Zhotovení předpínacích kabelů nosné konstrukce mostů soudržných</t>
  </si>
  <si>
    <t>-1472702208</t>
  </si>
  <si>
    <t>1,076</t>
  </si>
  <si>
    <t>37</t>
  </si>
  <si>
    <t>314591000</t>
  </si>
  <si>
    <t>lano předpínací poplastované ocelové, 1860 MPa,</t>
  </si>
  <si>
    <t>1083120695</t>
  </si>
  <si>
    <t>38</t>
  </si>
  <si>
    <t>314591200</t>
  </si>
  <si>
    <t>sestava kotevní objímka, čelist, roznášecí podložka</t>
  </si>
  <si>
    <t>sada</t>
  </si>
  <si>
    <t>-1772737961</t>
  </si>
  <si>
    <t>39</t>
  </si>
  <si>
    <t>421372314</t>
  </si>
  <si>
    <t>Uložení předpínacích kabelů nosné konstrukce mostů soudržných do dl 30 m - 9 lan</t>
  </si>
  <si>
    <t>-1506181776</t>
  </si>
  <si>
    <t>40</t>
  </si>
  <si>
    <t>31630519R</t>
  </si>
  <si>
    <t>Vodící kanálek</t>
  </si>
  <si>
    <t>-1784631550</t>
  </si>
  <si>
    <t>41</t>
  </si>
  <si>
    <t>421372316</t>
  </si>
  <si>
    <t>Uložení předpínacích kabelů nosné konstrukce mostů soudržných do dl 30 m - 19 lan</t>
  </si>
  <si>
    <t>-940355954</t>
  </si>
  <si>
    <t>42</t>
  </si>
  <si>
    <t>421377113</t>
  </si>
  <si>
    <t>Zřízení kotev vějířových/cibulových svazku předpínací výztuže nosné konstrukce mostů 12 lan</t>
  </si>
  <si>
    <t>1126240576</t>
  </si>
  <si>
    <t>43</t>
  </si>
  <si>
    <t>421955112</t>
  </si>
  <si>
    <t>Bednění z překližek na mostní skruži - zřízení</t>
  </si>
  <si>
    <t>-205408258</t>
  </si>
  <si>
    <t>28,6*(2,9+0,85*2+0,54*2)</t>
  </si>
  <si>
    <t>44</t>
  </si>
  <si>
    <t>421955114</t>
  </si>
  <si>
    <t>Pracovní podlaha z fošen na mostní skruži - zřízení</t>
  </si>
  <si>
    <t>-222801825</t>
  </si>
  <si>
    <t>26,8*0,6*2</t>
  </si>
  <si>
    <t>45</t>
  </si>
  <si>
    <t>421955212</t>
  </si>
  <si>
    <t>Bednění z překližek na mostní skruži - odstranění</t>
  </si>
  <si>
    <t>64167222</t>
  </si>
  <si>
    <t>46</t>
  </si>
  <si>
    <t>421955214</t>
  </si>
  <si>
    <t>Pracovní podlaha z fošen na mostní skruži - odstranění</t>
  </si>
  <si>
    <t>-1290280900</t>
  </si>
  <si>
    <t>47</t>
  </si>
  <si>
    <t>428381314</t>
  </si>
  <si>
    <t>Zřízení vrubového kloubu/ložiska ze ŽB C 30/37</t>
  </si>
  <si>
    <t>552077511</t>
  </si>
  <si>
    <t>48</t>
  </si>
  <si>
    <t>451351111</t>
  </si>
  <si>
    <t>Bednění podkladní vrtací šablony základu z hranolů a prken hloubky do 300 mm - zřízení</t>
  </si>
  <si>
    <t>686259499</t>
  </si>
  <si>
    <t>0,12*(3,7+2,3)*2*2</t>
  </si>
  <si>
    <t>49</t>
  </si>
  <si>
    <t>451351211</t>
  </si>
  <si>
    <t>Bednění podkladní vrtací šablony základu z hranolů a prken hloubky do 300 mm - odstranění</t>
  </si>
  <si>
    <t>1227564028</t>
  </si>
  <si>
    <t>50</t>
  </si>
  <si>
    <t>451475121</t>
  </si>
  <si>
    <t>Podkladní vrstva plastbetonová samonivelační první vrstva tl 10 mm</t>
  </si>
  <si>
    <t>-1815980895</t>
  </si>
  <si>
    <t>14*0,2*0,2*2</t>
  </si>
  <si>
    <t>51</t>
  </si>
  <si>
    <t>451572111</t>
  </si>
  <si>
    <t>Lože pod potrubí otevřený výkop z kameniva drobného těženého</t>
  </si>
  <si>
    <t>1437983451</t>
  </si>
  <si>
    <t>5*0,5*0,3</t>
  </si>
  <si>
    <t>52</t>
  </si>
  <si>
    <t>45158411R</t>
  </si>
  <si>
    <t>Zakrytí kabelu cihlou</t>
  </si>
  <si>
    <t>-317145931</t>
  </si>
  <si>
    <t>53</t>
  </si>
  <si>
    <t>462512270</t>
  </si>
  <si>
    <t>Zához z lomového kamene s proštěrkováním z terénu hmotnost do 200 kg</t>
  </si>
  <si>
    <t>-401356380</t>
  </si>
  <si>
    <t>14*4*0,25</t>
  </si>
  <si>
    <t>54</t>
  </si>
  <si>
    <t>464511111</t>
  </si>
  <si>
    <t>Pohoz z lomového kamene neupraveného tříděného z terénu</t>
  </si>
  <si>
    <t>-794115661</t>
  </si>
  <si>
    <t>8*10*0,3 "úprava dna"</t>
  </si>
  <si>
    <t>55</t>
  </si>
  <si>
    <t>464571124</t>
  </si>
  <si>
    <t>Pohoz z kameniva těženého hrubého zrno 63 až 125 mm z terénu</t>
  </si>
  <si>
    <t>169636995</t>
  </si>
  <si>
    <t>(4*6+3,2*6)*0,2 "pohoz pod lávkou"</t>
  </si>
  <si>
    <t>Komunikace</t>
  </si>
  <si>
    <t>56</t>
  </si>
  <si>
    <t>564251113</t>
  </si>
  <si>
    <t>Podklad nebo podsyp ze štěrkopísku ŠP tl 170 mm</t>
  </si>
  <si>
    <t>1410824620</t>
  </si>
  <si>
    <t>16+29</t>
  </si>
  <si>
    <t>57</t>
  </si>
  <si>
    <t>564962111</t>
  </si>
  <si>
    <t>Podklad z mechanicky zpevněného kameniva MZK tl 200 mm</t>
  </si>
  <si>
    <t>1292517951</t>
  </si>
  <si>
    <t>58</t>
  </si>
  <si>
    <t>591111111</t>
  </si>
  <si>
    <t>Kladení dlažby z kostek velkých z kamene do lože z kameniva těženého tl 50 mm</t>
  </si>
  <si>
    <t>1151823545</t>
  </si>
  <si>
    <t>59</t>
  </si>
  <si>
    <t>583801590</t>
  </si>
  <si>
    <t>kostka dlažební velká, žula velikost 15/17 třída I</t>
  </si>
  <si>
    <t>-294939234</t>
  </si>
  <si>
    <t>45*0,1 'Přepočtené koeficientem množství</t>
  </si>
  <si>
    <t>60</t>
  </si>
  <si>
    <t>599111111</t>
  </si>
  <si>
    <t>Zálivka živičná spár dlažby z velkých kostek hl 50 mm</t>
  </si>
  <si>
    <t>1982125223</t>
  </si>
  <si>
    <t>0,4*2,9*2</t>
  </si>
  <si>
    <t>Úpravy povrchů, podlahy a osazování výplní</t>
  </si>
  <si>
    <t>61</t>
  </si>
  <si>
    <t>628611111</t>
  </si>
  <si>
    <t>Nátěr betonu mostu akrylátový 2x impregnační OS-A</t>
  </si>
  <si>
    <t>716806731</t>
  </si>
  <si>
    <t>(0,85*2+0,45*2+0,5*2+2,9)*26,8</t>
  </si>
  <si>
    <t>2,8*1,7*2*2</t>
  </si>
  <si>
    <t>2,3*4</t>
  </si>
  <si>
    <t>Trubní vedení</t>
  </si>
  <si>
    <t>62</t>
  </si>
  <si>
    <t>899722113</t>
  </si>
  <si>
    <t>Krytí  výstražnou fólií z PVC 34cm</t>
  </si>
  <si>
    <t>-470378033</t>
  </si>
  <si>
    <t>Ostatní konstrukce a práce-bourání</t>
  </si>
  <si>
    <t>63</t>
  </si>
  <si>
    <t>912111111</t>
  </si>
  <si>
    <t>Montáž zábrany parkovací sloupku v do 800 mm zabetonovaného</t>
  </si>
  <si>
    <t>-780422468</t>
  </si>
  <si>
    <t>64</t>
  </si>
  <si>
    <t>749101770</t>
  </si>
  <si>
    <t>sloupek parkovací pevný, 6 x 6 x 80 cm zinkovaný základní k zabetonování</t>
  </si>
  <si>
    <t>-1786168700</t>
  </si>
  <si>
    <t>65</t>
  </si>
  <si>
    <t>749101850</t>
  </si>
  <si>
    <t>patka montážní k parkovacímu sloupku</t>
  </si>
  <si>
    <t>-214488533</t>
  </si>
  <si>
    <t>66</t>
  </si>
  <si>
    <t>914111111</t>
  </si>
  <si>
    <t>Montáž svislé dopravní značky do velikosti 1 m2 objímkami na sloupek nebo konzolu</t>
  </si>
  <si>
    <t>-1531262612</t>
  </si>
  <si>
    <t>67</t>
  </si>
  <si>
    <t>404441010</t>
  </si>
  <si>
    <t>značka svislá zákazová B FeZn JAC 500 mm</t>
  </si>
  <si>
    <t>-1493223298</t>
  </si>
  <si>
    <t>68</t>
  </si>
  <si>
    <t>404452250</t>
  </si>
  <si>
    <t>sloupek Zn 60 - 350</t>
  </si>
  <si>
    <t>929965220</t>
  </si>
  <si>
    <t>69</t>
  </si>
  <si>
    <t>914112111</t>
  </si>
  <si>
    <t>Tabulka s označením evidenčního čísla mostu</t>
  </si>
  <si>
    <t>-2139730353</t>
  </si>
  <si>
    <t>70</t>
  </si>
  <si>
    <t>914511111</t>
  </si>
  <si>
    <t>Montáž sloupku dopravních značek délky do 3,5 m s betonovým základem</t>
  </si>
  <si>
    <t>-1821830845</t>
  </si>
  <si>
    <t>71</t>
  </si>
  <si>
    <t>916231213</t>
  </si>
  <si>
    <t>Osazení chodníkového obrubníku betonového stojatého s boční opěrou do lože z betonu prostého</t>
  </si>
  <si>
    <t>-1729261847</t>
  </si>
  <si>
    <t>1,6*4+16,5*2-2,9</t>
  </si>
  <si>
    <t>6+2,6*2+1,55*2</t>
  </si>
  <si>
    <t>72</t>
  </si>
  <si>
    <t>592172200</t>
  </si>
  <si>
    <t>obrubník betonový parkový 100 x 8 x 20 cm šedý</t>
  </si>
  <si>
    <t>865875977</t>
  </si>
  <si>
    <t>73</t>
  </si>
  <si>
    <t>919000R1</t>
  </si>
  <si>
    <t>Zábrana - zřízení a odstranění</t>
  </si>
  <si>
    <t>soubor</t>
  </si>
  <si>
    <t>-499721259</t>
  </si>
  <si>
    <t>74</t>
  </si>
  <si>
    <t>936941121</t>
  </si>
  <si>
    <t>Osazení nerezového odvodňovače mostovky do plastbetonu</t>
  </si>
  <si>
    <t>1939663052</t>
  </si>
  <si>
    <t>75</t>
  </si>
  <si>
    <t>552417100R</t>
  </si>
  <si>
    <t>odvodňovač mostní plastový DN 50</t>
  </si>
  <si>
    <t>62566797</t>
  </si>
  <si>
    <t>76</t>
  </si>
  <si>
    <t>948411111</t>
  </si>
  <si>
    <t>Zřízení podpěrné skruže dočasné kovové z věží ST100 výšky do 10 m</t>
  </si>
  <si>
    <t>1378979916</t>
  </si>
  <si>
    <t>2,8*4,8*2</t>
  </si>
  <si>
    <t>77</t>
  </si>
  <si>
    <t>948411121</t>
  </si>
  <si>
    <t>Zřízení podpěry dočasné kovové Pižmo výšky do 12 m</t>
  </si>
  <si>
    <t>-653006493</t>
  </si>
  <si>
    <t>1,5</t>
  </si>
  <si>
    <t>78</t>
  </si>
  <si>
    <t>948411211</t>
  </si>
  <si>
    <t>Odstranění podpěrné skruže dočasné kovové z věží ST100 výšky do 10 m</t>
  </si>
  <si>
    <t>1357231564</t>
  </si>
  <si>
    <t>79</t>
  </si>
  <si>
    <t>948411221</t>
  </si>
  <si>
    <t>Odstranění podpěry dočasné kovové Pižmo výšky do 12 m</t>
  </si>
  <si>
    <t>576365404</t>
  </si>
  <si>
    <t>80</t>
  </si>
  <si>
    <t>948411911</t>
  </si>
  <si>
    <t>Měsíční nájemné podpěrné skruže dočasné kovové z věží ST 100 výšky do 10 m</t>
  </si>
  <si>
    <t>1223357170</t>
  </si>
  <si>
    <t>26,880*3</t>
  </si>
  <si>
    <t>81</t>
  </si>
  <si>
    <t>948411921</t>
  </si>
  <si>
    <t>Měsíční nájemné podpěry dočasné kovové Pižmo výšky do 12 m</t>
  </si>
  <si>
    <t>-167694911</t>
  </si>
  <si>
    <t>1,500*3</t>
  </si>
  <si>
    <t>82</t>
  </si>
  <si>
    <t>953961213</t>
  </si>
  <si>
    <t>Kotvy chemickou patronou M 12 hl 110 mm do betonu, ŽB nebo kamene s vyvrtáním otvoru</t>
  </si>
  <si>
    <t>52463052</t>
  </si>
  <si>
    <t>28*4 "kotvení zábradlí"</t>
  </si>
  <si>
    <t>83</t>
  </si>
  <si>
    <t>953965121</t>
  </si>
  <si>
    <t>Kotevní šroub pro chemické kotvy M 12 dl 160 mm</t>
  </si>
  <si>
    <t>541826438</t>
  </si>
  <si>
    <t>84</t>
  </si>
  <si>
    <t>953991411</t>
  </si>
  <si>
    <t>Osazení hmoždinek včetně vyvrtání do betonu D do 10 mm</t>
  </si>
  <si>
    <t>2138577165</t>
  </si>
  <si>
    <t>26,8*6*2 "kotvení plechu izolace)</t>
  </si>
  <si>
    <t>85</t>
  </si>
  <si>
    <t>562810860</t>
  </si>
  <si>
    <t>hmoždinka HM 6 x 30 PA</t>
  </si>
  <si>
    <t>tis kus</t>
  </si>
  <si>
    <t>232043276</t>
  </si>
  <si>
    <t>86</t>
  </si>
  <si>
    <t>961051111</t>
  </si>
  <si>
    <t>Bourání mostních základů z ŽB</t>
  </si>
  <si>
    <t>2027818452</t>
  </si>
  <si>
    <t>0,8*0,8*2,8*2</t>
  </si>
  <si>
    <t>0,6*0,8*2,4*2</t>
  </si>
  <si>
    <t>87</t>
  </si>
  <si>
    <t>961065512</t>
  </si>
  <si>
    <t>Bourání podlah z fošen nebo prken ze dřeva tvrdého základů</t>
  </si>
  <si>
    <t>130044720</t>
  </si>
  <si>
    <t>2*26,8*0,05</t>
  </si>
  <si>
    <t>88</t>
  </si>
  <si>
    <t>962051111</t>
  </si>
  <si>
    <t>Bourání mostních zdí a pilířů z ŽB</t>
  </si>
  <si>
    <t>1069555533</t>
  </si>
  <si>
    <t>1,6*0,3*2,8*2</t>
  </si>
  <si>
    <t>1,6*0,2*1*4</t>
  </si>
  <si>
    <t>89</t>
  </si>
  <si>
    <t>963071112</t>
  </si>
  <si>
    <t>Demontáž ocelových prvků mostů šroubovaných nebo svařovaných přes 100 kg</t>
  </si>
  <si>
    <t>kg</t>
  </si>
  <si>
    <t>642792408</t>
  </si>
  <si>
    <t>26,8*150</t>
  </si>
  <si>
    <t>99</t>
  </si>
  <si>
    <t>Přesun hmot</t>
  </si>
  <si>
    <t>90</t>
  </si>
  <si>
    <t>997013501</t>
  </si>
  <si>
    <t>Odvoz suti a vybouraných hmot na skládku nebo meziskládku do 1 km se složením</t>
  </si>
  <si>
    <t>-579945759</t>
  </si>
  <si>
    <t>91</t>
  </si>
  <si>
    <t>997013509</t>
  </si>
  <si>
    <t>Příplatek k odvozu suti a vybouraných hmot na skládku ZKD 1 km přes 1 km</t>
  </si>
  <si>
    <t>-1974640852</t>
  </si>
  <si>
    <t>29,765*19 'Přepočtené koeficientem množství</t>
  </si>
  <si>
    <t>92</t>
  </si>
  <si>
    <t>997013801</t>
  </si>
  <si>
    <t>Poplatek za uložení stavebního betonového odpadu na skládce (skládkovné)</t>
  </si>
  <si>
    <t>954458759</t>
  </si>
  <si>
    <t>29,765*0,93 'Přepočtené koeficientem množství</t>
  </si>
  <si>
    <t>93</t>
  </si>
  <si>
    <t>998212111</t>
  </si>
  <si>
    <t>Přesun hmot pro mosty zděné, monolitické betonové nebo ocelové v do 20 m</t>
  </si>
  <si>
    <t>-1085308984</t>
  </si>
  <si>
    <t>997</t>
  </si>
  <si>
    <t>Přesun sutě</t>
  </si>
  <si>
    <t>94</t>
  </si>
  <si>
    <t>997013811</t>
  </si>
  <si>
    <t>Poplatek za uložení stavebního dřevěného odpadu na skládce (skládkovné)</t>
  </si>
  <si>
    <t>-870624485</t>
  </si>
  <si>
    <t>29,765*0,07 'Přepočtené koeficientem množství</t>
  </si>
  <si>
    <t>PSV</t>
  </si>
  <si>
    <t>Práce a dodávky PSV</t>
  </si>
  <si>
    <t>711</t>
  </si>
  <si>
    <t>Izolace proti vodě, vlhkosti a plynům</t>
  </si>
  <si>
    <t>95</t>
  </si>
  <si>
    <t>711111001</t>
  </si>
  <si>
    <t>Provedení izolace proti zemní vlhkosti vodorovné za studena nátěrem penetračním</t>
  </si>
  <si>
    <t>515711927</t>
  </si>
  <si>
    <t>96</t>
  </si>
  <si>
    <t>111631500</t>
  </si>
  <si>
    <t>lak asfaltový ALP/9 bal 9 kg</t>
  </si>
  <si>
    <t>-1062521742</t>
  </si>
  <si>
    <t>54,06*0,0004 'Přepočtené koeficientem množství</t>
  </si>
  <si>
    <t>97</t>
  </si>
  <si>
    <t>711131101</t>
  </si>
  <si>
    <t>Provedení izolace proti zemní vlhkosti pásy na sucho vodorovné AIP nebo tkaninou</t>
  </si>
  <si>
    <t>-794843398</t>
  </si>
  <si>
    <t>1,7*3,7*2 +2*0,5*4"pata dříku"</t>
  </si>
  <si>
    <t>0,5*3,7*2 "napojení komunikace"</t>
  </si>
  <si>
    <t>98</t>
  </si>
  <si>
    <t>685367500</t>
  </si>
  <si>
    <t>textilie  40/35 D tl 3,5 mm</t>
  </si>
  <si>
    <t>2004050774</t>
  </si>
  <si>
    <t>20,28*0,35 'Přepočtené koeficientem množství</t>
  </si>
  <si>
    <t>711141559</t>
  </si>
  <si>
    <t>Provedení izolace proti zemní vlhkosti pásy přitavením vodorovné NAIP</t>
  </si>
  <si>
    <t>-1131750506</t>
  </si>
  <si>
    <t>628522540</t>
  </si>
  <si>
    <t>pás asfaltovaný modifikovaný SBS  40</t>
  </si>
  <si>
    <t>1233827901</t>
  </si>
  <si>
    <t>40,56*1,15 'Přepočtené koeficientem množství</t>
  </si>
  <si>
    <t>101</t>
  </si>
  <si>
    <t>711471051</t>
  </si>
  <si>
    <t>Provedení vodorovné izolace proti tlakové vodě termoplasty lepenou fólií PVC</t>
  </si>
  <si>
    <t>-2058998001</t>
  </si>
  <si>
    <t>26,8*2,2</t>
  </si>
  <si>
    <t>102</t>
  </si>
  <si>
    <t>283220820</t>
  </si>
  <si>
    <t>zemní izolační fólie  tl. 2 mm, šířka 2,05 délka role 20 m</t>
  </si>
  <si>
    <t>-1804701583</t>
  </si>
  <si>
    <t>103</t>
  </si>
  <si>
    <t>553445040</t>
  </si>
  <si>
    <t>plech poplast., stěnová lišta vyhnutá rozvinutá šířka 100 mm</t>
  </si>
  <si>
    <t>CS ÚRS 2014 01</t>
  </si>
  <si>
    <t>2096869464</t>
  </si>
  <si>
    <t>26,8</t>
  </si>
  <si>
    <t>104</t>
  </si>
  <si>
    <t>553445010</t>
  </si>
  <si>
    <t>plech poplast., okapnice široká rozvinutá šířka 150 mm</t>
  </si>
  <si>
    <t>-2019056873</t>
  </si>
  <si>
    <t>105</t>
  </si>
  <si>
    <t>711762624</t>
  </si>
  <si>
    <t>Izolace proti vodě svislý uzávěr dilatační spáry pryžovým klínem</t>
  </si>
  <si>
    <t>1815690253</t>
  </si>
  <si>
    <t>26,800*2</t>
  </si>
  <si>
    <t>106</t>
  </si>
  <si>
    <t>231522100</t>
  </si>
  <si>
    <t>tmel silikonový  trvale pružný</t>
  </si>
  <si>
    <t>1570465727</t>
  </si>
  <si>
    <t>2,5*1,05 'Přepočtené koeficientem množství</t>
  </si>
  <si>
    <t>743</t>
  </si>
  <si>
    <t>Elektromontáže - hrubá montáž</t>
  </si>
  <si>
    <t>107</t>
  </si>
  <si>
    <t>743612121</t>
  </si>
  <si>
    <t>Montáž vodič uzemňovací drát nebo lano D do 10 mm v městské zástavbě</t>
  </si>
  <si>
    <t>-1742191687</t>
  </si>
  <si>
    <t>108</t>
  </si>
  <si>
    <t>354410730</t>
  </si>
  <si>
    <t>drát průměr 10 mm FeZn</t>
  </si>
  <si>
    <t>-16945763</t>
  </si>
  <si>
    <t>40,000*0,6</t>
  </si>
  <si>
    <t>744</t>
  </si>
  <si>
    <t>Elektromontáže - rozvody vodičů měděných</t>
  </si>
  <si>
    <t>109</t>
  </si>
  <si>
    <t>744431100</t>
  </si>
  <si>
    <t>Montáž kabel Cu sk.1 do 1 kV do 0,40 kg uložený volně</t>
  </si>
  <si>
    <t>-849275575</t>
  </si>
  <si>
    <t>110</t>
  </si>
  <si>
    <t>341110300</t>
  </si>
  <si>
    <t>kabel silový s Cu jádrem CYKY 3x1,5 mm2</t>
  </si>
  <si>
    <t>1676060670</t>
  </si>
  <si>
    <t>111</t>
  </si>
  <si>
    <t>341110680</t>
  </si>
  <si>
    <t>kabel silový s Cu jádrem CYKY 4x4 mm2</t>
  </si>
  <si>
    <t>1757094492</t>
  </si>
  <si>
    <t>746</t>
  </si>
  <si>
    <t>Elektromontáže - soubory pro vodiče</t>
  </si>
  <si>
    <t>112</t>
  </si>
  <si>
    <t>746413410</t>
  </si>
  <si>
    <t>Ukončení kabelů 4x1,5 až 4 mm2 smršťovací záklopkou nebo páskem bez letování</t>
  </si>
  <si>
    <t>-1608213958</t>
  </si>
  <si>
    <t>748</t>
  </si>
  <si>
    <t>Elektromontáže - osvětlovací zařízení a svítidla</t>
  </si>
  <si>
    <t>113</t>
  </si>
  <si>
    <t>748132200</t>
  </si>
  <si>
    <t>Montáž svítidlo</t>
  </si>
  <si>
    <t>1567034121</t>
  </si>
  <si>
    <t>114</t>
  </si>
  <si>
    <t>348444550</t>
  </si>
  <si>
    <t>svítidlo venkovní zářivkové LV 236-S60</t>
  </si>
  <si>
    <t>1546406462</t>
  </si>
  <si>
    <t>115</t>
  </si>
  <si>
    <t>748711200</t>
  </si>
  <si>
    <t>Montáž stožár osvětlení parkový ocelový</t>
  </si>
  <si>
    <t>-1813758389</t>
  </si>
  <si>
    <t>116</t>
  </si>
  <si>
    <t>316722250</t>
  </si>
  <si>
    <t>stožár městského osvětlení -89/79</t>
  </si>
  <si>
    <t>-1377605177</t>
  </si>
  <si>
    <t>117</t>
  </si>
  <si>
    <t>748741000</t>
  </si>
  <si>
    <t>Montáž elektrovýzbroj stožáru 1 okruh</t>
  </si>
  <si>
    <t>51353246</t>
  </si>
  <si>
    <t>118</t>
  </si>
  <si>
    <t>345236200R</t>
  </si>
  <si>
    <t>vystrojení stožáru vč. svorkovnice</t>
  </si>
  <si>
    <t>-891135251</t>
  </si>
  <si>
    <t>767</t>
  </si>
  <si>
    <t>Konstrukce zámečnické</t>
  </si>
  <si>
    <t>119</t>
  </si>
  <si>
    <t>767995114</t>
  </si>
  <si>
    <t>Montáž atypických zámečnických konstrukcí hmotnosti do 50 kg</t>
  </si>
  <si>
    <t>-738314168</t>
  </si>
  <si>
    <t>120</t>
  </si>
  <si>
    <t>631628R</t>
  </si>
  <si>
    <t>Zábradlí pozink.</t>
  </si>
  <si>
    <t>496106397</t>
  </si>
  <si>
    <t>121</t>
  </si>
  <si>
    <t>76799511R</t>
  </si>
  <si>
    <t>Demontáž a zpětná montáž ocelového oplocení</t>
  </si>
  <si>
    <t>685009276</t>
  </si>
  <si>
    <t>VRN</t>
  </si>
  <si>
    <t>Vedlejší rozpočtové náklady</t>
  </si>
  <si>
    <t>VRN1</t>
  </si>
  <si>
    <t>Průzkumné, geodetické a projektové práce</t>
  </si>
  <si>
    <t>122</t>
  </si>
  <si>
    <t>011503000</t>
  </si>
  <si>
    <t>Stavební průzkum bez rozlišení</t>
  </si>
  <si>
    <t>Kč</t>
  </si>
  <si>
    <t>1024</t>
  </si>
  <si>
    <t>-349599626</t>
  </si>
  <si>
    <t>123</t>
  </si>
  <si>
    <t>012103000</t>
  </si>
  <si>
    <t>Geodetické práce před výstavbou</t>
  </si>
  <si>
    <t>-1873047809</t>
  </si>
  <si>
    <t>124</t>
  </si>
  <si>
    <t>012203000</t>
  </si>
  <si>
    <t>Geodetické práce při provádění stavby</t>
  </si>
  <si>
    <t>-1918381712</t>
  </si>
  <si>
    <t>125</t>
  </si>
  <si>
    <t>012303000</t>
  </si>
  <si>
    <t>Geodetické práce po výstavbě</t>
  </si>
  <si>
    <t>1487059577</t>
  </si>
  <si>
    <t>VRN3</t>
  </si>
  <si>
    <t>Zařízení staveniště</t>
  </si>
  <si>
    <t>126</t>
  </si>
  <si>
    <t>032903000</t>
  </si>
  <si>
    <t>Náklady na provoz a údržbu vybavení staveniště</t>
  </si>
  <si>
    <t>1098860810</t>
  </si>
  <si>
    <t>127</t>
  </si>
  <si>
    <t>034403000</t>
  </si>
  <si>
    <t>Dopravní značení na staveništi</t>
  </si>
  <si>
    <t>-20672303</t>
  </si>
  <si>
    <t>VRN6</t>
  </si>
  <si>
    <t>Územní vlivy</t>
  </si>
  <si>
    <t>128</t>
  </si>
  <si>
    <t>062103000</t>
  </si>
  <si>
    <t>Ztížené dopravní podmínky</t>
  </si>
  <si>
    <t>1117645466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</si>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</sst>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\ &quot;EUR&quot;;\-#,##0\ &quot;EUR&quot;"/>
    <numFmt numFmtId="170" formatCode="#,##0\ &quot;EUR&quot;;[Red]\-#,##0\ &quot;EUR&quot;"/>
    <numFmt numFmtId="171" formatCode="#,##0.00\ &quot;EUR&quot;;\-#,##0.00\ &quot;EUR&quot;"/>
    <numFmt numFmtId="172" formatCode="#,##0.00\ &quot;EUR&quot;;[Red]\-#,##0.00\ &quot;EUR&quot;"/>
    <numFmt numFmtId="173" formatCode="_-* #,##0\ &quot;EUR&quot;_-;\-* #,##0\ &quot;EUR&quot;_-;_-* &quot;-&quot;\ &quot;EUR&quot;_-;_-@_-"/>
    <numFmt numFmtId="174" formatCode="_-* #,##0\ _E_U_R_-;\-* #,##0\ _E_U_R_-;_-* &quot;-&quot;\ _E_U_R_-;_-@_-"/>
    <numFmt numFmtId="175" formatCode="_-* #,##0.00\ &quot;EUR&quot;_-;\-* #,##0.00\ &quot;EUR&quot;_-;_-* &quot;-&quot;??\ &quot;EUR&quot;_-;_-@_-"/>
    <numFmt numFmtId="176" formatCode="_-* #,##0.00\ _E_U_R_-;\-* #,##0.00\ _E_U_R_-;_-* &quot;-&quot;??\ _E_U_R_-;_-@_-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6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1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37" fillId="35" borderId="2" applyNumberFormat="0" applyAlignment="0" applyProtection="0"/>
    <xf numFmtId="0" fontId="57" fillId="3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59" fillId="38" borderId="0" applyNumberFormat="0" applyBorder="0" applyAlignment="0" applyProtection="0"/>
    <xf numFmtId="0" fontId="0" fillId="39" borderId="7" applyNumberFormat="0" applyFont="0" applyAlignment="0" applyProtection="0"/>
    <xf numFmtId="0" fontId="42" fillId="0" borderId="8" applyNumberFormat="0" applyFill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43" fillId="0" borderId="10" applyNumberFormat="0" applyFill="0" applyAlignment="0" applyProtection="0"/>
    <xf numFmtId="0" fontId="61" fillId="40" borderId="0" applyNumberFormat="0" applyBorder="0" applyAlignment="0" applyProtection="0"/>
    <xf numFmtId="0" fontId="6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3" borderId="11" applyNumberFormat="0" applyAlignment="0" applyProtection="0"/>
    <xf numFmtId="0" fontId="47" fillId="41" borderId="11" applyNumberFormat="0" applyAlignment="0" applyProtection="0"/>
    <xf numFmtId="0" fontId="48" fillId="41" borderId="12" applyNumberFormat="0" applyAlignment="0" applyProtection="0"/>
    <xf numFmtId="0" fontId="6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51" borderId="0" applyNumberFormat="0" applyBorder="0" applyAlignment="0" applyProtection="0"/>
  </cellStyleXfs>
  <cellXfs count="33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7" borderId="0" xfId="0" applyFill="1" applyAlignment="1">
      <alignment horizontal="left" vertical="top"/>
    </xf>
    <xf numFmtId="0" fontId="1" fillId="37" borderId="0" xfId="0" applyFont="1" applyFill="1" applyAlignment="1">
      <alignment horizontal="left" vertical="center"/>
    </xf>
    <xf numFmtId="0" fontId="0" fillId="3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0" fillId="0" borderId="15" xfId="0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9" borderId="0" xfId="0" applyFont="1" applyFill="1" applyAlignment="1">
      <alignment horizontal="left" vertical="center"/>
    </xf>
    <xf numFmtId="49" fontId="7" fillId="39" borderId="0" xfId="0" applyNumberFormat="1" applyFont="1" applyFill="1" applyAlignment="1">
      <alignment horizontal="left" vertical="top"/>
    </xf>
    <xf numFmtId="0" fontId="0" fillId="0" borderId="18" xfId="0" applyBorder="1" applyAlignment="1" applyProtection="1">
      <alignment horizontal="left" vertical="top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0" fillId="41" borderId="0" xfId="0" applyFont="1" applyFill="1" applyAlignment="1" applyProtection="1">
      <alignment horizontal="left" vertical="center"/>
      <protection/>
    </xf>
    <xf numFmtId="0" fontId="9" fillId="41" borderId="20" xfId="0" applyFont="1" applyFill="1" applyBorder="1" applyAlignment="1" applyProtection="1">
      <alignment horizontal="left" vertical="center"/>
      <protection/>
    </xf>
    <xf numFmtId="0" fontId="0" fillId="41" borderId="21" xfId="0" applyFont="1" applyFill="1" applyBorder="1" applyAlignment="1" applyProtection="1">
      <alignment horizontal="left" vertical="center"/>
      <protection/>
    </xf>
    <xf numFmtId="0" fontId="9" fillId="41" borderId="21" xfId="0" applyFont="1" applyFill="1" applyBorder="1" applyAlignment="1" applyProtection="1">
      <alignment horizontal="center" vertical="center"/>
      <protection/>
    </xf>
    <xf numFmtId="164" fontId="9" fillId="41" borderId="21" xfId="0" applyNumberFormat="1" applyFont="1" applyFill="1" applyBorder="1" applyAlignment="1" applyProtection="1">
      <alignment horizontal="right" vertical="center"/>
      <protection/>
    </xf>
    <xf numFmtId="0" fontId="0" fillId="41" borderId="17" xfId="0" applyFont="1" applyFill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6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 applyProtection="1">
      <alignment horizontal="left" vertical="center"/>
      <protection/>
    </xf>
    <xf numFmtId="0" fontId="7" fillId="41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3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7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6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6" xfId="0" applyFont="1" applyBorder="1" applyAlignment="1">
      <alignment horizontal="left" vertical="center"/>
    </xf>
    <xf numFmtId="164" fontId="20" fillId="0" borderId="34" xfId="0" applyNumberFormat="1" applyFont="1" applyBorder="1" applyAlignment="1" applyProtection="1">
      <alignment horizontal="right" vertical="center"/>
      <protection/>
    </xf>
    <xf numFmtId="164" fontId="20" fillId="0" borderId="35" xfId="0" applyNumberFormat="1" applyFont="1" applyBorder="1" applyAlignment="1" applyProtection="1">
      <alignment horizontal="right" vertical="center"/>
      <protection/>
    </xf>
    <xf numFmtId="167" fontId="20" fillId="0" borderId="35" xfId="0" applyNumberFormat="1" applyFont="1" applyBorder="1" applyAlignment="1" applyProtection="1">
      <alignment horizontal="right" vertical="center"/>
      <protection/>
    </xf>
    <xf numFmtId="164" fontId="20" fillId="0" borderId="36" xfId="0" applyNumberFormat="1" applyFont="1" applyBorder="1" applyAlignment="1" applyProtection="1">
      <alignment horizontal="right" vertical="center"/>
      <protection/>
    </xf>
    <xf numFmtId="0" fontId="0" fillId="0" borderId="14" xfId="0" applyBorder="1" applyAlignment="1">
      <alignment horizontal="left" vertical="top"/>
    </xf>
    <xf numFmtId="0" fontId="0" fillId="0" borderId="16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37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0" fillId="41" borderId="0" xfId="0" applyFill="1" applyAlignment="1" applyProtection="1">
      <alignment horizontal="left" vertical="center"/>
      <protection/>
    </xf>
    <xf numFmtId="0" fontId="0" fillId="41" borderId="21" xfId="0" applyFill="1" applyBorder="1" applyAlignment="1" applyProtection="1">
      <alignment horizontal="left" vertical="center"/>
      <protection/>
    </xf>
    <xf numFmtId="0" fontId="9" fillId="41" borderId="21" xfId="0" applyFont="1" applyFill="1" applyBorder="1" applyAlignment="1" applyProtection="1">
      <alignment horizontal="right" vertical="center"/>
      <protection/>
    </xf>
    <xf numFmtId="0" fontId="0" fillId="41" borderId="21" xfId="0" applyFill="1" applyBorder="1" applyAlignment="1">
      <alignment horizontal="left" vertical="center"/>
    </xf>
    <xf numFmtId="0" fontId="0" fillId="41" borderId="38" xfId="0" applyFill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41" borderId="0" xfId="0" applyFont="1" applyFill="1" applyAlignment="1" applyProtection="1">
      <alignment horizontal="left" vertical="center"/>
      <protection/>
    </xf>
    <xf numFmtId="0" fontId="0" fillId="41" borderId="0" xfId="0" applyFill="1" applyAlignment="1">
      <alignment horizontal="left" vertical="center"/>
    </xf>
    <xf numFmtId="0" fontId="7" fillId="41" borderId="0" xfId="0" applyFont="1" applyFill="1" applyAlignment="1" applyProtection="1">
      <alignment horizontal="right" vertical="center"/>
      <protection/>
    </xf>
    <xf numFmtId="0" fontId="0" fillId="41" borderId="17" xfId="0" applyFill="1" applyBorder="1" applyAlignment="1" applyProtection="1">
      <alignment horizontal="left"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5" xfId="0" applyFont="1" applyBorder="1" applyAlignment="1" applyProtection="1">
      <alignment horizontal="left" vertical="center"/>
      <protection/>
    </xf>
    <xf numFmtId="0" fontId="21" fillId="0" borderId="35" xfId="0" applyFont="1" applyBorder="1" applyAlignment="1">
      <alignment horizontal="left" vertical="center"/>
    </xf>
    <xf numFmtId="164" fontId="21" fillId="0" borderId="35" xfId="0" applyNumberFormat="1" applyFont="1" applyBorder="1" applyAlignment="1" applyProtection="1">
      <alignment horizontal="right" vertical="center"/>
      <protection/>
    </xf>
    <xf numFmtId="0" fontId="21" fillId="0" borderId="17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6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5" xfId="0" applyFont="1" applyBorder="1" applyAlignment="1" applyProtection="1">
      <alignment horizontal="left" vertical="center"/>
      <protection/>
    </xf>
    <xf numFmtId="0" fontId="23" fillId="0" borderId="35" xfId="0" applyFont="1" applyBorder="1" applyAlignment="1">
      <alignment horizontal="left" vertical="center"/>
    </xf>
    <xf numFmtId="164" fontId="23" fillId="0" borderId="35" xfId="0" applyNumberFormat="1" applyFont="1" applyBorder="1" applyAlignment="1" applyProtection="1">
      <alignment horizontal="right"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/>
    </xf>
    <xf numFmtId="0" fontId="7" fillId="41" borderId="29" xfId="0" applyFont="1" applyFill="1" applyBorder="1" applyAlignment="1" applyProtection="1">
      <alignment horizontal="center" vertical="center" wrapText="1"/>
      <protection/>
    </xf>
    <xf numFmtId="0" fontId="7" fillId="41" borderId="30" xfId="0" applyFont="1" applyFill="1" applyBorder="1" applyAlignment="1" applyProtection="1">
      <alignment horizontal="center" vertical="center" wrapText="1"/>
      <protection/>
    </xf>
    <xf numFmtId="0" fontId="7" fillId="41" borderId="30" xfId="0" applyFont="1" applyFill="1" applyBorder="1" applyAlignment="1">
      <alignment horizontal="center" vertical="center" wrapText="1"/>
    </xf>
    <xf numFmtId="0" fontId="7" fillId="41" borderId="31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0" fontId="0" fillId="0" borderId="32" xfId="0" applyBorder="1" applyAlignment="1" applyProtection="1">
      <alignment horizontal="left" vertical="center"/>
      <protection/>
    </xf>
    <xf numFmtId="167" fontId="24" fillId="0" borderId="25" xfId="0" applyNumberFormat="1" applyFont="1" applyBorder="1" applyAlignment="1" applyProtection="1">
      <alignment horizontal="right"/>
      <protection/>
    </xf>
    <xf numFmtId="167" fontId="24" fillId="0" borderId="26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6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6" xfId="0" applyFont="1" applyBorder="1" applyAlignment="1">
      <alignment horizontal="left"/>
    </xf>
    <xf numFmtId="0" fontId="26" fillId="0" borderId="33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7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9" xfId="0" applyFont="1" applyBorder="1" applyAlignment="1" applyProtection="1">
      <alignment horizontal="center" vertical="center"/>
      <protection/>
    </xf>
    <xf numFmtId="49" fontId="0" fillId="0" borderId="39" xfId="0" applyNumberFormat="1" applyFont="1" applyBorder="1" applyAlignment="1" applyProtection="1">
      <alignment horizontal="left" vertical="center" wrapText="1"/>
      <protection/>
    </xf>
    <xf numFmtId="0" fontId="0" fillId="0" borderId="39" xfId="0" applyFont="1" applyBorder="1" applyAlignment="1" applyProtection="1">
      <alignment horizontal="left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168" fontId="0" fillId="0" borderId="39" xfId="0" applyNumberFormat="1" applyFont="1" applyBorder="1" applyAlignment="1" applyProtection="1">
      <alignment horizontal="right" vertical="center"/>
      <protection/>
    </xf>
    <xf numFmtId="164" fontId="0" fillId="39" borderId="39" xfId="0" applyNumberFormat="1" applyFont="1" applyFill="1" applyBorder="1" applyAlignment="1">
      <alignment horizontal="right" vertical="center"/>
    </xf>
    <xf numFmtId="164" fontId="0" fillId="0" borderId="39" xfId="0" applyNumberFormat="1" applyFont="1" applyBorder="1" applyAlignment="1" applyProtection="1">
      <alignment horizontal="right" vertical="center"/>
      <protection/>
    </xf>
    <xf numFmtId="0" fontId="11" fillId="39" borderId="39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7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6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6" xfId="0" applyFont="1" applyBorder="1" applyAlignment="1">
      <alignment horizontal="left" vertical="center"/>
    </xf>
    <xf numFmtId="0" fontId="27" fillId="0" borderId="33" xfId="0" applyFont="1" applyBorder="1" applyAlignment="1" applyProtection="1">
      <alignment horizontal="left" vertical="center"/>
      <protection/>
    </xf>
    <xf numFmtId="0" fontId="27" fillId="0" borderId="27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left" vertical="center"/>
      <protection/>
    </xf>
    <xf numFmtId="0" fontId="29" fillId="0" borderId="16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6" xfId="0" applyFont="1" applyBorder="1" applyAlignment="1">
      <alignment horizontal="left" vertical="center"/>
    </xf>
    <xf numFmtId="0" fontId="29" fillId="0" borderId="33" xfId="0" applyFont="1" applyBorder="1" applyAlignment="1" applyProtection="1">
      <alignment horizontal="left" vertical="center"/>
      <protection/>
    </xf>
    <xf numFmtId="0" fontId="29" fillId="0" borderId="27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39" xfId="0" applyFont="1" applyBorder="1" applyAlignment="1" applyProtection="1">
      <alignment horizontal="center" vertical="center"/>
      <protection/>
    </xf>
    <xf numFmtId="49" fontId="30" fillId="0" borderId="39" xfId="0" applyNumberFormat="1" applyFont="1" applyBorder="1" applyAlignment="1" applyProtection="1">
      <alignment horizontal="left" vertical="center" wrapText="1"/>
      <protection/>
    </xf>
    <xf numFmtId="0" fontId="30" fillId="0" borderId="39" xfId="0" applyFont="1" applyBorder="1" applyAlignment="1" applyProtection="1">
      <alignment horizontal="left" vertical="center" wrapText="1"/>
      <protection/>
    </xf>
    <xf numFmtId="0" fontId="30" fillId="0" borderId="39" xfId="0" applyFont="1" applyBorder="1" applyAlignment="1" applyProtection="1">
      <alignment horizontal="center" vertical="center" wrapText="1"/>
      <protection/>
    </xf>
    <xf numFmtId="168" fontId="30" fillId="0" borderId="39" xfId="0" applyNumberFormat="1" applyFont="1" applyBorder="1" applyAlignment="1" applyProtection="1">
      <alignment horizontal="right" vertical="center"/>
      <protection/>
    </xf>
    <xf numFmtId="164" fontId="30" fillId="39" borderId="39" xfId="0" applyNumberFormat="1" applyFont="1" applyFill="1" applyBorder="1" applyAlignment="1">
      <alignment horizontal="right" vertical="center"/>
    </xf>
    <xf numFmtId="164" fontId="30" fillId="0" borderId="39" xfId="0" applyNumberFormat="1" applyFont="1" applyBorder="1" applyAlignment="1" applyProtection="1">
      <alignment horizontal="right" vertical="center"/>
      <protection/>
    </xf>
    <xf numFmtId="0" fontId="30" fillId="0" borderId="16" xfId="0" applyFont="1" applyBorder="1" applyAlignment="1">
      <alignment horizontal="left" vertical="center"/>
    </xf>
    <xf numFmtId="0" fontId="30" fillId="39" borderId="39" xfId="0" applyFont="1" applyFill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center" wrapText="1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left" vertical="center"/>
      <protection/>
    </xf>
    <xf numFmtId="167" fontId="11" fillId="0" borderId="35" xfId="0" applyNumberFormat="1" applyFont="1" applyBorder="1" applyAlignment="1" applyProtection="1">
      <alignment horizontal="right" vertical="center"/>
      <protection/>
    </xf>
    <xf numFmtId="167" fontId="11" fillId="0" borderId="36" xfId="0" applyNumberFormat="1" applyFont="1" applyBorder="1" applyAlignment="1" applyProtection="1">
      <alignment horizontal="right" vertical="center"/>
      <protection/>
    </xf>
    <xf numFmtId="0" fontId="31" fillId="37" borderId="0" xfId="55" applyFill="1" applyAlignment="1">
      <alignment horizontal="left" vertical="top"/>
    </xf>
    <xf numFmtId="0" fontId="32" fillId="0" borderId="0" xfId="55" applyFont="1" applyAlignment="1">
      <alignment horizontal="center" vertical="center"/>
    </xf>
    <xf numFmtId="0" fontId="22" fillId="37" borderId="0" xfId="0" applyFont="1" applyFill="1" applyAlignment="1">
      <alignment horizontal="left" vertical="center"/>
    </xf>
    <xf numFmtId="0" fontId="2" fillId="37" borderId="0" xfId="0" applyFont="1" applyFill="1" applyAlignment="1">
      <alignment horizontal="left" vertical="center"/>
    </xf>
    <xf numFmtId="0" fontId="33" fillId="37" borderId="0" xfId="55" applyFont="1" applyFill="1" applyAlignment="1">
      <alignment horizontal="left" vertical="center"/>
    </xf>
    <xf numFmtId="0" fontId="1" fillId="37" borderId="0" xfId="0" applyFont="1" applyFill="1" applyAlignment="1" applyProtection="1">
      <alignment horizontal="left" vertical="center"/>
      <protection/>
    </xf>
    <xf numFmtId="0" fontId="22" fillId="37" borderId="0" xfId="0" applyFont="1" applyFill="1" applyAlignment="1" applyProtection="1">
      <alignment horizontal="left" vertical="center"/>
      <protection/>
    </xf>
    <xf numFmtId="0" fontId="2" fillId="37" borderId="0" xfId="0" applyFont="1" applyFill="1" applyAlignment="1" applyProtection="1">
      <alignment horizontal="left" vertical="center"/>
      <protection/>
    </xf>
    <xf numFmtId="0" fontId="33" fillId="37" borderId="0" xfId="55" applyFont="1" applyFill="1" applyAlignment="1" applyProtection="1">
      <alignment horizontal="left" vertical="center"/>
      <protection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19" fillId="0" borderId="46" xfId="0" applyFont="1" applyBorder="1" applyAlignment="1">
      <alignment horizontal="center" vertical="center"/>
    </xf>
    <xf numFmtId="0" fontId="16" fillId="0" borderId="4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5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46" xfId="0" applyFont="1" applyBorder="1" applyAlignment="1">
      <alignment horizontal="left"/>
    </xf>
    <xf numFmtId="0" fontId="16" fillId="0" borderId="46" xfId="0" applyFont="1" applyBorder="1" applyAlignment="1">
      <alignment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5" xfId="0" applyFont="1" applyBorder="1" applyAlignment="1">
      <alignment vertical="top"/>
    </xf>
    <xf numFmtId="0" fontId="0" fillId="0" borderId="46" xfId="0" applyFont="1" applyBorder="1" applyAlignment="1">
      <alignment vertical="top"/>
    </xf>
    <xf numFmtId="0" fontId="0" fillId="0" borderId="47" xfId="0" applyFont="1" applyBorder="1" applyAlignment="1">
      <alignment vertical="top"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7" fillId="41" borderId="20" xfId="0" applyFont="1" applyFill="1" applyBorder="1" applyAlignment="1" applyProtection="1">
      <alignment horizontal="center" vertical="center"/>
      <protection/>
    </xf>
    <xf numFmtId="0" fontId="0" fillId="41" borderId="21" xfId="0" applyFont="1" applyFill="1" applyBorder="1" applyAlignment="1" applyProtection="1">
      <alignment horizontal="left" vertical="center"/>
      <protection/>
    </xf>
    <xf numFmtId="0" fontId="7" fillId="41" borderId="21" xfId="0" applyFont="1" applyFill="1" applyBorder="1" applyAlignment="1" applyProtection="1">
      <alignment horizontal="center" vertical="center"/>
      <protection/>
    </xf>
    <xf numFmtId="0" fontId="7" fillId="41" borderId="21" xfId="0" applyFont="1" applyFill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3" xfId="0" applyFont="1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41" borderId="21" xfId="0" applyFont="1" applyFill="1" applyBorder="1" applyAlignment="1" applyProtection="1">
      <alignment horizontal="left" vertical="center"/>
      <protection/>
    </xf>
    <xf numFmtId="164" fontId="9" fillId="41" borderId="21" xfId="0" applyNumberFormat="1" applyFont="1" applyFill="1" applyBorder="1" applyAlignment="1" applyProtection="1">
      <alignment horizontal="right" vertical="center"/>
      <protection/>
    </xf>
    <xf numFmtId="0" fontId="0" fillId="41" borderId="28" xfId="0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9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9" xfId="0" applyNumberFormat="1" applyFont="1" applyBorder="1" applyAlignment="1" applyProtection="1">
      <alignment horizontal="righ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33" fillId="37" borderId="0" xfId="55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19" fillId="0" borderId="46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wrapText="1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Poznámka" xfId="68"/>
    <cellStyle name="Prepojená bunka" xfId="69"/>
    <cellStyle name="Percent" xfId="70"/>
    <cellStyle name="Propojená buňka" xfId="71"/>
    <cellStyle name="Spolu" xfId="72"/>
    <cellStyle name="Správně" xfId="73"/>
    <cellStyle name="Text upozornění" xfId="74"/>
    <cellStyle name="Text upozornenia" xfId="75"/>
    <cellStyle name="Titul" xfId="76"/>
    <cellStyle name="Vstup" xfId="77"/>
    <cellStyle name="Výpočet" xfId="78"/>
    <cellStyle name="Výstup" xfId="79"/>
    <cellStyle name="Vysvětlující text" xfId="80"/>
    <cellStyle name="Vysvetľujúci text" xfId="81"/>
    <cellStyle name="Zlá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  <cellStyle name="Zvýraznenie1" xfId="89"/>
    <cellStyle name="Zvýraznenie2" xfId="90"/>
    <cellStyle name="Zvýraznenie3" xfId="91"/>
    <cellStyle name="Zvýraznenie4" xfId="92"/>
    <cellStyle name="Zvýraznenie5" xfId="93"/>
    <cellStyle name="Zvýraznenie6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D0D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Picture 1" descr="C:\KROSplusData\System\Temp\rad5D0D7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83203125" style="2" customWidth="1"/>
    <col min="34" max="34" width="3.5" style="2" customWidth="1"/>
    <col min="35" max="35" width="34" style="2" customWidth="1"/>
    <col min="36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6.83203125" style="2" customWidth="1"/>
    <col min="44" max="44" width="14.66015625" style="2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91" width="11.5" style="2" hidden="1" customWidth="1"/>
    <col min="92" max="16384" width="11.5" style="1" customWidth="1"/>
  </cols>
  <sheetData>
    <row r="1" spans="1:256" s="3" customFormat="1" ht="21.75" customHeight="1">
      <c r="A1" s="203" t="s">
        <v>0</v>
      </c>
      <c r="B1" s="204"/>
      <c r="C1" s="204"/>
      <c r="D1" s="205" t="s">
        <v>1</v>
      </c>
      <c r="E1" s="204"/>
      <c r="F1" s="204"/>
      <c r="G1" s="204"/>
      <c r="H1" s="204"/>
      <c r="I1" s="204"/>
      <c r="J1" s="204"/>
      <c r="K1" s="206" t="s">
        <v>756</v>
      </c>
      <c r="L1" s="206"/>
      <c r="M1" s="206"/>
      <c r="N1" s="206"/>
      <c r="O1" s="206"/>
      <c r="P1" s="206"/>
      <c r="Q1" s="206"/>
      <c r="R1" s="206"/>
      <c r="S1" s="206"/>
      <c r="T1" s="204"/>
      <c r="U1" s="204"/>
      <c r="V1" s="204"/>
      <c r="W1" s="206" t="s">
        <v>757</v>
      </c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19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84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98" t="s">
        <v>14</v>
      </c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11"/>
      <c r="AQ5" s="13"/>
      <c r="BE5" s="310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313" t="s">
        <v>17</v>
      </c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11"/>
      <c r="AQ6" s="13"/>
      <c r="BE6" s="285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85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85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85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285"/>
      <c r="BS10" s="6" t="s">
        <v>18</v>
      </c>
    </row>
    <row r="11" spans="2:71" s="2" customFormat="1" ht="18.75" customHeight="1">
      <c r="B11" s="10"/>
      <c r="C11" s="11"/>
      <c r="D11" s="11"/>
      <c r="E11" s="17" t="s">
        <v>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285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85"/>
      <c r="BS12" s="6" t="s">
        <v>18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32</v>
      </c>
      <c r="AO13" s="11"/>
      <c r="AP13" s="11"/>
      <c r="AQ13" s="13"/>
      <c r="BE13" s="285"/>
      <c r="BS13" s="6" t="s">
        <v>18</v>
      </c>
    </row>
    <row r="14" spans="2:71" s="2" customFormat="1" ht="13.5" customHeight="1">
      <c r="B14" s="10"/>
      <c r="C14" s="11"/>
      <c r="D14" s="11"/>
      <c r="E14" s="314" t="s">
        <v>32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285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85"/>
      <c r="BS15" s="6" t="s">
        <v>4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285"/>
      <c r="BS16" s="6" t="s">
        <v>4</v>
      </c>
    </row>
    <row r="17" spans="2:71" ht="18.75" customHeight="1">
      <c r="B17" s="10"/>
      <c r="C17" s="11"/>
      <c r="D17" s="11"/>
      <c r="E17" s="17" t="s">
        <v>23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285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34</v>
      </c>
    </row>
    <row r="18" spans="2:7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85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C19" s="11"/>
      <c r="D19" s="19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85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1" ht="13.5" customHeight="1">
      <c r="B20" s="10"/>
      <c r="C20" s="11"/>
      <c r="D20" s="11"/>
      <c r="E20" s="315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11"/>
      <c r="AP20" s="11"/>
      <c r="AQ20" s="13"/>
      <c r="BE20" s="285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34</v>
      </c>
    </row>
    <row r="21" spans="2:70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85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85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6.25" customHeight="1">
      <c r="B23" s="23"/>
      <c r="C23" s="24"/>
      <c r="D23" s="25" t="s">
        <v>36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16">
        <f>ROUND($AG$51,2)</f>
        <v>0</v>
      </c>
      <c r="AL23" s="317"/>
      <c r="AM23" s="317"/>
      <c r="AN23" s="317"/>
      <c r="AO23" s="317"/>
      <c r="AP23" s="24"/>
      <c r="AQ23" s="27"/>
      <c r="BE23" s="302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302"/>
    </row>
    <row r="25" spans="2:57" s="6" customFormat="1" ht="12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18" t="s">
        <v>37</v>
      </c>
      <c r="M25" s="297"/>
      <c r="N25" s="297"/>
      <c r="O25" s="297"/>
      <c r="P25" s="24"/>
      <c r="Q25" s="24"/>
      <c r="R25" s="24"/>
      <c r="S25" s="24"/>
      <c r="T25" s="24"/>
      <c r="U25" s="24"/>
      <c r="V25" s="24"/>
      <c r="W25" s="318" t="s">
        <v>38</v>
      </c>
      <c r="X25" s="297"/>
      <c r="Y25" s="297"/>
      <c r="Z25" s="297"/>
      <c r="AA25" s="297"/>
      <c r="AB25" s="297"/>
      <c r="AC25" s="297"/>
      <c r="AD25" s="297"/>
      <c r="AE25" s="297"/>
      <c r="AF25" s="24"/>
      <c r="AG25" s="24"/>
      <c r="AH25" s="24"/>
      <c r="AI25" s="24"/>
      <c r="AJ25" s="24"/>
      <c r="AK25" s="318" t="s">
        <v>39</v>
      </c>
      <c r="AL25" s="297"/>
      <c r="AM25" s="297"/>
      <c r="AN25" s="297"/>
      <c r="AO25" s="297"/>
      <c r="AP25" s="24"/>
      <c r="AQ25" s="27"/>
      <c r="BE25" s="302"/>
    </row>
    <row r="26" spans="2:57" s="6" customFormat="1" ht="15" customHeight="1">
      <c r="B26" s="29"/>
      <c r="C26" s="30"/>
      <c r="D26" s="30" t="s">
        <v>40</v>
      </c>
      <c r="E26" s="30"/>
      <c r="F26" s="30" t="s">
        <v>41</v>
      </c>
      <c r="G26" s="30"/>
      <c r="H26" s="30"/>
      <c r="I26" s="30"/>
      <c r="J26" s="30"/>
      <c r="K26" s="30"/>
      <c r="L26" s="304">
        <v>0.21</v>
      </c>
      <c r="M26" s="305"/>
      <c r="N26" s="305"/>
      <c r="O26" s="305"/>
      <c r="P26" s="30"/>
      <c r="Q26" s="30"/>
      <c r="R26" s="30"/>
      <c r="S26" s="30"/>
      <c r="T26" s="30"/>
      <c r="U26" s="30"/>
      <c r="V26" s="30"/>
      <c r="W26" s="306">
        <f>ROUND($AZ$51,2)</f>
        <v>0</v>
      </c>
      <c r="X26" s="305"/>
      <c r="Y26" s="305"/>
      <c r="Z26" s="305"/>
      <c r="AA26" s="305"/>
      <c r="AB26" s="305"/>
      <c r="AC26" s="305"/>
      <c r="AD26" s="305"/>
      <c r="AE26" s="305"/>
      <c r="AF26" s="30"/>
      <c r="AG26" s="30"/>
      <c r="AH26" s="30"/>
      <c r="AI26" s="30"/>
      <c r="AJ26" s="30"/>
      <c r="AK26" s="306">
        <f>ROUND($AV$51,2)</f>
        <v>0</v>
      </c>
      <c r="AL26" s="305"/>
      <c r="AM26" s="305"/>
      <c r="AN26" s="305"/>
      <c r="AO26" s="305"/>
      <c r="AP26" s="30"/>
      <c r="AQ26" s="31"/>
      <c r="BE26" s="311"/>
    </row>
    <row r="27" spans="2:57" s="6" customFormat="1" ht="15" customHeight="1">
      <c r="B27" s="29"/>
      <c r="C27" s="30"/>
      <c r="D27" s="30"/>
      <c r="E27" s="30"/>
      <c r="F27" s="30" t="s">
        <v>42</v>
      </c>
      <c r="G27" s="30"/>
      <c r="H27" s="30"/>
      <c r="I27" s="30"/>
      <c r="J27" s="30"/>
      <c r="K27" s="30"/>
      <c r="L27" s="304">
        <v>0.15</v>
      </c>
      <c r="M27" s="305"/>
      <c r="N27" s="305"/>
      <c r="O27" s="305"/>
      <c r="P27" s="30"/>
      <c r="Q27" s="30"/>
      <c r="R27" s="30"/>
      <c r="S27" s="30"/>
      <c r="T27" s="30"/>
      <c r="U27" s="30"/>
      <c r="V27" s="30"/>
      <c r="W27" s="306">
        <f>ROUND($BA$51,2)</f>
        <v>0</v>
      </c>
      <c r="X27" s="305"/>
      <c r="Y27" s="305"/>
      <c r="Z27" s="305"/>
      <c r="AA27" s="305"/>
      <c r="AB27" s="305"/>
      <c r="AC27" s="305"/>
      <c r="AD27" s="305"/>
      <c r="AE27" s="305"/>
      <c r="AF27" s="30"/>
      <c r="AG27" s="30"/>
      <c r="AH27" s="30"/>
      <c r="AI27" s="30"/>
      <c r="AJ27" s="30"/>
      <c r="AK27" s="306">
        <f>ROUND($AW$51,2)</f>
        <v>0</v>
      </c>
      <c r="AL27" s="305"/>
      <c r="AM27" s="305"/>
      <c r="AN27" s="305"/>
      <c r="AO27" s="305"/>
      <c r="AP27" s="30"/>
      <c r="AQ27" s="31"/>
      <c r="BE27" s="311"/>
    </row>
    <row r="28" spans="2:57" s="6" customFormat="1" ht="15" customHeight="1" hidden="1">
      <c r="B28" s="29"/>
      <c r="C28" s="30"/>
      <c r="D28" s="30"/>
      <c r="E28" s="30"/>
      <c r="F28" s="30" t="s">
        <v>43</v>
      </c>
      <c r="G28" s="30"/>
      <c r="H28" s="30"/>
      <c r="I28" s="30"/>
      <c r="J28" s="30"/>
      <c r="K28" s="30"/>
      <c r="L28" s="304">
        <v>0.21</v>
      </c>
      <c r="M28" s="305"/>
      <c r="N28" s="305"/>
      <c r="O28" s="305"/>
      <c r="P28" s="30"/>
      <c r="Q28" s="30"/>
      <c r="R28" s="30"/>
      <c r="S28" s="30"/>
      <c r="T28" s="30"/>
      <c r="U28" s="30"/>
      <c r="V28" s="30"/>
      <c r="W28" s="306">
        <f>ROUND($BB$51,2)</f>
        <v>0</v>
      </c>
      <c r="X28" s="305"/>
      <c r="Y28" s="305"/>
      <c r="Z28" s="305"/>
      <c r="AA28" s="305"/>
      <c r="AB28" s="305"/>
      <c r="AC28" s="305"/>
      <c r="AD28" s="305"/>
      <c r="AE28" s="305"/>
      <c r="AF28" s="30"/>
      <c r="AG28" s="30"/>
      <c r="AH28" s="30"/>
      <c r="AI28" s="30"/>
      <c r="AJ28" s="30"/>
      <c r="AK28" s="306">
        <v>0</v>
      </c>
      <c r="AL28" s="305"/>
      <c r="AM28" s="305"/>
      <c r="AN28" s="305"/>
      <c r="AO28" s="305"/>
      <c r="AP28" s="30"/>
      <c r="AQ28" s="31"/>
      <c r="BE28" s="311"/>
    </row>
    <row r="29" spans="2:57" s="6" customFormat="1" ht="15" customHeight="1" hidden="1">
      <c r="B29" s="29"/>
      <c r="C29" s="30"/>
      <c r="D29" s="30"/>
      <c r="E29" s="30"/>
      <c r="F29" s="30" t="s">
        <v>44</v>
      </c>
      <c r="G29" s="30"/>
      <c r="H29" s="30"/>
      <c r="I29" s="30"/>
      <c r="J29" s="30"/>
      <c r="K29" s="30"/>
      <c r="L29" s="304">
        <v>0.15</v>
      </c>
      <c r="M29" s="305"/>
      <c r="N29" s="305"/>
      <c r="O29" s="305"/>
      <c r="P29" s="30"/>
      <c r="Q29" s="30"/>
      <c r="R29" s="30"/>
      <c r="S29" s="30"/>
      <c r="T29" s="30"/>
      <c r="U29" s="30"/>
      <c r="V29" s="30"/>
      <c r="W29" s="306">
        <f>ROUND($BC$51,2)</f>
        <v>0</v>
      </c>
      <c r="X29" s="305"/>
      <c r="Y29" s="305"/>
      <c r="Z29" s="305"/>
      <c r="AA29" s="305"/>
      <c r="AB29" s="305"/>
      <c r="AC29" s="305"/>
      <c r="AD29" s="305"/>
      <c r="AE29" s="305"/>
      <c r="AF29" s="30"/>
      <c r="AG29" s="30"/>
      <c r="AH29" s="30"/>
      <c r="AI29" s="30"/>
      <c r="AJ29" s="30"/>
      <c r="AK29" s="306">
        <v>0</v>
      </c>
      <c r="AL29" s="305"/>
      <c r="AM29" s="305"/>
      <c r="AN29" s="305"/>
      <c r="AO29" s="305"/>
      <c r="AP29" s="30"/>
      <c r="AQ29" s="31"/>
      <c r="BE29" s="311"/>
    </row>
    <row r="30" spans="2:57" s="6" customFormat="1" ht="15" customHeight="1" hidden="1">
      <c r="B30" s="29"/>
      <c r="C30" s="30"/>
      <c r="D30" s="30"/>
      <c r="E30" s="30"/>
      <c r="F30" s="30" t="s">
        <v>45</v>
      </c>
      <c r="G30" s="30"/>
      <c r="H30" s="30"/>
      <c r="I30" s="30"/>
      <c r="J30" s="30"/>
      <c r="K30" s="30"/>
      <c r="L30" s="304">
        <v>0</v>
      </c>
      <c r="M30" s="305"/>
      <c r="N30" s="305"/>
      <c r="O30" s="305"/>
      <c r="P30" s="30"/>
      <c r="Q30" s="30"/>
      <c r="R30" s="30"/>
      <c r="S30" s="30"/>
      <c r="T30" s="30"/>
      <c r="U30" s="30"/>
      <c r="V30" s="30"/>
      <c r="W30" s="306">
        <f>ROUND($BD$51,2)</f>
        <v>0</v>
      </c>
      <c r="X30" s="305"/>
      <c r="Y30" s="305"/>
      <c r="Z30" s="305"/>
      <c r="AA30" s="305"/>
      <c r="AB30" s="305"/>
      <c r="AC30" s="305"/>
      <c r="AD30" s="305"/>
      <c r="AE30" s="305"/>
      <c r="AF30" s="30"/>
      <c r="AG30" s="30"/>
      <c r="AH30" s="30"/>
      <c r="AI30" s="30"/>
      <c r="AJ30" s="30"/>
      <c r="AK30" s="306">
        <v>0</v>
      </c>
      <c r="AL30" s="305"/>
      <c r="AM30" s="305"/>
      <c r="AN30" s="305"/>
      <c r="AO30" s="305"/>
      <c r="AP30" s="30"/>
      <c r="AQ30" s="31"/>
      <c r="BE30" s="311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302"/>
    </row>
    <row r="32" spans="2:57" s="6" customFormat="1" ht="26.25" customHeight="1">
      <c r="B32" s="23"/>
      <c r="C32" s="32"/>
      <c r="D32" s="33" t="s">
        <v>46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47</v>
      </c>
      <c r="U32" s="34"/>
      <c r="V32" s="34"/>
      <c r="W32" s="34"/>
      <c r="X32" s="307" t="s">
        <v>48</v>
      </c>
      <c r="Y32" s="291"/>
      <c r="Z32" s="291"/>
      <c r="AA32" s="291"/>
      <c r="AB32" s="291"/>
      <c r="AC32" s="34"/>
      <c r="AD32" s="34"/>
      <c r="AE32" s="34"/>
      <c r="AF32" s="34"/>
      <c r="AG32" s="34"/>
      <c r="AH32" s="34"/>
      <c r="AI32" s="34"/>
      <c r="AJ32" s="34"/>
      <c r="AK32" s="308">
        <f>SUM($AK$23:$AK$30)</f>
        <v>0</v>
      </c>
      <c r="AL32" s="291"/>
      <c r="AM32" s="291"/>
      <c r="AN32" s="291"/>
      <c r="AO32" s="309"/>
      <c r="AP32" s="32"/>
      <c r="AQ32" s="37"/>
      <c r="BE32" s="302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20150604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94" t="str">
        <f>$K$6</f>
        <v>Lávka Lovosice L-03</v>
      </c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3.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96" t="str">
        <f>IF($AN$8="","",$AN$8)</f>
        <v>04.06.2015</v>
      </c>
      <c r="AN44" s="297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7.2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298" t="str">
        <f>IF($E$17="","",$E$17)</f>
        <v> </v>
      </c>
      <c r="AN46" s="297"/>
      <c r="AO46" s="297"/>
      <c r="AP46" s="297"/>
      <c r="AQ46" s="24"/>
      <c r="AR46" s="43"/>
      <c r="AS46" s="299" t="s">
        <v>50</v>
      </c>
      <c r="AT46" s="300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3.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301"/>
      <c r="AT47" s="302"/>
      <c r="BD47" s="55"/>
    </row>
    <row r="48" spans="2:56" s="6" customFormat="1" ht="11.2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303"/>
      <c r="AT48" s="297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6" s="6" customFormat="1" ht="30" customHeight="1">
      <c r="B49" s="23"/>
      <c r="C49" s="290" t="s">
        <v>51</v>
      </c>
      <c r="D49" s="291"/>
      <c r="E49" s="291"/>
      <c r="F49" s="291"/>
      <c r="G49" s="291"/>
      <c r="H49" s="34"/>
      <c r="I49" s="292" t="s">
        <v>52</v>
      </c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3" t="s">
        <v>53</v>
      </c>
      <c r="AH49" s="291"/>
      <c r="AI49" s="291"/>
      <c r="AJ49" s="291"/>
      <c r="AK49" s="291"/>
      <c r="AL49" s="291"/>
      <c r="AM49" s="291"/>
      <c r="AN49" s="292" t="s">
        <v>54</v>
      </c>
      <c r="AO49" s="291"/>
      <c r="AP49" s="291"/>
      <c r="AQ49" s="57" t="s">
        <v>55</v>
      </c>
      <c r="AR49" s="43"/>
      <c r="AS49" s="58" t="s">
        <v>56</v>
      </c>
      <c r="AT49" s="59" t="s">
        <v>57</v>
      </c>
      <c r="AU49" s="59" t="s">
        <v>58</v>
      </c>
      <c r="AV49" s="59" t="s">
        <v>59</v>
      </c>
      <c r="AW49" s="59" t="s">
        <v>60</v>
      </c>
      <c r="AX49" s="59" t="s">
        <v>61</v>
      </c>
      <c r="AY49" s="59" t="s">
        <v>62</v>
      </c>
      <c r="AZ49" s="59" t="s">
        <v>63</v>
      </c>
      <c r="BA49" s="59" t="s">
        <v>64</v>
      </c>
      <c r="BB49" s="59" t="s">
        <v>65</v>
      </c>
      <c r="BC49" s="59" t="s">
        <v>66</v>
      </c>
      <c r="BD49" s="60" t="s">
        <v>67</v>
      </c>
    </row>
    <row r="50" spans="2:56" s="6" customFormat="1" ht="11.25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76" s="47" customFormat="1" ht="33" customHeight="1">
      <c r="B51" s="48"/>
      <c r="C51" s="64" t="s">
        <v>68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282">
        <f>ROUND($AG$52,2)</f>
        <v>0</v>
      </c>
      <c r="AH51" s="283"/>
      <c r="AI51" s="283"/>
      <c r="AJ51" s="283"/>
      <c r="AK51" s="283"/>
      <c r="AL51" s="283"/>
      <c r="AM51" s="283"/>
      <c r="AN51" s="282">
        <f>SUM($AG$51,$AT$51)</f>
        <v>0</v>
      </c>
      <c r="AO51" s="283"/>
      <c r="AP51" s="283"/>
      <c r="AQ51" s="66"/>
      <c r="AR51" s="50"/>
      <c r="AS51" s="67">
        <f>ROUND($AS$52,2)</f>
        <v>0</v>
      </c>
      <c r="AT51" s="68">
        <f>ROUND(SUM($AV$51:$AW$51),2)</f>
        <v>0</v>
      </c>
      <c r="AU51" s="69">
        <f>ROUND($AU$52,5)</f>
        <v>0</v>
      </c>
      <c r="AV51" s="68">
        <f>ROUND($AZ$51*$L$26,2)</f>
        <v>0</v>
      </c>
      <c r="AW51" s="68">
        <f>ROUND($BA$51*$L$27,2)</f>
        <v>0</v>
      </c>
      <c r="AX51" s="68">
        <f>ROUND($BB$51*$L$26,2)</f>
        <v>0</v>
      </c>
      <c r="AY51" s="68">
        <f>ROUND($BC$51*$L$27,2)</f>
        <v>0</v>
      </c>
      <c r="AZ51" s="68">
        <f>ROUND($AZ$52,2)</f>
        <v>0</v>
      </c>
      <c r="BA51" s="68">
        <f>ROUND($BA$52,2)</f>
        <v>0</v>
      </c>
      <c r="BB51" s="68">
        <f>ROUND($BB$52,2)</f>
        <v>0</v>
      </c>
      <c r="BC51" s="68">
        <f>ROUND($BC$52,2)</f>
        <v>0</v>
      </c>
      <c r="BD51" s="70">
        <f>ROUND($BD$52,2)</f>
        <v>0</v>
      </c>
      <c r="BS51" s="47" t="s">
        <v>69</v>
      </c>
      <c r="BT51" s="47" t="s">
        <v>70</v>
      </c>
      <c r="BU51" s="71" t="s">
        <v>71</v>
      </c>
      <c r="BV51" s="47" t="s">
        <v>72</v>
      </c>
      <c r="BW51" s="47" t="s">
        <v>5</v>
      </c>
      <c r="BX51" s="47" t="s">
        <v>73</v>
      </c>
    </row>
    <row r="52" spans="1:91" s="72" customFormat="1" ht="27.75" customHeight="1">
      <c r="A52" s="199" t="s">
        <v>758</v>
      </c>
      <c r="B52" s="73"/>
      <c r="C52" s="74"/>
      <c r="D52" s="288" t="s">
        <v>14</v>
      </c>
      <c r="E52" s="289"/>
      <c r="F52" s="289"/>
      <c r="G52" s="289"/>
      <c r="H52" s="289"/>
      <c r="I52" s="74"/>
      <c r="J52" s="288" t="s">
        <v>74</v>
      </c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6">
        <f>'20150604 - L-03 Lovosice'!$J$27</f>
        <v>0</v>
      </c>
      <c r="AH52" s="287"/>
      <c r="AI52" s="287"/>
      <c r="AJ52" s="287"/>
      <c r="AK52" s="287"/>
      <c r="AL52" s="287"/>
      <c r="AM52" s="287"/>
      <c r="AN52" s="286">
        <f>SUM($AG$52,$AT$52)</f>
        <v>0</v>
      </c>
      <c r="AO52" s="287"/>
      <c r="AP52" s="287"/>
      <c r="AQ52" s="75" t="s">
        <v>75</v>
      </c>
      <c r="AR52" s="76"/>
      <c r="AS52" s="77">
        <v>0</v>
      </c>
      <c r="AT52" s="78">
        <f>ROUND(SUM($AV$52:$AW$52),2)</f>
        <v>0</v>
      </c>
      <c r="AU52" s="79">
        <f>'20150604 - L-03 Lovosice'!$P$98</f>
        <v>0</v>
      </c>
      <c r="AV52" s="78">
        <f>'20150604 - L-03 Lovosice'!$J$30</f>
        <v>0</v>
      </c>
      <c r="AW52" s="78">
        <f>'20150604 - L-03 Lovosice'!$J$31</f>
        <v>0</v>
      </c>
      <c r="AX52" s="78">
        <f>'20150604 - L-03 Lovosice'!$J$32</f>
        <v>0</v>
      </c>
      <c r="AY52" s="78">
        <f>'20150604 - L-03 Lovosice'!$J$33</f>
        <v>0</v>
      </c>
      <c r="AZ52" s="78">
        <f>'20150604 - L-03 Lovosice'!$F$30</f>
        <v>0</v>
      </c>
      <c r="BA52" s="78">
        <f>'20150604 - L-03 Lovosice'!$F$31</f>
        <v>0</v>
      </c>
      <c r="BB52" s="78">
        <f>'20150604 - L-03 Lovosice'!$F$32</f>
        <v>0</v>
      </c>
      <c r="BC52" s="78">
        <f>'20150604 - L-03 Lovosice'!$F$33</f>
        <v>0</v>
      </c>
      <c r="BD52" s="80">
        <f>'20150604 - L-03 Lovosice'!$F$34</f>
        <v>0</v>
      </c>
      <c r="BT52" s="72" t="s">
        <v>21</v>
      </c>
      <c r="BV52" s="72" t="s">
        <v>72</v>
      </c>
      <c r="BW52" s="72" t="s">
        <v>76</v>
      </c>
      <c r="BX52" s="72" t="s">
        <v>5</v>
      </c>
      <c r="CM52" s="72" t="s">
        <v>77</v>
      </c>
    </row>
    <row r="53" spans="2:44" s="6" customFormat="1" ht="30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L28:O28"/>
    <mergeCell ref="W28:AE28"/>
    <mergeCell ref="AK28:AO28"/>
    <mergeCell ref="L29:O29"/>
    <mergeCell ref="W29:AE29"/>
    <mergeCell ref="AK29:AO2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50604 - L-03 Lovosice'!C2" tooltip="20150604 - L-03 Lovosice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00"/>
      <c r="C1" s="200"/>
      <c r="D1" s="201" t="s">
        <v>1</v>
      </c>
      <c r="E1" s="200"/>
      <c r="F1" s="202" t="s">
        <v>759</v>
      </c>
      <c r="G1" s="321" t="s">
        <v>760</v>
      </c>
      <c r="H1" s="321"/>
      <c r="I1" s="200"/>
      <c r="J1" s="202" t="s">
        <v>761</v>
      </c>
      <c r="K1" s="201" t="s">
        <v>78</v>
      </c>
      <c r="L1" s="202" t="s">
        <v>762</v>
      </c>
      <c r="M1" s="202"/>
      <c r="N1" s="202"/>
      <c r="O1" s="202"/>
      <c r="P1" s="202"/>
      <c r="Q1" s="202"/>
      <c r="R1" s="202"/>
      <c r="S1" s="202"/>
      <c r="T1" s="202"/>
      <c r="U1" s="198"/>
      <c r="V1" s="19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4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2" t="s">
        <v>76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1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79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320" t="str">
        <f>'Rekapitulace stavby'!$K$6</f>
        <v>Lávka Lovosice L-03</v>
      </c>
      <c r="F7" s="312"/>
      <c r="G7" s="312"/>
      <c r="H7" s="312"/>
      <c r="J7" s="11"/>
      <c r="K7" s="13"/>
    </row>
    <row r="8" spans="2:11" s="6" customFormat="1" ht="13.5" customHeight="1">
      <c r="B8" s="82"/>
      <c r="C8" s="83"/>
      <c r="D8" s="19" t="s">
        <v>80</v>
      </c>
      <c r="E8" s="83"/>
      <c r="F8" s="83"/>
      <c r="G8" s="83"/>
      <c r="H8" s="83"/>
      <c r="J8" s="83"/>
      <c r="K8" s="84"/>
    </row>
    <row r="9" spans="2:11" s="6" customFormat="1" ht="37.5" customHeight="1">
      <c r="B9" s="82"/>
      <c r="C9" s="83"/>
      <c r="D9" s="83"/>
      <c r="E9" s="294" t="s">
        <v>81</v>
      </c>
      <c r="F9" s="319"/>
      <c r="G9" s="319"/>
      <c r="H9" s="319"/>
      <c r="J9" s="83"/>
      <c r="K9" s="84"/>
    </row>
    <row r="10" spans="2:11" s="6" customFormat="1" ht="12" customHeight="1">
      <c r="B10" s="82"/>
      <c r="C10" s="83"/>
      <c r="D10" s="83"/>
      <c r="E10" s="83"/>
      <c r="F10" s="83"/>
      <c r="G10" s="83"/>
      <c r="H10" s="83"/>
      <c r="J10" s="83"/>
      <c r="K10" s="84"/>
    </row>
    <row r="11" spans="2:11" s="6" customFormat="1" ht="15" customHeight="1">
      <c r="B11" s="82"/>
      <c r="C11" s="83"/>
      <c r="D11" s="19" t="s">
        <v>19</v>
      </c>
      <c r="E11" s="83"/>
      <c r="F11" s="17"/>
      <c r="G11" s="83"/>
      <c r="H11" s="83"/>
      <c r="I11" s="85" t="s">
        <v>20</v>
      </c>
      <c r="J11" s="17"/>
      <c r="K11" s="84"/>
    </row>
    <row r="12" spans="2:11" s="6" customFormat="1" ht="15" customHeight="1">
      <c r="B12" s="82"/>
      <c r="C12" s="83"/>
      <c r="D12" s="19" t="s">
        <v>22</v>
      </c>
      <c r="E12" s="83"/>
      <c r="F12" s="17" t="s">
        <v>23</v>
      </c>
      <c r="G12" s="83"/>
      <c r="H12" s="83"/>
      <c r="I12" s="85" t="s">
        <v>24</v>
      </c>
      <c r="J12" s="52" t="str">
        <f>'Rekapitulace stavby'!$AN$8</f>
        <v>04.06.2015</v>
      </c>
      <c r="K12" s="84"/>
    </row>
    <row r="13" spans="2:11" s="6" customFormat="1" ht="11.25" customHeight="1">
      <c r="B13" s="82"/>
      <c r="C13" s="83"/>
      <c r="D13" s="83"/>
      <c r="E13" s="83"/>
      <c r="F13" s="83"/>
      <c r="G13" s="83"/>
      <c r="H13" s="83"/>
      <c r="J13" s="83"/>
      <c r="K13" s="84"/>
    </row>
    <row r="14" spans="2:11" s="6" customFormat="1" ht="15" customHeight="1">
      <c r="B14" s="82"/>
      <c r="C14" s="83"/>
      <c r="D14" s="19" t="s">
        <v>28</v>
      </c>
      <c r="E14" s="83"/>
      <c r="F14" s="83"/>
      <c r="G14" s="83"/>
      <c r="H14" s="83"/>
      <c r="I14" s="85" t="s">
        <v>29</v>
      </c>
      <c r="J14" s="17">
        <f>IF('Rekapitulace stavby'!$AN$10="","",'Rekapitulace stavby'!$AN$10)</f>
      </c>
      <c r="K14" s="84"/>
    </row>
    <row r="15" spans="2:11" s="6" customFormat="1" ht="18" customHeight="1">
      <c r="B15" s="82"/>
      <c r="C15" s="83"/>
      <c r="D15" s="83"/>
      <c r="E15" s="17" t="str">
        <f>IF('Rekapitulace stavby'!$E$11="","",'Rekapitulace stavby'!$E$11)</f>
        <v> </v>
      </c>
      <c r="F15" s="83"/>
      <c r="G15" s="83"/>
      <c r="H15" s="83"/>
      <c r="I15" s="85" t="s">
        <v>30</v>
      </c>
      <c r="J15" s="17">
        <f>IF('Rekapitulace stavby'!$AN$11="","",'Rekapitulace stavby'!$AN$11)</f>
      </c>
      <c r="K15" s="84"/>
    </row>
    <row r="16" spans="2:11" s="6" customFormat="1" ht="7.5" customHeight="1">
      <c r="B16" s="82"/>
      <c r="C16" s="83"/>
      <c r="D16" s="83"/>
      <c r="E16" s="83"/>
      <c r="F16" s="83"/>
      <c r="G16" s="83"/>
      <c r="H16" s="83"/>
      <c r="J16" s="83"/>
      <c r="K16" s="84"/>
    </row>
    <row r="17" spans="2:11" s="6" customFormat="1" ht="15" customHeight="1">
      <c r="B17" s="82"/>
      <c r="C17" s="83"/>
      <c r="D17" s="19" t="s">
        <v>31</v>
      </c>
      <c r="E17" s="83"/>
      <c r="F17" s="83"/>
      <c r="G17" s="83"/>
      <c r="H17" s="83"/>
      <c r="I17" s="85" t="s">
        <v>29</v>
      </c>
      <c r="J17" s="17">
        <f>IF('Rekapitulace stavby'!$AN$13="Vyplň údaj","",IF('Rekapitulace stavby'!$AN$13="","",'Rekapitulace stavby'!$AN$13))</f>
      </c>
      <c r="K17" s="84"/>
    </row>
    <row r="18" spans="2:11" s="6" customFormat="1" ht="18" customHeight="1">
      <c r="B18" s="82"/>
      <c r="C18" s="83"/>
      <c r="D18" s="83"/>
      <c r="E18" s="17">
        <f>IF('Rekapitulace stavby'!$E$14="Vyplň údaj","",IF('Rekapitulace stavby'!$E$14="","",'Rekapitulace stavby'!$E$14))</f>
      </c>
      <c r="F18" s="83"/>
      <c r="G18" s="83"/>
      <c r="H18" s="83"/>
      <c r="I18" s="85" t="s">
        <v>30</v>
      </c>
      <c r="J18" s="17">
        <f>IF('Rekapitulace stavby'!$AN$14="Vyplň údaj","",IF('Rekapitulace stavby'!$AN$14="","",'Rekapitulace stavby'!$AN$14))</f>
      </c>
      <c r="K18" s="84"/>
    </row>
    <row r="19" spans="2:11" s="6" customFormat="1" ht="7.5" customHeight="1">
      <c r="B19" s="82"/>
      <c r="C19" s="83"/>
      <c r="D19" s="83"/>
      <c r="E19" s="83"/>
      <c r="F19" s="83"/>
      <c r="G19" s="83"/>
      <c r="H19" s="83"/>
      <c r="J19" s="83"/>
      <c r="K19" s="84"/>
    </row>
    <row r="20" spans="2:11" s="6" customFormat="1" ht="15" customHeight="1">
      <c r="B20" s="82"/>
      <c r="C20" s="83"/>
      <c r="D20" s="19" t="s">
        <v>33</v>
      </c>
      <c r="E20" s="83"/>
      <c r="F20" s="83"/>
      <c r="G20" s="83"/>
      <c r="H20" s="83"/>
      <c r="I20" s="85" t="s">
        <v>29</v>
      </c>
      <c r="J20" s="17">
        <f>IF('Rekapitulace stavby'!$AN$16="","",'Rekapitulace stavby'!$AN$16)</f>
      </c>
      <c r="K20" s="84"/>
    </row>
    <row r="21" spans="2:11" s="6" customFormat="1" ht="18" customHeight="1">
      <c r="B21" s="82"/>
      <c r="C21" s="83"/>
      <c r="D21" s="83"/>
      <c r="E21" s="17" t="str">
        <f>IF('Rekapitulace stavby'!$E$17="","",'Rekapitulace stavby'!$E$17)</f>
        <v> </v>
      </c>
      <c r="F21" s="83"/>
      <c r="G21" s="83"/>
      <c r="H21" s="83"/>
      <c r="I21" s="85" t="s">
        <v>30</v>
      </c>
      <c r="J21" s="17">
        <f>IF('Rekapitulace stavby'!$AN$17="","",'Rekapitulace stavby'!$AN$17)</f>
      </c>
      <c r="K21" s="84"/>
    </row>
    <row r="22" spans="2:11" s="6" customFormat="1" ht="7.5" customHeight="1">
      <c r="B22" s="82"/>
      <c r="C22" s="83"/>
      <c r="D22" s="83"/>
      <c r="E22" s="83"/>
      <c r="F22" s="83"/>
      <c r="G22" s="83"/>
      <c r="H22" s="83"/>
      <c r="J22" s="83"/>
      <c r="K22" s="84"/>
    </row>
    <row r="23" spans="2:11" s="6" customFormat="1" ht="15" customHeight="1">
      <c r="B23" s="82"/>
      <c r="C23" s="83"/>
      <c r="D23" s="19" t="s">
        <v>35</v>
      </c>
      <c r="E23" s="83"/>
      <c r="F23" s="83"/>
      <c r="G23" s="83"/>
      <c r="H23" s="83"/>
      <c r="J23" s="83"/>
      <c r="K23" s="84"/>
    </row>
    <row r="24" spans="2:11" s="86" customFormat="1" ht="13.5" customHeight="1">
      <c r="B24" s="87"/>
      <c r="C24" s="88"/>
      <c r="D24" s="88"/>
      <c r="E24" s="315"/>
      <c r="F24" s="322"/>
      <c r="G24" s="322"/>
      <c r="H24" s="322"/>
      <c r="J24" s="88"/>
      <c r="K24" s="89"/>
    </row>
    <row r="25" spans="2:11" s="6" customFormat="1" ht="7.5" customHeight="1">
      <c r="B25" s="82"/>
      <c r="C25" s="83"/>
      <c r="D25" s="83"/>
      <c r="E25" s="83"/>
      <c r="F25" s="83"/>
      <c r="G25" s="83"/>
      <c r="H25" s="83"/>
      <c r="J25" s="83"/>
      <c r="K25" s="84"/>
    </row>
    <row r="26" spans="2:11" s="6" customFormat="1" ht="7.5" customHeight="1">
      <c r="B26" s="82"/>
      <c r="C26" s="83"/>
      <c r="D26" s="90"/>
      <c r="E26" s="90"/>
      <c r="F26" s="90"/>
      <c r="G26" s="90"/>
      <c r="H26" s="90"/>
      <c r="I26" s="91"/>
      <c r="J26" s="90"/>
      <c r="K26" s="92"/>
    </row>
    <row r="27" spans="2:11" s="6" customFormat="1" ht="26.25" customHeight="1">
      <c r="B27" s="82"/>
      <c r="C27" s="83"/>
      <c r="D27" s="93" t="s">
        <v>36</v>
      </c>
      <c r="E27" s="83"/>
      <c r="F27" s="83"/>
      <c r="G27" s="83"/>
      <c r="H27" s="83"/>
      <c r="J27" s="65">
        <f>ROUND($J$98,2)</f>
        <v>0</v>
      </c>
      <c r="K27" s="84"/>
    </row>
    <row r="28" spans="2:11" s="6" customFormat="1" ht="7.5" customHeight="1">
      <c r="B28" s="82"/>
      <c r="C28" s="83"/>
      <c r="D28" s="90"/>
      <c r="E28" s="90"/>
      <c r="F28" s="90"/>
      <c r="G28" s="90"/>
      <c r="H28" s="90"/>
      <c r="I28" s="91"/>
      <c r="J28" s="90"/>
      <c r="K28" s="92"/>
    </row>
    <row r="29" spans="2:11" s="6" customFormat="1" ht="15" customHeight="1">
      <c r="B29" s="82"/>
      <c r="C29" s="83"/>
      <c r="D29" s="83"/>
      <c r="E29" s="83"/>
      <c r="F29" s="28" t="s">
        <v>38</v>
      </c>
      <c r="G29" s="83"/>
      <c r="H29" s="83"/>
      <c r="I29" s="94" t="s">
        <v>37</v>
      </c>
      <c r="J29" s="28" t="s">
        <v>39</v>
      </c>
      <c r="K29" s="84"/>
    </row>
    <row r="30" spans="2:11" s="6" customFormat="1" ht="15" customHeight="1">
      <c r="B30" s="82"/>
      <c r="C30" s="83"/>
      <c r="D30" s="30" t="s">
        <v>40</v>
      </c>
      <c r="E30" s="30" t="s">
        <v>41</v>
      </c>
      <c r="F30" s="95">
        <f>ROUND(SUM($BE$98:$BE$334),2)</f>
        <v>0</v>
      </c>
      <c r="G30" s="83"/>
      <c r="H30" s="83"/>
      <c r="I30" s="96">
        <v>0.21</v>
      </c>
      <c r="J30" s="95">
        <f>ROUND(ROUND((SUM($BE$98:$BE$334)),2)*$I$30,2)</f>
        <v>0</v>
      </c>
      <c r="K30" s="84"/>
    </row>
    <row r="31" spans="2:11" s="6" customFormat="1" ht="15" customHeight="1">
      <c r="B31" s="82"/>
      <c r="C31" s="83"/>
      <c r="D31" s="83"/>
      <c r="E31" s="30" t="s">
        <v>42</v>
      </c>
      <c r="F31" s="95">
        <f>ROUND(SUM($BF$98:$BF$334),2)</f>
        <v>0</v>
      </c>
      <c r="G31" s="83"/>
      <c r="H31" s="83"/>
      <c r="I31" s="96">
        <v>0.15</v>
      </c>
      <c r="J31" s="95">
        <f>ROUND(ROUND((SUM($BF$98:$BF$334)),2)*$I$31,2)</f>
        <v>0</v>
      </c>
      <c r="K31" s="84"/>
    </row>
    <row r="32" spans="2:11" s="6" customFormat="1" ht="15" customHeight="1" hidden="1">
      <c r="B32" s="82"/>
      <c r="C32" s="83"/>
      <c r="D32" s="83"/>
      <c r="E32" s="30" t="s">
        <v>43</v>
      </c>
      <c r="F32" s="95">
        <f>ROUND(SUM($BG$98:$BG$334),2)</f>
        <v>0</v>
      </c>
      <c r="G32" s="83"/>
      <c r="H32" s="83"/>
      <c r="I32" s="96">
        <v>0.21</v>
      </c>
      <c r="J32" s="95">
        <v>0</v>
      </c>
      <c r="K32" s="84"/>
    </row>
    <row r="33" spans="2:11" s="6" customFormat="1" ht="15" customHeight="1" hidden="1">
      <c r="B33" s="82"/>
      <c r="C33" s="83"/>
      <c r="D33" s="83"/>
      <c r="E33" s="30" t="s">
        <v>44</v>
      </c>
      <c r="F33" s="95">
        <f>ROUND(SUM($BH$98:$BH$334),2)</f>
        <v>0</v>
      </c>
      <c r="G33" s="83"/>
      <c r="H33" s="83"/>
      <c r="I33" s="96">
        <v>0.15</v>
      </c>
      <c r="J33" s="95">
        <v>0</v>
      </c>
      <c r="K33" s="84"/>
    </row>
    <row r="34" spans="2:11" s="6" customFormat="1" ht="15" customHeight="1" hidden="1">
      <c r="B34" s="82"/>
      <c r="C34" s="83"/>
      <c r="D34" s="83"/>
      <c r="E34" s="30" t="s">
        <v>45</v>
      </c>
      <c r="F34" s="95">
        <f>ROUND(SUM($BI$98:$BI$334),2)</f>
        <v>0</v>
      </c>
      <c r="G34" s="83"/>
      <c r="H34" s="83"/>
      <c r="I34" s="96">
        <v>0</v>
      </c>
      <c r="J34" s="95">
        <v>0</v>
      </c>
      <c r="K34" s="84"/>
    </row>
    <row r="35" spans="2:11" s="6" customFormat="1" ht="7.5" customHeight="1">
      <c r="B35" s="82"/>
      <c r="C35" s="83"/>
      <c r="D35" s="83"/>
      <c r="E35" s="83"/>
      <c r="F35" s="83"/>
      <c r="G35" s="83"/>
      <c r="H35" s="83"/>
      <c r="J35" s="83"/>
      <c r="K35" s="84"/>
    </row>
    <row r="36" spans="2:11" s="6" customFormat="1" ht="26.25" customHeight="1">
      <c r="B36" s="82"/>
      <c r="C36" s="97"/>
      <c r="D36" s="33" t="s">
        <v>46</v>
      </c>
      <c r="E36" s="98"/>
      <c r="F36" s="98"/>
      <c r="G36" s="99" t="s">
        <v>47</v>
      </c>
      <c r="H36" s="35" t="s">
        <v>48</v>
      </c>
      <c r="I36" s="100"/>
      <c r="J36" s="36">
        <f>SUM($J$27:$J$34)</f>
        <v>0</v>
      </c>
      <c r="K36" s="101"/>
    </row>
    <row r="37" spans="2:11" s="6" customFormat="1" ht="15" customHeight="1">
      <c r="B37" s="102"/>
      <c r="C37" s="103"/>
      <c r="D37" s="103"/>
      <c r="E37" s="103"/>
      <c r="F37" s="103"/>
      <c r="G37" s="103"/>
      <c r="H37" s="103"/>
      <c r="I37" s="104"/>
      <c r="J37" s="103"/>
      <c r="K37" s="105"/>
    </row>
    <row r="41" spans="2:11" s="6" customFormat="1" ht="7.5" customHeight="1">
      <c r="B41" s="106"/>
      <c r="C41" s="107"/>
      <c r="D41" s="107"/>
      <c r="E41" s="107"/>
      <c r="F41" s="107"/>
      <c r="G41" s="107"/>
      <c r="H41" s="107"/>
      <c r="I41" s="107"/>
      <c r="J41" s="107"/>
      <c r="K41" s="108"/>
    </row>
    <row r="42" spans="2:11" s="6" customFormat="1" ht="37.5" customHeight="1">
      <c r="B42" s="82"/>
      <c r="C42" s="12" t="s">
        <v>82</v>
      </c>
      <c r="D42" s="83"/>
      <c r="E42" s="83"/>
      <c r="F42" s="83"/>
      <c r="G42" s="83"/>
      <c r="H42" s="83"/>
      <c r="J42" s="83"/>
      <c r="K42" s="84"/>
    </row>
    <row r="43" spans="2:11" s="6" customFormat="1" ht="7.5" customHeight="1">
      <c r="B43" s="82"/>
      <c r="C43" s="83"/>
      <c r="D43" s="83"/>
      <c r="E43" s="83"/>
      <c r="F43" s="83"/>
      <c r="G43" s="83"/>
      <c r="H43" s="83"/>
      <c r="J43" s="83"/>
      <c r="K43" s="84"/>
    </row>
    <row r="44" spans="2:11" s="6" customFormat="1" ht="15" customHeight="1">
      <c r="B44" s="82"/>
      <c r="C44" s="19" t="s">
        <v>16</v>
      </c>
      <c r="D44" s="83"/>
      <c r="E44" s="83"/>
      <c r="F44" s="83"/>
      <c r="G44" s="83"/>
      <c r="H44" s="83"/>
      <c r="J44" s="83"/>
      <c r="K44" s="84"/>
    </row>
    <row r="45" spans="2:11" s="6" customFormat="1" ht="14.25" customHeight="1">
      <c r="B45" s="82"/>
      <c r="C45" s="83"/>
      <c r="D45" s="83"/>
      <c r="E45" s="320" t="str">
        <f>$E$7</f>
        <v>Lávka Lovosice L-03</v>
      </c>
      <c r="F45" s="319"/>
      <c r="G45" s="319"/>
      <c r="H45" s="319"/>
      <c r="J45" s="83"/>
      <c r="K45" s="84"/>
    </row>
    <row r="46" spans="2:11" s="6" customFormat="1" ht="15" customHeight="1">
      <c r="B46" s="82"/>
      <c r="C46" s="19" t="s">
        <v>80</v>
      </c>
      <c r="D46" s="83"/>
      <c r="E46" s="83"/>
      <c r="F46" s="83"/>
      <c r="G46" s="83"/>
      <c r="H46" s="83"/>
      <c r="J46" s="83"/>
      <c r="K46" s="84"/>
    </row>
    <row r="47" spans="2:11" s="6" customFormat="1" ht="18" customHeight="1">
      <c r="B47" s="82"/>
      <c r="C47" s="83"/>
      <c r="D47" s="83"/>
      <c r="E47" s="294" t="str">
        <f>$E$9</f>
        <v>20150604 - L-03 Lovosice</v>
      </c>
      <c r="F47" s="319"/>
      <c r="G47" s="319"/>
      <c r="H47" s="319"/>
      <c r="J47" s="83"/>
      <c r="K47" s="84"/>
    </row>
    <row r="48" spans="2:11" s="6" customFormat="1" ht="7.5" customHeight="1">
      <c r="B48" s="82"/>
      <c r="C48" s="83"/>
      <c r="D48" s="83"/>
      <c r="E48" s="83"/>
      <c r="F48" s="83"/>
      <c r="G48" s="83"/>
      <c r="H48" s="83"/>
      <c r="J48" s="83"/>
      <c r="K48" s="84"/>
    </row>
    <row r="49" spans="2:11" s="6" customFormat="1" ht="18" customHeight="1">
      <c r="B49" s="82"/>
      <c r="C49" s="19" t="s">
        <v>22</v>
      </c>
      <c r="D49" s="83"/>
      <c r="E49" s="83"/>
      <c r="F49" s="17" t="str">
        <f>$F$12</f>
        <v> </v>
      </c>
      <c r="G49" s="83"/>
      <c r="H49" s="83"/>
      <c r="I49" s="85" t="s">
        <v>24</v>
      </c>
      <c r="J49" s="52" t="str">
        <f>IF($J$12="","",$J$12)</f>
        <v>04.06.2015</v>
      </c>
      <c r="K49" s="84"/>
    </row>
    <row r="50" spans="2:11" s="6" customFormat="1" ht="7.5" customHeight="1">
      <c r="B50" s="82"/>
      <c r="C50" s="83"/>
      <c r="D50" s="83"/>
      <c r="E50" s="83"/>
      <c r="F50" s="83"/>
      <c r="G50" s="83"/>
      <c r="H50" s="83"/>
      <c r="J50" s="83"/>
      <c r="K50" s="84"/>
    </row>
    <row r="51" spans="2:11" s="6" customFormat="1" ht="13.5" customHeight="1">
      <c r="B51" s="82"/>
      <c r="C51" s="19" t="s">
        <v>28</v>
      </c>
      <c r="D51" s="83"/>
      <c r="E51" s="83"/>
      <c r="F51" s="17" t="str">
        <f>$E$15</f>
        <v> </v>
      </c>
      <c r="G51" s="83"/>
      <c r="H51" s="83"/>
      <c r="I51" s="85" t="s">
        <v>33</v>
      </c>
      <c r="J51" s="17" t="str">
        <f>$E$21</f>
        <v> </v>
      </c>
      <c r="K51" s="84"/>
    </row>
    <row r="52" spans="2:11" s="6" customFormat="1" ht="15" customHeight="1">
      <c r="B52" s="82"/>
      <c r="C52" s="19" t="s">
        <v>31</v>
      </c>
      <c r="D52" s="83"/>
      <c r="E52" s="83"/>
      <c r="F52" s="17">
        <f>IF($E$18="","",$E$18)</f>
      </c>
      <c r="G52" s="83"/>
      <c r="H52" s="83"/>
      <c r="J52" s="83"/>
      <c r="K52" s="84"/>
    </row>
    <row r="53" spans="2:11" s="6" customFormat="1" ht="11.25" customHeight="1">
      <c r="B53" s="82"/>
      <c r="C53" s="83"/>
      <c r="D53" s="83"/>
      <c r="E53" s="83"/>
      <c r="F53" s="83"/>
      <c r="G53" s="83"/>
      <c r="H53" s="83"/>
      <c r="J53" s="83"/>
      <c r="K53" s="84"/>
    </row>
    <row r="54" spans="2:11" s="6" customFormat="1" ht="30" customHeight="1">
      <c r="B54" s="82"/>
      <c r="C54" s="109" t="s">
        <v>83</v>
      </c>
      <c r="D54" s="97"/>
      <c r="E54" s="97"/>
      <c r="F54" s="97"/>
      <c r="G54" s="97"/>
      <c r="H54" s="97"/>
      <c r="I54" s="110"/>
      <c r="J54" s="111" t="s">
        <v>84</v>
      </c>
      <c r="K54" s="112"/>
    </row>
    <row r="55" spans="2:11" s="6" customFormat="1" ht="11.25" customHeight="1">
      <c r="B55" s="82"/>
      <c r="C55" s="83"/>
      <c r="D55" s="83"/>
      <c r="E55" s="83"/>
      <c r="F55" s="83"/>
      <c r="G55" s="83"/>
      <c r="H55" s="83"/>
      <c r="J55" s="83"/>
      <c r="K55" s="84"/>
    </row>
    <row r="56" spans="2:47" s="6" customFormat="1" ht="30" customHeight="1">
      <c r="B56" s="82"/>
      <c r="C56" s="64" t="s">
        <v>85</v>
      </c>
      <c r="D56" s="83"/>
      <c r="E56" s="83"/>
      <c r="F56" s="83"/>
      <c r="G56" s="83"/>
      <c r="H56" s="83"/>
      <c r="J56" s="65">
        <f>$J$98</f>
        <v>0</v>
      </c>
      <c r="K56" s="84"/>
      <c r="AU56" s="6" t="s">
        <v>86</v>
      </c>
    </row>
    <row r="57" spans="2:11" s="71" customFormat="1" ht="25.5" customHeight="1">
      <c r="B57" s="113"/>
      <c r="C57" s="114"/>
      <c r="D57" s="115" t="s">
        <v>87</v>
      </c>
      <c r="E57" s="115"/>
      <c r="F57" s="115"/>
      <c r="G57" s="115"/>
      <c r="H57" s="115"/>
      <c r="I57" s="116"/>
      <c r="J57" s="117">
        <f>$J$99</f>
        <v>0</v>
      </c>
      <c r="K57" s="118"/>
    </row>
    <row r="58" spans="2:11" s="119" customFormat="1" ht="20.25" customHeight="1">
      <c r="B58" s="120"/>
      <c r="C58" s="121"/>
      <c r="D58" s="122" t="s">
        <v>88</v>
      </c>
      <c r="E58" s="122"/>
      <c r="F58" s="122"/>
      <c r="G58" s="122"/>
      <c r="H58" s="122"/>
      <c r="I58" s="123"/>
      <c r="J58" s="124">
        <f>$J$100</f>
        <v>0</v>
      </c>
      <c r="K58" s="125"/>
    </row>
    <row r="59" spans="2:11" s="119" customFormat="1" ht="20.25" customHeight="1">
      <c r="B59" s="120"/>
      <c r="C59" s="121"/>
      <c r="D59" s="122" t="s">
        <v>89</v>
      </c>
      <c r="E59" s="122"/>
      <c r="F59" s="122"/>
      <c r="G59" s="122"/>
      <c r="H59" s="122"/>
      <c r="I59" s="123"/>
      <c r="J59" s="124">
        <f>$J$128</f>
        <v>0</v>
      </c>
      <c r="K59" s="125"/>
    </row>
    <row r="60" spans="2:11" s="119" customFormat="1" ht="20.25" customHeight="1">
      <c r="B60" s="120"/>
      <c r="C60" s="121"/>
      <c r="D60" s="122" t="s">
        <v>90</v>
      </c>
      <c r="E60" s="122"/>
      <c r="F60" s="122"/>
      <c r="G60" s="122"/>
      <c r="H60" s="122"/>
      <c r="I60" s="123"/>
      <c r="J60" s="124">
        <f>$J$153</f>
        <v>0</v>
      </c>
      <c r="K60" s="125"/>
    </row>
    <row r="61" spans="2:11" s="119" customFormat="1" ht="20.25" customHeight="1">
      <c r="B61" s="120"/>
      <c r="C61" s="121"/>
      <c r="D61" s="122" t="s">
        <v>91</v>
      </c>
      <c r="E61" s="122"/>
      <c r="F61" s="122"/>
      <c r="G61" s="122"/>
      <c r="H61" s="122"/>
      <c r="I61" s="123"/>
      <c r="J61" s="124">
        <f>$J$171</f>
        <v>0</v>
      </c>
      <c r="K61" s="125"/>
    </row>
    <row r="62" spans="2:11" s="119" customFormat="1" ht="20.25" customHeight="1">
      <c r="B62" s="120"/>
      <c r="C62" s="121"/>
      <c r="D62" s="122" t="s">
        <v>92</v>
      </c>
      <c r="E62" s="122"/>
      <c r="F62" s="122"/>
      <c r="G62" s="122"/>
      <c r="H62" s="122"/>
      <c r="I62" s="123"/>
      <c r="J62" s="124">
        <f>$J$207</f>
        <v>0</v>
      </c>
      <c r="K62" s="125"/>
    </row>
    <row r="63" spans="2:11" s="119" customFormat="1" ht="20.25" customHeight="1">
      <c r="B63" s="120"/>
      <c r="C63" s="121"/>
      <c r="D63" s="122" t="s">
        <v>93</v>
      </c>
      <c r="E63" s="122"/>
      <c r="F63" s="122"/>
      <c r="G63" s="122"/>
      <c r="H63" s="122"/>
      <c r="I63" s="123"/>
      <c r="J63" s="124">
        <f>$J$216</f>
        <v>0</v>
      </c>
      <c r="K63" s="125"/>
    </row>
    <row r="64" spans="2:11" s="119" customFormat="1" ht="20.25" customHeight="1">
      <c r="B64" s="120"/>
      <c r="C64" s="121"/>
      <c r="D64" s="122" t="s">
        <v>94</v>
      </c>
      <c r="E64" s="122"/>
      <c r="F64" s="122"/>
      <c r="G64" s="122"/>
      <c r="H64" s="122"/>
      <c r="I64" s="123"/>
      <c r="J64" s="124">
        <f>$J$222</f>
        <v>0</v>
      </c>
      <c r="K64" s="125"/>
    </row>
    <row r="65" spans="2:11" s="119" customFormat="1" ht="20.25" customHeight="1">
      <c r="B65" s="120"/>
      <c r="C65" s="121"/>
      <c r="D65" s="122" t="s">
        <v>95</v>
      </c>
      <c r="E65" s="122"/>
      <c r="F65" s="122"/>
      <c r="G65" s="122"/>
      <c r="H65" s="122"/>
      <c r="I65" s="123"/>
      <c r="J65" s="124">
        <f>$J$224</f>
        <v>0</v>
      </c>
      <c r="K65" s="125"/>
    </row>
    <row r="66" spans="2:11" s="119" customFormat="1" ht="15" customHeight="1">
      <c r="B66" s="120"/>
      <c r="C66" s="121"/>
      <c r="D66" s="122" t="s">
        <v>96</v>
      </c>
      <c r="E66" s="122"/>
      <c r="F66" s="122"/>
      <c r="G66" s="122"/>
      <c r="H66" s="122"/>
      <c r="I66" s="123"/>
      <c r="J66" s="124">
        <f>$J$269</f>
        <v>0</v>
      </c>
      <c r="K66" s="125"/>
    </row>
    <row r="67" spans="2:11" s="119" customFormat="1" ht="20.25" customHeight="1">
      <c r="B67" s="120"/>
      <c r="C67" s="121"/>
      <c r="D67" s="122" t="s">
        <v>97</v>
      </c>
      <c r="E67" s="122"/>
      <c r="F67" s="122"/>
      <c r="G67" s="122"/>
      <c r="H67" s="122"/>
      <c r="I67" s="123"/>
      <c r="J67" s="124">
        <f>$J$276</f>
        <v>0</v>
      </c>
      <c r="K67" s="125"/>
    </row>
    <row r="68" spans="2:11" s="71" customFormat="1" ht="25.5" customHeight="1">
      <c r="B68" s="113"/>
      <c r="C68" s="114"/>
      <c r="D68" s="115" t="s">
        <v>98</v>
      </c>
      <c r="E68" s="115"/>
      <c r="F68" s="115"/>
      <c r="G68" s="115"/>
      <c r="H68" s="115"/>
      <c r="I68" s="116"/>
      <c r="J68" s="117">
        <f>$J$279</f>
        <v>0</v>
      </c>
      <c r="K68" s="118"/>
    </row>
    <row r="69" spans="2:11" s="119" customFormat="1" ht="20.25" customHeight="1">
      <c r="B69" s="120"/>
      <c r="C69" s="121"/>
      <c r="D69" s="122" t="s">
        <v>99</v>
      </c>
      <c r="E69" s="122"/>
      <c r="F69" s="122"/>
      <c r="G69" s="122"/>
      <c r="H69" s="122"/>
      <c r="I69" s="123"/>
      <c r="J69" s="124">
        <f>$J$280</f>
        <v>0</v>
      </c>
      <c r="K69" s="125"/>
    </row>
    <row r="70" spans="2:11" s="119" customFormat="1" ht="20.25" customHeight="1">
      <c r="B70" s="120"/>
      <c r="C70" s="121"/>
      <c r="D70" s="122" t="s">
        <v>100</v>
      </c>
      <c r="E70" s="122"/>
      <c r="F70" s="122"/>
      <c r="G70" s="122"/>
      <c r="H70" s="122"/>
      <c r="I70" s="123"/>
      <c r="J70" s="124">
        <f>$J$303</f>
        <v>0</v>
      </c>
      <c r="K70" s="125"/>
    </row>
    <row r="71" spans="2:11" s="119" customFormat="1" ht="20.25" customHeight="1">
      <c r="B71" s="120"/>
      <c r="C71" s="121"/>
      <c r="D71" s="122" t="s">
        <v>101</v>
      </c>
      <c r="E71" s="122"/>
      <c r="F71" s="122"/>
      <c r="G71" s="122"/>
      <c r="H71" s="122"/>
      <c r="I71" s="123"/>
      <c r="J71" s="124">
        <f>$J$307</f>
        <v>0</v>
      </c>
      <c r="K71" s="125"/>
    </row>
    <row r="72" spans="2:11" s="119" customFormat="1" ht="20.25" customHeight="1">
      <c r="B72" s="120"/>
      <c r="C72" s="121"/>
      <c r="D72" s="122" t="s">
        <v>102</v>
      </c>
      <c r="E72" s="122"/>
      <c r="F72" s="122"/>
      <c r="G72" s="122"/>
      <c r="H72" s="122"/>
      <c r="I72" s="123"/>
      <c r="J72" s="124">
        <f>$J$311</f>
        <v>0</v>
      </c>
      <c r="K72" s="125"/>
    </row>
    <row r="73" spans="2:11" s="119" customFormat="1" ht="20.25" customHeight="1">
      <c r="B73" s="120"/>
      <c r="C73" s="121"/>
      <c r="D73" s="122" t="s">
        <v>103</v>
      </c>
      <c r="E73" s="122"/>
      <c r="F73" s="122"/>
      <c r="G73" s="122"/>
      <c r="H73" s="122"/>
      <c r="I73" s="123"/>
      <c r="J73" s="124">
        <f>$J$313</f>
        <v>0</v>
      </c>
      <c r="K73" s="125"/>
    </row>
    <row r="74" spans="2:11" s="119" customFormat="1" ht="20.25" customHeight="1">
      <c r="B74" s="120"/>
      <c r="C74" s="121"/>
      <c r="D74" s="122" t="s">
        <v>104</v>
      </c>
      <c r="E74" s="122"/>
      <c r="F74" s="122"/>
      <c r="G74" s="122"/>
      <c r="H74" s="122"/>
      <c r="I74" s="123"/>
      <c r="J74" s="124">
        <f>$J$320</f>
        <v>0</v>
      </c>
      <c r="K74" s="125"/>
    </row>
    <row r="75" spans="2:11" s="71" customFormat="1" ht="25.5" customHeight="1">
      <c r="B75" s="113"/>
      <c r="C75" s="114"/>
      <c r="D75" s="115" t="s">
        <v>105</v>
      </c>
      <c r="E75" s="115"/>
      <c r="F75" s="115"/>
      <c r="G75" s="115"/>
      <c r="H75" s="115"/>
      <c r="I75" s="116"/>
      <c r="J75" s="117">
        <f>$J$324</f>
        <v>0</v>
      </c>
      <c r="K75" s="118"/>
    </row>
    <row r="76" spans="2:11" s="119" customFormat="1" ht="20.25" customHeight="1">
      <c r="B76" s="120"/>
      <c r="C76" s="121"/>
      <c r="D76" s="122" t="s">
        <v>106</v>
      </c>
      <c r="E76" s="122"/>
      <c r="F76" s="122"/>
      <c r="G76" s="122"/>
      <c r="H76" s="122"/>
      <c r="I76" s="123"/>
      <c r="J76" s="124">
        <f>$J$325</f>
        <v>0</v>
      </c>
      <c r="K76" s="125"/>
    </row>
    <row r="77" spans="2:11" s="119" customFormat="1" ht="20.25" customHeight="1">
      <c r="B77" s="120"/>
      <c r="C77" s="121"/>
      <c r="D77" s="122" t="s">
        <v>107</v>
      </c>
      <c r="E77" s="122"/>
      <c r="F77" s="122"/>
      <c r="G77" s="122"/>
      <c r="H77" s="122"/>
      <c r="I77" s="123"/>
      <c r="J77" s="124">
        <f>$J$330</f>
        <v>0</v>
      </c>
      <c r="K77" s="125"/>
    </row>
    <row r="78" spans="2:11" s="119" customFormat="1" ht="20.25" customHeight="1">
      <c r="B78" s="120"/>
      <c r="C78" s="121"/>
      <c r="D78" s="122" t="s">
        <v>108</v>
      </c>
      <c r="E78" s="122"/>
      <c r="F78" s="122"/>
      <c r="G78" s="122"/>
      <c r="H78" s="122"/>
      <c r="I78" s="123"/>
      <c r="J78" s="124">
        <f>$J$333</f>
        <v>0</v>
      </c>
      <c r="K78" s="125"/>
    </row>
    <row r="79" spans="2:11" s="6" customFormat="1" ht="22.5" customHeight="1">
      <c r="B79" s="82"/>
      <c r="C79" s="83"/>
      <c r="D79" s="83"/>
      <c r="E79" s="83"/>
      <c r="F79" s="83"/>
      <c r="G79" s="83"/>
      <c r="H79" s="83"/>
      <c r="J79" s="83"/>
      <c r="K79" s="84"/>
    </row>
    <row r="80" spans="2:11" s="6" customFormat="1" ht="7.5" customHeight="1">
      <c r="B80" s="102"/>
      <c r="C80" s="103"/>
      <c r="D80" s="103"/>
      <c r="E80" s="103"/>
      <c r="F80" s="103"/>
      <c r="G80" s="103"/>
      <c r="H80" s="103"/>
      <c r="I80" s="104"/>
      <c r="J80" s="103"/>
      <c r="K80" s="105"/>
    </row>
    <row r="84" spans="2:12" s="6" customFormat="1" ht="7.5" customHeight="1">
      <c r="B84" s="126"/>
      <c r="C84" s="127"/>
      <c r="D84" s="127"/>
      <c r="E84" s="127"/>
      <c r="F84" s="127"/>
      <c r="G84" s="127"/>
      <c r="H84" s="127"/>
      <c r="I84" s="107"/>
      <c r="J84" s="127"/>
      <c r="K84" s="127"/>
      <c r="L84" s="128"/>
    </row>
    <row r="85" spans="2:12" s="6" customFormat="1" ht="37.5" customHeight="1">
      <c r="B85" s="82"/>
      <c r="C85" s="12" t="s">
        <v>109</v>
      </c>
      <c r="D85" s="83"/>
      <c r="E85" s="83"/>
      <c r="F85" s="83"/>
      <c r="G85" s="83"/>
      <c r="H85" s="83"/>
      <c r="J85" s="83"/>
      <c r="K85" s="83"/>
      <c r="L85" s="128"/>
    </row>
    <row r="86" spans="2:12" s="6" customFormat="1" ht="7.5" customHeight="1">
      <c r="B86" s="82"/>
      <c r="C86" s="83"/>
      <c r="D86" s="83"/>
      <c r="E86" s="83"/>
      <c r="F86" s="83"/>
      <c r="G86" s="83"/>
      <c r="H86" s="83"/>
      <c r="J86" s="83"/>
      <c r="K86" s="83"/>
      <c r="L86" s="128"/>
    </row>
    <row r="87" spans="2:12" s="6" customFormat="1" ht="15" customHeight="1">
      <c r="B87" s="82"/>
      <c r="C87" s="19" t="s">
        <v>16</v>
      </c>
      <c r="D87" s="83"/>
      <c r="E87" s="83"/>
      <c r="F87" s="83"/>
      <c r="G87" s="83"/>
      <c r="H87" s="83"/>
      <c r="J87" s="83"/>
      <c r="K87" s="83"/>
      <c r="L87" s="128"/>
    </row>
    <row r="88" spans="2:12" s="6" customFormat="1" ht="14.25" customHeight="1">
      <c r="B88" s="82"/>
      <c r="C88" s="83"/>
      <c r="D88" s="83"/>
      <c r="E88" s="320" t="str">
        <f>$E$7</f>
        <v>Lávka Lovosice L-03</v>
      </c>
      <c r="F88" s="319"/>
      <c r="G88" s="319"/>
      <c r="H88" s="319"/>
      <c r="J88" s="83"/>
      <c r="K88" s="83"/>
      <c r="L88" s="128"/>
    </row>
    <row r="89" spans="2:12" s="6" customFormat="1" ht="15" customHeight="1">
      <c r="B89" s="82"/>
      <c r="C89" s="19" t="s">
        <v>80</v>
      </c>
      <c r="D89" s="83"/>
      <c r="E89" s="83"/>
      <c r="F89" s="83"/>
      <c r="G89" s="83"/>
      <c r="H89" s="83"/>
      <c r="J89" s="83"/>
      <c r="K89" s="83"/>
      <c r="L89" s="128"/>
    </row>
    <row r="90" spans="2:12" s="6" customFormat="1" ht="18" customHeight="1">
      <c r="B90" s="82"/>
      <c r="C90" s="83"/>
      <c r="D90" s="83"/>
      <c r="E90" s="294" t="str">
        <f>$E$9</f>
        <v>20150604 - L-03 Lovosice</v>
      </c>
      <c r="F90" s="319"/>
      <c r="G90" s="319"/>
      <c r="H90" s="319"/>
      <c r="J90" s="83"/>
      <c r="K90" s="83"/>
      <c r="L90" s="128"/>
    </row>
    <row r="91" spans="2:12" s="6" customFormat="1" ht="7.5" customHeight="1">
      <c r="B91" s="82"/>
      <c r="C91" s="83"/>
      <c r="D91" s="83"/>
      <c r="E91" s="83"/>
      <c r="F91" s="83"/>
      <c r="G91" s="83"/>
      <c r="H91" s="83"/>
      <c r="J91" s="83"/>
      <c r="K91" s="83"/>
      <c r="L91" s="128"/>
    </row>
    <row r="92" spans="2:12" s="6" customFormat="1" ht="18" customHeight="1">
      <c r="B92" s="82"/>
      <c r="C92" s="19" t="s">
        <v>22</v>
      </c>
      <c r="D92" s="83"/>
      <c r="E92" s="83"/>
      <c r="F92" s="17" t="str">
        <f>$F$12</f>
        <v> </v>
      </c>
      <c r="G92" s="83"/>
      <c r="H92" s="83"/>
      <c r="I92" s="85" t="s">
        <v>24</v>
      </c>
      <c r="J92" s="52" t="str">
        <f>IF($J$12="","",$J$12)</f>
        <v>04.06.2015</v>
      </c>
      <c r="K92" s="83"/>
      <c r="L92" s="128"/>
    </row>
    <row r="93" spans="2:12" s="6" customFormat="1" ht="7.5" customHeight="1">
      <c r="B93" s="82"/>
      <c r="C93" s="83"/>
      <c r="D93" s="83"/>
      <c r="E93" s="83"/>
      <c r="F93" s="83"/>
      <c r="G93" s="83"/>
      <c r="H93" s="83"/>
      <c r="J93" s="83"/>
      <c r="K93" s="83"/>
      <c r="L93" s="128"/>
    </row>
    <row r="94" spans="2:12" s="6" customFormat="1" ht="13.5" customHeight="1">
      <c r="B94" s="82"/>
      <c r="C94" s="19" t="s">
        <v>28</v>
      </c>
      <c r="D94" s="83"/>
      <c r="E94" s="83"/>
      <c r="F94" s="17" t="str">
        <f>$E$15</f>
        <v> </v>
      </c>
      <c r="G94" s="83"/>
      <c r="H94" s="83"/>
      <c r="I94" s="85" t="s">
        <v>33</v>
      </c>
      <c r="J94" s="17" t="str">
        <f>$E$21</f>
        <v> </v>
      </c>
      <c r="K94" s="83"/>
      <c r="L94" s="128"/>
    </row>
    <row r="95" spans="2:12" s="6" customFormat="1" ht="15" customHeight="1">
      <c r="B95" s="82"/>
      <c r="C95" s="19" t="s">
        <v>31</v>
      </c>
      <c r="D95" s="83"/>
      <c r="E95" s="83"/>
      <c r="F95" s="17">
        <f>IF($E$18="","",$E$18)</f>
      </c>
      <c r="G95" s="83"/>
      <c r="H95" s="83"/>
      <c r="J95" s="83"/>
      <c r="K95" s="83"/>
      <c r="L95" s="128"/>
    </row>
    <row r="96" spans="2:12" s="6" customFormat="1" ht="11.25" customHeight="1">
      <c r="B96" s="82"/>
      <c r="C96" s="83"/>
      <c r="D96" s="83"/>
      <c r="E96" s="83"/>
      <c r="F96" s="83"/>
      <c r="G96" s="83"/>
      <c r="H96" s="83"/>
      <c r="J96" s="83"/>
      <c r="K96" s="83"/>
      <c r="L96" s="128"/>
    </row>
    <row r="97" spans="2:20" s="129" customFormat="1" ht="30" customHeight="1">
      <c r="B97" s="130"/>
      <c r="C97" s="131" t="s">
        <v>110</v>
      </c>
      <c r="D97" s="132" t="s">
        <v>55</v>
      </c>
      <c r="E97" s="132" t="s">
        <v>51</v>
      </c>
      <c r="F97" s="132" t="s">
        <v>111</v>
      </c>
      <c r="G97" s="132" t="s">
        <v>112</v>
      </c>
      <c r="H97" s="132" t="s">
        <v>113</v>
      </c>
      <c r="I97" s="133" t="s">
        <v>114</v>
      </c>
      <c r="J97" s="132" t="s">
        <v>115</v>
      </c>
      <c r="K97" s="134" t="s">
        <v>116</v>
      </c>
      <c r="L97" s="135"/>
      <c r="M97" s="58" t="s">
        <v>117</v>
      </c>
      <c r="N97" s="59" t="s">
        <v>40</v>
      </c>
      <c r="O97" s="59" t="s">
        <v>118</v>
      </c>
      <c r="P97" s="59" t="s">
        <v>119</v>
      </c>
      <c r="Q97" s="59" t="s">
        <v>120</v>
      </c>
      <c r="R97" s="59" t="s">
        <v>121</v>
      </c>
      <c r="S97" s="59" t="s">
        <v>122</v>
      </c>
      <c r="T97" s="60" t="s">
        <v>123</v>
      </c>
    </row>
    <row r="98" spans="2:63" s="6" customFormat="1" ht="30" customHeight="1">
      <c r="B98" s="82"/>
      <c r="C98" s="64" t="s">
        <v>85</v>
      </c>
      <c r="D98" s="83"/>
      <c r="E98" s="83"/>
      <c r="F98" s="83"/>
      <c r="G98" s="83"/>
      <c r="H98" s="83"/>
      <c r="J98" s="136">
        <f>$BK$98</f>
        <v>0</v>
      </c>
      <c r="K98" s="83"/>
      <c r="L98" s="128"/>
      <c r="M98" s="137"/>
      <c r="N98" s="90"/>
      <c r="O98" s="90"/>
      <c r="P98" s="138">
        <f>$P$99+$P$279+$P$324</f>
        <v>0</v>
      </c>
      <c r="Q98" s="90"/>
      <c r="R98" s="138">
        <f>$R$99+$R$279+$R$324</f>
        <v>331.23667516244</v>
      </c>
      <c r="S98" s="90"/>
      <c r="T98" s="139">
        <f>$T$99+$T$279+$T$324</f>
        <v>29.764799999999997</v>
      </c>
      <c r="AT98" s="6" t="s">
        <v>69</v>
      </c>
      <c r="AU98" s="6" t="s">
        <v>86</v>
      </c>
      <c r="BK98" s="140">
        <f>$BK$99+$BK$279+$BK$324</f>
        <v>0</v>
      </c>
    </row>
    <row r="99" spans="2:63" s="141" customFormat="1" ht="38.25" customHeight="1">
      <c r="B99" s="142"/>
      <c r="C99" s="143"/>
      <c r="D99" s="143" t="s">
        <v>69</v>
      </c>
      <c r="E99" s="144" t="s">
        <v>124</v>
      </c>
      <c r="F99" s="144" t="s">
        <v>125</v>
      </c>
      <c r="G99" s="143"/>
      <c r="H99" s="143"/>
      <c r="J99" s="145">
        <f>$BK$99</f>
        <v>0</v>
      </c>
      <c r="K99" s="143"/>
      <c r="L99" s="146"/>
      <c r="M99" s="147"/>
      <c r="N99" s="143"/>
      <c r="O99" s="143"/>
      <c r="P99" s="148">
        <f>$P$100+$P$128+$P$153+$P$171+$P$207+$P$216+$P$222+$P$224+$P$276</f>
        <v>0</v>
      </c>
      <c r="Q99" s="143"/>
      <c r="R99" s="148">
        <f>$R$100+$R$128+$R$153+$R$171+$R$207+$R$216+$R$222+$R$224+$R$276</f>
        <v>328.87285074244</v>
      </c>
      <c r="S99" s="143"/>
      <c r="T99" s="149">
        <f>$T$100+$T$128+$T$153+$T$171+$T$207+$T$216+$T$222+$T$224+$T$276</f>
        <v>29.764799999999997</v>
      </c>
      <c r="AR99" s="150" t="s">
        <v>21</v>
      </c>
      <c r="AT99" s="150" t="s">
        <v>69</v>
      </c>
      <c r="AU99" s="150" t="s">
        <v>70</v>
      </c>
      <c r="AY99" s="150" t="s">
        <v>126</v>
      </c>
      <c r="BK99" s="151">
        <f>$BK$100+$BK$128+$BK$153+$BK$171+$BK$207+$BK$216+$BK$222+$BK$224+$BK$276</f>
        <v>0</v>
      </c>
    </row>
    <row r="100" spans="2:63" s="141" customFormat="1" ht="20.25" customHeight="1">
      <c r="B100" s="142"/>
      <c r="C100" s="143"/>
      <c r="D100" s="143" t="s">
        <v>69</v>
      </c>
      <c r="E100" s="152" t="s">
        <v>21</v>
      </c>
      <c r="F100" s="152" t="s">
        <v>127</v>
      </c>
      <c r="G100" s="143"/>
      <c r="H100" s="143"/>
      <c r="J100" s="153">
        <f>$BK$100</f>
        <v>0</v>
      </c>
      <c r="K100" s="143"/>
      <c r="L100" s="146"/>
      <c r="M100" s="147"/>
      <c r="N100" s="143"/>
      <c r="O100" s="143"/>
      <c r="P100" s="148">
        <f>SUM($P$101:$P$127)</f>
        <v>0</v>
      </c>
      <c r="Q100" s="143"/>
      <c r="R100" s="148">
        <f>SUM($R$101:$R$127)</f>
        <v>126.254</v>
      </c>
      <c r="S100" s="143"/>
      <c r="T100" s="149">
        <f>SUM($T$101:$T$127)</f>
        <v>0</v>
      </c>
      <c r="AR100" s="150" t="s">
        <v>21</v>
      </c>
      <c r="AT100" s="150" t="s">
        <v>69</v>
      </c>
      <c r="AU100" s="150" t="s">
        <v>21</v>
      </c>
      <c r="AY100" s="150" t="s">
        <v>126</v>
      </c>
      <c r="BK100" s="151">
        <f>SUM($BK$101:$BK$127)</f>
        <v>0</v>
      </c>
    </row>
    <row r="101" spans="2:65" s="6" customFormat="1" ht="13.5" customHeight="1">
      <c r="B101" s="82"/>
      <c r="C101" s="154" t="s">
        <v>21</v>
      </c>
      <c r="D101" s="154" t="s">
        <v>128</v>
      </c>
      <c r="E101" s="155" t="s">
        <v>129</v>
      </c>
      <c r="F101" s="156" t="s">
        <v>130</v>
      </c>
      <c r="G101" s="157" t="s">
        <v>131</v>
      </c>
      <c r="H101" s="158">
        <v>105.792</v>
      </c>
      <c r="I101" s="159"/>
      <c r="J101" s="160">
        <f>ROUND($I$101*$H$101,2)</f>
        <v>0</v>
      </c>
      <c r="K101" s="156" t="s">
        <v>132</v>
      </c>
      <c r="L101" s="128"/>
      <c r="M101" s="161"/>
      <c r="N101" s="162" t="s">
        <v>41</v>
      </c>
      <c r="O101" s="83"/>
      <c r="P101" s="163">
        <f>$O$101*$H$101</f>
        <v>0</v>
      </c>
      <c r="Q101" s="163">
        <v>0</v>
      </c>
      <c r="R101" s="163">
        <f>$Q$101*$H$101</f>
        <v>0</v>
      </c>
      <c r="S101" s="163">
        <v>0</v>
      </c>
      <c r="T101" s="164">
        <f>$S$101*$H$101</f>
        <v>0</v>
      </c>
      <c r="AR101" s="86" t="s">
        <v>133</v>
      </c>
      <c r="AT101" s="86" t="s">
        <v>128</v>
      </c>
      <c r="AU101" s="86" t="s">
        <v>77</v>
      </c>
      <c r="AY101" s="6" t="s">
        <v>126</v>
      </c>
      <c r="BE101" s="165">
        <f>IF($N$101="základní",$J$101,0)</f>
        <v>0</v>
      </c>
      <c r="BF101" s="165">
        <f>IF($N$101="snížená",$J$101,0)</f>
        <v>0</v>
      </c>
      <c r="BG101" s="165">
        <f>IF($N$101="zákl. přenesená",$J$101,0)</f>
        <v>0</v>
      </c>
      <c r="BH101" s="165">
        <f>IF($N$101="sníž. přenesená",$J$101,0)</f>
        <v>0</v>
      </c>
      <c r="BI101" s="165">
        <f>IF($N$101="nulová",$J$101,0)</f>
        <v>0</v>
      </c>
      <c r="BJ101" s="86" t="s">
        <v>21</v>
      </c>
      <c r="BK101" s="165">
        <f>ROUND($I$101*$H$101,2)</f>
        <v>0</v>
      </c>
      <c r="BL101" s="86" t="s">
        <v>133</v>
      </c>
      <c r="BM101" s="86" t="s">
        <v>134</v>
      </c>
    </row>
    <row r="102" spans="2:51" s="6" customFormat="1" ht="13.5" customHeight="1">
      <c r="B102" s="166"/>
      <c r="C102" s="167"/>
      <c r="D102" s="168" t="s">
        <v>135</v>
      </c>
      <c r="E102" s="169"/>
      <c r="F102" s="169" t="s">
        <v>136</v>
      </c>
      <c r="G102" s="167"/>
      <c r="H102" s="170">
        <v>105.792</v>
      </c>
      <c r="J102" s="167"/>
      <c r="K102" s="167"/>
      <c r="L102" s="171"/>
      <c r="M102" s="172"/>
      <c r="N102" s="167"/>
      <c r="O102" s="167"/>
      <c r="P102" s="167"/>
      <c r="Q102" s="167"/>
      <c r="R102" s="167"/>
      <c r="S102" s="167"/>
      <c r="T102" s="173"/>
      <c r="AT102" s="174" t="s">
        <v>135</v>
      </c>
      <c r="AU102" s="174" t="s">
        <v>77</v>
      </c>
      <c r="AV102" s="174" t="s">
        <v>77</v>
      </c>
      <c r="AW102" s="174" t="s">
        <v>86</v>
      </c>
      <c r="AX102" s="174" t="s">
        <v>21</v>
      </c>
      <c r="AY102" s="174" t="s">
        <v>126</v>
      </c>
    </row>
    <row r="103" spans="2:65" s="6" customFormat="1" ht="13.5" customHeight="1">
      <c r="B103" s="82"/>
      <c r="C103" s="154" t="s">
        <v>77</v>
      </c>
      <c r="D103" s="154" t="s">
        <v>128</v>
      </c>
      <c r="E103" s="155" t="s">
        <v>137</v>
      </c>
      <c r="F103" s="156" t="s">
        <v>138</v>
      </c>
      <c r="G103" s="157" t="s">
        <v>131</v>
      </c>
      <c r="H103" s="158">
        <v>24</v>
      </c>
      <c r="I103" s="159"/>
      <c r="J103" s="160">
        <f>ROUND($I$103*$H$103,2)</f>
        <v>0</v>
      </c>
      <c r="K103" s="156" t="s">
        <v>132</v>
      </c>
      <c r="L103" s="128"/>
      <c r="M103" s="161"/>
      <c r="N103" s="162" t="s">
        <v>41</v>
      </c>
      <c r="O103" s="83"/>
      <c r="P103" s="163">
        <f>$O$103*$H$103</f>
        <v>0</v>
      </c>
      <c r="Q103" s="163">
        <v>0</v>
      </c>
      <c r="R103" s="163">
        <f>$Q$103*$H$103</f>
        <v>0</v>
      </c>
      <c r="S103" s="163">
        <v>0</v>
      </c>
      <c r="T103" s="164">
        <f>$S$103*$H$103</f>
        <v>0</v>
      </c>
      <c r="AR103" s="86" t="s">
        <v>133</v>
      </c>
      <c r="AT103" s="86" t="s">
        <v>128</v>
      </c>
      <c r="AU103" s="86" t="s">
        <v>77</v>
      </c>
      <c r="AY103" s="6" t="s">
        <v>126</v>
      </c>
      <c r="BE103" s="165">
        <f>IF($N$103="základní",$J$103,0)</f>
        <v>0</v>
      </c>
      <c r="BF103" s="165">
        <f>IF($N$103="snížená",$J$103,0)</f>
        <v>0</v>
      </c>
      <c r="BG103" s="165">
        <f>IF($N$103="zákl. přenesená",$J$103,0)</f>
        <v>0</v>
      </c>
      <c r="BH103" s="165">
        <f>IF($N$103="sníž. přenesená",$J$103,0)</f>
        <v>0</v>
      </c>
      <c r="BI103" s="165">
        <f>IF($N$103="nulová",$J$103,0)</f>
        <v>0</v>
      </c>
      <c r="BJ103" s="86" t="s">
        <v>21</v>
      </c>
      <c r="BK103" s="165">
        <f>ROUND($I$103*$H$103,2)</f>
        <v>0</v>
      </c>
      <c r="BL103" s="86" t="s">
        <v>133</v>
      </c>
      <c r="BM103" s="86" t="s">
        <v>139</v>
      </c>
    </row>
    <row r="104" spans="2:51" s="6" customFormat="1" ht="13.5" customHeight="1">
      <c r="B104" s="166"/>
      <c r="C104" s="167"/>
      <c r="D104" s="168" t="s">
        <v>135</v>
      </c>
      <c r="E104" s="169"/>
      <c r="F104" s="169" t="s">
        <v>140</v>
      </c>
      <c r="G104" s="167"/>
      <c r="H104" s="170">
        <v>24</v>
      </c>
      <c r="J104" s="167"/>
      <c r="K104" s="167"/>
      <c r="L104" s="171"/>
      <c r="M104" s="172"/>
      <c r="N104" s="167"/>
      <c r="O104" s="167"/>
      <c r="P104" s="167"/>
      <c r="Q104" s="167"/>
      <c r="R104" s="167"/>
      <c r="S104" s="167"/>
      <c r="T104" s="173"/>
      <c r="AT104" s="174" t="s">
        <v>135</v>
      </c>
      <c r="AU104" s="174" t="s">
        <v>77</v>
      </c>
      <c r="AV104" s="174" t="s">
        <v>77</v>
      </c>
      <c r="AW104" s="174" t="s">
        <v>86</v>
      </c>
      <c r="AX104" s="174" t="s">
        <v>21</v>
      </c>
      <c r="AY104" s="174" t="s">
        <v>126</v>
      </c>
    </row>
    <row r="105" spans="2:65" s="6" customFormat="1" ht="13.5" customHeight="1">
      <c r="B105" s="82"/>
      <c r="C105" s="154" t="s">
        <v>141</v>
      </c>
      <c r="D105" s="154" t="s">
        <v>128</v>
      </c>
      <c r="E105" s="155" t="s">
        <v>142</v>
      </c>
      <c r="F105" s="156" t="s">
        <v>143</v>
      </c>
      <c r="G105" s="157" t="s">
        <v>131</v>
      </c>
      <c r="H105" s="158">
        <v>42.49</v>
      </c>
      <c r="I105" s="159"/>
      <c r="J105" s="160">
        <f>ROUND($I$105*$H$105,2)</f>
        <v>0</v>
      </c>
      <c r="K105" s="156" t="s">
        <v>132</v>
      </c>
      <c r="L105" s="128"/>
      <c r="M105" s="161"/>
      <c r="N105" s="162" t="s">
        <v>41</v>
      </c>
      <c r="O105" s="83"/>
      <c r="P105" s="163">
        <f>$O$105*$H$105</f>
        <v>0</v>
      </c>
      <c r="Q105" s="163">
        <v>0</v>
      </c>
      <c r="R105" s="163">
        <f>$Q$105*$H$105</f>
        <v>0</v>
      </c>
      <c r="S105" s="163">
        <v>0</v>
      </c>
      <c r="T105" s="164">
        <f>$S$105*$H$105</f>
        <v>0</v>
      </c>
      <c r="AR105" s="86" t="s">
        <v>133</v>
      </c>
      <c r="AT105" s="86" t="s">
        <v>128</v>
      </c>
      <c r="AU105" s="86" t="s">
        <v>77</v>
      </c>
      <c r="AY105" s="6" t="s">
        <v>126</v>
      </c>
      <c r="BE105" s="165">
        <f>IF($N$105="základní",$J$105,0)</f>
        <v>0</v>
      </c>
      <c r="BF105" s="165">
        <f>IF($N$105="snížená",$J$105,0)</f>
        <v>0</v>
      </c>
      <c r="BG105" s="165">
        <f>IF($N$105="zákl. přenesená",$J$105,0)</f>
        <v>0</v>
      </c>
      <c r="BH105" s="165">
        <f>IF($N$105="sníž. přenesená",$J$105,0)</f>
        <v>0</v>
      </c>
      <c r="BI105" s="165">
        <f>IF($N$105="nulová",$J$105,0)</f>
        <v>0</v>
      </c>
      <c r="BJ105" s="86" t="s">
        <v>21</v>
      </c>
      <c r="BK105" s="165">
        <f>ROUND($I$105*$H$105,2)</f>
        <v>0</v>
      </c>
      <c r="BL105" s="86" t="s">
        <v>133</v>
      </c>
      <c r="BM105" s="86" t="s">
        <v>144</v>
      </c>
    </row>
    <row r="106" spans="2:51" s="6" customFormat="1" ht="13.5" customHeight="1">
      <c r="B106" s="166"/>
      <c r="C106" s="167"/>
      <c r="D106" s="168" t="s">
        <v>135</v>
      </c>
      <c r="E106" s="169"/>
      <c r="F106" s="169" t="s">
        <v>145</v>
      </c>
      <c r="G106" s="167"/>
      <c r="H106" s="170">
        <v>33.25</v>
      </c>
      <c r="J106" s="167"/>
      <c r="K106" s="167"/>
      <c r="L106" s="171"/>
      <c r="M106" s="172"/>
      <c r="N106" s="167"/>
      <c r="O106" s="167"/>
      <c r="P106" s="167"/>
      <c r="Q106" s="167"/>
      <c r="R106" s="167"/>
      <c r="S106" s="167"/>
      <c r="T106" s="173"/>
      <c r="AT106" s="174" t="s">
        <v>135</v>
      </c>
      <c r="AU106" s="174" t="s">
        <v>77</v>
      </c>
      <c r="AV106" s="174" t="s">
        <v>77</v>
      </c>
      <c r="AW106" s="174" t="s">
        <v>86</v>
      </c>
      <c r="AX106" s="174" t="s">
        <v>70</v>
      </c>
      <c r="AY106" s="174" t="s">
        <v>126</v>
      </c>
    </row>
    <row r="107" spans="2:51" s="6" customFormat="1" ht="13.5" customHeight="1">
      <c r="B107" s="166"/>
      <c r="C107" s="167"/>
      <c r="D107" s="175" t="s">
        <v>135</v>
      </c>
      <c r="E107" s="167"/>
      <c r="F107" s="169" t="s">
        <v>146</v>
      </c>
      <c r="G107" s="167"/>
      <c r="H107" s="170">
        <v>9.24</v>
      </c>
      <c r="J107" s="167"/>
      <c r="K107" s="167"/>
      <c r="L107" s="171"/>
      <c r="M107" s="172"/>
      <c r="N107" s="167"/>
      <c r="O107" s="167"/>
      <c r="P107" s="167"/>
      <c r="Q107" s="167"/>
      <c r="R107" s="167"/>
      <c r="S107" s="167"/>
      <c r="T107" s="173"/>
      <c r="AT107" s="174" t="s">
        <v>135</v>
      </c>
      <c r="AU107" s="174" t="s">
        <v>77</v>
      </c>
      <c r="AV107" s="174" t="s">
        <v>77</v>
      </c>
      <c r="AW107" s="174" t="s">
        <v>86</v>
      </c>
      <c r="AX107" s="174" t="s">
        <v>70</v>
      </c>
      <c r="AY107" s="174" t="s">
        <v>126</v>
      </c>
    </row>
    <row r="108" spans="2:51" s="6" customFormat="1" ht="13.5" customHeight="1">
      <c r="B108" s="176"/>
      <c r="C108" s="177"/>
      <c r="D108" s="175" t="s">
        <v>135</v>
      </c>
      <c r="E108" s="177"/>
      <c r="F108" s="178" t="s">
        <v>147</v>
      </c>
      <c r="G108" s="177"/>
      <c r="H108" s="179">
        <v>42.49</v>
      </c>
      <c r="J108" s="177"/>
      <c r="K108" s="177"/>
      <c r="L108" s="180"/>
      <c r="M108" s="181"/>
      <c r="N108" s="177"/>
      <c r="O108" s="177"/>
      <c r="P108" s="177"/>
      <c r="Q108" s="177"/>
      <c r="R108" s="177"/>
      <c r="S108" s="177"/>
      <c r="T108" s="182"/>
      <c r="AT108" s="183" t="s">
        <v>135</v>
      </c>
      <c r="AU108" s="183" t="s">
        <v>77</v>
      </c>
      <c r="AV108" s="183" t="s">
        <v>133</v>
      </c>
      <c r="AW108" s="183" t="s">
        <v>86</v>
      </c>
      <c r="AX108" s="183" t="s">
        <v>21</v>
      </c>
      <c r="AY108" s="183" t="s">
        <v>126</v>
      </c>
    </row>
    <row r="109" spans="2:65" s="6" customFormat="1" ht="13.5" customHeight="1">
      <c r="B109" s="82"/>
      <c r="C109" s="154" t="s">
        <v>133</v>
      </c>
      <c r="D109" s="154" t="s">
        <v>128</v>
      </c>
      <c r="E109" s="155" t="s">
        <v>148</v>
      </c>
      <c r="F109" s="156" t="s">
        <v>149</v>
      </c>
      <c r="G109" s="157" t="s">
        <v>131</v>
      </c>
      <c r="H109" s="158">
        <v>1.25</v>
      </c>
      <c r="I109" s="159"/>
      <c r="J109" s="160">
        <f>ROUND($I$109*$H$109,2)</f>
        <v>0</v>
      </c>
      <c r="K109" s="156" t="s">
        <v>132</v>
      </c>
      <c r="L109" s="128"/>
      <c r="M109" s="161"/>
      <c r="N109" s="162" t="s">
        <v>41</v>
      </c>
      <c r="O109" s="83"/>
      <c r="P109" s="163">
        <f>$O$109*$H$109</f>
        <v>0</v>
      </c>
      <c r="Q109" s="163">
        <v>0</v>
      </c>
      <c r="R109" s="163">
        <f>$Q$109*$H$109</f>
        <v>0</v>
      </c>
      <c r="S109" s="163">
        <v>0</v>
      </c>
      <c r="T109" s="164">
        <f>$S$109*$H$109</f>
        <v>0</v>
      </c>
      <c r="AR109" s="86" t="s">
        <v>133</v>
      </c>
      <c r="AT109" s="86" t="s">
        <v>128</v>
      </c>
      <c r="AU109" s="86" t="s">
        <v>77</v>
      </c>
      <c r="AY109" s="6" t="s">
        <v>126</v>
      </c>
      <c r="BE109" s="165">
        <f>IF($N$109="základní",$J$109,0)</f>
        <v>0</v>
      </c>
      <c r="BF109" s="165">
        <f>IF($N$109="snížená",$J$109,0)</f>
        <v>0</v>
      </c>
      <c r="BG109" s="165">
        <f>IF($N$109="zákl. přenesená",$J$109,0)</f>
        <v>0</v>
      </c>
      <c r="BH109" s="165">
        <f>IF($N$109="sníž. přenesená",$J$109,0)</f>
        <v>0</v>
      </c>
      <c r="BI109" s="165">
        <f>IF($N$109="nulová",$J$109,0)</f>
        <v>0</v>
      </c>
      <c r="BJ109" s="86" t="s">
        <v>21</v>
      </c>
      <c r="BK109" s="165">
        <f>ROUND($I$109*$H$109,2)</f>
        <v>0</v>
      </c>
      <c r="BL109" s="86" t="s">
        <v>133</v>
      </c>
      <c r="BM109" s="86" t="s">
        <v>150</v>
      </c>
    </row>
    <row r="110" spans="2:51" s="6" customFormat="1" ht="13.5" customHeight="1">
      <c r="B110" s="166"/>
      <c r="C110" s="167"/>
      <c r="D110" s="168" t="s">
        <v>135</v>
      </c>
      <c r="E110" s="169"/>
      <c r="F110" s="169" t="s">
        <v>151</v>
      </c>
      <c r="G110" s="167"/>
      <c r="H110" s="170">
        <v>1.25</v>
      </c>
      <c r="J110" s="167"/>
      <c r="K110" s="167"/>
      <c r="L110" s="171"/>
      <c r="M110" s="172"/>
      <c r="N110" s="167"/>
      <c r="O110" s="167"/>
      <c r="P110" s="167"/>
      <c r="Q110" s="167"/>
      <c r="R110" s="167"/>
      <c r="S110" s="167"/>
      <c r="T110" s="173"/>
      <c r="AT110" s="174" t="s">
        <v>135</v>
      </c>
      <c r="AU110" s="174" t="s">
        <v>77</v>
      </c>
      <c r="AV110" s="174" t="s">
        <v>77</v>
      </c>
      <c r="AW110" s="174" t="s">
        <v>86</v>
      </c>
      <c r="AX110" s="174" t="s">
        <v>21</v>
      </c>
      <c r="AY110" s="174" t="s">
        <v>126</v>
      </c>
    </row>
    <row r="111" spans="2:65" s="6" customFormat="1" ht="13.5" customHeight="1">
      <c r="B111" s="82"/>
      <c r="C111" s="154" t="s">
        <v>152</v>
      </c>
      <c r="D111" s="154" t="s">
        <v>128</v>
      </c>
      <c r="E111" s="155" t="s">
        <v>153</v>
      </c>
      <c r="F111" s="156" t="s">
        <v>154</v>
      </c>
      <c r="G111" s="157" t="s">
        <v>131</v>
      </c>
      <c r="H111" s="158">
        <v>86.141</v>
      </c>
      <c r="I111" s="159"/>
      <c r="J111" s="160">
        <f>ROUND($I$111*$H$111,2)</f>
        <v>0</v>
      </c>
      <c r="K111" s="156" t="s">
        <v>132</v>
      </c>
      <c r="L111" s="128"/>
      <c r="M111" s="161"/>
      <c r="N111" s="162" t="s">
        <v>41</v>
      </c>
      <c r="O111" s="83"/>
      <c r="P111" s="163">
        <f>$O$111*$H$111</f>
        <v>0</v>
      </c>
      <c r="Q111" s="163">
        <v>0</v>
      </c>
      <c r="R111" s="163">
        <f>$Q$111*$H$111</f>
        <v>0</v>
      </c>
      <c r="S111" s="163">
        <v>0</v>
      </c>
      <c r="T111" s="164">
        <f>$S$111*$H$111</f>
        <v>0</v>
      </c>
      <c r="AR111" s="86" t="s">
        <v>133</v>
      </c>
      <c r="AT111" s="86" t="s">
        <v>128</v>
      </c>
      <c r="AU111" s="86" t="s">
        <v>77</v>
      </c>
      <c r="AY111" s="6" t="s">
        <v>126</v>
      </c>
      <c r="BE111" s="165">
        <f>IF($N$111="základní",$J$111,0)</f>
        <v>0</v>
      </c>
      <c r="BF111" s="165">
        <f>IF($N$111="snížená",$J$111,0)</f>
        <v>0</v>
      </c>
      <c r="BG111" s="165">
        <f>IF($N$111="zákl. přenesená",$J$111,0)</f>
        <v>0</v>
      </c>
      <c r="BH111" s="165">
        <f>IF($N$111="sníž. přenesená",$J$111,0)</f>
        <v>0</v>
      </c>
      <c r="BI111" s="165">
        <f>IF($N$111="nulová",$J$111,0)</f>
        <v>0</v>
      </c>
      <c r="BJ111" s="86" t="s">
        <v>21</v>
      </c>
      <c r="BK111" s="165">
        <f>ROUND($I$111*$H$111,2)</f>
        <v>0</v>
      </c>
      <c r="BL111" s="86" t="s">
        <v>133</v>
      </c>
      <c r="BM111" s="86" t="s">
        <v>155</v>
      </c>
    </row>
    <row r="112" spans="2:51" s="6" customFormat="1" ht="13.5" customHeight="1">
      <c r="B112" s="166"/>
      <c r="C112" s="167"/>
      <c r="D112" s="168" t="s">
        <v>135</v>
      </c>
      <c r="E112" s="169"/>
      <c r="F112" s="169" t="s">
        <v>156</v>
      </c>
      <c r="G112" s="167"/>
      <c r="H112" s="170">
        <v>86.141</v>
      </c>
      <c r="J112" s="167"/>
      <c r="K112" s="167"/>
      <c r="L112" s="171"/>
      <c r="M112" s="172"/>
      <c r="N112" s="167"/>
      <c r="O112" s="167"/>
      <c r="P112" s="167"/>
      <c r="Q112" s="167"/>
      <c r="R112" s="167"/>
      <c r="S112" s="167"/>
      <c r="T112" s="173"/>
      <c r="AT112" s="174" t="s">
        <v>135</v>
      </c>
      <c r="AU112" s="174" t="s">
        <v>77</v>
      </c>
      <c r="AV112" s="174" t="s">
        <v>77</v>
      </c>
      <c r="AW112" s="174" t="s">
        <v>86</v>
      </c>
      <c r="AX112" s="174" t="s">
        <v>21</v>
      </c>
      <c r="AY112" s="174" t="s">
        <v>126</v>
      </c>
    </row>
    <row r="113" spans="2:65" s="6" customFormat="1" ht="13.5" customHeight="1">
      <c r="B113" s="82"/>
      <c r="C113" s="154" t="s">
        <v>157</v>
      </c>
      <c r="D113" s="154" t="s">
        <v>128</v>
      </c>
      <c r="E113" s="155" t="s">
        <v>158</v>
      </c>
      <c r="F113" s="156" t="s">
        <v>159</v>
      </c>
      <c r="G113" s="157" t="s">
        <v>131</v>
      </c>
      <c r="H113" s="158">
        <v>102.141</v>
      </c>
      <c r="I113" s="159"/>
      <c r="J113" s="160">
        <f>ROUND($I$113*$H$113,2)</f>
        <v>0</v>
      </c>
      <c r="K113" s="156" t="s">
        <v>132</v>
      </c>
      <c r="L113" s="128"/>
      <c r="M113" s="161"/>
      <c r="N113" s="162" t="s">
        <v>41</v>
      </c>
      <c r="O113" s="83"/>
      <c r="P113" s="163">
        <f>$O$113*$H$113</f>
        <v>0</v>
      </c>
      <c r="Q113" s="163">
        <v>0</v>
      </c>
      <c r="R113" s="163">
        <f>$Q$113*$H$113</f>
        <v>0</v>
      </c>
      <c r="S113" s="163">
        <v>0</v>
      </c>
      <c r="T113" s="164">
        <f>$S$113*$H$113</f>
        <v>0</v>
      </c>
      <c r="AR113" s="86" t="s">
        <v>133</v>
      </c>
      <c r="AT113" s="86" t="s">
        <v>128</v>
      </c>
      <c r="AU113" s="86" t="s">
        <v>77</v>
      </c>
      <c r="AY113" s="6" t="s">
        <v>126</v>
      </c>
      <c r="BE113" s="165">
        <f>IF($N$113="základní",$J$113,0)</f>
        <v>0</v>
      </c>
      <c r="BF113" s="165">
        <f>IF($N$113="snížená",$J$113,0)</f>
        <v>0</v>
      </c>
      <c r="BG113" s="165">
        <f>IF($N$113="zákl. přenesená",$J$113,0)</f>
        <v>0</v>
      </c>
      <c r="BH113" s="165">
        <f>IF($N$113="sníž. přenesená",$J$113,0)</f>
        <v>0</v>
      </c>
      <c r="BI113" s="165">
        <f>IF($N$113="nulová",$J$113,0)</f>
        <v>0</v>
      </c>
      <c r="BJ113" s="86" t="s">
        <v>21</v>
      </c>
      <c r="BK113" s="165">
        <f>ROUND($I$113*$H$113,2)</f>
        <v>0</v>
      </c>
      <c r="BL113" s="86" t="s">
        <v>133</v>
      </c>
      <c r="BM113" s="86" t="s">
        <v>160</v>
      </c>
    </row>
    <row r="114" spans="2:51" s="6" customFormat="1" ht="13.5" customHeight="1">
      <c r="B114" s="166"/>
      <c r="C114" s="167"/>
      <c r="D114" s="168" t="s">
        <v>135</v>
      </c>
      <c r="E114" s="169"/>
      <c r="F114" s="169" t="s">
        <v>161</v>
      </c>
      <c r="G114" s="167"/>
      <c r="H114" s="170">
        <v>102.141</v>
      </c>
      <c r="J114" s="167"/>
      <c r="K114" s="167"/>
      <c r="L114" s="171"/>
      <c r="M114" s="172"/>
      <c r="N114" s="167"/>
      <c r="O114" s="167"/>
      <c r="P114" s="167"/>
      <c r="Q114" s="167"/>
      <c r="R114" s="167"/>
      <c r="S114" s="167"/>
      <c r="T114" s="173"/>
      <c r="AT114" s="174" t="s">
        <v>135</v>
      </c>
      <c r="AU114" s="174" t="s">
        <v>77</v>
      </c>
      <c r="AV114" s="174" t="s">
        <v>77</v>
      </c>
      <c r="AW114" s="174" t="s">
        <v>86</v>
      </c>
      <c r="AX114" s="174" t="s">
        <v>21</v>
      </c>
      <c r="AY114" s="174" t="s">
        <v>126</v>
      </c>
    </row>
    <row r="115" spans="2:65" s="6" customFormat="1" ht="13.5" customHeight="1">
      <c r="B115" s="82"/>
      <c r="C115" s="154" t="s">
        <v>162</v>
      </c>
      <c r="D115" s="154" t="s">
        <v>128</v>
      </c>
      <c r="E115" s="155" t="s">
        <v>163</v>
      </c>
      <c r="F115" s="156" t="s">
        <v>164</v>
      </c>
      <c r="G115" s="157" t="s">
        <v>131</v>
      </c>
      <c r="H115" s="158">
        <v>1532.115</v>
      </c>
      <c r="I115" s="159"/>
      <c r="J115" s="160">
        <f>ROUND($I$115*$H$115,2)</f>
        <v>0</v>
      </c>
      <c r="K115" s="156" t="s">
        <v>132</v>
      </c>
      <c r="L115" s="128"/>
      <c r="M115" s="161"/>
      <c r="N115" s="162" t="s">
        <v>41</v>
      </c>
      <c r="O115" s="83"/>
      <c r="P115" s="163">
        <f>$O$115*$H$115</f>
        <v>0</v>
      </c>
      <c r="Q115" s="163">
        <v>0</v>
      </c>
      <c r="R115" s="163">
        <f>$Q$115*$H$115</f>
        <v>0</v>
      </c>
      <c r="S115" s="163">
        <v>0</v>
      </c>
      <c r="T115" s="164">
        <f>$S$115*$H$115</f>
        <v>0</v>
      </c>
      <c r="AR115" s="86" t="s">
        <v>133</v>
      </c>
      <c r="AT115" s="86" t="s">
        <v>128</v>
      </c>
      <c r="AU115" s="86" t="s">
        <v>77</v>
      </c>
      <c r="AY115" s="6" t="s">
        <v>126</v>
      </c>
      <c r="BE115" s="165">
        <f>IF($N$115="základní",$J$115,0)</f>
        <v>0</v>
      </c>
      <c r="BF115" s="165">
        <f>IF($N$115="snížená",$J$115,0)</f>
        <v>0</v>
      </c>
      <c r="BG115" s="165">
        <f>IF($N$115="zákl. přenesená",$J$115,0)</f>
        <v>0</v>
      </c>
      <c r="BH115" s="165">
        <f>IF($N$115="sníž. přenesená",$J$115,0)</f>
        <v>0</v>
      </c>
      <c r="BI115" s="165">
        <f>IF($N$115="nulová",$J$115,0)</f>
        <v>0</v>
      </c>
      <c r="BJ115" s="86" t="s">
        <v>21</v>
      </c>
      <c r="BK115" s="165">
        <f>ROUND($I$115*$H$115,2)</f>
        <v>0</v>
      </c>
      <c r="BL115" s="86" t="s">
        <v>133</v>
      </c>
      <c r="BM115" s="86" t="s">
        <v>165</v>
      </c>
    </row>
    <row r="116" spans="2:51" s="6" customFormat="1" ht="13.5" customHeight="1">
      <c r="B116" s="166"/>
      <c r="C116" s="167"/>
      <c r="D116" s="168" t="s">
        <v>135</v>
      </c>
      <c r="E116" s="169"/>
      <c r="F116" s="169" t="s">
        <v>166</v>
      </c>
      <c r="G116" s="167"/>
      <c r="H116" s="170">
        <v>102.141</v>
      </c>
      <c r="J116" s="167"/>
      <c r="K116" s="167"/>
      <c r="L116" s="171"/>
      <c r="M116" s="172"/>
      <c r="N116" s="167"/>
      <c r="O116" s="167"/>
      <c r="P116" s="167"/>
      <c r="Q116" s="167"/>
      <c r="R116" s="167"/>
      <c r="S116" s="167"/>
      <c r="T116" s="173"/>
      <c r="AT116" s="174" t="s">
        <v>135</v>
      </c>
      <c r="AU116" s="174" t="s">
        <v>77</v>
      </c>
      <c r="AV116" s="174" t="s">
        <v>77</v>
      </c>
      <c r="AW116" s="174" t="s">
        <v>86</v>
      </c>
      <c r="AX116" s="174" t="s">
        <v>21</v>
      </c>
      <c r="AY116" s="174" t="s">
        <v>126</v>
      </c>
    </row>
    <row r="117" spans="2:51" s="6" customFormat="1" ht="13.5" customHeight="1">
      <c r="B117" s="166"/>
      <c r="C117" s="167"/>
      <c r="D117" s="175" t="s">
        <v>135</v>
      </c>
      <c r="E117" s="167"/>
      <c r="F117" s="169" t="s">
        <v>167</v>
      </c>
      <c r="G117" s="167"/>
      <c r="H117" s="170">
        <v>1532.115</v>
      </c>
      <c r="J117" s="167"/>
      <c r="K117" s="167"/>
      <c r="L117" s="171"/>
      <c r="M117" s="172"/>
      <c r="N117" s="167"/>
      <c r="O117" s="167"/>
      <c r="P117" s="167"/>
      <c r="Q117" s="167"/>
      <c r="R117" s="167"/>
      <c r="S117" s="167"/>
      <c r="T117" s="173"/>
      <c r="AT117" s="174" t="s">
        <v>135</v>
      </c>
      <c r="AU117" s="174" t="s">
        <v>77</v>
      </c>
      <c r="AV117" s="174" t="s">
        <v>77</v>
      </c>
      <c r="AW117" s="174" t="s">
        <v>70</v>
      </c>
      <c r="AX117" s="174" t="s">
        <v>21</v>
      </c>
      <c r="AY117" s="174" t="s">
        <v>126</v>
      </c>
    </row>
    <row r="118" spans="2:65" s="6" customFormat="1" ht="13.5" customHeight="1">
      <c r="B118" s="82"/>
      <c r="C118" s="154" t="s">
        <v>168</v>
      </c>
      <c r="D118" s="154" t="s">
        <v>128</v>
      </c>
      <c r="E118" s="155" t="s">
        <v>169</v>
      </c>
      <c r="F118" s="156" t="s">
        <v>170</v>
      </c>
      <c r="G118" s="157" t="s">
        <v>131</v>
      </c>
      <c r="H118" s="158">
        <v>102.141</v>
      </c>
      <c r="I118" s="159"/>
      <c r="J118" s="160">
        <f>ROUND($I$118*$H$118,2)</f>
        <v>0</v>
      </c>
      <c r="K118" s="156" t="s">
        <v>132</v>
      </c>
      <c r="L118" s="128"/>
      <c r="M118" s="161"/>
      <c r="N118" s="162" t="s">
        <v>41</v>
      </c>
      <c r="O118" s="83"/>
      <c r="P118" s="163">
        <f>$O$118*$H$118</f>
        <v>0</v>
      </c>
      <c r="Q118" s="163">
        <v>0</v>
      </c>
      <c r="R118" s="163">
        <f>$Q$118*$H$118</f>
        <v>0</v>
      </c>
      <c r="S118" s="163">
        <v>0</v>
      </c>
      <c r="T118" s="164">
        <f>$S$118*$H$118</f>
        <v>0</v>
      </c>
      <c r="AR118" s="86" t="s">
        <v>133</v>
      </c>
      <c r="AT118" s="86" t="s">
        <v>128</v>
      </c>
      <c r="AU118" s="86" t="s">
        <v>77</v>
      </c>
      <c r="AY118" s="6" t="s">
        <v>126</v>
      </c>
      <c r="BE118" s="165">
        <f>IF($N$118="základní",$J$118,0)</f>
        <v>0</v>
      </c>
      <c r="BF118" s="165">
        <f>IF($N$118="snížená",$J$118,0)</f>
        <v>0</v>
      </c>
      <c r="BG118" s="165">
        <f>IF($N$118="zákl. přenesená",$J$118,0)</f>
        <v>0</v>
      </c>
      <c r="BH118" s="165">
        <f>IF($N$118="sníž. přenesená",$J$118,0)</f>
        <v>0</v>
      </c>
      <c r="BI118" s="165">
        <f>IF($N$118="nulová",$J$118,0)</f>
        <v>0</v>
      </c>
      <c r="BJ118" s="86" t="s">
        <v>21</v>
      </c>
      <c r="BK118" s="165">
        <f>ROUND($I$118*$H$118,2)</f>
        <v>0</v>
      </c>
      <c r="BL118" s="86" t="s">
        <v>133</v>
      </c>
      <c r="BM118" s="86" t="s">
        <v>171</v>
      </c>
    </row>
    <row r="119" spans="2:65" s="6" customFormat="1" ht="13.5" customHeight="1">
      <c r="B119" s="82"/>
      <c r="C119" s="157" t="s">
        <v>172</v>
      </c>
      <c r="D119" s="157" t="s">
        <v>128</v>
      </c>
      <c r="E119" s="155" t="s">
        <v>173</v>
      </c>
      <c r="F119" s="156" t="s">
        <v>174</v>
      </c>
      <c r="G119" s="157" t="s">
        <v>175</v>
      </c>
      <c r="H119" s="158">
        <v>183.854</v>
      </c>
      <c r="I119" s="159"/>
      <c r="J119" s="160">
        <f>ROUND($I$119*$H$119,2)</f>
        <v>0</v>
      </c>
      <c r="K119" s="156" t="s">
        <v>132</v>
      </c>
      <c r="L119" s="128"/>
      <c r="M119" s="161"/>
      <c r="N119" s="162" t="s">
        <v>41</v>
      </c>
      <c r="O119" s="83"/>
      <c r="P119" s="163">
        <f>$O$119*$H$119</f>
        <v>0</v>
      </c>
      <c r="Q119" s="163">
        <v>0</v>
      </c>
      <c r="R119" s="163">
        <f>$Q$119*$H$119</f>
        <v>0</v>
      </c>
      <c r="S119" s="163">
        <v>0</v>
      </c>
      <c r="T119" s="164">
        <f>$S$119*$H$119</f>
        <v>0</v>
      </c>
      <c r="AR119" s="86" t="s">
        <v>133</v>
      </c>
      <c r="AT119" s="86" t="s">
        <v>128</v>
      </c>
      <c r="AU119" s="86" t="s">
        <v>77</v>
      </c>
      <c r="AY119" s="86" t="s">
        <v>126</v>
      </c>
      <c r="BE119" s="165">
        <f>IF($N$119="základní",$J$119,0)</f>
        <v>0</v>
      </c>
      <c r="BF119" s="165">
        <f>IF($N$119="snížená",$J$119,0)</f>
        <v>0</v>
      </c>
      <c r="BG119" s="165">
        <f>IF($N$119="zákl. přenesená",$J$119,0)</f>
        <v>0</v>
      </c>
      <c r="BH119" s="165">
        <f>IF($N$119="sníž. přenesená",$J$119,0)</f>
        <v>0</v>
      </c>
      <c r="BI119" s="165">
        <f>IF($N$119="nulová",$J$119,0)</f>
        <v>0</v>
      </c>
      <c r="BJ119" s="86" t="s">
        <v>21</v>
      </c>
      <c r="BK119" s="165">
        <f>ROUND($I$119*$H$119,2)</f>
        <v>0</v>
      </c>
      <c r="BL119" s="86" t="s">
        <v>133</v>
      </c>
      <c r="BM119" s="86" t="s">
        <v>176</v>
      </c>
    </row>
    <row r="120" spans="2:51" s="6" customFormat="1" ht="13.5" customHeight="1">
      <c r="B120" s="166"/>
      <c r="C120" s="167"/>
      <c r="D120" s="168" t="s">
        <v>135</v>
      </c>
      <c r="E120" s="169"/>
      <c r="F120" s="169" t="s">
        <v>166</v>
      </c>
      <c r="G120" s="167"/>
      <c r="H120" s="170">
        <v>102.141</v>
      </c>
      <c r="J120" s="167"/>
      <c r="K120" s="167"/>
      <c r="L120" s="171"/>
      <c r="M120" s="172"/>
      <c r="N120" s="167"/>
      <c r="O120" s="167"/>
      <c r="P120" s="167"/>
      <c r="Q120" s="167"/>
      <c r="R120" s="167"/>
      <c r="S120" s="167"/>
      <c r="T120" s="173"/>
      <c r="AT120" s="174" t="s">
        <v>135</v>
      </c>
      <c r="AU120" s="174" t="s">
        <v>77</v>
      </c>
      <c r="AV120" s="174" t="s">
        <v>77</v>
      </c>
      <c r="AW120" s="174" t="s">
        <v>86</v>
      </c>
      <c r="AX120" s="174" t="s">
        <v>21</v>
      </c>
      <c r="AY120" s="174" t="s">
        <v>126</v>
      </c>
    </row>
    <row r="121" spans="2:51" s="6" customFormat="1" ht="13.5" customHeight="1">
      <c r="B121" s="166"/>
      <c r="C121" s="167"/>
      <c r="D121" s="175" t="s">
        <v>135</v>
      </c>
      <c r="E121" s="167"/>
      <c r="F121" s="169" t="s">
        <v>177</v>
      </c>
      <c r="G121" s="167"/>
      <c r="H121" s="170">
        <v>183.854</v>
      </c>
      <c r="J121" s="167"/>
      <c r="K121" s="167"/>
      <c r="L121" s="171"/>
      <c r="M121" s="172"/>
      <c r="N121" s="167"/>
      <c r="O121" s="167"/>
      <c r="P121" s="167"/>
      <c r="Q121" s="167"/>
      <c r="R121" s="167"/>
      <c r="S121" s="167"/>
      <c r="T121" s="173"/>
      <c r="AT121" s="174" t="s">
        <v>135</v>
      </c>
      <c r="AU121" s="174" t="s">
        <v>77</v>
      </c>
      <c r="AV121" s="174" t="s">
        <v>77</v>
      </c>
      <c r="AW121" s="174" t="s">
        <v>70</v>
      </c>
      <c r="AX121" s="174" t="s">
        <v>21</v>
      </c>
      <c r="AY121" s="174" t="s">
        <v>126</v>
      </c>
    </row>
    <row r="122" spans="2:65" s="6" customFormat="1" ht="13.5" customHeight="1">
      <c r="B122" s="82"/>
      <c r="C122" s="154" t="s">
        <v>26</v>
      </c>
      <c r="D122" s="154" t="s">
        <v>128</v>
      </c>
      <c r="E122" s="155" t="s">
        <v>178</v>
      </c>
      <c r="F122" s="156" t="s">
        <v>179</v>
      </c>
      <c r="G122" s="157" t="s">
        <v>131</v>
      </c>
      <c r="H122" s="158">
        <v>140.282</v>
      </c>
      <c r="I122" s="159"/>
      <c r="J122" s="160">
        <f>ROUND($I$122*$H$122,2)</f>
        <v>0</v>
      </c>
      <c r="K122" s="156" t="s">
        <v>132</v>
      </c>
      <c r="L122" s="128"/>
      <c r="M122" s="161"/>
      <c r="N122" s="162" t="s">
        <v>41</v>
      </c>
      <c r="O122" s="83"/>
      <c r="P122" s="163">
        <f>$O$122*$H$122</f>
        <v>0</v>
      </c>
      <c r="Q122" s="163">
        <v>0</v>
      </c>
      <c r="R122" s="163">
        <f>$Q$122*$H$122</f>
        <v>0</v>
      </c>
      <c r="S122" s="163">
        <v>0</v>
      </c>
      <c r="T122" s="164">
        <f>$S$122*$H$122</f>
        <v>0</v>
      </c>
      <c r="AR122" s="86" t="s">
        <v>133</v>
      </c>
      <c r="AT122" s="86" t="s">
        <v>128</v>
      </c>
      <c r="AU122" s="86" t="s">
        <v>77</v>
      </c>
      <c r="AY122" s="6" t="s">
        <v>126</v>
      </c>
      <c r="BE122" s="165">
        <f>IF($N$122="základní",$J$122,0)</f>
        <v>0</v>
      </c>
      <c r="BF122" s="165">
        <f>IF($N$122="snížená",$J$122,0)</f>
        <v>0</v>
      </c>
      <c r="BG122" s="165">
        <f>IF($N$122="zákl. přenesená",$J$122,0)</f>
        <v>0</v>
      </c>
      <c r="BH122" s="165">
        <f>IF($N$122="sníž. přenesená",$J$122,0)</f>
        <v>0</v>
      </c>
      <c r="BI122" s="165">
        <f>IF($N$122="nulová",$J$122,0)</f>
        <v>0</v>
      </c>
      <c r="BJ122" s="86" t="s">
        <v>21</v>
      </c>
      <c r="BK122" s="165">
        <f>ROUND($I$122*$H$122,2)</f>
        <v>0</v>
      </c>
      <c r="BL122" s="86" t="s">
        <v>133</v>
      </c>
      <c r="BM122" s="86" t="s">
        <v>180</v>
      </c>
    </row>
    <row r="123" spans="2:51" s="6" customFormat="1" ht="13.5" customHeight="1">
      <c r="B123" s="166"/>
      <c r="C123" s="167"/>
      <c r="D123" s="168" t="s">
        <v>135</v>
      </c>
      <c r="E123" s="169"/>
      <c r="F123" s="169" t="s">
        <v>181</v>
      </c>
      <c r="G123" s="167"/>
      <c r="H123" s="170">
        <v>140.282</v>
      </c>
      <c r="J123" s="167"/>
      <c r="K123" s="167"/>
      <c r="L123" s="171"/>
      <c r="M123" s="172"/>
      <c r="N123" s="167"/>
      <c r="O123" s="167"/>
      <c r="P123" s="167"/>
      <c r="Q123" s="167"/>
      <c r="R123" s="167"/>
      <c r="S123" s="167"/>
      <c r="T123" s="173"/>
      <c r="AT123" s="174" t="s">
        <v>135</v>
      </c>
      <c r="AU123" s="174" t="s">
        <v>77</v>
      </c>
      <c r="AV123" s="174" t="s">
        <v>77</v>
      </c>
      <c r="AW123" s="174" t="s">
        <v>86</v>
      </c>
      <c r="AX123" s="174" t="s">
        <v>21</v>
      </c>
      <c r="AY123" s="174" t="s">
        <v>126</v>
      </c>
    </row>
    <row r="124" spans="2:65" s="6" customFormat="1" ht="13.5" customHeight="1">
      <c r="B124" s="82"/>
      <c r="C124" s="184" t="s">
        <v>182</v>
      </c>
      <c r="D124" s="184" t="s">
        <v>183</v>
      </c>
      <c r="E124" s="185" t="s">
        <v>184</v>
      </c>
      <c r="F124" s="186" t="s">
        <v>185</v>
      </c>
      <c r="G124" s="187" t="s">
        <v>175</v>
      </c>
      <c r="H124" s="188">
        <v>126.254</v>
      </c>
      <c r="I124" s="189"/>
      <c r="J124" s="190">
        <f>ROUND($I$124*$H$124,2)</f>
        <v>0</v>
      </c>
      <c r="K124" s="186" t="s">
        <v>132</v>
      </c>
      <c r="L124" s="191"/>
      <c r="M124" s="192"/>
      <c r="N124" s="193" t="s">
        <v>41</v>
      </c>
      <c r="O124" s="83"/>
      <c r="P124" s="163">
        <f>$O$124*$H$124</f>
        <v>0</v>
      </c>
      <c r="Q124" s="163">
        <v>1</v>
      </c>
      <c r="R124" s="163">
        <f>$Q$124*$H$124</f>
        <v>126.254</v>
      </c>
      <c r="S124" s="163">
        <v>0</v>
      </c>
      <c r="T124" s="164">
        <f>$S$124*$H$124</f>
        <v>0</v>
      </c>
      <c r="AR124" s="86" t="s">
        <v>168</v>
      </c>
      <c r="AT124" s="86" t="s">
        <v>183</v>
      </c>
      <c r="AU124" s="86" t="s">
        <v>77</v>
      </c>
      <c r="AY124" s="6" t="s">
        <v>126</v>
      </c>
      <c r="BE124" s="165">
        <f>IF($N$124="základní",$J$124,0)</f>
        <v>0</v>
      </c>
      <c r="BF124" s="165">
        <f>IF($N$124="snížená",$J$124,0)</f>
        <v>0</v>
      </c>
      <c r="BG124" s="165">
        <f>IF($N$124="zákl. přenesená",$J$124,0)</f>
        <v>0</v>
      </c>
      <c r="BH124" s="165">
        <f>IF($N$124="sníž. přenesená",$J$124,0)</f>
        <v>0</v>
      </c>
      <c r="BI124" s="165">
        <f>IF($N$124="nulová",$J$124,0)</f>
        <v>0</v>
      </c>
      <c r="BJ124" s="86" t="s">
        <v>21</v>
      </c>
      <c r="BK124" s="165">
        <f>ROUND($I$124*$H$124,2)</f>
        <v>0</v>
      </c>
      <c r="BL124" s="86" t="s">
        <v>133</v>
      </c>
      <c r="BM124" s="86" t="s">
        <v>186</v>
      </c>
    </row>
    <row r="125" spans="2:51" s="6" customFormat="1" ht="13.5" customHeight="1">
      <c r="B125" s="166"/>
      <c r="C125" s="167"/>
      <c r="D125" s="168" t="s">
        <v>135</v>
      </c>
      <c r="E125" s="169"/>
      <c r="F125" s="169" t="s">
        <v>187</v>
      </c>
      <c r="G125" s="167"/>
      <c r="H125" s="170">
        <v>70.141</v>
      </c>
      <c r="J125" s="167"/>
      <c r="K125" s="167"/>
      <c r="L125" s="171"/>
      <c r="M125" s="172"/>
      <c r="N125" s="167"/>
      <c r="O125" s="167"/>
      <c r="P125" s="167"/>
      <c r="Q125" s="167"/>
      <c r="R125" s="167"/>
      <c r="S125" s="167"/>
      <c r="T125" s="173"/>
      <c r="AT125" s="174" t="s">
        <v>135</v>
      </c>
      <c r="AU125" s="174" t="s">
        <v>77</v>
      </c>
      <c r="AV125" s="174" t="s">
        <v>77</v>
      </c>
      <c r="AW125" s="174" t="s">
        <v>86</v>
      </c>
      <c r="AX125" s="174" t="s">
        <v>21</v>
      </c>
      <c r="AY125" s="174" t="s">
        <v>126</v>
      </c>
    </row>
    <row r="126" spans="2:51" s="6" customFormat="1" ht="13.5" customHeight="1">
      <c r="B126" s="166"/>
      <c r="C126" s="167"/>
      <c r="D126" s="175" t="s">
        <v>135</v>
      </c>
      <c r="E126" s="167"/>
      <c r="F126" s="169" t="s">
        <v>188</v>
      </c>
      <c r="G126" s="167"/>
      <c r="H126" s="170">
        <v>126.254</v>
      </c>
      <c r="J126" s="167"/>
      <c r="K126" s="167"/>
      <c r="L126" s="171"/>
      <c r="M126" s="172"/>
      <c r="N126" s="167"/>
      <c r="O126" s="167"/>
      <c r="P126" s="167"/>
      <c r="Q126" s="167"/>
      <c r="R126" s="167"/>
      <c r="S126" s="167"/>
      <c r="T126" s="173"/>
      <c r="AT126" s="174" t="s">
        <v>135</v>
      </c>
      <c r="AU126" s="174" t="s">
        <v>77</v>
      </c>
      <c r="AV126" s="174" t="s">
        <v>77</v>
      </c>
      <c r="AW126" s="174" t="s">
        <v>70</v>
      </c>
      <c r="AX126" s="174" t="s">
        <v>21</v>
      </c>
      <c r="AY126" s="174" t="s">
        <v>126</v>
      </c>
    </row>
    <row r="127" spans="2:65" s="6" customFormat="1" ht="13.5" customHeight="1">
      <c r="B127" s="82"/>
      <c r="C127" s="154" t="s">
        <v>189</v>
      </c>
      <c r="D127" s="154" t="s">
        <v>128</v>
      </c>
      <c r="E127" s="155" t="s">
        <v>190</v>
      </c>
      <c r="F127" s="156" t="s">
        <v>191</v>
      </c>
      <c r="G127" s="157" t="s">
        <v>192</v>
      </c>
      <c r="H127" s="158">
        <v>100</v>
      </c>
      <c r="I127" s="159"/>
      <c r="J127" s="160">
        <f>ROUND($I$127*$H$127,2)</f>
        <v>0</v>
      </c>
      <c r="K127" s="156" t="s">
        <v>132</v>
      </c>
      <c r="L127" s="128"/>
      <c r="M127" s="161"/>
      <c r="N127" s="162" t="s">
        <v>41</v>
      </c>
      <c r="O127" s="83"/>
      <c r="P127" s="163">
        <f>$O$127*$H$127</f>
        <v>0</v>
      </c>
      <c r="Q127" s="163">
        <v>0</v>
      </c>
      <c r="R127" s="163">
        <f>$Q$127*$H$127</f>
        <v>0</v>
      </c>
      <c r="S127" s="163">
        <v>0</v>
      </c>
      <c r="T127" s="164">
        <f>$S$127*$H$127</f>
        <v>0</v>
      </c>
      <c r="AR127" s="86" t="s">
        <v>133</v>
      </c>
      <c r="AT127" s="86" t="s">
        <v>128</v>
      </c>
      <c r="AU127" s="86" t="s">
        <v>77</v>
      </c>
      <c r="AY127" s="6" t="s">
        <v>126</v>
      </c>
      <c r="BE127" s="165">
        <f>IF($N$127="základní",$J$127,0)</f>
        <v>0</v>
      </c>
      <c r="BF127" s="165">
        <f>IF($N$127="snížená",$J$127,0)</f>
        <v>0</v>
      </c>
      <c r="BG127" s="165">
        <f>IF($N$127="zákl. přenesená",$J$127,0)</f>
        <v>0</v>
      </c>
      <c r="BH127" s="165">
        <f>IF($N$127="sníž. přenesená",$J$127,0)</f>
        <v>0</v>
      </c>
      <c r="BI127" s="165">
        <f>IF($N$127="nulová",$J$127,0)</f>
        <v>0</v>
      </c>
      <c r="BJ127" s="86" t="s">
        <v>21</v>
      </c>
      <c r="BK127" s="165">
        <f>ROUND($I$127*$H$127,2)</f>
        <v>0</v>
      </c>
      <c r="BL127" s="86" t="s">
        <v>133</v>
      </c>
      <c r="BM127" s="86" t="s">
        <v>193</v>
      </c>
    </row>
    <row r="128" spans="2:63" s="141" customFormat="1" ht="30" customHeight="1">
      <c r="B128" s="142"/>
      <c r="C128" s="143"/>
      <c r="D128" s="143" t="s">
        <v>69</v>
      </c>
      <c r="E128" s="152" t="s">
        <v>77</v>
      </c>
      <c r="F128" s="152" t="s">
        <v>194</v>
      </c>
      <c r="G128" s="143"/>
      <c r="H128" s="143"/>
      <c r="J128" s="153">
        <f>$BK$128</f>
        <v>0</v>
      </c>
      <c r="K128" s="143"/>
      <c r="L128" s="146"/>
      <c r="M128" s="147"/>
      <c r="N128" s="143"/>
      <c r="O128" s="143"/>
      <c r="P128" s="148">
        <f>SUM($P$129:$P$152)</f>
        <v>0</v>
      </c>
      <c r="Q128" s="143"/>
      <c r="R128" s="148">
        <f>SUM($R$129:$R$152)</f>
        <v>21.1626125082</v>
      </c>
      <c r="S128" s="143"/>
      <c r="T128" s="149">
        <f>SUM($T$129:$T$152)</f>
        <v>0</v>
      </c>
      <c r="AR128" s="150" t="s">
        <v>21</v>
      </c>
      <c r="AT128" s="150" t="s">
        <v>69</v>
      </c>
      <c r="AU128" s="150" t="s">
        <v>21</v>
      </c>
      <c r="AY128" s="150" t="s">
        <v>126</v>
      </c>
      <c r="BK128" s="151">
        <f>SUM($BK$129:$BK$152)</f>
        <v>0</v>
      </c>
    </row>
    <row r="129" spans="2:65" s="6" customFormat="1" ht="13.5" customHeight="1">
      <c r="B129" s="82"/>
      <c r="C129" s="157" t="s">
        <v>195</v>
      </c>
      <c r="D129" s="157" t="s">
        <v>128</v>
      </c>
      <c r="E129" s="155" t="s">
        <v>196</v>
      </c>
      <c r="F129" s="156" t="s">
        <v>197</v>
      </c>
      <c r="G129" s="157" t="s">
        <v>192</v>
      </c>
      <c r="H129" s="158">
        <v>29.1</v>
      </c>
      <c r="I129" s="159"/>
      <c r="J129" s="160">
        <f>ROUND($I$129*$H$129,2)</f>
        <v>0</v>
      </c>
      <c r="K129" s="156" t="s">
        <v>132</v>
      </c>
      <c r="L129" s="128"/>
      <c r="M129" s="161"/>
      <c r="N129" s="162" t="s">
        <v>41</v>
      </c>
      <c r="O129" s="83"/>
      <c r="P129" s="163">
        <f>$O$129*$H$129</f>
        <v>0</v>
      </c>
      <c r="Q129" s="163">
        <v>0.0001</v>
      </c>
      <c r="R129" s="163">
        <f>$Q$129*$H$129</f>
        <v>0.0029100000000000003</v>
      </c>
      <c r="S129" s="163">
        <v>0</v>
      </c>
      <c r="T129" s="164">
        <f>$S$129*$H$129</f>
        <v>0</v>
      </c>
      <c r="AR129" s="86" t="s">
        <v>133</v>
      </c>
      <c r="AT129" s="86" t="s">
        <v>128</v>
      </c>
      <c r="AU129" s="86" t="s">
        <v>77</v>
      </c>
      <c r="AY129" s="86" t="s">
        <v>126</v>
      </c>
      <c r="BE129" s="165">
        <f>IF($N$129="základní",$J$129,0)</f>
        <v>0</v>
      </c>
      <c r="BF129" s="165">
        <f>IF($N$129="snížená",$J$129,0)</f>
        <v>0</v>
      </c>
      <c r="BG129" s="165">
        <f>IF($N$129="zákl. přenesená",$J$129,0)</f>
        <v>0</v>
      </c>
      <c r="BH129" s="165">
        <f>IF($N$129="sníž. přenesená",$J$129,0)</f>
        <v>0</v>
      </c>
      <c r="BI129" s="165">
        <f>IF($N$129="nulová",$J$129,0)</f>
        <v>0</v>
      </c>
      <c r="BJ129" s="86" t="s">
        <v>21</v>
      </c>
      <c r="BK129" s="165">
        <f>ROUND($I$129*$H$129,2)</f>
        <v>0</v>
      </c>
      <c r="BL129" s="86" t="s">
        <v>133</v>
      </c>
      <c r="BM129" s="86" t="s">
        <v>198</v>
      </c>
    </row>
    <row r="130" spans="2:51" s="6" customFormat="1" ht="13.5" customHeight="1">
      <c r="B130" s="166"/>
      <c r="C130" s="167"/>
      <c r="D130" s="168" t="s">
        <v>135</v>
      </c>
      <c r="E130" s="169"/>
      <c r="F130" s="169" t="s">
        <v>199</v>
      </c>
      <c r="G130" s="167"/>
      <c r="H130" s="170">
        <v>29.1</v>
      </c>
      <c r="J130" s="167"/>
      <c r="K130" s="167"/>
      <c r="L130" s="171"/>
      <c r="M130" s="172"/>
      <c r="N130" s="167"/>
      <c r="O130" s="167"/>
      <c r="P130" s="167"/>
      <c r="Q130" s="167"/>
      <c r="R130" s="167"/>
      <c r="S130" s="167"/>
      <c r="T130" s="173"/>
      <c r="AT130" s="174" t="s">
        <v>135</v>
      </c>
      <c r="AU130" s="174" t="s">
        <v>77</v>
      </c>
      <c r="AV130" s="174" t="s">
        <v>77</v>
      </c>
      <c r="AW130" s="174" t="s">
        <v>86</v>
      </c>
      <c r="AX130" s="174" t="s">
        <v>21</v>
      </c>
      <c r="AY130" s="174" t="s">
        <v>126</v>
      </c>
    </row>
    <row r="131" spans="2:65" s="6" customFormat="1" ht="13.5" customHeight="1">
      <c r="B131" s="82"/>
      <c r="C131" s="184" t="s">
        <v>200</v>
      </c>
      <c r="D131" s="184" t="s">
        <v>183</v>
      </c>
      <c r="E131" s="185" t="s">
        <v>201</v>
      </c>
      <c r="F131" s="186" t="s">
        <v>202</v>
      </c>
      <c r="G131" s="187" t="s">
        <v>203</v>
      </c>
      <c r="H131" s="188">
        <v>12</v>
      </c>
      <c r="I131" s="189"/>
      <c r="J131" s="190">
        <f>ROUND($I$131*$H$131,2)</f>
        <v>0</v>
      </c>
      <c r="K131" s="186" t="s">
        <v>132</v>
      </c>
      <c r="L131" s="191"/>
      <c r="M131" s="192"/>
      <c r="N131" s="193" t="s">
        <v>41</v>
      </c>
      <c r="O131" s="83"/>
      <c r="P131" s="163">
        <f>$O$131*$H$131</f>
        <v>0</v>
      </c>
      <c r="Q131" s="163">
        <v>0.0015</v>
      </c>
      <c r="R131" s="163">
        <f>$Q$131*$H$131</f>
        <v>0.018000000000000002</v>
      </c>
      <c r="S131" s="163">
        <v>0</v>
      </c>
      <c r="T131" s="164">
        <f>$S$131*$H$131</f>
        <v>0</v>
      </c>
      <c r="AR131" s="86" t="s">
        <v>168</v>
      </c>
      <c r="AT131" s="86" t="s">
        <v>183</v>
      </c>
      <c r="AU131" s="86" t="s">
        <v>77</v>
      </c>
      <c r="AY131" s="6" t="s">
        <v>126</v>
      </c>
      <c r="BE131" s="165">
        <f>IF($N$131="základní",$J$131,0)</f>
        <v>0</v>
      </c>
      <c r="BF131" s="165">
        <f>IF($N$131="snížená",$J$131,0)</f>
        <v>0</v>
      </c>
      <c r="BG131" s="165">
        <f>IF($N$131="zákl. přenesená",$J$131,0)</f>
        <v>0</v>
      </c>
      <c r="BH131" s="165">
        <f>IF($N$131="sníž. přenesená",$J$131,0)</f>
        <v>0</v>
      </c>
      <c r="BI131" s="165">
        <f>IF($N$131="nulová",$J$131,0)</f>
        <v>0</v>
      </c>
      <c r="BJ131" s="86" t="s">
        <v>21</v>
      </c>
      <c r="BK131" s="165">
        <f>ROUND($I$131*$H$131,2)</f>
        <v>0</v>
      </c>
      <c r="BL131" s="86" t="s">
        <v>133</v>
      </c>
      <c r="BM131" s="86" t="s">
        <v>204</v>
      </c>
    </row>
    <row r="132" spans="2:51" s="6" customFormat="1" ht="13.5" customHeight="1">
      <c r="B132" s="166"/>
      <c r="C132" s="167"/>
      <c r="D132" s="175" t="s">
        <v>135</v>
      </c>
      <c r="E132" s="167"/>
      <c r="F132" s="169" t="s">
        <v>205</v>
      </c>
      <c r="G132" s="167"/>
      <c r="H132" s="170">
        <v>12</v>
      </c>
      <c r="J132" s="167"/>
      <c r="K132" s="167"/>
      <c r="L132" s="171"/>
      <c r="M132" s="172"/>
      <c r="N132" s="167"/>
      <c r="O132" s="167"/>
      <c r="P132" s="167"/>
      <c r="Q132" s="167"/>
      <c r="R132" s="167"/>
      <c r="S132" s="167"/>
      <c r="T132" s="173"/>
      <c r="AT132" s="174" t="s">
        <v>135</v>
      </c>
      <c r="AU132" s="174" t="s">
        <v>77</v>
      </c>
      <c r="AV132" s="174" t="s">
        <v>77</v>
      </c>
      <c r="AW132" s="174" t="s">
        <v>70</v>
      </c>
      <c r="AX132" s="174" t="s">
        <v>21</v>
      </c>
      <c r="AY132" s="174" t="s">
        <v>126</v>
      </c>
    </row>
    <row r="133" spans="2:65" s="6" customFormat="1" ht="13.5" customHeight="1">
      <c r="B133" s="82"/>
      <c r="C133" s="154" t="s">
        <v>8</v>
      </c>
      <c r="D133" s="154" t="s">
        <v>128</v>
      </c>
      <c r="E133" s="155" t="s">
        <v>206</v>
      </c>
      <c r="F133" s="156" t="s">
        <v>207</v>
      </c>
      <c r="G133" s="157" t="s">
        <v>203</v>
      </c>
      <c r="H133" s="158">
        <v>240</v>
      </c>
      <c r="I133" s="159"/>
      <c r="J133" s="160">
        <f>ROUND($I$133*$H$133,2)</f>
        <v>0</v>
      </c>
      <c r="K133" s="156" t="s">
        <v>132</v>
      </c>
      <c r="L133" s="128"/>
      <c r="M133" s="161"/>
      <c r="N133" s="162" t="s">
        <v>41</v>
      </c>
      <c r="O133" s="83"/>
      <c r="P133" s="163">
        <f>$O$133*$H$133</f>
        <v>0</v>
      </c>
      <c r="Q133" s="163">
        <v>0.00032</v>
      </c>
      <c r="R133" s="163">
        <f>$Q$133*$H$133</f>
        <v>0.07680000000000001</v>
      </c>
      <c r="S133" s="163">
        <v>0</v>
      </c>
      <c r="T133" s="164">
        <f>$S$133*$H$133</f>
        <v>0</v>
      </c>
      <c r="AR133" s="86" t="s">
        <v>133</v>
      </c>
      <c r="AT133" s="86" t="s">
        <v>128</v>
      </c>
      <c r="AU133" s="86" t="s">
        <v>77</v>
      </c>
      <c r="AY133" s="6" t="s">
        <v>126</v>
      </c>
      <c r="BE133" s="165">
        <f>IF($N$133="základní",$J$133,0)</f>
        <v>0</v>
      </c>
      <c r="BF133" s="165">
        <f>IF($N$133="snížená",$J$133,0)</f>
        <v>0</v>
      </c>
      <c r="BG133" s="165">
        <f>IF($N$133="zákl. přenesená",$J$133,0)</f>
        <v>0</v>
      </c>
      <c r="BH133" s="165">
        <f>IF($N$133="sníž. přenesená",$J$133,0)</f>
        <v>0</v>
      </c>
      <c r="BI133" s="165">
        <f>IF($N$133="nulová",$J$133,0)</f>
        <v>0</v>
      </c>
      <c r="BJ133" s="86" t="s">
        <v>21</v>
      </c>
      <c r="BK133" s="165">
        <f>ROUND($I$133*$H$133,2)</f>
        <v>0</v>
      </c>
      <c r="BL133" s="86" t="s">
        <v>133</v>
      </c>
      <c r="BM133" s="86" t="s">
        <v>208</v>
      </c>
    </row>
    <row r="134" spans="2:51" s="6" customFormat="1" ht="13.5" customHeight="1">
      <c r="B134" s="166"/>
      <c r="C134" s="167"/>
      <c r="D134" s="168" t="s">
        <v>135</v>
      </c>
      <c r="E134" s="169"/>
      <c r="F134" s="169" t="s">
        <v>209</v>
      </c>
      <c r="G134" s="167"/>
      <c r="H134" s="170">
        <v>240</v>
      </c>
      <c r="J134" s="167"/>
      <c r="K134" s="167"/>
      <c r="L134" s="171"/>
      <c r="M134" s="172"/>
      <c r="N134" s="167"/>
      <c r="O134" s="167"/>
      <c r="P134" s="167"/>
      <c r="Q134" s="167"/>
      <c r="R134" s="167"/>
      <c r="S134" s="167"/>
      <c r="T134" s="173"/>
      <c r="AT134" s="174" t="s">
        <v>135</v>
      </c>
      <c r="AU134" s="174" t="s">
        <v>77</v>
      </c>
      <c r="AV134" s="174" t="s">
        <v>77</v>
      </c>
      <c r="AW134" s="174" t="s">
        <v>86</v>
      </c>
      <c r="AX134" s="174" t="s">
        <v>21</v>
      </c>
      <c r="AY134" s="174" t="s">
        <v>126</v>
      </c>
    </row>
    <row r="135" spans="2:65" s="6" customFormat="1" ht="13.5" customHeight="1">
      <c r="B135" s="82"/>
      <c r="C135" s="154" t="s">
        <v>210</v>
      </c>
      <c r="D135" s="154" t="s">
        <v>128</v>
      </c>
      <c r="E135" s="155" t="s">
        <v>211</v>
      </c>
      <c r="F135" s="156" t="s">
        <v>212</v>
      </c>
      <c r="G135" s="157" t="s">
        <v>131</v>
      </c>
      <c r="H135" s="158">
        <v>2.263</v>
      </c>
      <c r="I135" s="159"/>
      <c r="J135" s="160">
        <f>ROUND($I$135*$H$135,2)</f>
        <v>0</v>
      </c>
      <c r="K135" s="156" t="s">
        <v>132</v>
      </c>
      <c r="L135" s="128"/>
      <c r="M135" s="161"/>
      <c r="N135" s="162" t="s">
        <v>41</v>
      </c>
      <c r="O135" s="83"/>
      <c r="P135" s="163">
        <f>$O$135*$H$135</f>
        <v>0</v>
      </c>
      <c r="Q135" s="163">
        <v>2.33238</v>
      </c>
      <c r="R135" s="163">
        <f>$Q$135*$H$135</f>
        <v>5.27817594</v>
      </c>
      <c r="S135" s="163">
        <v>0</v>
      </c>
      <c r="T135" s="164">
        <f>$S$135*$H$135</f>
        <v>0</v>
      </c>
      <c r="AR135" s="86" t="s">
        <v>133</v>
      </c>
      <c r="AT135" s="86" t="s">
        <v>128</v>
      </c>
      <c r="AU135" s="86" t="s">
        <v>77</v>
      </c>
      <c r="AY135" s="6" t="s">
        <v>126</v>
      </c>
      <c r="BE135" s="165">
        <f>IF($N$135="základní",$J$135,0)</f>
        <v>0</v>
      </c>
      <c r="BF135" s="165">
        <f>IF($N$135="snížená",$J$135,0)</f>
        <v>0</v>
      </c>
      <c r="BG135" s="165">
        <f>IF($N$135="zákl. přenesená",$J$135,0)</f>
        <v>0</v>
      </c>
      <c r="BH135" s="165">
        <f>IF($N$135="sníž. přenesená",$J$135,0)</f>
        <v>0</v>
      </c>
      <c r="BI135" s="165">
        <f>IF($N$135="nulová",$J$135,0)</f>
        <v>0</v>
      </c>
      <c r="BJ135" s="86" t="s">
        <v>21</v>
      </c>
      <c r="BK135" s="165">
        <f>ROUND($I$135*$H$135,2)</f>
        <v>0</v>
      </c>
      <c r="BL135" s="86" t="s">
        <v>133</v>
      </c>
      <c r="BM135" s="86" t="s">
        <v>213</v>
      </c>
    </row>
    <row r="136" spans="2:51" s="6" customFormat="1" ht="13.5" customHeight="1">
      <c r="B136" s="166"/>
      <c r="C136" s="167"/>
      <c r="D136" s="168" t="s">
        <v>135</v>
      </c>
      <c r="E136" s="169"/>
      <c r="F136" s="169" t="s">
        <v>214</v>
      </c>
      <c r="G136" s="167"/>
      <c r="H136" s="170">
        <v>2.263</v>
      </c>
      <c r="J136" s="167"/>
      <c r="K136" s="167"/>
      <c r="L136" s="171"/>
      <c r="M136" s="172"/>
      <c r="N136" s="167"/>
      <c r="O136" s="167"/>
      <c r="P136" s="167"/>
      <c r="Q136" s="167"/>
      <c r="R136" s="167"/>
      <c r="S136" s="167"/>
      <c r="T136" s="173"/>
      <c r="AT136" s="174" t="s">
        <v>135</v>
      </c>
      <c r="AU136" s="174" t="s">
        <v>77</v>
      </c>
      <c r="AV136" s="174" t="s">
        <v>77</v>
      </c>
      <c r="AW136" s="174" t="s">
        <v>86</v>
      </c>
      <c r="AX136" s="174" t="s">
        <v>21</v>
      </c>
      <c r="AY136" s="174" t="s">
        <v>126</v>
      </c>
    </row>
    <row r="137" spans="2:65" s="6" customFormat="1" ht="13.5" customHeight="1">
      <c r="B137" s="82"/>
      <c r="C137" s="154" t="s">
        <v>215</v>
      </c>
      <c r="D137" s="154" t="s">
        <v>128</v>
      </c>
      <c r="E137" s="155" t="s">
        <v>216</v>
      </c>
      <c r="F137" s="156" t="s">
        <v>217</v>
      </c>
      <c r="G137" s="157" t="s">
        <v>131</v>
      </c>
      <c r="H137" s="158">
        <v>12.21</v>
      </c>
      <c r="I137" s="159"/>
      <c r="J137" s="160">
        <f>ROUND($I$137*$H$137,2)</f>
        <v>0</v>
      </c>
      <c r="K137" s="156" t="s">
        <v>132</v>
      </c>
      <c r="L137" s="128"/>
      <c r="M137" s="161"/>
      <c r="N137" s="162" t="s">
        <v>41</v>
      </c>
      <c r="O137" s="83"/>
      <c r="P137" s="163">
        <f>$O$137*$H$137</f>
        <v>0</v>
      </c>
      <c r="Q137" s="163">
        <v>0</v>
      </c>
      <c r="R137" s="163">
        <f>$Q$137*$H$137</f>
        <v>0</v>
      </c>
      <c r="S137" s="163">
        <v>0</v>
      </c>
      <c r="T137" s="164">
        <f>$S$137*$H$137</f>
        <v>0</v>
      </c>
      <c r="AR137" s="86" t="s">
        <v>133</v>
      </c>
      <c r="AT137" s="86" t="s">
        <v>128</v>
      </c>
      <c r="AU137" s="86" t="s">
        <v>77</v>
      </c>
      <c r="AY137" s="6" t="s">
        <v>126</v>
      </c>
      <c r="BE137" s="165">
        <f>IF($N$137="základní",$J$137,0)</f>
        <v>0</v>
      </c>
      <c r="BF137" s="165">
        <f>IF($N$137="snížená",$J$137,0)</f>
        <v>0</v>
      </c>
      <c r="BG137" s="165">
        <f>IF($N$137="zákl. přenesená",$J$137,0)</f>
        <v>0</v>
      </c>
      <c r="BH137" s="165">
        <f>IF($N$137="sníž. přenesená",$J$137,0)</f>
        <v>0</v>
      </c>
      <c r="BI137" s="165">
        <f>IF($N$137="nulová",$J$137,0)</f>
        <v>0</v>
      </c>
      <c r="BJ137" s="86" t="s">
        <v>21</v>
      </c>
      <c r="BK137" s="165">
        <f>ROUND($I$137*$H$137,2)</f>
        <v>0</v>
      </c>
      <c r="BL137" s="86" t="s">
        <v>133</v>
      </c>
      <c r="BM137" s="86" t="s">
        <v>218</v>
      </c>
    </row>
    <row r="138" spans="2:51" s="6" customFormat="1" ht="13.5" customHeight="1">
      <c r="B138" s="166"/>
      <c r="C138" s="167"/>
      <c r="D138" s="168" t="s">
        <v>135</v>
      </c>
      <c r="E138" s="169"/>
      <c r="F138" s="169" t="s">
        <v>219</v>
      </c>
      <c r="G138" s="167"/>
      <c r="H138" s="170">
        <v>12.21</v>
      </c>
      <c r="J138" s="167"/>
      <c r="K138" s="167"/>
      <c r="L138" s="171"/>
      <c r="M138" s="172"/>
      <c r="N138" s="167"/>
      <c r="O138" s="167"/>
      <c r="P138" s="167"/>
      <c r="Q138" s="167"/>
      <c r="R138" s="167"/>
      <c r="S138" s="167"/>
      <c r="T138" s="173"/>
      <c r="AT138" s="174" t="s">
        <v>135</v>
      </c>
      <c r="AU138" s="174" t="s">
        <v>77</v>
      </c>
      <c r="AV138" s="174" t="s">
        <v>77</v>
      </c>
      <c r="AW138" s="174" t="s">
        <v>86</v>
      </c>
      <c r="AX138" s="174" t="s">
        <v>21</v>
      </c>
      <c r="AY138" s="174" t="s">
        <v>126</v>
      </c>
    </row>
    <row r="139" spans="2:65" s="6" customFormat="1" ht="13.5" customHeight="1">
      <c r="B139" s="82"/>
      <c r="C139" s="154" t="s">
        <v>220</v>
      </c>
      <c r="D139" s="154" t="s">
        <v>128</v>
      </c>
      <c r="E139" s="155" t="s">
        <v>221</v>
      </c>
      <c r="F139" s="156" t="s">
        <v>222</v>
      </c>
      <c r="G139" s="157" t="s">
        <v>192</v>
      </c>
      <c r="H139" s="158">
        <v>18.24</v>
      </c>
      <c r="I139" s="159"/>
      <c r="J139" s="160">
        <f>ROUND($I$139*$H$139,2)</f>
        <v>0</v>
      </c>
      <c r="K139" s="156" t="s">
        <v>132</v>
      </c>
      <c r="L139" s="128"/>
      <c r="M139" s="161"/>
      <c r="N139" s="162" t="s">
        <v>41</v>
      </c>
      <c r="O139" s="83"/>
      <c r="P139" s="163">
        <f>$O$139*$H$139</f>
        <v>0</v>
      </c>
      <c r="Q139" s="163">
        <v>0.00144403</v>
      </c>
      <c r="R139" s="163">
        <f>$Q$139*$H$139</f>
        <v>0.026339107199999996</v>
      </c>
      <c r="S139" s="163">
        <v>0</v>
      </c>
      <c r="T139" s="164">
        <f>$S$139*$H$139</f>
        <v>0</v>
      </c>
      <c r="AR139" s="86" t="s">
        <v>133</v>
      </c>
      <c r="AT139" s="86" t="s">
        <v>128</v>
      </c>
      <c r="AU139" s="86" t="s">
        <v>77</v>
      </c>
      <c r="AY139" s="6" t="s">
        <v>126</v>
      </c>
      <c r="BE139" s="165">
        <f>IF($N$139="základní",$J$139,0)</f>
        <v>0</v>
      </c>
      <c r="BF139" s="165">
        <f>IF($N$139="snížená",$J$139,0)</f>
        <v>0</v>
      </c>
      <c r="BG139" s="165">
        <f>IF($N$139="zákl. přenesená",$J$139,0)</f>
        <v>0</v>
      </c>
      <c r="BH139" s="165">
        <f>IF($N$139="sníž. přenesená",$J$139,0)</f>
        <v>0</v>
      </c>
      <c r="BI139" s="165">
        <f>IF($N$139="nulová",$J$139,0)</f>
        <v>0</v>
      </c>
      <c r="BJ139" s="86" t="s">
        <v>21</v>
      </c>
      <c r="BK139" s="165">
        <f>ROUND($I$139*$H$139,2)</f>
        <v>0</v>
      </c>
      <c r="BL139" s="86" t="s">
        <v>133</v>
      </c>
      <c r="BM139" s="86" t="s">
        <v>223</v>
      </c>
    </row>
    <row r="140" spans="2:51" s="6" customFormat="1" ht="13.5" customHeight="1">
      <c r="B140" s="166"/>
      <c r="C140" s="167"/>
      <c r="D140" s="168" t="s">
        <v>135</v>
      </c>
      <c r="E140" s="169"/>
      <c r="F140" s="169" t="s">
        <v>224</v>
      </c>
      <c r="G140" s="167"/>
      <c r="H140" s="170">
        <v>11.84</v>
      </c>
      <c r="J140" s="167"/>
      <c r="K140" s="167"/>
      <c r="L140" s="171"/>
      <c r="M140" s="172"/>
      <c r="N140" s="167"/>
      <c r="O140" s="167"/>
      <c r="P140" s="167"/>
      <c r="Q140" s="167"/>
      <c r="R140" s="167"/>
      <c r="S140" s="167"/>
      <c r="T140" s="173"/>
      <c r="AT140" s="174" t="s">
        <v>135</v>
      </c>
      <c r="AU140" s="174" t="s">
        <v>77</v>
      </c>
      <c r="AV140" s="174" t="s">
        <v>77</v>
      </c>
      <c r="AW140" s="174" t="s">
        <v>86</v>
      </c>
      <c r="AX140" s="174" t="s">
        <v>70</v>
      </c>
      <c r="AY140" s="174" t="s">
        <v>126</v>
      </c>
    </row>
    <row r="141" spans="2:51" s="6" customFormat="1" ht="13.5" customHeight="1">
      <c r="B141" s="166"/>
      <c r="C141" s="167"/>
      <c r="D141" s="175" t="s">
        <v>135</v>
      </c>
      <c r="E141" s="167"/>
      <c r="F141" s="169" t="s">
        <v>225</v>
      </c>
      <c r="G141" s="167"/>
      <c r="H141" s="170">
        <v>6.4</v>
      </c>
      <c r="J141" s="167"/>
      <c r="K141" s="167"/>
      <c r="L141" s="171"/>
      <c r="M141" s="172"/>
      <c r="N141" s="167"/>
      <c r="O141" s="167"/>
      <c r="P141" s="167"/>
      <c r="Q141" s="167"/>
      <c r="R141" s="167"/>
      <c r="S141" s="167"/>
      <c r="T141" s="173"/>
      <c r="AT141" s="174" t="s">
        <v>135</v>
      </c>
      <c r="AU141" s="174" t="s">
        <v>77</v>
      </c>
      <c r="AV141" s="174" t="s">
        <v>77</v>
      </c>
      <c r="AW141" s="174" t="s">
        <v>86</v>
      </c>
      <c r="AX141" s="174" t="s">
        <v>70</v>
      </c>
      <c r="AY141" s="174" t="s">
        <v>126</v>
      </c>
    </row>
    <row r="142" spans="2:51" s="6" customFormat="1" ht="13.5" customHeight="1">
      <c r="B142" s="176"/>
      <c r="C142" s="177"/>
      <c r="D142" s="175" t="s">
        <v>135</v>
      </c>
      <c r="E142" s="177"/>
      <c r="F142" s="178" t="s">
        <v>147</v>
      </c>
      <c r="G142" s="177"/>
      <c r="H142" s="179">
        <v>18.24</v>
      </c>
      <c r="J142" s="177"/>
      <c r="K142" s="177"/>
      <c r="L142" s="180"/>
      <c r="M142" s="181"/>
      <c r="N142" s="177"/>
      <c r="O142" s="177"/>
      <c r="P142" s="177"/>
      <c r="Q142" s="177"/>
      <c r="R142" s="177"/>
      <c r="S142" s="177"/>
      <c r="T142" s="182"/>
      <c r="AT142" s="183" t="s">
        <v>135</v>
      </c>
      <c r="AU142" s="183" t="s">
        <v>77</v>
      </c>
      <c r="AV142" s="183" t="s">
        <v>133</v>
      </c>
      <c r="AW142" s="183" t="s">
        <v>86</v>
      </c>
      <c r="AX142" s="183" t="s">
        <v>21</v>
      </c>
      <c r="AY142" s="183" t="s">
        <v>126</v>
      </c>
    </row>
    <row r="143" spans="2:65" s="6" customFormat="1" ht="13.5" customHeight="1">
      <c r="B143" s="82"/>
      <c r="C143" s="154" t="s">
        <v>226</v>
      </c>
      <c r="D143" s="154" t="s">
        <v>128</v>
      </c>
      <c r="E143" s="155" t="s">
        <v>227</v>
      </c>
      <c r="F143" s="156" t="s">
        <v>228</v>
      </c>
      <c r="G143" s="157" t="s">
        <v>192</v>
      </c>
      <c r="H143" s="158">
        <v>18.24</v>
      </c>
      <c r="I143" s="159"/>
      <c r="J143" s="160">
        <f>ROUND($I$143*$H$143,2)</f>
        <v>0</v>
      </c>
      <c r="K143" s="156" t="s">
        <v>132</v>
      </c>
      <c r="L143" s="128"/>
      <c r="M143" s="161"/>
      <c r="N143" s="162" t="s">
        <v>41</v>
      </c>
      <c r="O143" s="83"/>
      <c r="P143" s="163">
        <f>$O$143*$H$143</f>
        <v>0</v>
      </c>
      <c r="Q143" s="163">
        <v>3.6E-05</v>
      </c>
      <c r="R143" s="163">
        <f>$Q$143*$H$143</f>
        <v>0.00065664</v>
      </c>
      <c r="S143" s="163">
        <v>0</v>
      </c>
      <c r="T143" s="164">
        <f>$S$143*$H$143</f>
        <v>0</v>
      </c>
      <c r="AR143" s="86" t="s">
        <v>133</v>
      </c>
      <c r="AT143" s="86" t="s">
        <v>128</v>
      </c>
      <c r="AU143" s="86" t="s">
        <v>77</v>
      </c>
      <c r="AY143" s="6" t="s">
        <v>126</v>
      </c>
      <c r="BE143" s="165">
        <f>IF($N$143="základní",$J$143,0)</f>
        <v>0</v>
      </c>
      <c r="BF143" s="165">
        <f>IF($N$143="snížená",$J$143,0)</f>
        <v>0</v>
      </c>
      <c r="BG143" s="165">
        <f>IF($N$143="zákl. přenesená",$J$143,0)</f>
        <v>0</v>
      </c>
      <c r="BH143" s="165">
        <f>IF($N$143="sníž. přenesená",$J$143,0)</f>
        <v>0</v>
      </c>
      <c r="BI143" s="165">
        <f>IF($N$143="nulová",$J$143,0)</f>
        <v>0</v>
      </c>
      <c r="BJ143" s="86" t="s">
        <v>21</v>
      </c>
      <c r="BK143" s="165">
        <f>ROUND($I$143*$H$143,2)</f>
        <v>0</v>
      </c>
      <c r="BL143" s="86" t="s">
        <v>133</v>
      </c>
      <c r="BM143" s="86" t="s">
        <v>229</v>
      </c>
    </row>
    <row r="144" spans="2:65" s="6" customFormat="1" ht="13.5" customHeight="1">
      <c r="B144" s="82"/>
      <c r="C144" s="157" t="s">
        <v>230</v>
      </c>
      <c r="D144" s="157" t="s">
        <v>128</v>
      </c>
      <c r="E144" s="155" t="s">
        <v>231</v>
      </c>
      <c r="F144" s="156" t="s">
        <v>232</v>
      </c>
      <c r="G144" s="157" t="s">
        <v>175</v>
      </c>
      <c r="H144" s="158">
        <v>2.013</v>
      </c>
      <c r="I144" s="159"/>
      <c r="J144" s="160">
        <f>ROUND($I$144*$H$144,2)</f>
        <v>0</v>
      </c>
      <c r="K144" s="156" t="s">
        <v>132</v>
      </c>
      <c r="L144" s="128"/>
      <c r="M144" s="161"/>
      <c r="N144" s="162" t="s">
        <v>41</v>
      </c>
      <c r="O144" s="83"/>
      <c r="P144" s="163">
        <f>$O$144*$H$144</f>
        <v>0</v>
      </c>
      <c r="Q144" s="163">
        <v>1.038217</v>
      </c>
      <c r="R144" s="163">
        <f>$Q$144*$H$144</f>
        <v>2.089930821</v>
      </c>
      <c r="S144" s="163">
        <v>0</v>
      </c>
      <c r="T144" s="164">
        <f>$S$144*$H$144</f>
        <v>0</v>
      </c>
      <c r="AR144" s="86" t="s">
        <v>133</v>
      </c>
      <c r="AT144" s="86" t="s">
        <v>128</v>
      </c>
      <c r="AU144" s="86" t="s">
        <v>77</v>
      </c>
      <c r="AY144" s="86" t="s">
        <v>126</v>
      </c>
      <c r="BE144" s="165">
        <f>IF($N$144="základní",$J$144,0)</f>
        <v>0</v>
      </c>
      <c r="BF144" s="165">
        <f>IF($N$144="snížená",$J$144,0)</f>
        <v>0</v>
      </c>
      <c r="BG144" s="165">
        <f>IF($N$144="zákl. přenesená",$J$144,0)</f>
        <v>0</v>
      </c>
      <c r="BH144" s="165">
        <f>IF($N$144="sníž. přenesená",$J$144,0)</f>
        <v>0</v>
      </c>
      <c r="BI144" s="165">
        <f>IF($N$144="nulová",$J$144,0)</f>
        <v>0</v>
      </c>
      <c r="BJ144" s="86" t="s">
        <v>21</v>
      </c>
      <c r="BK144" s="165">
        <f>ROUND($I$144*$H$144,2)</f>
        <v>0</v>
      </c>
      <c r="BL144" s="86" t="s">
        <v>133</v>
      </c>
      <c r="BM144" s="86" t="s">
        <v>233</v>
      </c>
    </row>
    <row r="145" spans="2:51" s="6" customFormat="1" ht="13.5" customHeight="1">
      <c r="B145" s="166"/>
      <c r="C145" s="167"/>
      <c r="D145" s="168" t="s">
        <v>135</v>
      </c>
      <c r="E145" s="169"/>
      <c r="F145" s="169" t="s">
        <v>234</v>
      </c>
      <c r="G145" s="167"/>
      <c r="H145" s="170">
        <v>2.013</v>
      </c>
      <c r="J145" s="167"/>
      <c r="K145" s="167"/>
      <c r="L145" s="171"/>
      <c r="M145" s="172"/>
      <c r="N145" s="167"/>
      <c r="O145" s="167"/>
      <c r="P145" s="167"/>
      <c r="Q145" s="167"/>
      <c r="R145" s="167"/>
      <c r="S145" s="167"/>
      <c r="T145" s="173"/>
      <c r="AT145" s="174" t="s">
        <v>135</v>
      </c>
      <c r="AU145" s="174" t="s">
        <v>77</v>
      </c>
      <c r="AV145" s="174" t="s">
        <v>77</v>
      </c>
      <c r="AW145" s="174" t="s">
        <v>86</v>
      </c>
      <c r="AX145" s="174" t="s">
        <v>21</v>
      </c>
      <c r="AY145" s="174" t="s">
        <v>126</v>
      </c>
    </row>
    <row r="146" spans="2:65" s="6" customFormat="1" ht="13.5" customHeight="1">
      <c r="B146" s="82"/>
      <c r="C146" s="154" t="s">
        <v>7</v>
      </c>
      <c r="D146" s="154" t="s">
        <v>128</v>
      </c>
      <c r="E146" s="155" t="s">
        <v>235</v>
      </c>
      <c r="F146" s="156" t="s">
        <v>236</v>
      </c>
      <c r="G146" s="157" t="s">
        <v>203</v>
      </c>
      <c r="H146" s="158">
        <v>210</v>
      </c>
      <c r="I146" s="159"/>
      <c r="J146" s="160">
        <f>ROUND($I$146*$H$146,2)</f>
        <v>0</v>
      </c>
      <c r="K146" s="156" t="s">
        <v>132</v>
      </c>
      <c r="L146" s="128"/>
      <c r="M146" s="161"/>
      <c r="N146" s="162" t="s">
        <v>41</v>
      </c>
      <c r="O146" s="83"/>
      <c r="P146" s="163">
        <f>$O$146*$H$146</f>
        <v>0</v>
      </c>
      <c r="Q146" s="163">
        <v>0.03739</v>
      </c>
      <c r="R146" s="163">
        <f>$Q$146*$H$146</f>
        <v>7.8519</v>
      </c>
      <c r="S146" s="163">
        <v>0</v>
      </c>
      <c r="T146" s="164">
        <f>$S$146*$H$146</f>
        <v>0</v>
      </c>
      <c r="AR146" s="86" t="s">
        <v>133</v>
      </c>
      <c r="AT146" s="86" t="s">
        <v>128</v>
      </c>
      <c r="AU146" s="86" t="s">
        <v>77</v>
      </c>
      <c r="AY146" s="6" t="s">
        <v>126</v>
      </c>
      <c r="BE146" s="165">
        <f>IF($N$146="základní",$J$146,0)</f>
        <v>0</v>
      </c>
      <c r="BF146" s="165">
        <f>IF($N$146="snížená",$J$146,0)</f>
        <v>0</v>
      </c>
      <c r="BG146" s="165">
        <f>IF($N$146="zákl. přenesená",$J$146,0)</f>
        <v>0</v>
      </c>
      <c r="BH146" s="165">
        <f>IF($N$146="sníž. přenesená",$J$146,0)</f>
        <v>0</v>
      </c>
      <c r="BI146" s="165">
        <f>IF($N$146="nulová",$J$146,0)</f>
        <v>0</v>
      </c>
      <c r="BJ146" s="86" t="s">
        <v>21</v>
      </c>
      <c r="BK146" s="165">
        <f>ROUND($I$146*$H$146,2)</f>
        <v>0</v>
      </c>
      <c r="BL146" s="86" t="s">
        <v>133</v>
      </c>
      <c r="BM146" s="86" t="s">
        <v>237</v>
      </c>
    </row>
    <row r="147" spans="2:51" s="6" customFormat="1" ht="13.5" customHeight="1">
      <c r="B147" s="166"/>
      <c r="C147" s="167"/>
      <c r="D147" s="168" t="s">
        <v>135</v>
      </c>
      <c r="E147" s="169"/>
      <c r="F147" s="169" t="s">
        <v>238</v>
      </c>
      <c r="G147" s="167"/>
      <c r="H147" s="170">
        <v>210</v>
      </c>
      <c r="J147" s="167"/>
      <c r="K147" s="167"/>
      <c r="L147" s="171"/>
      <c r="M147" s="172"/>
      <c r="N147" s="167"/>
      <c r="O147" s="167"/>
      <c r="P147" s="167"/>
      <c r="Q147" s="167"/>
      <c r="R147" s="167"/>
      <c r="S147" s="167"/>
      <c r="T147" s="173"/>
      <c r="AT147" s="174" t="s">
        <v>135</v>
      </c>
      <c r="AU147" s="174" t="s">
        <v>77</v>
      </c>
      <c r="AV147" s="174" t="s">
        <v>77</v>
      </c>
      <c r="AW147" s="174" t="s">
        <v>86</v>
      </c>
      <c r="AX147" s="174" t="s">
        <v>21</v>
      </c>
      <c r="AY147" s="174" t="s">
        <v>126</v>
      </c>
    </row>
    <row r="148" spans="2:65" s="6" customFormat="1" ht="13.5" customHeight="1">
      <c r="B148" s="82"/>
      <c r="C148" s="184" t="s">
        <v>239</v>
      </c>
      <c r="D148" s="184" t="s">
        <v>183</v>
      </c>
      <c r="E148" s="185" t="s">
        <v>240</v>
      </c>
      <c r="F148" s="186" t="s">
        <v>241</v>
      </c>
      <c r="G148" s="187" t="s">
        <v>203</v>
      </c>
      <c r="H148" s="188">
        <v>240</v>
      </c>
      <c r="I148" s="189"/>
      <c r="J148" s="190">
        <f>ROUND($I$148*$H$148,2)</f>
        <v>0</v>
      </c>
      <c r="K148" s="186" t="s">
        <v>132</v>
      </c>
      <c r="L148" s="191"/>
      <c r="M148" s="192"/>
      <c r="N148" s="193" t="s">
        <v>41</v>
      </c>
      <c r="O148" s="83"/>
      <c r="P148" s="163">
        <f>$O$148*$H$148</f>
        <v>0</v>
      </c>
      <c r="Q148" s="163">
        <v>0.01948</v>
      </c>
      <c r="R148" s="163">
        <f>$Q$148*$H$148</f>
        <v>4.6752</v>
      </c>
      <c r="S148" s="163">
        <v>0</v>
      </c>
      <c r="T148" s="164">
        <f>$S$148*$H$148</f>
        <v>0</v>
      </c>
      <c r="AR148" s="86" t="s">
        <v>168</v>
      </c>
      <c r="AT148" s="86" t="s">
        <v>183</v>
      </c>
      <c r="AU148" s="86" t="s">
        <v>77</v>
      </c>
      <c r="AY148" s="6" t="s">
        <v>126</v>
      </c>
      <c r="BE148" s="165">
        <f>IF($N$148="základní",$J$148,0)</f>
        <v>0</v>
      </c>
      <c r="BF148" s="165">
        <f>IF($N$148="snížená",$J$148,0)</f>
        <v>0</v>
      </c>
      <c r="BG148" s="165">
        <f>IF($N$148="zákl. přenesená",$J$148,0)</f>
        <v>0</v>
      </c>
      <c r="BH148" s="165">
        <f>IF($N$148="sníž. přenesená",$J$148,0)</f>
        <v>0</v>
      </c>
      <c r="BI148" s="165">
        <f>IF($N$148="nulová",$J$148,0)</f>
        <v>0</v>
      </c>
      <c r="BJ148" s="86" t="s">
        <v>21</v>
      </c>
      <c r="BK148" s="165">
        <f>ROUND($I$148*$H$148,2)</f>
        <v>0</v>
      </c>
      <c r="BL148" s="86" t="s">
        <v>133</v>
      </c>
      <c r="BM148" s="86" t="s">
        <v>242</v>
      </c>
    </row>
    <row r="149" spans="2:65" s="6" customFormat="1" ht="13.5" customHeight="1">
      <c r="B149" s="82"/>
      <c r="C149" s="157" t="s">
        <v>243</v>
      </c>
      <c r="D149" s="157" t="s">
        <v>128</v>
      </c>
      <c r="E149" s="155" t="s">
        <v>244</v>
      </c>
      <c r="F149" s="156" t="s">
        <v>245</v>
      </c>
      <c r="G149" s="157" t="s">
        <v>203</v>
      </c>
      <c r="H149" s="158">
        <v>30</v>
      </c>
      <c r="I149" s="159"/>
      <c r="J149" s="160">
        <f>ROUND($I$149*$H$149,2)</f>
        <v>0</v>
      </c>
      <c r="K149" s="156" t="s">
        <v>132</v>
      </c>
      <c r="L149" s="128"/>
      <c r="M149" s="161"/>
      <c r="N149" s="162" t="s">
        <v>41</v>
      </c>
      <c r="O149" s="83"/>
      <c r="P149" s="163">
        <f>$O$149*$H$149</f>
        <v>0</v>
      </c>
      <c r="Q149" s="163">
        <v>0.03739</v>
      </c>
      <c r="R149" s="163">
        <f>$Q$149*$H$149</f>
        <v>1.1217</v>
      </c>
      <c r="S149" s="163">
        <v>0</v>
      </c>
      <c r="T149" s="164">
        <f>$S$149*$H$149</f>
        <v>0</v>
      </c>
      <c r="AR149" s="86" t="s">
        <v>133</v>
      </c>
      <c r="AT149" s="86" t="s">
        <v>128</v>
      </c>
      <c r="AU149" s="86" t="s">
        <v>77</v>
      </c>
      <c r="AY149" s="86" t="s">
        <v>126</v>
      </c>
      <c r="BE149" s="165">
        <f>IF($N$149="základní",$J$149,0)</f>
        <v>0</v>
      </c>
      <c r="BF149" s="165">
        <f>IF($N$149="snížená",$J$149,0)</f>
        <v>0</v>
      </c>
      <c r="BG149" s="165">
        <f>IF($N$149="zákl. přenesená",$J$149,0)</f>
        <v>0</v>
      </c>
      <c r="BH149" s="165">
        <f>IF($N$149="sníž. přenesená",$J$149,0)</f>
        <v>0</v>
      </c>
      <c r="BI149" s="165">
        <f>IF($N$149="nulová",$J$149,0)</f>
        <v>0</v>
      </c>
      <c r="BJ149" s="86" t="s">
        <v>21</v>
      </c>
      <c r="BK149" s="165">
        <f>ROUND($I$149*$H$149,2)</f>
        <v>0</v>
      </c>
      <c r="BL149" s="86" t="s">
        <v>133</v>
      </c>
      <c r="BM149" s="86" t="s">
        <v>246</v>
      </c>
    </row>
    <row r="150" spans="2:51" s="6" customFormat="1" ht="13.5" customHeight="1">
      <c r="B150" s="166"/>
      <c r="C150" s="167"/>
      <c r="D150" s="168" t="s">
        <v>135</v>
      </c>
      <c r="E150" s="169"/>
      <c r="F150" s="169" t="s">
        <v>247</v>
      </c>
      <c r="G150" s="167"/>
      <c r="H150" s="170">
        <v>30</v>
      </c>
      <c r="J150" s="167"/>
      <c r="K150" s="167"/>
      <c r="L150" s="171"/>
      <c r="M150" s="172"/>
      <c r="N150" s="167"/>
      <c r="O150" s="167"/>
      <c r="P150" s="167"/>
      <c r="Q150" s="167"/>
      <c r="R150" s="167"/>
      <c r="S150" s="167"/>
      <c r="T150" s="173"/>
      <c r="AT150" s="174" t="s">
        <v>135</v>
      </c>
      <c r="AU150" s="174" t="s">
        <v>77</v>
      </c>
      <c r="AV150" s="174" t="s">
        <v>77</v>
      </c>
      <c r="AW150" s="174" t="s">
        <v>86</v>
      </c>
      <c r="AX150" s="174" t="s">
        <v>21</v>
      </c>
      <c r="AY150" s="174" t="s">
        <v>126</v>
      </c>
    </row>
    <row r="151" spans="2:65" s="6" customFormat="1" ht="13.5" customHeight="1">
      <c r="B151" s="82"/>
      <c r="C151" s="154" t="s">
        <v>248</v>
      </c>
      <c r="D151" s="154" t="s">
        <v>128</v>
      </c>
      <c r="E151" s="155" t="s">
        <v>249</v>
      </c>
      <c r="F151" s="156" t="s">
        <v>250</v>
      </c>
      <c r="G151" s="157" t="s">
        <v>251</v>
      </c>
      <c r="H151" s="158">
        <v>20</v>
      </c>
      <c r="I151" s="159"/>
      <c r="J151" s="160">
        <f>ROUND($I$151*$H$151,2)</f>
        <v>0</v>
      </c>
      <c r="K151" s="156" t="s">
        <v>132</v>
      </c>
      <c r="L151" s="128"/>
      <c r="M151" s="161"/>
      <c r="N151" s="162" t="s">
        <v>41</v>
      </c>
      <c r="O151" s="83"/>
      <c r="P151" s="163">
        <f>$O$151*$H$151</f>
        <v>0</v>
      </c>
      <c r="Q151" s="163">
        <v>0.00071</v>
      </c>
      <c r="R151" s="163">
        <f>$Q$151*$H$151</f>
        <v>0.0142</v>
      </c>
      <c r="S151" s="163">
        <v>0</v>
      </c>
      <c r="T151" s="164">
        <f>$S$151*$H$151</f>
        <v>0</v>
      </c>
      <c r="AR151" s="86" t="s">
        <v>133</v>
      </c>
      <c r="AT151" s="86" t="s">
        <v>128</v>
      </c>
      <c r="AU151" s="86" t="s">
        <v>77</v>
      </c>
      <c r="AY151" s="6" t="s">
        <v>126</v>
      </c>
      <c r="BE151" s="165">
        <f>IF($N$151="základní",$J$151,0)</f>
        <v>0</v>
      </c>
      <c r="BF151" s="165">
        <f>IF($N$151="snížená",$J$151,0)</f>
        <v>0</v>
      </c>
      <c r="BG151" s="165">
        <f>IF($N$151="zákl. přenesená",$J$151,0)</f>
        <v>0</v>
      </c>
      <c r="BH151" s="165">
        <f>IF($N$151="sníž. přenesená",$J$151,0)</f>
        <v>0</v>
      </c>
      <c r="BI151" s="165">
        <f>IF($N$151="nulová",$J$151,0)</f>
        <v>0</v>
      </c>
      <c r="BJ151" s="86" t="s">
        <v>21</v>
      </c>
      <c r="BK151" s="165">
        <f>ROUND($I$151*$H$151,2)</f>
        <v>0</v>
      </c>
      <c r="BL151" s="86" t="s">
        <v>133</v>
      </c>
      <c r="BM151" s="86" t="s">
        <v>252</v>
      </c>
    </row>
    <row r="152" spans="2:65" s="6" customFormat="1" ht="13.5" customHeight="1">
      <c r="B152" s="82"/>
      <c r="C152" s="187" t="s">
        <v>253</v>
      </c>
      <c r="D152" s="187" t="s">
        <v>183</v>
      </c>
      <c r="E152" s="185" t="s">
        <v>254</v>
      </c>
      <c r="F152" s="186" t="s">
        <v>255</v>
      </c>
      <c r="G152" s="187" t="s">
        <v>251</v>
      </c>
      <c r="H152" s="188">
        <v>20</v>
      </c>
      <c r="I152" s="189"/>
      <c r="J152" s="190">
        <f>ROUND($I$152*$H$152,2)</f>
        <v>0</v>
      </c>
      <c r="K152" s="186"/>
      <c r="L152" s="191"/>
      <c r="M152" s="192"/>
      <c r="N152" s="193" t="s">
        <v>41</v>
      </c>
      <c r="O152" s="83"/>
      <c r="P152" s="163">
        <f>$O$152*$H$152</f>
        <v>0</v>
      </c>
      <c r="Q152" s="163">
        <v>0.00034</v>
      </c>
      <c r="R152" s="163">
        <f>$Q$152*$H$152</f>
        <v>0.0068000000000000005</v>
      </c>
      <c r="S152" s="163">
        <v>0</v>
      </c>
      <c r="T152" s="164">
        <f>$S$152*$H$152</f>
        <v>0</v>
      </c>
      <c r="AR152" s="86" t="s">
        <v>168</v>
      </c>
      <c r="AT152" s="86" t="s">
        <v>183</v>
      </c>
      <c r="AU152" s="86" t="s">
        <v>77</v>
      </c>
      <c r="AY152" s="86" t="s">
        <v>126</v>
      </c>
      <c r="BE152" s="165">
        <f>IF($N$152="základní",$J$152,0)</f>
        <v>0</v>
      </c>
      <c r="BF152" s="165">
        <f>IF($N$152="snížená",$J$152,0)</f>
        <v>0</v>
      </c>
      <c r="BG152" s="165">
        <f>IF($N$152="zákl. přenesená",$J$152,0)</f>
        <v>0</v>
      </c>
      <c r="BH152" s="165">
        <f>IF($N$152="sníž. přenesená",$J$152,0)</f>
        <v>0</v>
      </c>
      <c r="BI152" s="165">
        <f>IF($N$152="nulová",$J$152,0)</f>
        <v>0</v>
      </c>
      <c r="BJ152" s="86" t="s">
        <v>21</v>
      </c>
      <c r="BK152" s="165">
        <f>ROUND($I$152*$H$152,2)</f>
        <v>0</v>
      </c>
      <c r="BL152" s="86" t="s">
        <v>133</v>
      </c>
      <c r="BM152" s="86" t="s">
        <v>256</v>
      </c>
    </row>
    <row r="153" spans="2:63" s="141" customFormat="1" ht="30" customHeight="1">
      <c r="B153" s="142"/>
      <c r="C153" s="143"/>
      <c r="D153" s="143" t="s">
        <v>69</v>
      </c>
      <c r="E153" s="152" t="s">
        <v>141</v>
      </c>
      <c r="F153" s="152" t="s">
        <v>257</v>
      </c>
      <c r="G153" s="143"/>
      <c r="H153" s="143"/>
      <c r="J153" s="153">
        <f>$BK$153</f>
        <v>0</v>
      </c>
      <c r="K153" s="143"/>
      <c r="L153" s="146"/>
      <c r="M153" s="147"/>
      <c r="N153" s="143"/>
      <c r="O153" s="143"/>
      <c r="P153" s="148">
        <f>SUM($P$154:$P$170)</f>
        <v>0</v>
      </c>
      <c r="Q153" s="143"/>
      <c r="R153" s="148">
        <f>SUM($R$154:$R$170)</f>
        <v>50.76271998623999</v>
      </c>
      <c r="S153" s="143"/>
      <c r="T153" s="149">
        <f>SUM($T$154:$T$170)</f>
        <v>0</v>
      </c>
      <c r="AR153" s="150" t="s">
        <v>21</v>
      </c>
      <c r="AT153" s="150" t="s">
        <v>69</v>
      </c>
      <c r="AU153" s="150" t="s">
        <v>21</v>
      </c>
      <c r="AY153" s="150" t="s">
        <v>126</v>
      </c>
      <c r="BK153" s="151">
        <f>SUM($BK$154:$BK$170)</f>
        <v>0</v>
      </c>
    </row>
    <row r="154" spans="2:65" s="6" customFormat="1" ht="13.5" customHeight="1">
      <c r="B154" s="82"/>
      <c r="C154" s="157" t="s">
        <v>258</v>
      </c>
      <c r="D154" s="157" t="s">
        <v>128</v>
      </c>
      <c r="E154" s="155" t="s">
        <v>259</v>
      </c>
      <c r="F154" s="156" t="s">
        <v>260</v>
      </c>
      <c r="G154" s="157" t="s">
        <v>131</v>
      </c>
      <c r="H154" s="158">
        <v>19.64</v>
      </c>
      <c r="I154" s="159"/>
      <c r="J154" s="160">
        <f>ROUND($I$154*$H$154,2)</f>
        <v>0</v>
      </c>
      <c r="K154" s="156" t="s">
        <v>132</v>
      </c>
      <c r="L154" s="128"/>
      <c r="M154" s="161"/>
      <c r="N154" s="162" t="s">
        <v>41</v>
      </c>
      <c r="O154" s="83"/>
      <c r="P154" s="163">
        <f>$O$154*$H$154</f>
        <v>0</v>
      </c>
      <c r="Q154" s="163">
        <v>2.45351</v>
      </c>
      <c r="R154" s="163">
        <f>$Q$154*$H$154</f>
        <v>48.1869364</v>
      </c>
      <c r="S154" s="163">
        <v>0</v>
      </c>
      <c r="T154" s="164">
        <f>$S$154*$H$154</f>
        <v>0</v>
      </c>
      <c r="AR154" s="86" t="s">
        <v>133</v>
      </c>
      <c r="AT154" s="86" t="s">
        <v>128</v>
      </c>
      <c r="AU154" s="86" t="s">
        <v>77</v>
      </c>
      <c r="AY154" s="86" t="s">
        <v>126</v>
      </c>
      <c r="BE154" s="165">
        <f>IF($N$154="základní",$J$154,0)</f>
        <v>0</v>
      </c>
      <c r="BF154" s="165">
        <f>IF($N$154="snížená",$J$154,0)</f>
        <v>0</v>
      </c>
      <c r="BG154" s="165">
        <f>IF($N$154="zákl. přenesená",$J$154,0)</f>
        <v>0</v>
      </c>
      <c r="BH154" s="165">
        <f>IF($N$154="sníž. přenesená",$J$154,0)</f>
        <v>0</v>
      </c>
      <c r="BI154" s="165">
        <f>IF($N$154="nulová",$J$154,0)</f>
        <v>0</v>
      </c>
      <c r="BJ154" s="86" t="s">
        <v>21</v>
      </c>
      <c r="BK154" s="165">
        <f>ROUND($I$154*$H$154,2)</f>
        <v>0</v>
      </c>
      <c r="BL154" s="86" t="s">
        <v>133</v>
      </c>
      <c r="BM154" s="86" t="s">
        <v>261</v>
      </c>
    </row>
    <row r="155" spans="2:51" s="6" customFormat="1" ht="13.5" customHeight="1">
      <c r="B155" s="166"/>
      <c r="C155" s="167"/>
      <c r="D155" s="168" t="s">
        <v>135</v>
      </c>
      <c r="E155" s="169"/>
      <c r="F155" s="169" t="s">
        <v>262</v>
      </c>
      <c r="G155" s="167"/>
      <c r="H155" s="170">
        <v>19.64</v>
      </c>
      <c r="J155" s="167"/>
      <c r="K155" s="167"/>
      <c r="L155" s="171"/>
      <c r="M155" s="172"/>
      <c r="N155" s="167"/>
      <c r="O155" s="167"/>
      <c r="P155" s="167"/>
      <c r="Q155" s="167"/>
      <c r="R155" s="167"/>
      <c r="S155" s="167"/>
      <c r="T155" s="173"/>
      <c r="AT155" s="174" t="s">
        <v>135</v>
      </c>
      <c r="AU155" s="174" t="s">
        <v>77</v>
      </c>
      <c r="AV155" s="174" t="s">
        <v>77</v>
      </c>
      <c r="AW155" s="174" t="s">
        <v>86</v>
      </c>
      <c r="AX155" s="174" t="s">
        <v>21</v>
      </c>
      <c r="AY155" s="174" t="s">
        <v>126</v>
      </c>
    </row>
    <row r="156" spans="2:65" s="6" customFormat="1" ht="13.5" customHeight="1">
      <c r="B156" s="82"/>
      <c r="C156" s="154" t="s">
        <v>263</v>
      </c>
      <c r="D156" s="154" t="s">
        <v>128</v>
      </c>
      <c r="E156" s="155" t="s">
        <v>264</v>
      </c>
      <c r="F156" s="156" t="s">
        <v>265</v>
      </c>
      <c r="G156" s="157" t="s">
        <v>131</v>
      </c>
      <c r="H156" s="158">
        <v>1.6</v>
      </c>
      <c r="I156" s="159"/>
      <c r="J156" s="160">
        <f>ROUND($I$156*$H$156,2)</f>
        <v>0</v>
      </c>
      <c r="K156" s="156" t="s">
        <v>132</v>
      </c>
      <c r="L156" s="128"/>
      <c r="M156" s="161"/>
      <c r="N156" s="162" t="s">
        <v>41</v>
      </c>
      <c r="O156" s="83"/>
      <c r="P156" s="163">
        <f>$O$156*$H$156</f>
        <v>0</v>
      </c>
      <c r="Q156" s="163">
        <v>0</v>
      </c>
      <c r="R156" s="163">
        <f>$Q$156*$H$156</f>
        <v>0</v>
      </c>
      <c r="S156" s="163">
        <v>0</v>
      </c>
      <c r="T156" s="164">
        <f>$S$156*$H$156</f>
        <v>0</v>
      </c>
      <c r="AR156" s="86" t="s">
        <v>133</v>
      </c>
      <c r="AT156" s="86" t="s">
        <v>128</v>
      </c>
      <c r="AU156" s="86" t="s">
        <v>77</v>
      </c>
      <c r="AY156" s="6" t="s">
        <v>126</v>
      </c>
      <c r="BE156" s="165">
        <f>IF($N$156="základní",$J$156,0)</f>
        <v>0</v>
      </c>
      <c r="BF156" s="165">
        <f>IF($N$156="snížená",$J$156,0)</f>
        <v>0</v>
      </c>
      <c r="BG156" s="165">
        <f>IF($N$156="zákl. přenesená",$J$156,0)</f>
        <v>0</v>
      </c>
      <c r="BH156" s="165">
        <f>IF($N$156="sníž. přenesená",$J$156,0)</f>
        <v>0</v>
      </c>
      <c r="BI156" s="165">
        <f>IF($N$156="nulová",$J$156,0)</f>
        <v>0</v>
      </c>
      <c r="BJ156" s="86" t="s">
        <v>21</v>
      </c>
      <c r="BK156" s="165">
        <f>ROUND($I$156*$H$156,2)</f>
        <v>0</v>
      </c>
      <c r="BL156" s="86" t="s">
        <v>133</v>
      </c>
      <c r="BM156" s="86" t="s">
        <v>266</v>
      </c>
    </row>
    <row r="157" spans="2:51" s="6" customFormat="1" ht="13.5" customHeight="1">
      <c r="B157" s="166"/>
      <c r="C157" s="167"/>
      <c r="D157" s="168" t="s">
        <v>135</v>
      </c>
      <c r="E157" s="169"/>
      <c r="F157" s="169" t="s">
        <v>267</v>
      </c>
      <c r="G157" s="167"/>
      <c r="H157" s="170">
        <v>1.6</v>
      </c>
      <c r="J157" s="167"/>
      <c r="K157" s="167"/>
      <c r="L157" s="171"/>
      <c r="M157" s="172"/>
      <c r="N157" s="167"/>
      <c r="O157" s="167"/>
      <c r="P157" s="167"/>
      <c r="Q157" s="167"/>
      <c r="R157" s="167"/>
      <c r="S157" s="167"/>
      <c r="T157" s="173"/>
      <c r="AT157" s="174" t="s">
        <v>135</v>
      </c>
      <c r="AU157" s="174" t="s">
        <v>77</v>
      </c>
      <c r="AV157" s="174" t="s">
        <v>77</v>
      </c>
      <c r="AW157" s="174" t="s">
        <v>86</v>
      </c>
      <c r="AX157" s="174" t="s">
        <v>21</v>
      </c>
      <c r="AY157" s="174" t="s">
        <v>126</v>
      </c>
    </row>
    <row r="158" spans="2:65" s="6" customFormat="1" ht="13.5" customHeight="1">
      <c r="B158" s="82"/>
      <c r="C158" s="154" t="s">
        <v>268</v>
      </c>
      <c r="D158" s="154" t="s">
        <v>128</v>
      </c>
      <c r="E158" s="155" t="s">
        <v>269</v>
      </c>
      <c r="F158" s="156" t="s">
        <v>270</v>
      </c>
      <c r="G158" s="157" t="s">
        <v>192</v>
      </c>
      <c r="H158" s="158">
        <v>32.816</v>
      </c>
      <c r="I158" s="159"/>
      <c r="J158" s="160">
        <f>ROUND($I$158*$H$158,2)</f>
        <v>0</v>
      </c>
      <c r="K158" s="156" t="s">
        <v>132</v>
      </c>
      <c r="L158" s="128"/>
      <c r="M158" s="161"/>
      <c r="N158" s="162" t="s">
        <v>41</v>
      </c>
      <c r="O158" s="83"/>
      <c r="P158" s="163">
        <f>$O$158*$H$158</f>
        <v>0</v>
      </c>
      <c r="Q158" s="163">
        <v>0.00183239</v>
      </c>
      <c r="R158" s="163">
        <f>$Q$158*$H$158</f>
        <v>0.060131710240000004</v>
      </c>
      <c r="S158" s="163">
        <v>0</v>
      </c>
      <c r="T158" s="164">
        <f>$S$158*$H$158</f>
        <v>0</v>
      </c>
      <c r="AR158" s="86" t="s">
        <v>133</v>
      </c>
      <c r="AT158" s="86" t="s">
        <v>128</v>
      </c>
      <c r="AU158" s="86" t="s">
        <v>77</v>
      </c>
      <c r="AY158" s="6" t="s">
        <v>126</v>
      </c>
      <c r="BE158" s="165">
        <f>IF($N$158="základní",$J$158,0)</f>
        <v>0</v>
      </c>
      <c r="BF158" s="165">
        <f>IF($N$158="snížená",$J$158,0)</f>
        <v>0</v>
      </c>
      <c r="BG158" s="165">
        <f>IF($N$158="zákl. přenesená",$J$158,0)</f>
        <v>0</v>
      </c>
      <c r="BH158" s="165">
        <f>IF($N$158="sníž. přenesená",$J$158,0)</f>
        <v>0</v>
      </c>
      <c r="BI158" s="165">
        <f>IF($N$158="nulová",$J$158,0)</f>
        <v>0</v>
      </c>
      <c r="BJ158" s="86" t="s">
        <v>21</v>
      </c>
      <c r="BK158" s="165">
        <f>ROUND($I$158*$H$158,2)</f>
        <v>0</v>
      </c>
      <c r="BL158" s="86" t="s">
        <v>133</v>
      </c>
      <c r="BM158" s="86" t="s">
        <v>271</v>
      </c>
    </row>
    <row r="159" spans="2:51" s="6" customFormat="1" ht="13.5" customHeight="1">
      <c r="B159" s="166"/>
      <c r="C159" s="167"/>
      <c r="D159" s="168" t="s">
        <v>135</v>
      </c>
      <c r="E159" s="169"/>
      <c r="F159" s="169" t="s">
        <v>272</v>
      </c>
      <c r="G159" s="167"/>
      <c r="H159" s="170">
        <v>23.896</v>
      </c>
      <c r="J159" s="167"/>
      <c r="K159" s="167"/>
      <c r="L159" s="171"/>
      <c r="M159" s="172"/>
      <c r="N159" s="167"/>
      <c r="O159" s="167"/>
      <c r="P159" s="167"/>
      <c r="Q159" s="167"/>
      <c r="R159" s="167"/>
      <c r="S159" s="167"/>
      <c r="T159" s="173"/>
      <c r="AT159" s="174" t="s">
        <v>135</v>
      </c>
      <c r="AU159" s="174" t="s">
        <v>77</v>
      </c>
      <c r="AV159" s="174" t="s">
        <v>77</v>
      </c>
      <c r="AW159" s="174" t="s">
        <v>86</v>
      </c>
      <c r="AX159" s="174" t="s">
        <v>70</v>
      </c>
      <c r="AY159" s="174" t="s">
        <v>126</v>
      </c>
    </row>
    <row r="160" spans="2:51" s="6" customFormat="1" ht="13.5" customHeight="1">
      <c r="B160" s="166"/>
      <c r="C160" s="167"/>
      <c r="D160" s="175" t="s">
        <v>135</v>
      </c>
      <c r="E160" s="167"/>
      <c r="F160" s="169" t="s">
        <v>273</v>
      </c>
      <c r="G160" s="167"/>
      <c r="H160" s="170">
        <v>8.92</v>
      </c>
      <c r="J160" s="167"/>
      <c r="K160" s="167"/>
      <c r="L160" s="171"/>
      <c r="M160" s="172"/>
      <c r="N160" s="167"/>
      <c r="O160" s="167"/>
      <c r="P160" s="167"/>
      <c r="Q160" s="167"/>
      <c r="R160" s="167"/>
      <c r="S160" s="167"/>
      <c r="T160" s="173"/>
      <c r="AT160" s="174" t="s">
        <v>135</v>
      </c>
      <c r="AU160" s="174" t="s">
        <v>77</v>
      </c>
      <c r="AV160" s="174" t="s">
        <v>77</v>
      </c>
      <c r="AW160" s="174" t="s">
        <v>86</v>
      </c>
      <c r="AX160" s="174" t="s">
        <v>70</v>
      </c>
      <c r="AY160" s="174" t="s">
        <v>126</v>
      </c>
    </row>
    <row r="161" spans="2:51" s="6" customFormat="1" ht="13.5" customHeight="1">
      <c r="B161" s="176"/>
      <c r="C161" s="177"/>
      <c r="D161" s="175" t="s">
        <v>135</v>
      </c>
      <c r="E161" s="177"/>
      <c r="F161" s="178" t="s">
        <v>147</v>
      </c>
      <c r="G161" s="177"/>
      <c r="H161" s="179">
        <v>32.816</v>
      </c>
      <c r="J161" s="177"/>
      <c r="K161" s="177"/>
      <c r="L161" s="180"/>
      <c r="M161" s="181"/>
      <c r="N161" s="177"/>
      <c r="O161" s="177"/>
      <c r="P161" s="177"/>
      <c r="Q161" s="177"/>
      <c r="R161" s="177"/>
      <c r="S161" s="177"/>
      <c r="T161" s="182"/>
      <c r="AT161" s="183" t="s">
        <v>135</v>
      </c>
      <c r="AU161" s="183" t="s">
        <v>77</v>
      </c>
      <c r="AV161" s="183" t="s">
        <v>133</v>
      </c>
      <c r="AW161" s="183" t="s">
        <v>86</v>
      </c>
      <c r="AX161" s="183" t="s">
        <v>21</v>
      </c>
      <c r="AY161" s="183" t="s">
        <v>126</v>
      </c>
    </row>
    <row r="162" spans="2:65" s="6" customFormat="1" ht="13.5" customHeight="1">
      <c r="B162" s="82"/>
      <c r="C162" s="154" t="s">
        <v>274</v>
      </c>
      <c r="D162" s="154" t="s">
        <v>128</v>
      </c>
      <c r="E162" s="155" t="s">
        <v>275</v>
      </c>
      <c r="F162" s="156" t="s">
        <v>276</v>
      </c>
      <c r="G162" s="157" t="s">
        <v>192</v>
      </c>
      <c r="H162" s="158">
        <v>32.816</v>
      </c>
      <c r="I162" s="159"/>
      <c r="J162" s="160">
        <f>ROUND($I$162*$H$162,2)</f>
        <v>0</v>
      </c>
      <c r="K162" s="156" t="s">
        <v>132</v>
      </c>
      <c r="L162" s="128"/>
      <c r="M162" s="161"/>
      <c r="N162" s="162" t="s">
        <v>41</v>
      </c>
      <c r="O162" s="83"/>
      <c r="P162" s="163">
        <f>$O$162*$H$162</f>
        <v>0</v>
      </c>
      <c r="Q162" s="163">
        <v>3.6E-05</v>
      </c>
      <c r="R162" s="163">
        <f>$Q$162*$H$162</f>
        <v>0.001181376</v>
      </c>
      <c r="S162" s="163">
        <v>0</v>
      </c>
      <c r="T162" s="164">
        <f>$S$162*$H$162</f>
        <v>0</v>
      </c>
      <c r="AR162" s="86" t="s">
        <v>133</v>
      </c>
      <c r="AT162" s="86" t="s">
        <v>128</v>
      </c>
      <c r="AU162" s="86" t="s">
        <v>77</v>
      </c>
      <c r="AY162" s="6" t="s">
        <v>126</v>
      </c>
      <c r="BE162" s="165">
        <f>IF($N$162="základní",$J$162,0)</f>
        <v>0</v>
      </c>
      <c r="BF162" s="165">
        <f>IF($N$162="snížená",$J$162,0)</f>
        <v>0</v>
      </c>
      <c r="BG162" s="165">
        <f>IF($N$162="zákl. přenesená",$J$162,0)</f>
        <v>0</v>
      </c>
      <c r="BH162" s="165">
        <f>IF($N$162="sníž. přenesená",$J$162,0)</f>
        <v>0</v>
      </c>
      <c r="BI162" s="165">
        <f>IF($N$162="nulová",$J$162,0)</f>
        <v>0</v>
      </c>
      <c r="BJ162" s="86" t="s">
        <v>21</v>
      </c>
      <c r="BK162" s="165">
        <f>ROUND($I$162*$H$162,2)</f>
        <v>0</v>
      </c>
      <c r="BL162" s="86" t="s">
        <v>133</v>
      </c>
      <c r="BM162" s="86" t="s">
        <v>277</v>
      </c>
    </row>
    <row r="163" spans="2:65" s="6" customFormat="1" ht="13.5" customHeight="1">
      <c r="B163" s="82"/>
      <c r="C163" s="157" t="s">
        <v>278</v>
      </c>
      <c r="D163" s="157" t="s">
        <v>128</v>
      </c>
      <c r="E163" s="155" t="s">
        <v>279</v>
      </c>
      <c r="F163" s="156" t="s">
        <v>280</v>
      </c>
      <c r="G163" s="157" t="s">
        <v>192</v>
      </c>
      <c r="H163" s="158">
        <v>26.8</v>
      </c>
      <c r="I163" s="159"/>
      <c r="J163" s="160">
        <f>ROUND($I$163*$H$163,2)</f>
        <v>0</v>
      </c>
      <c r="K163" s="156" t="s">
        <v>132</v>
      </c>
      <c r="L163" s="128"/>
      <c r="M163" s="161"/>
      <c r="N163" s="162" t="s">
        <v>41</v>
      </c>
      <c r="O163" s="83"/>
      <c r="P163" s="163">
        <f>$O$163*$H$163</f>
        <v>0</v>
      </c>
      <c r="Q163" s="163">
        <v>0.00132</v>
      </c>
      <c r="R163" s="163">
        <f>$Q$163*$H$163</f>
        <v>0.035376</v>
      </c>
      <c r="S163" s="163">
        <v>0</v>
      </c>
      <c r="T163" s="164">
        <f>$S$163*$H$163</f>
        <v>0</v>
      </c>
      <c r="AR163" s="86" t="s">
        <v>133</v>
      </c>
      <c r="AT163" s="86" t="s">
        <v>128</v>
      </c>
      <c r="AU163" s="86" t="s">
        <v>77</v>
      </c>
      <c r="AY163" s="86" t="s">
        <v>126</v>
      </c>
      <c r="BE163" s="165">
        <f>IF($N$163="základní",$J$163,0)</f>
        <v>0</v>
      </c>
      <c r="BF163" s="165">
        <f>IF($N$163="snížená",$J$163,0)</f>
        <v>0</v>
      </c>
      <c r="BG163" s="165">
        <f>IF($N$163="zákl. přenesená",$J$163,0)</f>
        <v>0</v>
      </c>
      <c r="BH163" s="165">
        <f>IF($N$163="sníž. přenesená",$J$163,0)</f>
        <v>0</v>
      </c>
      <c r="BI163" s="165">
        <f>IF($N$163="nulová",$J$163,0)</f>
        <v>0</v>
      </c>
      <c r="BJ163" s="86" t="s">
        <v>21</v>
      </c>
      <c r="BK163" s="165">
        <f>ROUND($I$163*$H$163,2)</f>
        <v>0</v>
      </c>
      <c r="BL163" s="86" t="s">
        <v>133</v>
      </c>
      <c r="BM163" s="86" t="s">
        <v>281</v>
      </c>
    </row>
    <row r="164" spans="2:51" s="6" customFormat="1" ht="13.5" customHeight="1">
      <c r="B164" s="166"/>
      <c r="C164" s="167"/>
      <c r="D164" s="168" t="s">
        <v>135</v>
      </c>
      <c r="E164" s="169"/>
      <c r="F164" s="169" t="s">
        <v>282</v>
      </c>
      <c r="G164" s="167"/>
      <c r="H164" s="170">
        <v>23.28</v>
      </c>
      <c r="J164" s="167"/>
      <c r="K164" s="167"/>
      <c r="L164" s="171"/>
      <c r="M164" s="172"/>
      <c r="N164" s="167"/>
      <c r="O164" s="167"/>
      <c r="P164" s="167"/>
      <c r="Q164" s="167"/>
      <c r="R164" s="167"/>
      <c r="S164" s="167"/>
      <c r="T164" s="173"/>
      <c r="AT164" s="174" t="s">
        <v>135</v>
      </c>
      <c r="AU164" s="174" t="s">
        <v>77</v>
      </c>
      <c r="AV164" s="174" t="s">
        <v>77</v>
      </c>
      <c r="AW164" s="174" t="s">
        <v>86</v>
      </c>
      <c r="AX164" s="174" t="s">
        <v>70</v>
      </c>
      <c r="AY164" s="174" t="s">
        <v>126</v>
      </c>
    </row>
    <row r="165" spans="2:51" s="6" customFormat="1" ht="13.5" customHeight="1">
      <c r="B165" s="166"/>
      <c r="C165" s="167"/>
      <c r="D165" s="175" t="s">
        <v>135</v>
      </c>
      <c r="E165" s="167"/>
      <c r="F165" s="169" t="s">
        <v>283</v>
      </c>
      <c r="G165" s="167"/>
      <c r="H165" s="170">
        <v>3.52</v>
      </c>
      <c r="J165" s="167"/>
      <c r="K165" s="167"/>
      <c r="L165" s="171"/>
      <c r="M165" s="172"/>
      <c r="N165" s="167"/>
      <c r="O165" s="167"/>
      <c r="P165" s="167"/>
      <c r="Q165" s="167"/>
      <c r="R165" s="167"/>
      <c r="S165" s="167"/>
      <c r="T165" s="173"/>
      <c r="AT165" s="174" t="s">
        <v>135</v>
      </c>
      <c r="AU165" s="174" t="s">
        <v>77</v>
      </c>
      <c r="AV165" s="174" t="s">
        <v>77</v>
      </c>
      <c r="AW165" s="174" t="s">
        <v>86</v>
      </c>
      <c r="AX165" s="174" t="s">
        <v>70</v>
      </c>
      <c r="AY165" s="174" t="s">
        <v>126</v>
      </c>
    </row>
    <row r="166" spans="2:51" s="6" customFormat="1" ht="13.5" customHeight="1">
      <c r="B166" s="176"/>
      <c r="C166" s="177"/>
      <c r="D166" s="175" t="s">
        <v>135</v>
      </c>
      <c r="E166" s="177"/>
      <c r="F166" s="178" t="s">
        <v>147</v>
      </c>
      <c r="G166" s="177"/>
      <c r="H166" s="179">
        <v>26.8</v>
      </c>
      <c r="J166" s="177"/>
      <c r="K166" s="177"/>
      <c r="L166" s="180"/>
      <c r="M166" s="181"/>
      <c r="N166" s="177"/>
      <c r="O166" s="177"/>
      <c r="P166" s="177"/>
      <c r="Q166" s="177"/>
      <c r="R166" s="177"/>
      <c r="S166" s="177"/>
      <c r="T166" s="182"/>
      <c r="AT166" s="183" t="s">
        <v>135</v>
      </c>
      <c r="AU166" s="183" t="s">
        <v>77</v>
      </c>
      <c r="AV166" s="183" t="s">
        <v>133</v>
      </c>
      <c r="AW166" s="183" t="s">
        <v>86</v>
      </c>
      <c r="AX166" s="183" t="s">
        <v>21</v>
      </c>
      <c r="AY166" s="183" t="s">
        <v>126</v>
      </c>
    </row>
    <row r="167" spans="2:65" s="6" customFormat="1" ht="13.5" customHeight="1">
      <c r="B167" s="82"/>
      <c r="C167" s="154" t="s">
        <v>284</v>
      </c>
      <c r="D167" s="154" t="s">
        <v>128</v>
      </c>
      <c r="E167" s="155" t="s">
        <v>285</v>
      </c>
      <c r="F167" s="156" t="s">
        <v>286</v>
      </c>
      <c r="G167" s="157" t="s">
        <v>192</v>
      </c>
      <c r="H167" s="158">
        <v>26.8</v>
      </c>
      <c r="I167" s="159"/>
      <c r="J167" s="160">
        <f>ROUND($I$167*$H$167,2)</f>
        <v>0</v>
      </c>
      <c r="K167" s="156" t="s">
        <v>132</v>
      </c>
      <c r="L167" s="128"/>
      <c r="M167" s="161"/>
      <c r="N167" s="162" t="s">
        <v>41</v>
      </c>
      <c r="O167" s="83"/>
      <c r="P167" s="163">
        <f>$O$167*$H$167</f>
        <v>0</v>
      </c>
      <c r="Q167" s="163">
        <v>4E-05</v>
      </c>
      <c r="R167" s="163">
        <f>$Q$167*$H$167</f>
        <v>0.001072</v>
      </c>
      <c r="S167" s="163">
        <v>0</v>
      </c>
      <c r="T167" s="164">
        <f>$S$167*$H$167</f>
        <v>0</v>
      </c>
      <c r="AR167" s="86" t="s">
        <v>133</v>
      </c>
      <c r="AT167" s="86" t="s">
        <v>128</v>
      </c>
      <c r="AU167" s="86" t="s">
        <v>77</v>
      </c>
      <c r="AY167" s="6" t="s">
        <v>126</v>
      </c>
      <c r="BE167" s="165">
        <f>IF($N$167="základní",$J$167,0)</f>
        <v>0</v>
      </c>
      <c r="BF167" s="165">
        <f>IF($N$167="snížená",$J$167,0)</f>
        <v>0</v>
      </c>
      <c r="BG167" s="165">
        <f>IF($N$167="zákl. přenesená",$J$167,0)</f>
        <v>0</v>
      </c>
      <c r="BH167" s="165">
        <f>IF($N$167="sníž. přenesená",$J$167,0)</f>
        <v>0</v>
      </c>
      <c r="BI167" s="165">
        <f>IF($N$167="nulová",$J$167,0)</f>
        <v>0</v>
      </c>
      <c r="BJ167" s="86" t="s">
        <v>21</v>
      </c>
      <c r="BK167" s="165">
        <f>ROUND($I$167*$H$167,2)</f>
        <v>0</v>
      </c>
      <c r="BL167" s="86" t="s">
        <v>133</v>
      </c>
      <c r="BM167" s="86" t="s">
        <v>287</v>
      </c>
    </row>
    <row r="168" spans="2:65" s="6" customFormat="1" ht="13.5" customHeight="1">
      <c r="B168" s="82"/>
      <c r="C168" s="157" t="s">
        <v>288</v>
      </c>
      <c r="D168" s="157" t="s">
        <v>128</v>
      </c>
      <c r="E168" s="155" t="s">
        <v>289</v>
      </c>
      <c r="F168" s="156" t="s">
        <v>290</v>
      </c>
      <c r="G168" s="157" t="s">
        <v>175</v>
      </c>
      <c r="H168" s="158">
        <v>2.375</v>
      </c>
      <c r="I168" s="159"/>
      <c r="J168" s="160">
        <f>ROUND($I$168*$H$168,2)</f>
        <v>0</v>
      </c>
      <c r="K168" s="156" t="s">
        <v>132</v>
      </c>
      <c r="L168" s="128"/>
      <c r="M168" s="161"/>
      <c r="N168" s="162" t="s">
        <v>41</v>
      </c>
      <c r="O168" s="83"/>
      <c r="P168" s="163">
        <f>$O$168*$H$168</f>
        <v>0</v>
      </c>
      <c r="Q168" s="163">
        <v>1.0383</v>
      </c>
      <c r="R168" s="163">
        <f>$Q$168*$H$168</f>
        <v>2.4659625</v>
      </c>
      <c r="S168" s="163">
        <v>0</v>
      </c>
      <c r="T168" s="164">
        <f>$S$168*$H$168</f>
        <v>0</v>
      </c>
      <c r="AR168" s="86" t="s">
        <v>133</v>
      </c>
      <c r="AT168" s="86" t="s">
        <v>128</v>
      </c>
      <c r="AU168" s="86" t="s">
        <v>77</v>
      </c>
      <c r="AY168" s="86" t="s">
        <v>126</v>
      </c>
      <c r="BE168" s="165">
        <f>IF($N$168="základní",$J$168,0)</f>
        <v>0</v>
      </c>
      <c r="BF168" s="165">
        <f>IF($N$168="snížená",$J$168,0)</f>
        <v>0</v>
      </c>
      <c r="BG168" s="165">
        <f>IF($N$168="zákl. přenesená",$J$168,0)</f>
        <v>0</v>
      </c>
      <c r="BH168" s="165">
        <f>IF($N$168="sníž. přenesená",$J$168,0)</f>
        <v>0</v>
      </c>
      <c r="BI168" s="165">
        <f>IF($N$168="nulová",$J$168,0)</f>
        <v>0</v>
      </c>
      <c r="BJ168" s="86" t="s">
        <v>21</v>
      </c>
      <c r="BK168" s="165">
        <f>ROUND($I$168*$H$168,2)</f>
        <v>0</v>
      </c>
      <c r="BL168" s="86" t="s">
        <v>133</v>
      </c>
      <c r="BM168" s="86" t="s">
        <v>291</v>
      </c>
    </row>
    <row r="169" spans="2:51" s="6" customFormat="1" ht="13.5" customHeight="1">
      <c r="B169" s="166"/>
      <c r="C169" s="167"/>
      <c r="D169" s="168" t="s">
        <v>135</v>
      </c>
      <c r="E169" s="169"/>
      <c r="F169" s="169" t="s">
        <v>292</v>
      </c>
      <c r="G169" s="167"/>
      <c r="H169" s="170">
        <v>2.375</v>
      </c>
      <c r="J169" s="167"/>
      <c r="K169" s="167"/>
      <c r="L169" s="171"/>
      <c r="M169" s="172"/>
      <c r="N169" s="167"/>
      <c r="O169" s="167"/>
      <c r="P169" s="167"/>
      <c r="Q169" s="167"/>
      <c r="R169" s="167"/>
      <c r="S169" s="167"/>
      <c r="T169" s="173"/>
      <c r="AT169" s="174" t="s">
        <v>135</v>
      </c>
      <c r="AU169" s="174" t="s">
        <v>77</v>
      </c>
      <c r="AV169" s="174" t="s">
        <v>77</v>
      </c>
      <c r="AW169" s="174" t="s">
        <v>86</v>
      </c>
      <c r="AX169" s="174" t="s">
        <v>21</v>
      </c>
      <c r="AY169" s="174" t="s">
        <v>126</v>
      </c>
    </row>
    <row r="170" spans="2:65" s="6" customFormat="1" ht="13.5" customHeight="1">
      <c r="B170" s="82"/>
      <c r="C170" s="154" t="s">
        <v>293</v>
      </c>
      <c r="D170" s="154" t="s">
        <v>128</v>
      </c>
      <c r="E170" s="155" t="s">
        <v>294</v>
      </c>
      <c r="F170" s="156" t="s">
        <v>295</v>
      </c>
      <c r="G170" s="157" t="s">
        <v>203</v>
      </c>
      <c r="H170" s="158">
        <v>26.8</v>
      </c>
      <c r="I170" s="159"/>
      <c r="J170" s="160">
        <f>ROUND($I$170*$H$170,2)</f>
        <v>0</v>
      </c>
      <c r="K170" s="156" t="s">
        <v>132</v>
      </c>
      <c r="L170" s="128"/>
      <c r="M170" s="161"/>
      <c r="N170" s="162" t="s">
        <v>41</v>
      </c>
      <c r="O170" s="83"/>
      <c r="P170" s="163">
        <f>$O$170*$H$170</f>
        <v>0</v>
      </c>
      <c r="Q170" s="163">
        <v>0.00045</v>
      </c>
      <c r="R170" s="163">
        <f>$Q$170*$H$170</f>
        <v>0.01206</v>
      </c>
      <c r="S170" s="163">
        <v>0</v>
      </c>
      <c r="T170" s="164">
        <f>$S$170*$H$170</f>
        <v>0</v>
      </c>
      <c r="AR170" s="86" t="s">
        <v>133</v>
      </c>
      <c r="AT170" s="86" t="s">
        <v>128</v>
      </c>
      <c r="AU170" s="86" t="s">
        <v>77</v>
      </c>
      <c r="AY170" s="6" t="s">
        <v>126</v>
      </c>
      <c r="BE170" s="165">
        <f>IF($N$170="základní",$J$170,0)</f>
        <v>0</v>
      </c>
      <c r="BF170" s="165">
        <f>IF($N$170="snížená",$J$170,0)</f>
        <v>0</v>
      </c>
      <c r="BG170" s="165">
        <f>IF($N$170="zákl. přenesená",$J$170,0)</f>
        <v>0</v>
      </c>
      <c r="BH170" s="165">
        <f>IF($N$170="sníž. přenesená",$J$170,0)</f>
        <v>0</v>
      </c>
      <c r="BI170" s="165">
        <f>IF($N$170="nulová",$J$170,0)</f>
        <v>0</v>
      </c>
      <c r="BJ170" s="86" t="s">
        <v>21</v>
      </c>
      <c r="BK170" s="165">
        <f>ROUND($I$170*$H$170,2)</f>
        <v>0</v>
      </c>
      <c r="BL170" s="86" t="s">
        <v>133</v>
      </c>
      <c r="BM170" s="86" t="s">
        <v>296</v>
      </c>
    </row>
    <row r="171" spans="2:63" s="141" customFormat="1" ht="30" customHeight="1">
      <c r="B171" s="142"/>
      <c r="C171" s="143"/>
      <c r="D171" s="143" t="s">
        <v>69</v>
      </c>
      <c r="E171" s="152" t="s">
        <v>133</v>
      </c>
      <c r="F171" s="152" t="s">
        <v>297</v>
      </c>
      <c r="G171" s="143"/>
      <c r="H171" s="143"/>
      <c r="J171" s="153">
        <f>$BK$171</f>
        <v>0</v>
      </c>
      <c r="K171" s="143"/>
      <c r="L171" s="146"/>
      <c r="M171" s="147"/>
      <c r="N171" s="143"/>
      <c r="O171" s="143"/>
      <c r="P171" s="148">
        <f>SUM($P$172:$P$206)</f>
        <v>0</v>
      </c>
      <c r="Q171" s="143"/>
      <c r="R171" s="148">
        <f>SUM($R$172:$R$206)</f>
        <v>107.29509447999999</v>
      </c>
      <c r="S171" s="143"/>
      <c r="T171" s="149">
        <f>SUM($T$172:$T$206)</f>
        <v>0</v>
      </c>
      <c r="AR171" s="150" t="s">
        <v>21</v>
      </c>
      <c r="AT171" s="150" t="s">
        <v>69</v>
      </c>
      <c r="AU171" s="150" t="s">
        <v>21</v>
      </c>
      <c r="AY171" s="150" t="s">
        <v>126</v>
      </c>
      <c r="BK171" s="151">
        <f>SUM($BK$172:$BK$206)</f>
        <v>0</v>
      </c>
    </row>
    <row r="172" spans="2:65" s="6" customFormat="1" ht="13.5" customHeight="1">
      <c r="B172" s="82"/>
      <c r="C172" s="157" t="s">
        <v>298</v>
      </c>
      <c r="D172" s="157" t="s">
        <v>128</v>
      </c>
      <c r="E172" s="155" t="s">
        <v>299</v>
      </c>
      <c r="F172" s="156" t="s">
        <v>300</v>
      </c>
      <c r="G172" s="157" t="s">
        <v>131</v>
      </c>
      <c r="H172" s="158">
        <v>31.5</v>
      </c>
      <c r="I172" s="159"/>
      <c r="J172" s="160">
        <f>ROUND($I$172*$H$172,2)</f>
        <v>0</v>
      </c>
      <c r="K172" s="156" t="s">
        <v>132</v>
      </c>
      <c r="L172" s="128"/>
      <c r="M172" s="161"/>
      <c r="N172" s="162" t="s">
        <v>41</v>
      </c>
      <c r="O172" s="83"/>
      <c r="P172" s="163">
        <f>$O$172*$H$172</f>
        <v>0</v>
      </c>
      <c r="Q172" s="163">
        <v>0</v>
      </c>
      <c r="R172" s="163">
        <f>$Q$172*$H$172</f>
        <v>0</v>
      </c>
      <c r="S172" s="163">
        <v>0</v>
      </c>
      <c r="T172" s="164">
        <f>$S$172*$H$172</f>
        <v>0</v>
      </c>
      <c r="AR172" s="86" t="s">
        <v>133</v>
      </c>
      <c r="AT172" s="86" t="s">
        <v>128</v>
      </c>
      <c r="AU172" s="86" t="s">
        <v>77</v>
      </c>
      <c r="AY172" s="86" t="s">
        <v>126</v>
      </c>
      <c r="BE172" s="165">
        <f>IF($N$172="základní",$J$172,0)</f>
        <v>0</v>
      </c>
      <c r="BF172" s="165">
        <f>IF($N$172="snížená",$J$172,0)</f>
        <v>0</v>
      </c>
      <c r="BG172" s="165">
        <f>IF($N$172="zákl. přenesená",$J$172,0)</f>
        <v>0</v>
      </c>
      <c r="BH172" s="165">
        <f>IF($N$172="sníž. přenesená",$J$172,0)</f>
        <v>0</v>
      </c>
      <c r="BI172" s="165">
        <f>IF($N$172="nulová",$J$172,0)</f>
        <v>0</v>
      </c>
      <c r="BJ172" s="86" t="s">
        <v>21</v>
      </c>
      <c r="BK172" s="165">
        <f>ROUND($I$172*$H$172,2)</f>
        <v>0</v>
      </c>
      <c r="BL172" s="86" t="s">
        <v>133</v>
      </c>
      <c r="BM172" s="86" t="s">
        <v>301</v>
      </c>
    </row>
    <row r="173" spans="2:65" s="6" customFormat="1" ht="13.5" customHeight="1">
      <c r="B173" s="82"/>
      <c r="C173" s="157" t="s">
        <v>302</v>
      </c>
      <c r="D173" s="157" t="s">
        <v>128</v>
      </c>
      <c r="E173" s="155" t="s">
        <v>303</v>
      </c>
      <c r="F173" s="156" t="s">
        <v>304</v>
      </c>
      <c r="G173" s="157" t="s">
        <v>175</v>
      </c>
      <c r="H173" s="158">
        <v>7</v>
      </c>
      <c r="I173" s="159"/>
      <c r="J173" s="160">
        <f>ROUND($I$173*$H$173,2)</f>
        <v>0</v>
      </c>
      <c r="K173" s="156" t="s">
        <v>132</v>
      </c>
      <c r="L173" s="128"/>
      <c r="M173" s="161"/>
      <c r="N173" s="162" t="s">
        <v>41</v>
      </c>
      <c r="O173" s="83"/>
      <c r="P173" s="163">
        <f>$O$173*$H$173</f>
        <v>0</v>
      </c>
      <c r="Q173" s="163">
        <v>1.04909</v>
      </c>
      <c r="R173" s="163">
        <f>$Q$173*$H$173</f>
        <v>7.343630000000001</v>
      </c>
      <c r="S173" s="163">
        <v>0</v>
      </c>
      <c r="T173" s="164">
        <f>$S$173*$H$173</f>
        <v>0</v>
      </c>
      <c r="AR173" s="86" t="s">
        <v>133</v>
      </c>
      <c r="AT173" s="86" t="s">
        <v>128</v>
      </c>
      <c r="AU173" s="86" t="s">
        <v>77</v>
      </c>
      <c r="AY173" s="86" t="s">
        <v>126</v>
      </c>
      <c r="BE173" s="165">
        <f>IF($N$173="základní",$J$173,0)</f>
        <v>0</v>
      </c>
      <c r="BF173" s="165">
        <f>IF($N$173="snížená",$J$173,0)</f>
        <v>0</v>
      </c>
      <c r="BG173" s="165">
        <f>IF($N$173="zákl. přenesená",$J$173,0)</f>
        <v>0</v>
      </c>
      <c r="BH173" s="165">
        <f>IF($N$173="sníž. přenesená",$J$173,0)</f>
        <v>0</v>
      </c>
      <c r="BI173" s="165">
        <f>IF($N$173="nulová",$J$173,0)</f>
        <v>0</v>
      </c>
      <c r="BJ173" s="86" t="s">
        <v>21</v>
      </c>
      <c r="BK173" s="165">
        <f>ROUND($I$173*$H$173,2)</f>
        <v>0</v>
      </c>
      <c r="BL173" s="86" t="s">
        <v>133</v>
      </c>
      <c r="BM173" s="86" t="s">
        <v>305</v>
      </c>
    </row>
    <row r="174" spans="2:51" s="6" customFormat="1" ht="13.5" customHeight="1">
      <c r="B174" s="166"/>
      <c r="C174" s="167"/>
      <c r="D174" s="168" t="s">
        <v>135</v>
      </c>
      <c r="E174" s="169"/>
      <c r="F174" s="169" t="s">
        <v>306</v>
      </c>
      <c r="G174" s="167"/>
      <c r="H174" s="170">
        <v>7</v>
      </c>
      <c r="J174" s="167"/>
      <c r="K174" s="167"/>
      <c r="L174" s="171"/>
      <c r="M174" s="172"/>
      <c r="N174" s="167"/>
      <c r="O174" s="167"/>
      <c r="P174" s="167"/>
      <c r="Q174" s="167"/>
      <c r="R174" s="167"/>
      <c r="S174" s="167"/>
      <c r="T174" s="173"/>
      <c r="AT174" s="174" t="s">
        <v>135</v>
      </c>
      <c r="AU174" s="174" t="s">
        <v>77</v>
      </c>
      <c r="AV174" s="174" t="s">
        <v>77</v>
      </c>
      <c r="AW174" s="174" t="s">
        <v>86</v>
      </c>
      <c r="AX174" s="174" t="s">
        <v>21</v>
      </c>
      <c r="AY174" s="174" t="s">
        <v>126</v>
      </c>
    </row>
    <row r="175" spans="2:65" s="6" customFormat="1" ht="13.5" customHeight="1">
      <c r="B175" s="82"/>
      <c r="C175" s="154" t="s">
        <v>307</v>
      </c>
      <c r="D175" s="154" t="s">
        <v>128</v>
      </c>
      <c r="E175" s="155" t="s">
        <v>308</v>
      </c>
      <c r="F175" s="156" t="s">
        <v>309</v>
      </c>
      <c r="G175" s="157" t="s">
        <v>175</v>
      </c>
      <c r="H175" s="158">
        <v>1.076</v>
      </c>
      <c r="I175" s="159"/>
      <c r="J175" s="160">
        <f>ROUND($I$175*$H$175,2)</f>
        <v>0</v>
      </c>
      <c r="K175" s="156" t="s">
        <v>132</v>
      </c>
      <c r="L175" s="128"/>
      <c r="M175" s="161"/>
      <c r="N175" s="162" t="s">
        <v>41</v>
      </c>
      <c r="O175" s="83"/>
      <c r="P175" s="163">
        <f>$O$175*$H$175</f>
        <v>0</v>
      </c>
      <c r="Q175" s="163">
        <v>0.00734</v>
      </c>
      <c r="R175" s="163">
        <f>$Q$175*$H$175</f>
        <v>0.007897840000000001</v>
      </c>
      <c r="S175" s="163">
        <v>0</v>
      </c>
      <c r="T175" s="164">
        <f>$S$175*$H$175</f>
        <v>0</v>
      </c>
      <c r="AR175" s="86" t="s">
        <v>133</v>
      </c>
      <c r="AT175" s="86" t="s">
        <v>128</v>
      </c>
      <c r="AU175" s="86" t="s">
        <v>77</v>
      </c>
      <c r="AY175" s="6" t="s">
        <v>126</v>
      </c>
      <c r="BE175" s="165">
        <f>IF($N$175="základní",$J$175,0)</f>
        <v>0</v>
      </c>
      <c r="BF175" s="165">
        <f>IF($N$175="snížená",$J$175,0)</f>
        <v>0</v>
      </c>
      <c r="BG175" s="165">
        <f>IF($N$175="zákl. přenesená",$J$175,0)</f>
        <v>0</v>
      </c>
      <c r="BH175" s="165">
        <f>IF($N$175="sníž. přenesená",$J$175,0)</f>
        <v>0</v>
      </c>
      <c r="BI175" s="165">
        <f>IF($N$175="nulová",$J$175,0)</f>
        <v>0</v>
      </c>
      <c r="BJ175" s="86" t="s">
        <v>21</v>
      </c>
      <c r="BK175" s="165">
        <f>ROUND($I$175*$H$175,2)</f>
        <v>0</v>
      </c>
      <c r="BL175" s="86" t="s">
        <v>133</v>
      </c>
      <c r="BM175" s="86" t="s">
        <v>310</v>
      </c>
    </row>
    <row r="176" spans="2:51" s="6" customFormat="1" ht="13.5" customHeight="1">
      <c r="B176" s="166"/>
      <c r="C176" s="167"/>
      <c r="D176" s="168" t="s">
        <v>135</v>
      </c>
      <c r="E176" s="169"/>
      <c r="F176" s="169" t="s">
        <v>311</v>
      </c>
      <c r="G176" s="167"/>
      <c r="H176" s="170">
        <v>1.076</v>
      </c>
      <c r="J176" s="167"/>
      <c r="K176" s="167"/>
      <c r="L176" s="171"/>
      <c r="M176" s="172"/>
      <c r="N176" s="167"/>
      <c r="O176" s="167"/>
      <c r="P176" s="167"/>
      <c r="Q176" s="167"/>
      <c r="R176" s="167"/>
      <c r="S176" s="167"/>
      <c r="T176" s="173"/>
      <c r="AT176" s="174" t="s">
        <v>135</v>
      </c>
      <c r="AU176" s="174" t="s">
        <v>77</v>
      </c>
      <c r="AV176" s="174" t="s">
        <v>77</v>
      </c>
      <c r="AW176" s="174" t="s">
        <v>86</v>
      </c>
      <c r="AX176" s="174" t="s">
        <v>21</v>
      </c>
      <c r="AY176" s="174" t="s">
        <v>126</v>
      </c>
    </row>
    <row r="177" spans="2:65" s="6" customFormat="1" ht="13.5" customHeight="1">
      <c r="B177" s="82"/>
      <c r="C177" s="184" t="s">
        <v>312</v>
      </c>
      <c r="D177" s="184" t="s">
        <v>183</v>
      </c>
      <c r="E177" s="185" t="s">
        <v>313</v>
      </c>
      <c r="F177" s="186" t="s">
        <v>314</v>
      </c>
      <c r="G177" s="187" t="s">
        <v>175</v>
      </c>
      <c r="H177" s="188">
        <v>1.076</v>
      </c>
      <c r="I177" s="189"/>
      <c r="J177" s="190">
        <f>ROUND($I$177*$H$177,2)</f>
        <v>0</v>
      </c>
      <c r="K177" s="186" t="s">
        <v>132</v>
      </c>
      <c r="L177" s="191"/>
      <c r="M177" s="192"/>
      <c r="N177" s="193" t="s">
        <v>41</v>
      </c>
      <c r="O177" s="83"/>
      <c r="P177" s="163">
        <f>$O$177*$H$177</f>
        <v>0</v>
      </c>
      <c r="Q177" s="163">
        <v>1</v>
      </c>
      <c r="R177" s="163">
        <f>$Q$177*$H$177</f>
        <v>1.076</v>
      </c>
      <c r="S177" s="163">
        <v>0</v>
      </c>
      <c r="T177" s="164">
        <f>$S$177*$H$177</f>
        <v>0</v>
      </c>
      <c r="AR177" s="86" t="s">
        <v>168</v>
      </c>
      <c r="AT177" s="86" t="s">
        <v>183</v>
      </c>
      <c r="AU177" s="86" t="s">
        <v>77</v>
      </c>
      <c r="AY177" s="6" t="s">
        <v>126</v>
      </c>
      <c r="BE177" s="165">
        <f>IF($N$177="základní",$J$177,0)</f>
        <v>0</v>
      </c>
      <c r="BF177" s="165">
        <f>IF($N$177="snížená",$J$177,0)</f>
        <v>0</v>
      </c>
      <c r="BG177" s="165">
        <f>IF($N$177="zákl. přenesená",$J$177,0)</f>
        <v>0</v>
      </c>
      <c r="BH177" s="165">
        <f>IF($N$177="sníž. přenesená",$J$177,0)</f>
        <v>0</v>
      </c>
      <c r="BI177" s="165">
        <f>IF($N$177="nulová",$J$177,0)</f>
        <v>0</v>
      </c>
      <c r="BJ177" s="86" t="s">
        <v>21</v>
      </c>
      <c r="BK177" s="165">
        <f>ROUND($I$177*$H$177,2)</f>
        <v>0</v>
      </c>
      <c r="BL177" s="86" t="s">
        <v>133</v>
      </c>
      <c r="BM177" s="86" t="s">
        <v>315</v>
      </c>
    </row>
    <row r="178" spans="2:51" s="6" customFormat="1" ht="13.5" customHeight="1">
      <c r="B178" s="166"/>
      <c r="C178" s="167"/>
      <c r="D178" s="168" t="s">
        <v>135</v>
      </c>
      <c r="E178" s="169"/>
      <c r="F178" s="169" t="s">
        <v>311</v>
      </c>
      <c r="G178" s="167"/>
      <c r="H178" s="170">
        <v>1.076</v>
      </c>
      <c r="J178" s="167"/>
      <c r="K178" s="167"/>
      <c r="L178" s="171"/>
      <c r="M178" s="172"/>
      <c r="N178" s="167"/>
      <c r="O178" s="167"/>
      <c r="P178" s="167"/>
      <c r="Q178" s="167"/>
      <c r="R178" s="167"/>
      <c r="S178" s="167"/>
      <c r="T178" s="173"/>
      <c r="AT178" s="174" t="s">
        <v>135</v>
      </c>
      <c r="AU178" s="174" t="s">
        <v>77</v>
      </c>
      <c r="AV178" s="174" t="s">
        <v>77</v>
      </c>
      <c r="AW178" s="174" t="s">
        <v>86</v>
      </c>
      <c r="AX178" s="174" t="s">
        <v>21</v>
      </c>
      <c r="AY178" s="174" t="s">
        <v>126</v>
      </c>
    </row>
    <row r="179" spans="2:65" s="6" customFormat="1" ht="13.5" customHeight="1">
      <c r="B179" s="82"/>
      <c r="C179" s="184" t="s">
        <v>316</v>
      </c>
      <c r="D179" s="184" t="s">
        <v>183</v>
      </c>
      <c r="E179" s="185" t="s">
        <v>317</v>
      </c>
      <c r="F179" s="186" t="s">
        <v>318</v>
      </c>
      <c r="G179" s="187" t="s">
        <v>319</v>
      </c>
      <c r="H179" s="188">
        <v>4</v>
      </c>
      <c r="I179" s="189"/>
      <c r="J179" s="190">
        <f>ROUND($I$179*$H$179,2)</f>
        <v>0</v>
      </c>
      <c r="K179" s="186" t="s">
        <v>132</v>
      </c>
      <c r="L179" s="191"/>
      <c r="M179" s="192"/>
      <c r="N179" s="193" t="s">
        <v>41</v>
      </c>
      <c r="O179" s="83"/>
      <c r="P179" s="163">
        <f>$O$179*$H$179</f>
        <v>0</v>
      </c>
      <c r="Q179" s="163">
        <v>0.0016</v>
      </c>
      <c r="R179" s="163">
        <f>$Q$179*$H$179</f>
        <v>0.0064</v>
      </c>
      <c r="S179" s="163">
        <v>0</v>
      </c>
      <c r="T179" s="164">
        <f>$S$179*$H$179</f>
        <v>0</v>
      </c>
      <c r="AR179" s="86" t="s">
        <v>168</v>
      </c>
      <c r="AT179" s="86" t="s">
        <v>183</v>
      </c>
      <c r="AU179" s="86" t="s">
        <v>77</v>
      </c>
      <c r="AY179" s="6" t="s">
        <v>126</v>
      </c>
      <c r="BE179" s="165">
        <f>IF($N$179="základní",$J$179,0)</f>
        <v>0</v>
      </c>
      <c r="BF179" s="165">
        <f>IF($N$179="snížená",$J$179,0)</f>
        <v>0</v>
      </c>
      <c r="BG179" s="165">
        <f>IF($N$179="zákl. přenesená",$J$179,0)</f>
        <v>0</v>
      </c>
      <c r="BH179" s="165">
        <f>IF($N$179="sníž. přenesená",$J$179,0)</f>
        <v>0</v>
      </c>
      <c r="BI179" s="165">
        <f>IF($N$179="nulová",$J$179,0)</f>
        <v>0</v>
      </c>
      <c r="BJ179" s="86" t="s">
        <v>21</v>
      </c>
      <c r="BK179" s="165">
        <f>ROUND($I$179*$H$179,2)</f>
        <v>0</v>
      </c>
      <c r="BL179" s="86" t="s">
        <v>133</v>
      </c>
      <c r="BM179" s="86" t="s">
        <v>320</v>
      </c>
    </row>
    <row r="180" spans="2:51" s="6" customFormat="1" ht="13.5" customHeight="1">
      <c r="B180" s="166"/>
      <c r="C180" s="167"/>
      <c r="D180" s="168" t="s">
        <v>135</v>
      </c>
      <c r="E180" s="169"/>
      <c r="F180" s="169" t="s">
        <v>133</v>
      </c>
      <c r="G180" s="167"/>
      <c r="H180" s="170">
        <v>4</v>
      </c>
      <c r="J180" s="167"/>
      <c r="K180" s="167"/>
      <c r="L180" s="171"/>
      <c r="M180" s="172"/>
      <c r="N180" s="167"/>
      <c r="O180" s="167"/>
      <c r="P180" s="167"/>
      <c r="Q180" s="167"/>
      <c r="R180" s="167"/>
      <c r="S180" s="167"/>
      <c r="T180" s="173"/>
      <c r="AT180" s="174" t="s">
        <v>135</v>
      </c>
      <c r="AU180" s="174" t="s">
        <v>77</v>
      </c>
      <c r="AV180" s="174" t="s">
        <v>77</v>
      </c>
      <c r="AW180" s="174" t="s">
        <v>86</v>
      </c>
      <c r="AX180" s="174" t="s">
        <v>21</v>
      </c>
      <c r="AY180" s="174" t="s">
        <v>126</v>
      </c>
    </row>
    <row r="181" spans="2:65" s="6" customFormat="1" ht="13.5" customHeight="1">
      <c r="B181" s="82"/>
      <c r="C181" s="154" t="s">
        <v>321</v>
      </c>
      <c r="D181" s="154" t="s">
        <v>128</v>
      </c>
      <c r="E181" s="155" t="s">
        <v>322</v>
      </c>
      <c r="F181" s="156" t="s">
        <v>323</v>
      </c>
      <c r="G181" s="157" t="s">
        <v>251</v>
      </c>
      <c r="H181" s="158">
        <v>2</v>
      </c>
      <c r="I181" s="159"/>
      <c r="J181" s="160">
        <f>ROUND($I$181*$H$181,2)</f>
        <v>0</v>
      </c>
      <c r="K181" s="156" t="s">
        <v>132</v>
      </c>
      <c r="L181" s="128"/>
      <c r="M181" s="161"/>
      <c r="N181" s="162" t="s">
        <v>41</v>
      </c>
      <c r="O181" s="83"/>
      <c r="P181" s="163">
        <f>$O$181*$H$181</f>
        <v>0</v>
      </c>
      <c r="Q181" s="163">
        <v>0</v>
      </c>
      <c r="R181" s="163">
        <f>$Q$181*$H$181</f>
        <v>0</v>
      </c>
      <c r="S181" s="163">
        <v>0</v>
      </c>
      <c r="T181" s="164">
        <f>$S$181*$H$181</f>
        <v>0</v>
      </c>
      <c r="AR181" s="86" t="s">
        <v>133</v>
      </c>
      <c r="AT181" s="86" t="s">
        <v>128</v>
      </c>
      <c r="AU181" s="86" t="s">
        <v>77</v>
      </c>
      <c r="AY181" s="6" t="s">
        <v>126</v>
      </c>
      <c r="BE181" s="165">
        <f>IF($N$181="základní",$J$181,0)</f>
        <v>0</v>
      </c>
      <c r="BF181" s="165">
        <f>IF($N$181="snížená",$J$181,0)</f>
        <v>0</v>
      </c>
      <c r="BG181" s="165">
        <f>IF($N$181="zákl. přenesená",$J$181,0)</f>
        <v>0</v>
      </c>
      <c r="BH181" s="165">
        <f>IF($N$181="sníž. přenesená",$J$181,0)</f>
        <v>0</v>
      </c>
      <c r="BI181" s="165">
        <f>IF($N$181="nulová",$J$181,0)</f>
        <v>0</v>
      </c>
      <c r="BJ181" s="86" t="s">
        <v>21</v>
      </c>
      <c r="BK181" s="165">
        <f>ROUND($I$181*$H$181,2)</f>
        <v>0</v>
      </c>
      <c r="BL181" s="86" t="s">
        <v>133</v>
      </c>
      <c r="BM181" s="86" t="s">
        <v>324</v>
      </c>
    </row>
    <row r="182" spans="2:65" s="6" customFormat="1" ht="13.5" customHeight="1">
      <c r="B182" s="82"/>
      <c r="C182" s="187" t="s">
        <v>325</v>
      </c>
      <c r="D182" s="187" t="s">
        <v>183</v>
      </c>
      <c r="E182" s="185" t="s">
        <v>326</v>
      </c>
      <c r="F182" s="186" t="s">
        <v>327</v>
      </c>
      <c r="G182" s="187" t="s">
        <v>203</v>
      </c>
      <c r="H182" s="188">
        <v>53</v>
      </c>
      <c r="I182" s="189"/>
      <c r="J182" s="190">
        <f>ROUND($I$182*$H$182,2)</f>
        <v>0</v>
      </c>
      <c r="K182" s="186"/>
      <c r="L182" s="191"/>
      <c r="M182" s="192"/>
      <c r="N182" s="193" t="s">
        <v>41</v>
      </c>
      <c r="O182" s="83"/>
      <c r="P182" s="163">
        <f>$O$182*$H$182</f>
        <v>0</v>
      </c>
      <c r="Q182" s="163">
        <v>0.00049</v>
      </c>
      <c r="R182" s="163">
        <f>$Q$182*$H$182</f>
        <v>0.02597</v>
      </c>
      <c r="S182" s="163">
        <v>0</v>
      </c>
      <c r="T182" s="164">
        <f>$S$182*$H$182</f>
        <v>0</v>
      </c>
      <c r="AR182" s="86" t="s">
        <v>168</v>
      </c>
      <c r="AT182" s="86" t="s">
        <v>183</v>
      </c>
      <c r="AU182" s="86" t="s">
        <v>77</v>
      </c>
      <c r="AY182" s="86" t="s">
        <v>126</v>
      </c>
      <c r="BE182" s="165">
        <f>IF($N$182="základní",$J$182,0)</f>
        <v>0</v>
      </c>
      <c r="BF182" s="165">
        <f>IF($N$182="snížená",$J$182,0)</f>
        <v>0</v>
      </c>
      <c r="BG182" s="165">
        <f>IF($N$182="zákl. přenesená",$J$182,0)</f>
        <v>0</v>
      </c>
      <c r="BH182" s="165">
        <f>IF($N$182="sníž. přenesená",$J$182,0)</f>
        <v>0</v>
      </c>
      <c r="BI182" s="165">
        <f>IF($N$182="nulová",$J$182,0)</f>
        <v>0</v>
      </c>
      <c r="BJ182" s="86" t="s">
        <v>21</v>
      </c>
      <c r="BK182" s="165">
        <f>ROUND($I$182*$H$182,2)</f>
        <v>0</v>
      </c>
      <c r="BL182" s="86" t="s">
        <v>133</v>
      </c>
      <c r="BM182" s="86" t="s">
        <v>328</v>
      </c>
    </row>
    <row r="183" spans="2:65" s="6" customFormat="1" ht="13.5" customHeight="1">
      <c r="B183" s="82"/>
      <c r="C183" s="157" t="s">
        <v>329</v>
      </c>
      <c r="D183" s="157" t="s">
        <v>128</v>
      </c>
      <c r="E183" s="155" t="s">
        <v>330</v>
      </c>
      <c r="F183" s="156" t="s">
        <v>331</v>
      </c>
      <c r="G183" s="157" t="s">
        <v>251</v>
      </c>
      <c r="H183" s="158">
        <v>2</v>
      </c>
      <c r="I183" s="159"/>
      <c r="J183" s="160">
        <f>ROUND($I$183*$H$183,2)</f>
        <v>0</v>
      </c>
      <c r="K183" s="156" t="s">
        <v>132</v>
      </c>
      <c r="L183" s="128"/>
      <c r="M183" s="161"/>
      <c r="N183" s="162" t="s">
        <v>41</v>
      </c>
      <c r="O183" s="83"/>
      <c r="P183" s="163">
        <f>$O$183*$H$183</f>
        <v>0</v>
      </c>
      <c r="Q183" s="163">
        <v>0</v>
      </c>
      <c r="R183" s="163">
        <f>$Q$183*$H$183</f>
        <v>0</v>
      </c>
      <c r="S183" s="163">
        <v>0</v>
      </c>
      <c r="T183" s="164">
        <f>$S$183*$H$183</f>
        <v>0</v>
      </c>
      <c r="AR183" s="86" t="s">
        <v>133</v>
      </c>
      <c r="AT183" s="86" t="s">
        <v>128</v>
      </c>
      <c r="AU183" s="86" t="s">
        <v>77</v>
      </c>
      <c r="AY183" s="86" t="s">
        <v>126</v>
      </c>
      <c r="BE183" s="165">
        <f>IF($N$183="základní",$J$183,0)</f>
        <v>0</v>
      </c>
      <c r="BF183" s="165">
        <f>IF($N$183="snížená",$J$183,0)</f>
        <v>0</v>
      </c>
      <c r="BG183" s="165">
        <f>IF($N$183="zákl. přenesená",$J$183,0)</f>
        <v>0</v>
      </c>
      <c r="BH183" s="165">
        <f>IF($N$183="sníž. přenesená",$J$183,0)</f>
        <v>0</v>
      </c>
      <c r="BI183" s="165">
        <f>IF($N$183="nulová",$J$183,0)</f>
        <v>0</v>
      </c>
      <c r="BJ183" s="86" t="s">
        <v>21</v>
      </c>
      <c r="BK183" s="165">
        <f>ROUND($I$183*$H$183,2)</f>
        <v>0</v>
      </c>
      <c r="BL183" s="86" t="s">
        <v>133</v>
      </c>
      <c r="BM183" s="86" t="s">
        <v>332</v>
      </c>
    </row>
    <row r="184" spans="2:65" s="6" customFormat="1" ht="13.5" customHeight="1">
      <c r="B184" s="82"/>
      <c r="C184" s="157" t="s">
        <v>333</v>
      </c>
      <c r="D184" s="157" t="s">
        <v>128</v>
      </c>
      <c r="E184" s="155" t="s">
        <v>334</v>
      </c>
      <c r="F184" s="156" t="s">
        <v>335</v>
      </c>
      <c r="G184" s="157" t="s">
        <v>251</v>
      </c>
      <c r="H184" s="158">
        <v>4</v>
      </c>
      <c r="I184" s="159"/>
      <c r="J184" s="160">
        <f>ROUND($I$184*$H$184,2)</f>
        <v>0</v>
      </c>
      <c r="K184" s="156" t="s">
        <v>132</v>
      </c>
      <c r="L184" s="128"/>
      <c r="M184" s="161"/>
      <c r="N184" s="162" t="s">
        <v>41</v>
      </c>
      <c r="O184" s="83"/>
      <c r="P184" s="163">
        <f>$O$184*$H$184</f>
        <v>0</v>
      </c>
      <c r="Q184" s="163">
        <v>0</v>
      </c>
      <c r="R184" s="163">
        <f>$Q$184*$H$184</f>
        <v>0</v>
      </c>
      <c r="S184" s="163">
        <v>0</v>
      </c>
      <c r="T184" s="164">
        <f>$S$184*$H$184</f>
        <v>0</v>
      </c>
      <c r="AR184" s="86" t="s">
        <v>133</v>
      </c>
      <c r="AT184" s="86" t="s">
        <v>128</v>
      </c>
      <c r="AU184" s="86" t="s">
        <v>77</v>
      </c>
      <c r="AY184" s="86" t="s">
        <v>126</v>
      </c>
      <c r="BE184" s="165">
        <f>IF($N$184="základní",$J$184,0)</f>
        <v>0</v>
      </c>
      <c r="BF184" s="165">
        <f>IF($N$184="snížená",$J$184,0)</f>
        <v>0</v>
      </c>
      <c r="BG184" s="165">
        <f>IF($N$184="zákl. přenesená",$J$184,0)</f>
        <v>0</v>
      </c>
      <c r="BH184" s="165">
        <f>IF($N$184="sníž. přenesená",$J$184,0)</f>
        <v>0</v>
      </c>
      <c r="BI184" s="165">
        <f>IF($N$184="nulová",$J$184,0)</f>
        <v>0</v>
      </c>
      <c r="BJ184" s="86" t="s">
        <v>21</v>
      </c>
      <c r="BK184" s="165">
        <f>ROUND($I$184*$H$184,2)</f>
        <v>0</v>
      </c>
      <c r="BL184" s="86" t="s">
        <v>133</v>
      </c>
      <c r="BM184" s="86" t="s">
        <v>336</v>
      </c>
    </row>
    <row r="185" spans="2:65" s="6" customFormat="1" ht="13.5" customHeight="1">
      <c r="B185" s="82"/>
      <c r="C185" s="157" t="s">
        <v>337</v>
      </c>
      <c r="D185" s="157" t="s">
        <v>128</v>
      </c>
      <c r="E185" s="155" t="s">
        <v>338</v>
      </c>
      <c r="F185" s="156" t="s">
        <v>339</v>
      </c>
      <c r="G185" s="157" t="s">
        <v>192</v>
      </c>
      <c r="H185" s="158">
        <v>162.448</v>
      </c>
      <c r="I185" s="159"/>
      <c r="J185" s="160">
        <f>ROUND($I$185*$H$185,2)</f>
        <v>0</v>
      </c>
      <c r="K185" s="156" t="s">
        <v>132</v>
      </c>
      <c r="L185" s="128"/>
      <c r="M185" s="161"/>
      <c r="N185" s="162" t="s">
        <v>41</v>
      </c>
      <c r="O185" s="83"/>
      <c r="P185" s="163">
        <f>$O$185*$H$185</f>
        <v>0</v>
      </c>
      <c r="Q185" s="163">
        <v>0.01088</v>
      </c>
      <c r="R185" s="163">
        <f>$Q$185*$H$185</f>
        <v>1.7674342400000003</v>
      </c>
      <c r="S185" s="163">
        <v>0</v>
      </c>
      <c r="T185" s="164">
        <f>$S$185*$H$185</f>
        <v>0</v>
      </c>
      <c r="AR185" s="86" t="s">
        <v>133</v>
      </c>
      <c r="AT185" s="86" t="s">
        <v>128</v>
      </c>
      <c r="AU185" s="86" t="s">
        <v>77</v>
      </c>
      <c r="AY185" s="86" t="s">
        <v>126</v>
      </c>
      <c r="BE185" s="165">
        <f>IF($N$185="základní",$J$185,0)</f>
        <v>0</v>
      </c>
      <c r="BF185" s="165">
        <f>IF($N$185="snížená",$J$185,0)</f>
        <v>0</v>
      </c>
      <c r="BG185" s="165">
        <f>IF($N$185="zákl. přenesená",$J$185,0)</f>
        <v>0</v>
      </c>
      <c r="BH185" s="165">
        <f>IF($N$185="sníž. přenesená",$J$185,0)</f>
        <v>0</v>
      </c>
      <c r="BI185" s="165">
        <f>IF($N$185="nulová",$J$185,0)</f>
        <v>0</v>
      </c>
      <c r="BJ185" s="86" t="s">
        <v>21</v>
      </c>
      <c r="BK185" s="165">
        <f>ROUND($I$185*$H$185,2)</f>
        <v>0</v>
      </c>
      <c r="BL185" s="86" t="s">
        <v>133</v>
      </c>
      <c r="BM185" s="86" t="s">
        <v>340</v>
      </c>
    </row>
    <row r="186" spans="2:51" s="6" customFormat="1" ht="13.5" customHeight="1">
      <c r="B186" s="166"/>
      <c r="C186" s="167"/>
      <c r="D186" s="168" t="s">
        <v>135</v>
      </c>
      <c r="E186" s="169"/>
      <c r="F186" s="169" t="s">
        <v>341</v>
      </c>
      <c r="G186" s="167"/>
      <c r="H186" s="170">
        <v>162.448</v>
      </c>
      <c r="J186" s="167"/>
      <c r="K186" s="167"/>
      <c r="L186" s="171"/>
      <c r="M186" s="172"/>
      <c r="N186" s="167"/>
      <c r="O186" s="167"/>
      <c r="P186" s="167"/>
      <c r="Q186" s="167"/>
      <c r="R186" s="167"/>
      <c r="S186" s="167"/>
      <c r="T186" s="173"/>
      <c r="AT186" s="174" t="s">
        <v>135</v>
      </c>
      <c r="AU186" s="174" t="s">
        <v>77</v>
      </c>
      <c r="AV186" s="174" t="s">
        <v>77</v>
      </c>
      <c r="AW186" s="174" t="s">
        <v>86</v>
      </c>
      <c r="AX186" s="174" t="s">
        <v>21</v>
      </c>
      <c r="AY186" s="174" t="s">
        <v>126</v>
      </c>
    </row>
    <row r="187" spans="2:65" s="6" customFormat="1" ht="13.5" customHeight="1">
      <c r="B187" s="82"/>
      <c r="C187" s="154" t="s">
        <v>342</v>
      </c>
      <c r="D187" s="154" t="s">
        <v>128</v>
      </c>
      <c r="E187" s="155" t="s">
        <v>343</v>
      </c>
      <c r="F187" s="156" t="s">
        <v>344</v>
      </c>
      <c r="G187" s="157" t="s">
        <v>192</v>
      </c>
      <c r="H187" s="158">
        <v>32.16</v>
      </c>
      <c r="I187" s="159"/>
      <c r="J187" s="160">
        <f>ROUND($I$187*$H$187,2)</f>
        <v>0</v>
      </c>
      <c r="K187" s="156" t="s">
        <v>132</v>
      </c>
      <c r="L187" s="128"/>
      <c r="M187" s="161"/>
      <c r="N187" s="162" t="s">
        <v>41</v>
      </c>
      <c r="O187" s="83"/>
      <c r="P187" s="163">
        <f>$O$187*$H$187</f>
        <v>0</v>
      </c>
      <c r="Q187" s="163">
        <v>0.02102</v>
      </c>
      <c r="R187" s="163">
        <f>$Q$187*$H$187</f>
        <v>0.6760031999999999</v>
      </c>
      <c r="S187" s="163">
        <v>0</v>
      </c>
      <c r="T187" s="164">
        <f>$S$187*$H$187</f>
        <v>0</v>
      </c>
      <c r="AR187" s="86" t="s">
        <v>133</v>
      </c>
      <c r="AT187" s="86" t="s">
        <v>128</v>
      </c>
      <c r="AU187" s="86" t="s">
        <v>77</v>
      </c>
      <c r="AY187" s="6" t="s">
        <v>126</v>
      </c>
      <c r="BE187" s="165">
        <f>IF($N$187="základní",$J$187,0)</f>
        <v>0</v>
      </c>
      <c r="BF187" s="165">
        <f>IF($N$187="snížená",$J$187,0)</f>
        <v>0</v>
      </c>
      <c r="BG187" s="165">
        <f>IF($N$187="zákl. přenesená",$J$187,0)</f>
        <v>0</v>
      </c>
      <c r="BH187" s="165">
        <f>IF($N$187="sníž. přenesená",$J$187,0)</f>
        <v>0</v>
      </c>
      <c r="BI187" s="165">
        <f>IF($N$187="nulová",$J$187,0)</f>
        <v>0</v>
      </c>
      <c r="BJ187" s="86" t="s">
        <v>21</v>
      </c>
      <c r="BK187" s="165">
        <f>ROUND($I$187*$H$187,2)</f>
        <v>0</v>
      </c>
      <c r="BL187" s="86" t="s">
        <v>133</v>
      </c>
      <c r="BM187" s="86" t="s">
        <v>345</v>
      </c>
    </row>
    <row r="188" spans="2:51" s="6" customFormat="1" ht="13.5" customHeight="1">
      <c r="B188" s="166"/>
      <c r="C188" s="167"/>
      <c r="D188" s="168" t="s">
        <v>135</v>
      </c>
      <c r="E188" s="169"/>
      <c r="F188" s="169" t="s">
        <v>346</v>
      </c>
      <c r="G188" s="167"/>
      <c r="H188" s="170">
        <v>32.16</v>
      </c>
      <c r="J188" s="167"/>
      <c r="K188" s="167"/>
      <c r="L188" s="171"/>
      <c r="M188" s="172"/>
      <c r="N188" s="167"/>
      <c r="O188" s="167"/>
      <c r="P188" s="167"/>
      <c r="Q188" s="167"/>
      <c r="R188" s="167"/>
      <c r="S188" s="167"/>
      <c r="T188" s="173"/>
      <c r="AT188" s="174" t="s">
        <v>135</v>
      </c>
      <c r="AU188" s="174" t="s">
        <v>77</v>
      </c>
      <c r="AV188" s="174" t="s">
        <v>77</v>
      </c>
      <c r="AW188" s="174" t="s">
        <v>86</v>
      </c>
      <c r="AX188" s="174" t="s">
        <v>21</v>
      </c>
      <c r="AY188" s="174" t="s">
        <v>126</v>
      </c>
    </row>
    <row r="189" spans="2:65" s="6" customFormat="1" ht="13.5" customHeight="1">
      <c r="B189" s="82"/>
      <c r="C189" s="154" t="s">
        <v>347</v>
      </c>
      <c r="D189" s="154" t="s">
        <v>128</v>
      </c>
      <c r="E189" s="155" t="s">
        <v>348</v>
      </c>
      <c r="F189" s="156" t="s">
        <v>349</v>
      </c>
      <c r="G189" s="157" t="s">
        <v>192</v>
      </c>
      <c r="H189" s="158">
        <v>162.448</v>
      </c>
      <c r="I189" s="159"/>
      <c r="J189" s="160">
        <f>ROUND($I$189*$H$189,2)</f>
        <v>0</v>
      </c>
      <c r="K189" s="156" t="s">
        <v>132</v>
      </c>
      <c r="L189" s="128"/>
      <c r="M189" s="161"/>
      <c r="N189" s="162" t="s">
        <v>41</v>
      </c>
      <c r="O189" s="83"/>
      <c r="P189" s="163">
        <f>$O$189*$H$189</f>
        <v>0</v>
      </c>
      <c r="Q189" s="163">
        <v>0</v>
      </c>
      <c r="R189" s="163">
        <f>$Q$189*$H$189</f>
        <v>0</v>
      </c>
      <c r="S189" s="163">
        <v>0</v>
      </c>
      <c r="T189" s="164">
        <f>$S$189*$H$189</f>
        <v>0</v>
      </c>
      <c r="AR189" s="86" t="s">
        <v>133</v>
      </c>
      <c r="AT189" s="86" t="s">
        <v>128</v>
      </c>
      <c r="AU189" s="86" t="s">
        <v>77</v>
      </c>
      <c r="AY189" s="6" t="s">
        <v>126</v>
      </c>
      <c r="BE189" s="165">
        <f>IF($N$189="základní",$J$189,0)</f>
        <v>0</v>
      </c>
      <c r="BF189" s="165">
        <f>IF($N$189="snížená",$J$189,0)</f>
        <v>0</v>
      </c>
      <c r="BG189" s="165">
        <f>IF($N$189="zákl. přenesená",$J$189,0)</f>
        <v>0</v>
      </c>
      <c r="BH189" s="165">
        <f>IF($N$189="sníž. přenesená",$J$189,0)</f>
        <v>0</v>
      </c>
      <c r="BI189" s="165">
        <f>IF($N$189="nulová",$J$189,0)</f>
        <v>0</v>
      </c>
      <c r="BJ189" s="86" t="s">
        <v>21</v>
      </c>
      <c r="BK189" s="165">
        <f>ROUND($I$189*$H$189,2)</f>
        <v>0</v>
      </c>
      <c r="BL189" s="86" t="s">
        <v>133</v>
      </c>
      <c r="BM189" s="86" t="s">
        <v>350</v>
      </c>
    </row>
    <row r="190" spans="2:65" s="6" customFormat="1" ht="13.5" customHeight="1">
      <c r="B190" s="82"/>
      <c r="C190" s="157" t="s">
        <v>351</v>
      </c>
      <c r="D190" s="157" t="s">
        <v>128</v>
      </c>
      <c r="E190" s="155" t="s">
        <v>352</v>
      </c>
      <c r="F190" s="156" t="s">
        <v>353</v>
      </c>
      <c r="G190" s="157" t="s">
        <v>192</v>
      </c>
      <c r="H190" s="158">
        <v>32.16</v>
      </c>
      <c r="I190" s="159"/>
      <c r="J190" s="160">
        <f>ROUND($I$190*$H$190,2)</f>
        <v>0</v>
      </c>
      <c r="K190" s="156" t="s">
        <v>132</v>
      </c>
      <c r="L190" s="128"/>
      <c r="M190" s="161"/>
      <c r="N190" s="162" t="s">
        <v>41</v>
      </c>
      <c r="O190" s="83"/>
      <c r="P190" s="163">
        <f>$O$190*$H$190</f>
        <v>0</v>
      </c>
      <c r="Q190" s="163">
        <v>0</v>
      </c>
      <c r="R190" s="163">
        <f>$Q$190*$H$190</f>
        <v>0</v>
      </c>
      <c r="S190" s="163">
        <v>0</v>
      </c>
      <c r="T190" s="164">
        <f>$S$190*$H$190</f>
        <v>0</v>
      </c>
      <c r="AR190" s="86" t="s">
        <v>133</v>
      </c>
      <c r="AT190" s="86" t="s">
        <v>128</v>
      </c>
      <c r="AU190" s="86" t="s">
        <v>77</v>
      </c>
      <c r="AY190" s="86" t="s">
        <v>126</v>
      </c>
      <c r="BE190" s="165">
        <f>IF($N$190="základní",$J$190,0)</f>
        <v>0</v>
      </c>
      <c r="BF190" s="165">
        <f>IF($N$190="snížená",$J$190,0)</f>
        <v>0</v>
      </c>
      <c r="BG190" s="165">
        <f>IF($N$190="zákl. přenesená",$J$190,0)</f>
        <v>0</v>
      </c>
      <c r="BH190" s="165">
        <f>IF($N$190="sníž. přenesená",$J$190,0)</f>
        <v>0</v>
      </c>
      <c r="BI190" s="165">
        <f>IF($N$190="nulová",$J$190,0)</f>
        <v>0</v>
      </c>
      <c r="BJ190" s="86" t="s">
        <v>21</v>
      </c>
      <c r="BK190" s="165">
        <f>ROUND($I$190*$H$190,2)</f>
        <v>0</v>
      </c>
      <c r="BL190" s="86" t="s">
        <v>133</v>
      </c>
      <c r="BM190" s="86" t="s">
        <v>354</v>
      </c>
    </row>
    <row r="191" spans="2:65" s="6" customFormat="1" ht="13.5" customHeight="1">
      <c r="B191" s="82"/>
      <c r="C191" s="157" t="s">
        <v>355</v>
      </c>
      <c r="D191" s="157" t="s">
        <v>128</v>
      </c>
      <c r="E191" s="155" t="s">
        <v>356</v>
      </c>
      <c r="F191" s="156" t="s">
        <v>357</v>
      </c>
      <c r="G191" s="157" t="s">
        <v>251</v>
      </c>
      <c r="H191" s="158">
        <v>2</v>
      </c>
      <c r="I191" s="159"/>
      <c r="J191" s="160">
        <f>ROUND($I$191*$H$191,2)</f>
        <v>0</v>
      </c>
      <c r="K191" s="156" t="s">
        <v>132</v>
      </c>
      <c r="L191" s="128"/>
      <c r="M191" s="161"/>
      <c r="N191" s="162" t="s">
        <v>41</v>
      </c>
      <c r="O191" s="83"/>
      <c r="P191" s="163">
        <f>$O$191*$H$191</f>
        <v>0</v>
      </c>
      <c r="Q191" s="163">
        <v>0.29591</v>
      </c>
      <c r="R191" s="163">
        <f>$Q$191*$H$191</f>
        <v>0.59182</v>
      </c>
      <c r="S191" s="163">
        <v>0</v>
      </c>
      <c r="T191" s="164">
        <f>$S$191*$H$191</f>
        <v>0</v>
      </c>
      <c r="AR191" s="86" t="s">
        <v>133</v>
      </c>
      <c r="AT191" s="86" t="s">
        <v>128</v>
      </c>
      <c r="AU191" s="86" t="s">
        <v>77</v>
      </c>
      <c r="AY191" s="86" t="s">
        <v>126</v>
      </c>
      <c r="BE191" s="165">
        <f>IF($N$191="základní",$J$191,0)</f>
        <v>0</v>
      </c>
      <c r="BF191" s="165">
        <f>IF($N$191="snížená",$J$191,0)</f>
        <v>0</v>
      </c>
      <c r="BG191" s="165">
        <f>IF($N$191="zákl. přenesená",$J$191,0)</f>
        <v>0</v>
      </c>
      <c r="BH191" s="165">
        <f>IF($N$191="sníž. přenesená",$J$191,0)</f>
        <v>0</v>
      </c>
      <c r="BI191" s="165">
        <f>IF($N$191="nulová",$J$191,0)</f>
        <v>0</v>
      </c>
      <c r="BJ191" s="86" t="s">
        <v>21</v>
      </c>
      <c r="BK191" s="165">
        <f>ROUND($I$191*$H$191,2)</f>
        <v>0</v>
      </c>
      <c r="BL191" s="86" t="s">
        <v>133</v>
      </c>
      <c r="BM191" s="86" t="s">
        <v>358</v>
      </c>
    </row>
    <row r="192" spans="2:51" s="6" customFormat="1" ht="13.5" customHeight="1">
      <c r="B192" s="166"/>
      <c r="C192" s="167"/>
      <c r="D192" s="168" t="s">
        <v>135</v>
      </c>
      <c r="E192" s="169"/>
      <c r="F192" s="169" t="s">
        <v>77</v>
      </c>
      <c r="G192" s="167"/>
      <c r="H192" s="170">
        <v>2</v>
      </c>
      <c r="J192" s="167"/>
      <c r="K192" s="167"/>
      <c r="L192" s="171"/>
      <c r="M192" s="172"/>
      <c r="N192" s="167"/>
      <c r="O192" s="167"/>
      <c r="P192" s="167"/>
      <c r="Q192" s="167"/>
      <c r="R192" s="167"/>
      <c r="S192" s="167"/>
      <c r="T192" s="173"/>
      <c r="AT192" s="174" t="s">
        <v>135</v>
      </c>
      <c r="AU192" s="174" t="s">
        <v>77</v>
      </c>
      <c r="AV192" s="174" t="s">
        <v>77</v>
      </c>
      <c r="AW192" s="174" t="s">
        <v>86</v>
      </c>
      <c r="AX192" s="174" t="s">
        <v>21</v>
      </c>
      <c r="AY192" s="174" t="s">
        <v>126</v>
      </c>
    </row>
    <row r="193" spans="2:65" s="6" customFormat="1" ht="13.5" customHeight="1">
      <c r="B193" s="82"/>
      <c r="C193" s="154" t="s">
        <v>359</v>
      </c>
      <c r="D193" s="154" t="s">
        <v>128</v>
      </c>
      <c r="E193" s="155" t="s">
        <v>360</v>
      </c>
      <c r="F193" s="156" t="s">
        <v>361</v>
      </c>
      <c r="G193" s="157" t="s">
        <v>192</v>
      </c>
      <c r="H193" s="158">
        <v>2.88</v>
      </c>
      <c r="I193" s="159"/>
      <c r="J193" s="160">
        <f>ROUND($I$193*$H$193,2)</f>
        <v>0</v>
      </c>
      <c r="K193" s="156" t="s">
        <v>132</v>
      </c>
      <c r="L193" s="128"/>
      <c r="M193" s="161"/>
      <c r="N193" s="162" t="s">
        <v>41</v>
      </c>
      <c r="O193" s="83"/>
      <c r="P193" s="163">
        <f>$O$193*$H$193</f>
        <v>0</v>
      </c>
      <c r="Q193" s="163">
        <v>0.01136</v>
      </c>
      <c r="R193" s="163">
        <f>$Q$193*$H$193</f>
        <v>0.0327168</v>
      </c>
      <c r="S193" s="163">
        <v>0</v>
      </c>
      <c r="T193" s="164">
        <f>$S$193*$H$193</f>
        <v>0</v>
      </c>
      <c r="AR193" s="86" t="s">
        <v>133</v>
      </c>
      <c r="AT193" s="86" t="s">
        <v>128</v>
      </c>
      <c r="AU193" s="86" t="s">
        <v>77</v>
      </c>
      <c r="AY193" s="6" t="s">
        <v>126</v>
      </c>
      <c r="BE193" s="165">
        <f>IF($N$193="základní",$J$193,0)</f>
        <v>0</v>
      </c>
      <c r="BF193" s="165">
        <f>IF($N$193="snížená",$J$193,0)</f>
        <v>0</v>
      </c>
      <c r="BG193" s="165">
        <f>IF($N$193="zákl. přenesená",$J$193,0)</f>
        <v>0</v>
      </c>
      <c r="BH193" s="165">
        <f>IF($N$193="sníž. přenesená",$J$193,0)</f>
        <v>0</v>
      </c>
      <c r="BI193" s="165">
        <f>IF($N$193="nulová",$J$193,0)</f>
        <v>0</v>
      </c>
      <c r="BJ193" s="86" t="s">
        <v>21</v>
      </c>
      <c r="BK193" s="165">
        <f>ROUND($I$193*$H$193,2)</f>
        <v>0</v>
      </c>
      <c r="BL193" s="86" t="s">
        <v>133</v>
      </c>
      <c r="BM193" s="86" t="s">
        <v>362</v>
      </c>
    </row>
    <row r="194" spans="2:51" s="6" customFormat="1" ht="13.5" customHeight="1">
      <c r="B194" s="166"/>
      <c r="C194" s="167"/>
      <c r="D194" s="168" t="s">
        <v>135</v>
      </c>
      <c r="E194" s="169"/>
      <c r="F194" s="169" t="s">
        <v>363</v>
      </c>
      <c r="G194" s="167"/>
      <c r="H194" s="170">
        <v>2.88</v>
      </c>
      <c r="J194" s="167"/>
      <c r="K194" s="167"/>
      <c r="L194" s="171"/>
      <c r="M194" s="172"/>
      <c r="N194" s="167"/>
      <c r="O194" s="167"/>
      <c r="P194" s="167"/>
      <c r="Q194" s="167"/>
      <c r="R194" s="167"/>
      <c r="S194" s="167"/>
      <c r="T194" s="173"/>
      <c r="AT194" s="174" t="s">
        <v>135</v>
      </c>
      <c r="AU194" s="174" t="s">
        <v>77</v>
      </c>
      <c r="AV194" s="174" t="s">
        <v>77</v>
      </c>
      <c r="AW194" s="174" t="s">
        <v>86</v>
      </c>
      <c r="AX194" s="174" t="s">
        <v>21</v>
      </c>
      <c r="AY194" s="174" t="s">
        <v>126</v>
      </c>
    </row>
    <row r="195" spans="2:65" s="6" customFormat="1" ht="13.5" customHeight="1">
      <c r="B195" s="82"/>
      <c r="C195" s="154" t="s">
        <v>364</v>
      </c>
      <c r="D195" s="154" t="s">
        <v>128</v>
      </c>
      <c r="E195" s="155" t="s">
        <v>365</v>
      </c>
      <c r="F195" s="156" t="s">
        <v>366</v>
      </c>
      <c r="G195" s="157" t="s">
        <v>192</v>
      </c>
      <c r="H195" s="158">
        <v>2.88</v>
      </c>
      <c r="I195" s="159"/>
      <c r="J195" s="160">
        <f>ROUND($I$195*$H$195,2)</f>
        <v>0</v>
      </c>
      <c r="K195" s="156" t="s">
        <v>132</v>
      </c>
      <c r="L195" s="128"/>
      <c r="M195" s="161"/>
      <c r="N195" s="162" t="s">
        <v>41</v>
      </c>
      <c r="O195" s="83"/>
      <c r="P195" s="163">
        <f>$O$195*$H$195</f>
        <v>0</v>
      </c>
      <c r="Q195" s="163">
        <v>0</v>
      </c>
      <c r="R195" s="163">
        <f>$Q$195*$H$195</f>
        <v>0</v>
      </c>
      <c r="S195" s="163">
        <v>0</v>
      </c>
      <c r="T195" s="164">
        <f>$S$195*$H$195</f>
        <v>0</v>
      </c>
      <c r="AR195" s="86" t="s">
        <v>133</v>
      </c>
      <c r="AT195" s="86" t="s">
        <v>128</v>
      </c>
      <c r="AU195" s="86" t="s">
        <v>77</v>
      </c>
      <c r="AY195" s="6" t="s">
        <v>126</v>
      </c>
      <c r="BE195" s="165">
        <f>IF($N$195="základní",$J$195,0)</f>
        <v>0</v>
      </c>
      <c r="BF195" s="165">
        <f>IF($N$195="snížená",$J$195,0)</f>
        <v>0</v>
      </c>
      <c r="BG195" s="165">
        <f>IF($N$195="zákl. přenesená",$J$195,0)</f>
        <v>0</v>
      </c>
      <c r="BH195" s="165">
        <f>IF($N$195="sníž. přenesená",$J$195,0)</f>
        <v>0</v>
      </c>
      <c r="BI195" s="165">
        <f>IF($N$195="nulová",$J$195,0)</f>
        <v>0</v>
      </c>
      <c r="BJ195" s="86" t="s">
        <v>21</v>
      </c>
      <c r="BK195" s="165">
        <f>ROUND($I$195*$H$195,2)</f>
        <v>0</v>
      </c>
      <c r="BL195" s="86" t="s">
        <v>133</v>
      </c>
      <c r="BM195" s="86" t="s">
        <v>367</v>
      </c>
    </row>
    <row r="196" spans="2:65" s="6" customFormat="1" ht="13.5" customHeight="1">
      <c r="B196" s="82"/>
      <c r="C196" s="157" t="s">
        <v>368</v>
      </c>
      <c r="D196" s="157" t="s">
        <v>128</v>
      </c>
      <c r="E196" s="155" t="s">
        <v>369</v>
      </c>
      <c r="F196" s="156" t="s">
        <v>370</v>
      </c>
      <c r="G196" s="157" t="s">
        <v>192</v>
      </c>
      <c r="H196" s="158">
        <v>1.12</v>
      </c>
      <c r="I196" s="159"/>
      <c r="J196" s="160">
        <f>ROUND($I$196*$H$196,2)</f>
        <v>0</v>
      </c>
      <c r="K196" s="156" t="s">
        <v>132</v>
      </c>
      <c r="L196" s="128"/>
      <c r="M196" s="161"/>
      <c r="N196" s="162" t="s">
        <v>41</v>
      </c>
      <c r="O196" s="83"/>
      <c r="P196" s="163">
        <f>$O$196*$H$196</f>
        <v>0</v>
      </c>
      <c r="Q196" s="163">
        <v>0.02102</v>
      </c>
      <c r="R196" s="163">
        <f>$Q$196*$H$196</f>
        <v>0.0235424</v>
      </c>
      <c r="S196" s="163">
        <v>0</v>
      </c>
      <c r="T196" s="164">
        <f>$S$196*$H$196</f>
        <v>0</v>
      </c>
      <c r="AR196" s="86" t="s">
        <v>133</v>
      </c>
      <c r="AT196" s="86" t="s">
        <v>128</v>
      </c>
      <c r="AU196" s="86" t="s">
        <v>77</v>
      </c>
      <c r="AY196" s="86" t="s">
        <v>126</v>
      </c>
      <c r="BE196" s="165">
        <f>IF($N$196="základní",$J$196,0)</f>
        <v>0</v>
      </c>
      <c r="BF196" s="165">
        <f>IF($N$196="snížená",$J$196,0)</f>
        <v>0</v>
      </c>
      <c r="BG196" s="165">
        <f>IF($N$196="zákl. přenesená",$J$196,0)</f>
        <v>0</v>
      </c>
      <c r="BH196" s="165">
        <f>IF($N$196="sníž. přenesená",$J$196,0)</f>
        <v>0</v>
      </c>
      <c r="BI196" s="165">
        <f>IF($N$196="nulová",$J$196,0)</f>
        <v>0</v>
      </c>
      <c r="BJ196" s="86" t="s">
        <v>21</v>
      </c>
      <c r="BK196" s="165">
        <f>ROUND($I$196*$H$196,2)</f>
        <v>0</v>
      </c>
      <c r="BL196" s="86" t="s">
        <v>133</v>
      </c>
      <c r="BM196" s="86" t="s">
        <v>371</v>
      </c>
    </row>
    <row r="197" spans="2:51" s="6" customFormat="1" ht="13.5" customHeight="1">
      <c r="B197" s="166"/>
      <c r="C197" s="167"/>
      <c r="D197" s="168" t="s">
        <v>135</v>
      </c>
      <c r="E197" s="169"/>
      <c r="F197" s="169" t="s">
        <v>372</v>
      </c>
      <c r="G197" s="167"/>
      <c r="H197" s="170">
        <v>1.12</v>
      </c>
      <c r="J197" s="167"/>
      <c r="K197" s="167"/>
      <c r="L197" s="171"/>
      <c r="M197" s="172"/>
      <c r="N197" s="167"/>
      <c r="O197" s="167"/>
      <c r="P197" s="167"/>
      <c r="Q197" s="167"/>
      <c r="R197" s="167"/>
      <c r="S197" s="167"/>
      <c r="T197" s="173"/>
      <c r="AT197" s="174" t="s">
        <v>135</v>
      </c>
      <c r="AU197" s="174" t="s">
        <v>77</v>
      </c>
      <c r="AV197" s="174" t="s">
        <v>77</v>
      </c>
      <c r="AW197" s="174" t="s">
        <v>86</v>
      </c>
      <c r="AX197" s="174" t="s">
        <v>21</v>
      </c>
      <c r="AY197" s="174" t="s">
        <v>126</v>
      </c>
    </row>
    <row r="198" spans="2:65" s="6" customFormat="1" ht="13.5" customHeight="1">
      <c r="B198" s="82"/>
      <c r="C198" s="154" t="s">
        <v>373</v>
      </c>
      <c r="D198" s="154" t="s">
        <v>128</v>
      </c>
      <c r="E198" s="155" t="s">
        <v>374</v>
      </c>
      <c r="F198" s="156" t="s">
        <v>375</v>
      </c>
      <c r="G198" s="157" t="s">
        <v>131</v>
      </c>
      <c r="H198" s="158">
        <v>0.75</v>
      </c>
      <c r="I198" s="159"/>
      <c r="J198" s="160">
        <f>ROUND($I$198*$H$198,2)</f>
        <v>0</v>
      </c>
      <c r="K198" s="156" t="s">
        <v>132</v>
      </c>
      <c r="L198" s="128"/>
      <c r="M198" s="161"/>
      <c r="N198" s="162" t="s">
        <v>41</v>
      </c>
      <c r="O198" s="83"/>
      <c r="P198" s="163">
        <f>$O$198*$H$198</f>
        <v>0</v>
      </c>
      <c r="Q198" s="163">
        <v>0</v>
      </c>
      <c r="R198" s="163">
        <f>$Q$198*$H$198</f>
        <v>0</v>
      </c>
      <c r="S198" s="163">
        <v>0</v>
      </c>
      <c r="T198" s="164">
        <f>$S$198*$H$198</f>
        <v>0</v>
      </c>
      <c r="AR198" s="86" t="s">
        <v>133</v>
      </c>
      <c r="AT198" s="86" t="s">
        <v>128</v>
      </c>
      <c r="AU198" s="86" t="s">
        <v>77</v>
      </c>
      <c r="AY198" s="6" t="s">
        <v>126</v>
      </c>
      <c r="BE198" s="165">
        <f>IF($N$198="základní",$J$198,0)</f>
        <v>0</v>
      </c>
      <c r="BF198" s="165">
        <f>IF($N$198="snížená",$J$198,0)</f>
        <v>0</v>
      </c>
      <c r="BG198" s="165">
        <f>IF($N$198="zákl. přenesená",$J$198,0)</f>
        <v>0</v>
      </c>
      <c r="BH198" s="165">
        <f>IF($N$198="sníž. přenesená",$J$198,0)</f>
        <v>0</v>
      </c>
      <c r="BI198" s="165">
        <f>IF($N$198="nulová",$J$198,0)</f>
        <v>0</v>
      </c>
      <c r="BJ198" s="86" t="s">
        <v>21</v>
      </c>
      <c r="BK198" s="165">
        <f>ROUND($I$198*$H$198,2)</f>
        <v>0</v>
      </c>
      <c r="BL198" s="86" t="s">
        <v>133</v>
      </c>
      <c r="BM198" s="86" t="s">
        <v>376</v>
      </c>
    </row>
    <row r="199" spans="2:51" s="6" customFormat="1" ht="13.5" customHeight="1">
      <c r="B199" s="166"/>
      <c r="C199" s="167"/>
      <c r="D199" s="168" t="s">
        <v>135</v>
      </c>
      <c r="E199" s="169"/>
      <c r="F199" s="169" t="s">
        <v>377</v>
      </c>
      <c r="G199" s="167"/>
      <c r="H199" s="170">
        <v>0.75</v>
      </c>
      <c r="J199" s="167"/>
      <c r="K199" s="167"/>
      <c r="L199" s="171"/>
      <c r="M199" s="172"/>
      <c r="N199" s="167"/>
      <c r="O199" s="167"/>
      <c r="P199" s="167"/>
      <c r="Q199" s="167"/>
      <c r="R199" s="167"/>
      <c r="S199" s="167"/>
      <c r="T199" s="173"/>
      <c r="AT199" s="174" t="s">
        <v>135</v>
      </c>
      <c r="AU199" s="174" t="s">
        <v>77</v>
      </c>
      <c r="AV199" s="174" t="s">
        <v>77</v>
      </c>
      <c r="AW199" s="174" t="s">
        <v>86</v>
      </c>
      <c r="AX199" s="174" t="s">
        <v>21</v>
      </c>
      <c r="AY199" s="174" t="s">
        <v>126</v>
      </c>
    </row>
    <row r="200" spans="2:65" s="6" customFormat="1" ht="13.5" customHeight="1">
      <c r="B200" s="82"/>
      <c r="C200" s="154" t="s">
        <v>378</v>
      </c>
      <c r="D200" s="154" t="s">
        <v>128</v>
      </c>
      <c r="E200" s="155" t="s">
        <v>379</v>
      </c>
      <c r="F200" s="156" t="s">
        <v>380</v>
      </c>
      <c r="G200" s="157" t="s">
        <v>203</v>
      </c>
      <c r="H200" s="158">
        <v>10</v>
      </c>
      <c r="I200" s="159"/>
      <c r="J200" s="160">
        <f>ROUND($I$200*$H$200,2)</f>
        <v>0</v>
      </c>
      <c r="K200" s="156"/>
      <c r="L200" s="128"/>
      <c r="M200" s="161"/>
      <c r="N200" s="162" t="s">
        <v>41</v>
      </c>
      <c r="O200" s="83"/>
      <c r="P200" s="163">
        <f>$O$200*$H$200</f>
        <v>0</v>
      </c>
      <c r="Q200" s="163">
        <v>0</v>
      </c>
      <c r="R200" s="163">
        <f>$Q$200*$H$200</f>
        <v>0</v>
      </c>
      <c r="S200" s="163">
        <v>0</v>
      </c>
      <c r="T200" s="164">
        <f>$S$200*$H$200</f>
        <v>0</v>
      </c>
      <c r="AR200" s="86" t="s">
        <v>133</v>
      </c>
      <c r="AT200" s="86" t="s">
        <v>128</v>
      </c>
      <c r="AU200" s="86" t="s">
        <v>77</v>
      </c>
      <c r="AY200" s="6" t="s">
        <v>126</v>
      </c>
      <c r="BE200" s="165">
        <f>IF($N$200="základní",$J$200,0)</f>
        <v>0</v>
      </c>
      <c r="BF200" s="165">
        <f>IF($N$200="snížená",$J$200,0)</f>
        <v>0</v>
      </c>
      <c r="BG200" s="165">
        <f>IF($N$200="zákl. přenesená",$J$200,0)</f>
        <v>0</v>
      </c>
      <c r="BH200" s="165">
        <f>IF($N$200="sníž. přenesená",$J$200,0)</f>
        <v>0</v>
      </c>
      <c r="BI200" s="165">
        <f>IF($N$200="nulová",$J$200,0)</f>
        <v>0</v>
      </c>
      <c r="BJ200" s="86" t="s">
        <v>21</v>
      </c>
      <c r="BK200" s="165">
        <f>ROUND($I$200*$H$200,2)</f>
        <v>0</v>
      </c>
      <c r="BL200" s="86" t="s">
        <v>133</v>
      </c>
      <c r="BM200" s="86" t="s">
        <v>381</v>
      </c>
    </row>
    <row r="201" spans="2:65" s="6" customFormat="1" ht="13.5" customHeight="1">
      <c r="B201" s="82"/>
      <c r="C201" s="157" t="s">
        <v>382</v>
      </c>
      <c r="D201" s="157" t="s">
        <v>128</v>
      </c>
      <c r="E201" s="155" t="s">
        <v>383</v>
      </c>
      <c r="F201" s="156" t="s">
        <v>384</v>
      </c>
      <c r="G201" s="157" t="s">
        <v>131</v>
      </c>
      <c r="H201" s="158">
        <v>14</v>
      </c>
      <c r="I201" s="159"/>
      <c r="J201" s="160">
        <f>ROUND($I$201*$H$201,2)</f>
        <v>0</v>
      </c>
      <c r="K201" s="156" t="s">
        <v>132</v>
      </c>
      <c r="L201" s="128"/>
      <c r="M201" s="161"/>
      <c r="N201" s="162" t="s">
        <v>41</v>
      </c>
      <c r="O201" s="83"/>
      <c r="P201" s="163">
        <f>$O$201*$H$201</f>
        <v>0</v>
      </c>
      <c r="Q201" s="163">
        <v>2.43408</v>
      </c>
      <c r="R201" s="163">
        <f>$Q$201*$H$201</f>
        <v>34.077119999999994</v>
      </c>
      <c r="S201" s="163">
        <v>0</v>
      </c>
      <c r="T201" s="164">
        <f>$S$201*$H$201</f>
        <v>0</v>
      </c>
      <c r="AR201" s="86" t="s">
        <v>133</v>
      </c>
      <c r="AT201" s="86" t="s">
        <v>128</v>
      </c>
      <c r="AU201" s="86" t="s">
        <v>77</v>
      </c>
      <c r="AY201" s="86" t="s">
        <v>126</v>
      </c>
      <c r="BE201" s="165">
        <f>IF($N$201="základní",$J$201,0)</f>
        <v>0</v>
      </c>
      <c r="BF201" s="165">
        <f>IF($N$201="snížená",$J$201,0)</f>
        <v>0</v>
      </c>
      <c r="BG201" s="165">
        <f>IF($N$201="zákl. přenesená",$J$201,0)</f>
        <v>0</v>
      </c>
      <c r="BH201" s="165">
        <f>IF($N$201="sníž. přenesená",$J$201,0)</f>
        <v>0</v>
      </c>
      <c r="BI201" s="165">
        <f>IF($N$201="nulová",$J$201,0)</f>
        <v>0</v>
      </c>
      <c r="BJ201" s="86" t="s">
        <v>21</v>
      </c>
      <c r="BK201" s="165">
        <f>ROUND($I$201*$H$201,2)</f>
        <v>0</v>
      </c>
      <c r="BL201" s="86" t="s">
        <v>133</v>
      </c>
      <c r="BM201" s="86" t="s">
        <v>385</v>
      </c>
    </row>
    <row r="202" spans="2:51" s="6" customFormat="1" ht="13.5" customHeight="1">
      <c r="B202" s="166"/>
      <c r="C202" s="167"/>
      <c r="D202" s="168" t="s">
        <v>135</v>
      </c>
      <c r="E202" s="169"/>
      <c r="F202" s="169" t="s">
        <v>386</v>
      </c>
      <c r="G202" s="167"/>
      <c r="H202" s="170">
        <v>14</v>
      </c>
      <c r="J202" s="167"/>
      <c r="K202" s="167"/>
      <c r="L202" s="171"/>
      <c r="M202" s="172"/>
      <c r="N202" s="167"/>
      <c r="O202" s="167"/>
      <c r="P202" s="167"/>
      <c r="Q202" s="167"/>
      <c r="R202" s="167"/>
      <c r="S202" s="167"/>
      <c r="T202" s="173"/>
      <c r="AT202" s="174" t="s">
        <v>135</v>
      </c>
      <c r="AU202" s="174" t="s">
        <v>77</v>
      </c>
      <c r="AV202" s="174" t="s">
        <v>77</v>
      </c>
      <c r="AW202" s="174" t="s">
        <v>86</v>
      </c>
      <c r="AX202" s="174" t="s">
        <v>21</v>
      </c>
      <c r="AY202" s="174" t="s">
        <v>126</v>
      </c>
    </row>
    <row r="203" spans="2:65" s="6" customFormat="1" ht="13.5" customHeight="1">
      <c r="B203" s="82"/>
      <c r="C203" s="154" t="s">
        <v>387</v>
      </c>
      <c r="D203" s="154" t="s">
        <v>128</v>
      </c>
      <c r="E203" s="155" t="s">
        <v>388</v>
      </c>
      <c r="F203" s="156" t="s">
        <v>389</v>
      </c>
      <c r="G203" s="157" t="s">
        <v>131</v>
      </c>
      <c r="H203" s="158">
        <v>24</v>
      </c>
      <c r="I203" s="159"/>
      <c r="J203" s="160">
        <f>ROUND($I$203*$H$203,2)</f>
        <v>0</v>
      </c>
      <c r="K203" s="156" t="s">
        <v>132</v>
      </c>
      <c r="L203" s="128"/>
      <c r="M203" s="161"/>
      <c r="N203" s="162" t="s">
        <v>41</v>
      </c>
      <c r="O203" s="83"/>
      <c r="P203" s="163">
        <f>$O$203*$H$203</f>
        <v>0</v>
      </c>
      <c r="Q203" s="163">
        <v>1.848</v>
      </c>
      <c r="R203" s="163">
        <f>$Q$203*$H$203</f>
        <v>44.352000000000004</v>
      </c>
      <c r="S203" s="163">
        <v>0</v>
      </c>
      <c r="T203" s="164">
        <f>$S$203*$H$203</f>
        <v>0</v>
      </c>
      <c r="AR203" s="86" t="s">
        <v>133</v>
      </c>
      <c r="AT203" s="86" t="s">
        <v>128</v>
      </c>
      <c r="AU203" s="86" t="s">
        <v>77</v>
      </c>
      <c r="AY203" s="6" t="s">
        <v>126</v>
      </c>
      <c r="BE203" s="165">
        <f>IF($N$203="základní",$J$203,0)</f>
        <v>0</v>
      </c>
      <c r="BF203" s="165">
        <f>IF($N$203="snížená",$J$203,0)</f>
        <v>0</v>
      </c>
      <c r="BG203" s="165">
        <f>IF($N$203="zákl. přenesená",$J$203,0)</f>
        <v>0</v>
      </c>
      <c r="BH203" s="165">
        <f>IF($N$203="sníž. přenesená",$J$203,0)</f>
        <v>0</v>
      </c>
      <c r="BI203" s="165">
        <f>IF($N$203="nulová",$J$203,0)</f>
        <v>0</v>
      </c>
      <c r="BJ203" s="86" t="s">
        <v>21</v>
      </c>
      <c r="BK203" s="165">
        <f>ROUND($I$203*$H$203,2)</f>
        <v>0</v>
      </c>
      <c r="BL203" s="86" t="s">
        <v>133</v>
      </c>
      <c r="BM203" s="86" t="s">
        <v>390</v>
      </c>
    </row>
    <row r="204" spans="2:51" s="6" customFormat="1" ht="13.5" customHeight="1">
      <c r="B204" s="166"/>
      <c r="C204" s="167"/>
      <c r="D204" s="168" t="s">
        <v>135</v>
      </c>
      <c r="E204" s="169"/>
      <c r="F204" s="169" t="s">
        <v>391</v>
      </c>
      <c r="G204" s="167"/>
      <c r="H204" s="170">
        <v>24</v>
      </c>
      <c r="J204" s="167"/>
      <c r="K204" s="167"/>
      <c r="L204" s="171"/>
      <c r="M204" s="172"/>
      <c r="N204" s="167"/>
      <c r="O204" s="167"/>
      <c r="P204" s="167"/>
      <c r="Q204" s="167"/>
      <c r="R204" s="167"/>
      <c r="S204" s="167"/>
      <c r="T204" s="173"/>
      <c r="AT204" s="174" t="s">
        <v>135</v>
      </c>
      <c r="AU204" s="174" t="s">
        <v>77</v>
      </c>
      <c r="AV204" s="174" t="s">
        <v>77</v>
      </c>
      <c r="AW204" s="174" t="s">
        <v>86</v>
      </c>
      <c r="AX204" s="174" t="s">
        <v>21</v>
      </c>
      <c r="AY204" s="174" t="s">
        <v>126</v>
      </c>
    </row>
    <row r="205" spans="2:65" s="6" customFormat="1" ht="13.5" customHeight="1">
      <c r="B205" s="82"/>
      <c r="C205" s="154" t="s">
        <v>392</v>
      </c>
      <c r="D205" s="154" t="s">
        <v>128</v>
      </c>
      <c r="E205" s="155" t="s">
        <v>393</v>
      </c>
      <c r="F205" s="156" t="s">
        <v>394</v>
      </c>
      <c r="G205" s="157" t="s">
        <v>131</v>
      </c>
      <c r="H205" s="158">
        <v>8.64</v>
      </c>
      <c r="I205" s="159"/>
      <c r="J205" s="160">
        <f>ROUND($I$205*$H$205,2)</f>
        <v>0</v>
      </c>
      <c r="K205" s="156" t="s">
        <v>132</v>
      </c>
      <c r="L205" s="128"/>
      <c r="M205" s="161"/>
      <c r="N205" s="162" t="s">
        <v>41</v>
      </c>
      <c r="O205" s="83"/>
      <c r="P205" s="163">
        <f>$O$205*$H$205</f>
        <v>0</v>
      </c>
      <c r="Q205" s="163">
        <v>2.004</v>
      </c>
      <c r="R205" s="163">
        <f>$Q$205*$H$205</f>
        <v>17.31456</v>
      </c>
      <c r="S205" s="163">
        <v>0</v>
      </c>
      <c r="T205" s="164">
        <f>$S$205*$H$205</f>
        <v>0</v>
      </c>
      <c r="AR205" s="86" t="s">
        <v>133</v>
      </c>
      <c r="AT205" s="86" t="s">
        <v>128</v>
      </c>
      <c r="AU205" s="86" t="s">
        <v>77</v>
      </c>
      <c r="AY205" s="6" t="s">
        <v>126</v>
      </c>
      <c r="BE205" s="165">
        <f>IF($N$205="základní",$J$205,0)</f>
        <v>0</v>
      </c>
      <c r="BF205" s="165">
        <f>IF($N$205="snížená",$J$205,0)</f>
        <v>0</v>
      </c>
      <c r="BG205" s="165">
        <f>IF($N$205="zákl. přenesená",$J$205,0)</f>
        <v>0</v>
      </c>
      <c r="BH205" s="165">
        <f>IF($N$205="sníž. přenesená",$J$205,0)</f>
        <v>0</v>
      </c>
      <c r="BI205" s="165">
        <f>IF($N$205="nulová",$J$205,0)</f>
        <v>0</v>
      </c>
      <c r="BJ205" s="86" t="s">
        <v>21</v>
      </c>
      <c r="BK205" s="165">
        <f>ROUND($I$205*$H$205,2)</f>
        <v>0</v>
      </c>
      <c r="BL205" s="86" t="s">
        <v>133</v>
      </c>
      <c r="BM205" s="86" t="s">
        <v>395</v>
      </c>
    </row>
    <row r="206" spans="2:51" s="6" customFormat="1" ht="13.5" customHeight="1">
      <c r="B206" s="166"/>
      <c r="C206" s="167"/>
      <c r="D206" s="168" t="s">
        <v>135</v>
      </c>
      <c r="E206" s="169"/>
      <c r="F206" s="169" t="s">
        <v>396</v>
      </c>
      <c r="G206" s="167"/>
      <c r="H206" s="170">
        <v>8.64</v>
      </c>
      <c r="J206" s="167"/>
      <c r="K206" s="167"/>
      <c r="L206" s="171"/>
      <c r="M206" s="172"/>
      <c r="N206" s="167"/>
      <c r="O206" s="167"/>
      <c r="P206" s="167"/>
      <c r="Q206" s="167"/>
      <c r="R206" s="167"/>
      <c r="S206" s="167"/>
      <c r="T206" s="173"/>
      <c r="AT206" s="174" t="s">
        <v>135</v>
      </c>
      <c r="AU206" s="174" t="s">
        <v>77</v>
      </c>
      <c r="AV206" s="174" t="s">
        <v>77</v>
      </c>
      <c r="AW206" s="174" t="s">
        <v>86</v>
      </c>
      <c r="AX206" s="174" t="s">
        <v>21</v>
      </c>
      <c r="AY206" s="174" t="s">
        <v>126</v>
      </c>
    </row>
    <row r="207" spans="2:63" s="141" customFormat="1" ht="30" customHeight="1">
      <c r="B207" s="142"/>
      <c r="C207" s="143"/>
      <c r="D207" s="143" t="s">
        <v>69</v>
      </c>
      <c r="E207" s="152" t="s">
        <v>152</v>
      </c>
      <c r="F207" s="152" t="s">
        <v>397</v>
      </c>
      <c r="G207" s="143"/>
      <c r="H207" s="143"/>
      <c r="J207" s="153">
        <f>$BK$207</f>
        <v>0</v>
      </c>
      <c r="K207" s="143"/>
      <c r="L207" s="146"/>
      <c r="M207" s="147"/>
      <c r="N207" s="143"/>
      <c r="O207" s="143"/>
      <c r="P207" s="148">
        <f>SUM($P$208:$P$215)</f>
        <v>0</v>
      </c>
      <c r="Q207" s="143"/>
      <c r="R207" s="148">
        <f>SUM($R$208:$R$215)</f>
        <v>12.79434</v>
      </c>
      <c r="S207" s="143"/>
      <c r="T207" s="149">
        <f>SUM($T$208:$T$215)</f>
        <v>0</v>
      </c>
      <c r="AR207" s="150" t="s">
        <v>21</v>
      </c>
      <c r="AT207" s="150" t="s">
        <v>69</v>
      </c>
      <c r="AU207" s="150" t="s">
        <v>21</v>
      </c>
      <c r="AY207" s="150" t="s">
        <v>126</v>
      </c>
      <c r="BK207" s="151">
        <f>SUM($BK$208:$BK$215)</f>
        <v>0</v>
      </c>
    </row>
    <row r="208" spans="2:65" s="6" customFormat="1" ht="13.5" customHeight="1">
      <c r="B208" s="82"/>
      <c r="C208" s="154" t="s">
        <v>398</v>
      </c>
      <c r="D208" s="154" t="s">
        <v>128</v>
      </c>
      <c r="E208" s="155" t="s">
        <v>399</v>
      </c>
      <c r="F208" s="156" t="s">
        <v>400</v>
      </c>
      <c r="G208" s="157" t="s">
        <v>192</v>
      </c>
      <c r="H208" s="158">
        <v>45</v>
      </c>
      <c r="I208" s="159"/>
      <c r="J208" s="160">
        <f>ROUND($I$208*$H$208,2)</f>
        <v>0</v>
      </c>
      <c r="K208" s="156" t="s">
        <v>132</v>
      </c>
      <c r="L208" s="128"/>
      <c r="M208" s="161"/>
      <c r="N208" s="162" t="s">
        <v>41</v>
      </c>
      <c r="O208" s="83"/>
      <c r="P208" s="163">
        <f>$O$208*$H$208</f>
        <v>0</v>
      </c>
      <c r="Q208" s="163">
        <v>0</v>
      </c>
      <c r="R208" s="163">
        <f>$Q$208*$H$208</f>
        <v>0</v>
      </c>
      <c r="S208" s="163">
        <v>0</v>
      </c>
      <c r="T208" s="164">
        <f>$S$208*$H$208</f>
        <v>0</v>
      </c>
      <c r="AR208" s="86" t="s">
        <v>133</v>
      </c>
      <c r="AT208" s="86" t="s">
        <v>128</v>
      </c>
      <c r="AU208" s="86" t="s">
        <v>77</v>
      </c>
      <c r="AY208" s="6" t="s">
        <v>126</v>
      </c>
      <c r="BE208" s="165">
        <f>IF($N$208="základní",$J$208,0)</f>
        <v>0</v>
      </c>
      <c r="BF208" s="165">
        <f>IF($N$208="snížená",$J$208,0)</f>
        <v>0</v>
      </c>
      <c r="BG208" s="165">
        <f>IF($N$208="zákl. přenesená",$J$208,0)</f>
        <v>0</v>
      </c>
      <c r="BH208" s="165">
        <f>IF($N$208="sníž. přenesená",$J$208,0)</f>
        <v>0</v>
      </c>
      <c r="BI208" s="165">
        <f>IF($N$208="nulová",$J$208,0)</f>
        <v>0</v>
      </c>
      <c r="BJ208" s="86" t="s">
        <v>21</v>
      </c>
      <c r="BK208" s="165">
        <f>ROUND($I$208*$H$208,2)</f>
        <v>0</v>
      </c>
      <c r="BL208" s="86" t="s">
        <v>133</v>
      </c>
      <c r="BM208" s="86" t="s">
        <v>401</v>
      </c>
    </row>
    <row r="209" spans="2:51" s="6" customFormat="1" ht="13.5" customHeight="1">
      <c r="B209" s="166"/>
      <c r="C209" s="167"/>
      <c r="D209" s="168" t="s">
        <v>135</v>
      </c>
      <c r="E209" s="169"/>
      <c r="F209" s="169" t="s">
        <v>402</v>
      </c>
      <c r="G209" s="167"/>
      <c r="H209" s="170">
        <v>45</v>
      </c>
      <c r="J209" s="167"/>
      <c r="K209" s="167"/>
      <c r="L209" s="171"/>
      <c r="M209" s="172"/>
      <c r="N209" s="167"/>
      <c r="O209" s="167"/>
      <c r="P209" s="167"/>
      <c r="Q209" s="167"/>
      <c r="R209" s="167"/>
      <c r="S209" s="167"/>
      <c r="T209" s="173"/>
      <c r="AT209" s="174" t="s">
        <v>135</v>
      </c>
      <c r="AU209" s="174" t="s">
        <v>77</v>
      </c>
      <c r="AV209" s="174" t="s">
        <v>77</v>
      </c>
      <c r="AW209" s="174" t="s">
        <v>86</v>
      </c>
      <c r="AX209" s="174" t="s">
        <v>21</v>
      </c>
      <c r="AY209" s="174" t="s">
        <v>126</v>
      </c>
    </row>
    <row r="210" spans="2:65" s="6" customFormat="1" ht="13.5" customHeight="1">
      <c r="B210" s="82"/>
      <c r="C210" s="154" t="s">
        <v>403</v>
      </c>
      <c r="D210" s="154" t="s">
        <v>128</v>
      </c>
      <c r="E210" s="155" t="s">
        <v>404</v>
      </c>
      <c r="F210" s="156" t="s">
        <v>405</v>
      </c>
      <c r="G210" s="157" t="s">
        <v>192</v>
      </c>
      <c r="H210" s="158">
        <v>45</v>
      </c>
      <c r="I210" s="159"/>
      <c r="J210" s="160">
        <f>ROUND($I$210*$H$210,2)</f>
        <v>0</v>
      </c>
      <c r="K210" s="156" t="s">
        <v>132</v>
      </c>
      <c r="L210" s="128"/>
      <c r="M210" s="161"/>
      <c r="N210" s="162" t="s">
        <v>41</v>
      </c>
      <c r="O210" s="83"/>
      <c r="P210" s="163">
        <f>$O$210*$H$210</f>
        <v>0</v>
      </c>
      <c r="Q210" s="163">
        <v>0</v>
      </c>
      <c r="R210" s="163">
        <f>$Q$210*$H$210</f>
        <v>0</v>
      </c>
      <c r="S210" s="163">
        <v>0</v>
      </c>
      <c r="T210" s="164">
        <f>$S$210*$H$210</f>
        <v>0</v>
      </c>
      <c r="AR210" s="86" t="s">
        <v>133</v>
      </c>
      <c r="AT210" s="86" t="s">
        <v>128</v>
      </c>
      <c r="AU210" s="86" t="s">
        <v>77</v>
      </c>
      <c r="AY210" s="6" t="s">
        <v>126</v>
      </c>
      <c r="BE210" s="165">
        <f>IF($N$210="základní",$J$210,0)</f>
        <v>0</v>
      </c>
      <c r="BF210" s="165">
        <f>IF($N$210="snížená",$J$210,0)</f>
        <v>0</v>
      </c>
      <c r="BG210" s="165">
        <f>IF($N$210="zákl. přenesená",$J$210,0)</f>
        <v>0</v>
      </c>
      <c r="BH210" s="165">
        <f>IF($N$210="sníž. přenesená",$J$210,0)</f>
        <v>0</v>
      </c>
      <c r="BI210" s="165">
        <f>IF($N$210="nulová",$J$210,0)</f>
        <v>0</v>
      </c>
      <c r="BJ210" s="86" t="s">
        <v>21</v>
      </c>
      <c r="BK210" s="165">
        <f>ROUND($I$210*$H$210,2)</f>
        <v>0</v>
      </c>
      <c r="BL210" s="86" t="s">
        <v>133</v>
      </c>
      <c r="BM210" s="86" t="s">
        <v>406</v>
      </c>
    </row>
    <row r="211" spans="2:65" s="6" customFormat="1" ht="13.5" customHeight="1">
      <c r="B211" s="82"/>
      <c r="C211" s="157" t="s">
        <v>407</v>
      </c>
      <c r="D211" s="157" t="s">
        <v>128</v>
      </c>
      <c r="E211" s="155" t="s">
        <v>408</v>
      </c>
      <c r="F211" s="156" t="s">
        <v>409</v>
      </c>
      <c r="G211" s="157" t="s">
        <v>192</v>
      </c>
      <c r="H211" s="158">
        <v>45</v>
      </c>
      <c r="I211" s="159"/>
      <c r="J211" s="160">
        <f>ROUND($I$211*$H$211,2)</f>
        <v>0</v>
      </c>
      <c r="K211" s="156" t="s">
        <v>132</v>
      </c>
      <c r="L211" s="128"/>
      <c r="M211" s="161"/>
      <c r="N211" s="162" t="s">
        <v>41</v>
      </c>
      <c r="O211" s="83"/>
      <c r="P211" s="163">
        <f>$O$211*$H$211</f>
        <v>0</v>
      </c>
      <c r="Q211" s="163">
        <v>0.1837</v>
      </c>
      <c r="R211" s="163">
        <f>$Q$211*$H$211</f>
        <v>8.2665</v>
      </c>
      <c r="S211" s="163">
        <v>0</v>
      </c>
      <c r="T211" s="164">
        <f>$S$211*$H$211</f>
        <v>0</v>
      </c>
      <c r="AR211" s="86" t="s">
        <v>133</v>
      </c>
      <c r="AT211" s="86" t="s">
        <v>128</v>
      </c>
      <c r="AU211" s="86" t="s">
        <v>77</v>
      </c>
      <c r="AY211" s="86" t="s">
        <v>126</v>
      </c>
      <c r="BE211" s="165">
        <f>IF($N$211="základní",$J$211,0)</f>
        <v>0</v>
      </c>
      <c r="BF211" s="165">
        <f>IF($N$211="snížená",$J$211,0)</f>
        <v>0</v>
      </c>
      <c r="BG211" s="165">
        <f>IF($N$211="zákl. přenesená",$J$211,0)</f>
        <v>0</v>
      </c>
      <c r="BH211" s="165">
        <f>IF($N$211="sníž. přenesená",$J$211,0)</f>
        <v>0</v>
      </c>
      <c r="BI211" s="165">
        <f>IF($N$211="nulová",$J$211,0)</f>
        <v>0</v>
      </c>
      <c r="BJ211" s="86" t="s">
        <v>21</v>
      </c>
      <c r="BK211" s="165">
        <f>ROUND($I$211*$H$211,2)</f>
        <v>0</v>
      </c>
      <c r="BL211" s="86" t="s">
        <v>133</v>
      </c>
      <c r="BM211" s="86" t="s">
        <v>410</v>
      </c>
    </row>
    <row r="212" spans="2:65" s="6" customFormat="1" ht="13.5" customHeight="1">
      <c r="B212" s="82"/>
      <c r="C212" s="187" t="s">
        <v>411</v>
      </c>
      <c r="D212" s="187" t="s">
        <v>183</v>
      </c>
      <c r="E212" s="185" t="s">
        <v>412</v>
      </c>
      <c r="F212" s="186" t="s">
        <v>413</v>
      </c>
      <c r="G212" s="187" t="s">
        <v>175</v>
      </c>
      <c r="H212" s="188">
        <v>4.5</v>
      </c>
      <c r="I212" s="189"/>
      <c r="J212" s="190">
        <f>ROUND($I$212*$H$212,2)</f>
        <v>0</v>
      </c>
      <c r="K212" s="186" t="s">
        <v>132</v>
      </c>
      <c r="L212" s="191"/>
      <c r="M212" s="192"/>
      <c r="N212" s="193" t="s">
        <v>41</v>
      </c>
      <c r="O212" s="83"/>
      <c r="P212" s="163">
        <f>$O$212*$H$212</f>
        <v>0</v>
      </c>
      <c r="Q212" s="163">
        <v>1</v>
      </c>
      <c r="R212" s="163">
        <f>$Q$212*$H$212</f>
        <v>4.5</v>
      </c>
      <c r="S212" s="163">
        <v>0</v>
      </c>
      <c r="T212" s="164">
        <f>$S$212*$H$212</f>
        <v>0</v>
      </c>
      <c r="AR212" s="86" t="s">
        <v>168</v>
      </c>
      <c r="AT212" s="86" t="s">
        <v>183</v>
      </c>
      <c r="AU212" s="86" t="s">
        <v>77</v>
      </c>
      <c r="AY212" s="86" t="s">
        <v>126</v>
      </c>
      <c r="BE212" s="165">
        <f>IF($N$212="základní",$J$212,0)</f>
        <v>0</v>
      </c>
      <c r="BF212" s="165">
        <f>IF($N$212="snížená",$J$212,0)</f>
        <v>0</v>
      </c>
      <c r="BG212" s="165">
        <f>IF($N$212="zákl. přenesená",$J$212,0)</f>
        <v>0</v>
      </c>
      <c r="BH212" s="165">
        <f>IF($N$212="sníž. přenesená",$J$212,0)</f>
        <v>0</v>
      </c>
      <c r="BI212" s="165">
        <f>IF($N$212="nulová",$J$212,0)</f>
        <v>0</v>
      </c>
      <c r="BJ212" s="86" t="s">
        <v>21</v>
      </c>
      <c r="BK212" s="165">
        <f>ROUND($I$212*$H$212,2)</f>
        <v>0</v>
      </c>
      <c r="BL212" s="86" t="s">
        <v>133</v>
      </c>
      <c r="BM212" s="86" t="s">
        <v>414</v>
      </c>
    </row>
    <row r="213" spans="2:51" s="6" customFormat="1" ht="13.5" customHeight="1">
      <c r="B213" s="166"/>
      <c r="C213" s="167"/>
      <c r="D213" s="175" t="s">
        <v>135</v>
      </c>
      <c r="E213" s="167"/>
      <c r="F213" s="169" t="s">
        <v>415</v>
      </c>
      <c r="G213" s="167"/>
      <c r="H213" s="170">
        <v>4.5</v>
      </c>
      <c r="J213" s="167"/>
      <c r="K213" s="167"/>
      <c r="L213" s="171"/>
      <c r="M213" s="172"/>
      <c r="N213" s="167"/>
      <c r="O213" s="167"/>
      <c r="P213" s="167"/>
      <c r="Q213" s="167"/>
      <c r="R213" s="167"/>
      <c r="S213" s="167"/>
      <c r="T213" s="173"/>
      <c r="AT213" s="174" t="s">
        <v>135</v>
      </c>
      <c r="AU213" s="174" t="s">
        <v>77</v>
      </c>
      <c r="AV213" s="174" t="s">
        <v>77</v>
      </c>
      <c r="AW213" s="174" t="s">
        <v>70</v>
      </c>
      <c r="AX213" s="174" t="s">
        <v>21</v>
      </c>
      <c r="AY213" s="174" t="s">
        <v>126</v>
      </c>
    </row>
    <row r="214" spans="2:65" s="6" customFormat="1" ht="13.5" customHeight="1">
      <c r="B214" s="82"/>
      <c r="C214" s="154" t="s">
        <v>416</v>
      </c>
      <c r="D214" s="154" t="s">
        <v>128</v>
      </c>
      <c r="E214" s="155" t="s">
        <v>417</v>
      </c>
      <c r="F214" s="156" t="s">
        <v>418</v>
      </c>
      <c r="G214" s="157" t="s">
        <v>192</v>
      </c>
      <c r="H214" s="158">
        <v>2.32</v>
      </c>
      <c r="I214" s="159"/>
      <c r="J214" s="160">
        <f>ROUND($I$214*$H$214,2)</f>
        <v>0</v>
      </c>
      <c r="K214" s="156" t="s">
        <v>132</v>
      </c>
      <c r="L214" s="128"/>
      <c r="M214" s="161"/>
      <c r="N214" s="162" t="s">
        <v>41</v>
      </c>
      <c r="O214" s="83"/>
      <c r="P214" s="163">
        <f>$O$214*$H$214</f>
        <v>0</v>
      </c>
      <c r="Q214" s="163">
        <v>0.012</v>
      </c>
      <c r="R214" s="163">
        <f>$Q$214*$H$214</f>
        <v>0.02784</v>
      </c>
      <c r="S214" s="163">
        <v>0</v>
      </c>
      <c r="T214" s="164">
        <f>$S$214*$H$214</f>
        <v>0</v>
      </c>
      <c r="AR214" s="86" t="s">
        <v>133</v>
      </c>
      <c r="AT214" s="86" t="s">
        <v>128</v>
      </c>
      <c r="AU214" s="86" t="s">
        <v>77</v>
      </c>
      <c r="AY214" s="6" t="s">
        <v>126</v>
      </c>
      <c r="BE214" s="165">
        <f>IF($N$214="základní",$J$214,0)</f>
        <v>0</v>
      </c>
      <c r="BF214" s="165">
        <f>IF($N$214="snížená",$J$214,0)</f>
        <v>0</v>
      </c>
      <c r="BG214" s="165">
        <f>IF($N$214="zákl. přenesená",$J$214,0)</f>
        <v>0</v>
      </c>
      <c r="BH214" s="165">
        <f>IF($N$214="sníž. přenesená",$J$214,0)</f>
        <v>0</v>
      </c>
      <c r="BI214" s="165">
        <f>IF($N$214="nulová",$J$214,0)</f>
        <v>0</v>
      </c>
      <c r="BJ214" s="86" t="s">
        <v>21</v>
      </c>
      <c r="BK214" s="165">
        <f>ROUND($I$214*$H$214,2)</f>
        <v>0</v>
      </c>
      <c r="BL214" s="86" t="s">
        <v>133</v>
      </c>
      <c r="BM214" s="86" t="s">
        <v>419</v>
      </c>
    </row>
    <row r="215" spans="2:51" s="6" customFormat="1" ht="13.5" customHeight="1">
      <c r="B215" s="166"/>
      <c r="C215" s="167"/>
      <c r="D215" s="168" t="s">
        <v>135</v>
      </c>
      <c r="E215" s="169"/>
      <c r="F215" s="169" t="s">
        <v>420</v>
      </c>
      <c r="G215" s="167"/>
      <c r="H215" s="170">
        <v>2.32</v>
      </c>
      <c r="J215" s="167"/>
      <c r="K215" s="167"/>
      <c r="L215" s="171"/>
      <c r="M215" s="172"/>
      <c r="N215" s="167"/>
      <c r="O215" s="167"/>
      <c r="P215" s="167"/>
      <c r="Q215" s="167"/>
      <c r="R215" s="167"/>
      <c r="S215" s="167"/>
      <c r="T215" s="173"/>
      <c r="AT215" s="174" t="s">
        <v>135</v>
      </c>
      <c r="AU215" s="174" t="s">
        <v>77</v>
      </c>
      <c r="AV215" s="174" t="s">
        <v>77</v>
      </c>
      <c r="AW215" s="174" t="s">
        <v>86</v>
      </c>
      <c r="AX215" s="174" t="s">
        <v>21</v>
      </c>
      <c r="AY215" s="174" t="s">
        <v>126</v>
      </c>
    </row>
    <row r="216" spans="2:63" s="141" customFormat="1" ht="30" customHeight="1">
      <c r="B216" s="142"/>
      <c r="C216" s="143"/>
      <c r="D216" s="143" t="s">
        <v>69</v>
      </c>
      <c r="E216" s="152" t="s">
        <v>157</v>
      </c>
      <c r="F216" s="152" t="s">
        <v>421</v>
      </c>
      <c r="G216" s="143"/>
      <c r="H216" s="143"/>
      <c r="J216" s="153">
        <f>$BK$216</f>
        <v>0</v>
      </c>
      <c r="K216" s="143"/>
      <c r="L216" s="146"/>
      <c r="M216" s="147"/>
      <c r="N216" s="143"/>
      <c r="O216" s="143"/>
      <c r="P216" s="148">
        <f>SUM($P$217:$P$221)</f>
        <v>0</v>
      </c>
      <c r="Q216" s="143"/>
      <c r="R216" s="148">
        <f>SUM($R$217:$R$221)</f>
        <v>0.0121464</v>
      </c>
      <c r="S216" s="143"/>
      <c r="T216" s="149">
        <f>SUM($T$217:$T$221)</f>
        <v>0</v>
      </c>
      <c r="AR216" s="150" t="s">
        <v>21</v>
      </c>
      <c r="AT216" s="150" t="s">
        <v>69</v>
      </c>
      <c r="AU216" s="150" t="s">
        <v>21</v>
      </c>
      <c r="AY216" s="150" t="s">
        <v>126</v>
      </c>
      <c r="BK216" s="151">
        <f>SUM($BK$217:$BK$221)</f>
        <v>0</v>
      </c>
    </row>
    <row r="217" spans="2:65" s="6" customFormat="1" ht="13.5" customHeight="1">
      <c r="B217" s="82"/>
      <c r="C217" s="154" t="s">
        <v>422</v>
      </c>
      <c r="D217" s="154" t="s">
        <v>128</v>
      </c>
      <c r="E217" s="155" t="s">
        <v>423</v>
      </c>
      <c r="F217" s="156" t="s">
        <v>424</v>
      </c>
      <c r="G217" s="157" t="s">
        <v>192</v>
      </c>
      <c r="H217" s="158">
        <v>202.44</v>
      </c>
      <c r="I217" s="159"/>
      <c r="J217" s="160">
        <f>ROUND($I$217*$H$217,2)</f>
        <v>0</v>
      </c>
      <c r="K217" s="156" t="s">
        <v>132</v>
      </c>
      <c r="L217" s="128"/>
      <c r="M217" s="161"/>
      <c r="N217" s="162" t="s">
        <v>41</v>
      </c>
      <c r="O217" s="83"/>
      <c r="P217" s="163">
        <f>$O$217*$H$217</f>
        <v>0</v>
      </c>
      <c r="Q217" s="163">
        <v>6E-05</v>
      </c>
      <c r="R217" s="163">
        <f>$Q$217*$H$217</f>
        <v>0.0121464</v>
      </c>
      <c r="S217" s="163">
        <v>0</v>
      </c>
      <c r="T217" s="164">
        <f>$S$217*$H$217</f>
        <v>0</v>
      </c>
      <c r="AR217" s="86" t="s">
        <v>133</v>
      </c>
      <c r="AT217" s="86" t="s">
        <v>128</v>
      </c>
      <c r="AU217" s="86" t="s">
        <v>77</v>
      </c>
      <c r="AY217" s="6" t="s">
        <v>126</v>
      </c>
      <c r="BE217" s="165">
        <f>IF($N$217="základní",$J$217,0)</f>
        <v>0</v>
      </c>
      <c r="BF217" s="165">
        <f>IF($N$217="snížená",$J$217,0)</f>
        <v>0</v>
      </c>
      <c r="BG217" s="165">
        <f>IF($N$217="zákl. přenesená",$J$217,0)</f>
        <v>0</v>
      </c>
      <c r="BH217" s="165">
        <f>IF($N$217="sníž. přenesená",$J$217,0)</f>
        <v>0</v>
      </c>
      <c r="BI217" s="165">
        <f>IF($N$217="nulová",$J$217,0)</f>
        <v>0</v>
      </c>
      <c r="BJ217" s="86" t="s">
        <v>21</v>
      </c>
      <c r="BK217" s="165">
        <f>ROUND($I$217*$H$217,2)</f>
        <v>0</v>
      </c>
      <c r="BL217" s="86" t="s">
        <v>133</v>
      </c>
      <c r="BM217" s="86" t="s">
        <v>425</v>
      </c>
    </row>
    <row r="218" spans="2:51" s="6" customFormat="1" ht="13.5" customHeight="1">
      <c r="B218" s="166"/>
      <c r="C218" s="167"/>
      <c r="D218" s="168" t="s">
        <v>135</v>
      </c>
      <c r="E218" s="169"/>
      <c r="F218" s="169" t="s">
        <v>426</v>
      </c>
      <c r="G218" s="167"/>
      <c r="H218" s="170">
        <v>174.2</v>
      </c>
      <c r="J218" s="167"/>
      <c r="K218" s="167"/>
      <c r="L218" s="171"/>
      <c r="M218" s="172"/>
      <c r="N218" s="167"/>
      <c r="O218" s="167"/>
      <c r="P218" s="167"/>
      <c r="Q218" s="167"/>
      <c r="R218" s="167"/>
      <c r="S218" s="167"/>
      <c r="T218" s="173"/>
      <c r="AT218" s="174" t="s">
        <v>135</v>
      </c>
      <c r="AU218" s="174" t="s">
        <v>77</v>
      </c>
      <c r="AV218" s="174" t="s">
        <v>77</v>
      </c>
      <c r="AW218" s="174" t="s">
        <v>86</v>
      </c>
      <c r="AX218" s="174" t="s">
        <v>70</v>
      </c>
      <c r="AY218" s="174" t="s">
        <v>126</v>
      </c>
    </row>
    <row r="219" spans="2:51" s="6" customFormat="1" ht="13.5" customHeight="1">
      <c r="B219" s="166"/>
      <c r="C219" s="167"/>
      <c r="D219" s="175" t="s">
        <v>135</v>
      </c>
      <c r="E219" s="167"/>
      <c r="F219" s="169" t="s">
        <v>427</v>
      </c>
      <c r="G219" s="167"/>
      <c r="H219" s="170">
        <v>19.04</v>
      </c>
      <c r="J219" s="167"/>
      <c r="K219" s="167"/>
      <c r="L219" s="171"/>
      <c r="M219" s="172"/>
      <c r="N219" s="167"/>
      <c r="O219" s="167"/>
      <c r="P219" s="167"/>
      <c r="Q219" s="167"/>
      <c r="R219" s="167"/>
      <c r="S219" s="167"/>
      <c r="T219" s="173"/>
      <c r="AT219" s="174" t="s">
        <v>135</v>
      </c>
      <c r="AU219" s="174" t="s">
        <v>77</v>
      </c>
      <c r="AV219" s="174" t="s">
        <v>77</v>
      </c>
      <c r="AW219" s="174" t="s">
        <v>86</v>
      </c>
      <c r="AX219" s="174" t="s">
        <v>70</v>
      </c>
      <c r="AY219" s="174" t="s">
        <v>126</v>
      </c>
    </row>
    <row r="220" spans="2:51" s="6" customFormat="1" ht="13.5" customHeight="1">
      <c r="B220" s="166"/>
      <c r="C220" s="167"/>
      <c r="D220" s="175" t="s">
        <v>135</v>
      </c>
      <c r="E220" s="167"/>
      <c r="F220" s="169" t="s">
        <v>428</v>
      </c>
      <c r="G220" s="167"/>
      <c r="H220" s="170">
        <v>9.2</v>
      </c>
      <c r="J220" s="167"/>
      <c r="K220" s="167"/>
      <c r="L220" s="171"/>
      <c r="M220" s="172"/>
      <c r="N220" s="167"/>
      <c r="O220" s="167"/>
      <c r="P220" s="167"/>
      <c r="Q220" s="167"/>
      <c r="R220" s="167"/>
      <c r="S220" s="167"/>
      <c r="T220" s="173"/>
      <c r="AT220" s="174" t="s">
        <v>135</v>
      </c>
      <c r="AU220" s="174" t="s">
        <v>77</v>
      </c>
      <c r="AV220" s="174" t="s">
        <v>77</v>
      </c>
      <c r="AW220" s="174" t="s">
        <v>86</v>
      </c>
      <c r="AX220" s="174" t="s">
        <v>70</v>
      </c>
      <c r="AY220" s="174" t="s">
        <v>126</v>
      </c>
    </row>
    <row r="221" spans="2:51" s="6" customFormat="1" ht="13.5" customHeight="1">
      <c r="B221" s="176"/>
      <c r="C221" s="177"/>
      <c r="D221" s="175" t="s">
        <v>135</v>
      </c>
      <c r="E221" s="177"/>
      <c r="F221" s="178" t="s">
        <v>147</v>
      </c>
      <c r="G221" s="177"/>
      <c r="H221" s="179">
        <v>202.44</v>
      </c>
      <c r="J221" s="177"/>
      <c r="K221" s="177"/>
      <c r="L221" s="180"/>
      <c r="M221" s="181"/>
      <c r="N221" s="177"/>
      <c r="O221" s="177"/>
      <c r="P221" s="177"/>
      <c r="Q221" s="177"/>
      <c r="R221" s="177"/>
      <c r="S221" s="177"/>
      <c r="T221" s="182"/>
      <c r="AT221" s="183" t="s">
        <v>135</v>
      </c>
      <c r="AU221" s="183" t="s">
        <v>77</v>
      </c>
      <c r="AV221" s="183" t="s">
        <v>133</v>
      </c>
      <c r="AW221" s="183" t="s">
        <v>86</v>
      </c>
      <c r="AX221" s="183" t="s">
        <v>21</v>
      </c>
      <c r="AY221" s="183" t="s">
        <v>126</v>
      </c>
    </row>
    <row r="222" spans="2:63" s="141" customFormat="1" ht="30" customHeight="1">
      <c r="B222" s="142"/>
      <c r="C222" s="143"/>
      <c r="D222" s="143" t="s">
        <v>69</v>
      </c>
      <c r="E222" s="152" t="s">
        <v>168</v>
      </c>
      <c r="F222" s="152" t="s">
        <v>429</v>
      </c>
      <c r="G222" s="143"/>
      <c r="H222" s="143"/>
      <c r="J222" s="153">
        <f>$BK$222</f>
        <v>0</v>
      </c>
      <c r="K222" s="143"/>
      <c r="L222" s="146"/>
      <c r="M222" s="147"/>
      <c r="N222" s="143"/>
      <c r="O222" s="143"/>
      <c r="P222" s="148">
        <f>$P$223</f>
        <v>0</v>
      </c>
      <c r="Q222" s="143"/>
      <c r="R222" s="148">
        <f>$R$223</f>
        <v>0.00216</v>
      </c>
      <c r="S222" s="143"/>
      <c r="T222" s="149">
        <f>$T$223</f>
        <v>0</v>
      </c>
      <c r="AR222" s="150" t="s">
        <v>21</v>
      </c>
      <c r="AT222" s="150" t="s">
        <v>69</v>
      </c>
      <c r="AU222" s="150" t="s">
        <v>21</v>
      </c>
      <c r="AY222" s="150" t="s">
        <v>126</v>
      </c>
      <c r="BK222" s="151">
        <f>$BK$223</f>
        <v>0</v>
      </c>
    </row>
    <row r="223" spans="2:65" s="6" customFormat="1" ht="13.5" customHeight="1">
      <c r="B223" s="82"/>
      <c r="C223" s="154" t="s">
        <v>430</v>
      </c>
      <c r="D223" s="154" t="s">
        <v>128</v>
      </c>
      <c r="E223" s="155" t="s">
        <v>431</v>
      </c>
      <c r="F223" s="156" t="s">
        <v>432</v>
      </c>
      <c r="G223" s="157" t="s">
        <v>203</v>
      </c>
      <c r="H223" s="158">
        <v>24</v>
      </c>
      <c r="I223" s="159"/>
      <c r="J223" s="160">
        <f>ROUND($I$223*$H$223,2)</f>
        <v>0</v>
      </c>
      <c r="K223" s="156" t="s">
        <v>132</v>
      </c>
      <c r="L223" s="128"/>
      <c r="M223" s="161"/>
      <c r="N223" s="162" t="s">
        <v>41</v>
      </c>
      <c r="O223" s="83"/>
      <c r="P223" s="163">
        <f>$O$223*$H$223</f>
        <v>0</v>
      </c>
      <c r="Q223" s="163">
        <v>9E-05</v>
      </c>
      <c r="R223" s="163">
        <f>$Q$223*$H$223</f>
        <v>0.00216</v>
      </c>
      <c r="S223" s="163">
        <v>0</v>
      </c>
      <c r="T223" s="164">
        <f>$S$223*$H$223</f>
        <v>0</v>
      </c>
      <c r="AR223" s="86" t="s">
        <v>133</v>
      </c>
      <c r="AT223" s="86" t="s">
        <v>128</v>
      </c>
      <c r="AU223" s="86" t="s">
        <v>77</v>
      </c>
      <c r="AY223" s="6" t="s">
        <v>126</v>
      </c>
      <c r="BE223" s="165">
        <f>IF($N$223="základní",$J$223,0)</f>
        <v>0</v>
      </c>
      <c r="BF223" s="165">
        <f>IF($N$223="snížená",$J$223,0)</f>
        <v>0</v>
      </c>
      <c r="BG223" s="165">
        <f>IF($N$223="zákl. přenesená",$J$223,0)</f>
        <v>0</v>
      </c>
      <c r="BH223" s="165">
        <f>IF($N$223="sníž. přenesená",$J$223,0)</f>
        <v>0</v>
      </c>
      <c r="BI223" s="165">
        <f>IF($N$223="nulová",$J$223,0)</f>
        <v>0</v>
      </c>
      <c r="BJ223" s="86" t="s">
        <v>21</v>
      </c>
      <c r="BK223" s="165">
        <f>ROUND($I$223*$H$223,2)</f>
        <v>0</v>
      </c>
      <c r="BL223" s="86" t="s">
        <v>133</v>
      </c>
      <c r="BM223" s="86" t="s">
        <v>433</v>
      </c>
    </row>
    <row r="224" spans="2:63" s="141" customFormat="1" ht="30" customHeight="1">
      <c r="B224" s="142"/>
      <c r="C224" s="143"/>
      <c r="D224" s="143" t="s">
        <v>69</v>
      </c>
      <c r="E224" s="152" t="s">
        <v>172</v>
      </c>
      <c r="F224" s="152" t="s">
        <v>434</v>
      </c>
      <c r="G224" s="143"/>
      <c r="H224" s="143"/>
      <c r="J224" s="153">
        <f>$BK$224</f>
        <v>0</v>
      </c>
      <c r="K224" s="143"/>
      <c r="L224" s="146"/>
      <c r="M224" s="147"/>
      <c r="N224" s="143"/>
      <c r="O224" s="143"/>
      <c r="P224" s="148">
        <f>$P$225+SUM($P$226:$P$269)</f>
        <v>0</v>
      </c>
      <c r="Q224" s="143"/>
      <c r="R224" s="148">
        <f>$R$225+SUM($R$226:$R$269)</f>
        <v>10.589777367999998</v>
      </c>
      <c r="S224" s="143"/>
      <c r="T224" s="149">
        <f>$T$225+SUM($T$226:$T$269)</f>
        <v>29.764799999999997</v>
      </c>
      <c r="AR224" s="150" t="s">
        <v>21</v>
      </c>
      <c r="AT224" s="150" t="s">
        <v>69</v>
      </c>
      <c r="AU224" s="150" t="s">
        <v>21</v>
      </c>
      <c r="AY224" s="150" t="s">
        <v>126</v>
      </c>
      <c r="BK224" s="151">
        <f>$BK$225+SUM($BK$226:$BK$269)</f>
        <v>0</v>
      </c>
    </row>
    <row r="225" spans="2:65" s="6" customFormat="1" ht="13.5" customHeight="1">
      <c r="B225" s="82"/>
      <c r="C225" s="157" t="s">
        <v>435</v>
      </c>
      <c r="D225" s="157" t="s">
        <v>128</v>
      </c>
      <c r="E225" s="155" t="s">
        <v>436</v>
      </c>
      <c r="F225" s="156" t="s">
        <v>437</v>
      </c>
      <c r="G225" s="157" t="s">
        <v>251</v>
      </c>
      <c r="H225" s="158">
        <v>2</v>
      </c>
      <c r="I225" s="159"/>
      <c r="J225" s="160">
        <f>ROUND($I$225*$H$225,2)</f>
        <v>0</v>
      </c>
      <c r="K225" s="156" t="s">
        <v>132</v>
      </c>
      <c r="L225" s="128"/>
      <c r="M225" s="161"/>
      <c r="N225" s="162" t="s">
        <v>41</v>
      </c>
      <c r="O225" s="83"/>
      <c r="P225" s="163">
        <f>$O$225*$H$225</f>
        <v>0</v>
      </c>
      <c r="Q225" s="163">
        <v>0.10931</v>
      </c>
      <c r="R225" s="163">
        <f>$Q$225*$H$225</f>
        <v>0.21862</v>
      </c>
      <c r="S225" s="163">
        <v>0</v>
      </c>
      <c r="T225" s="164">
        <f>$S$225*$H$225</f>
        <v>0</v>
      </c>
      <c r="AR225" s="86" t="s">
        <v>133</v>
      </c>
      <c r="AT225" s="86" t="s">
        <v>128</v>
      </c>
      <c r="AU225" s="86" t="s">
        <v>77</v>
      </c>
      <c r="AY225" s="86" t="s">
        <v>126</v>
      </c>
      <c r="BE225" s="165">
        <f>IF($N$225="základní",$J$225,0)</f>
        <v>0</v>
      </c>
      <c r="BF225" s="165">
        <f>IF($N$225="snížená",$J$225,0)</f>
        <v>0</v>
      </c>
      <c r="BG225" s="165">
        <f>IF($N$225="zákl. přenesená",$J$225,0)</f>
        <v>0</v>
      </c>
      <c r="BH225" s="165">
        <f>IF($N$225="sníž. přenesená",$J$225,0)</f>
        <v>0</v>
      </c>
      <c r="BI225" s="165">
        <f>IF($N$225="nulová",$J$225,0)</f>
        <v>0</v>
      </c>
      <c r="BJ225" s="86" t="s">
        <v>21</v>
      </c>
      <c r="BK225" s="165">
        <f>ROUND($I$225*$H$225,2)</f>
        <v>0</v>
      </c>
      <c r="BL225" s="86" t="s">
        <v>133</v>
      </c>
      <c r="BM225" s="86" t="s">
        <v>438</v>
      </c>
    </row>
    <row r="226" spans="2:65" s="6" customFormat="1" ht="13.5" customHeight="1">
      <c r="B226" s="82"/>
      <c r="C226" s="187" t="s">
        <v>439</v>
      </c>
      <c r="D226" s="187" t="s">
        <v>183</v>
      </c>
      <c r="E226" s="185" t="s">
        <v>440</v>
      </c>
      <c r="F226" s="186" t="s">
        <v>441</v>
      </c>
      <c r="G226" s="187" t="s">
        <v>251</v>
      </c>
      <c r="H226" s="188">
        <v>2</v>
      </c>
      <c r="I226" s="189"/>
      <c r="J226" s="190">
        <f>ROUND($I$226*$H$226,2)</f>
        <v>0</v>
      </c>
      <c r="K226" s="186" t="s">
        <v>132</v>
      </c>
      <c r="L226" s="191"/>
      <c r="M226" s="192"/>
      <c r="N226" s="193" t="s">
        <v>41</v>
      </c>
      <c r="O226" s="83"/>
      <c r="P226" s="163">
        <f>$O$226*$H$226</f>
        <v>0</v>
      </c>
      <c r="Q226" s="163">
        <v>0.006</v>
      </c>
      <c r="R226" s="163">
        <f>$Q$226*$H$226</f>
        <v>0.012</v>
      </c>
      <c r="S226" s="163">
        <v>0</v>
      </c>
      <c r="T226" s="164">
        <f>$S$226*$H$226</f>
        <v>0</v>
      </c>
      <c r="AR226" s="86" t="s">
        <v>168</v>
      </c>
      <c r="AT226" s="86" t="s">
        <v>183</v>
      </c>
      <c r="AU226" s="86" t="s">
        <v>77</v>
      </c>
      <c r="AY226" s="86" t="s">
        <v>126</v>
      </c>
      <c r="BE226" s="165">
        <f>IF($N$226="základní",$J$226,0)</f>
        <v>0</v>
      </c>
      <c r="BF226" s="165">
        <f>IF($N$226="snížená",$J$226,0)</f>
        <v>0</v>
      </c>
      <c r="BG226" s="165">
        <f>IF($N$226="zákl. přenesená",$J$226,0)</f>
        <v>0</v>
      </c>
      <c r="BH226" s="165">
        <f>IF($N$226="sníž. přenesená",$J$226,0)</f>
        <v>0</v>
      </c>
      <c r="BI226" s="165">
        <f>IF($N$226="nulová",$J$226,0)</f>
        <v>0</v>
      </c>
      <c r="BJ226" s="86" t="s">
        <v>21</v>
      </c>
      <c r="BK226" s="165">
        <f>ROUND($I$226*$H$226,2)</f>
        <v>0</v>
      </c>
      <c r="BL226" s="86" t="s">
        <v>133</v>
      </c>
      <c r="BM226" s="86" t="s">
        <v>442</v>
      </c>
    </row>
    <row r="227" spans="2:65" s="6" customFormat="1" ht="13.5" customHeight="1">
      <c r="B227" s="82"/>
      <c r="C227" s="187" t="s">
        <v>443</v>
      </c>
      <c r="D227" s="187" t="s">
        <v>183</v>
      </c>
      <c r="E227" s="185" t="s">
        <v>444</v>
      </c>
      <c r="F227" s="186" t="s">
        <v>445</v>
      </c>
      <c r="G227" s="187" t="s">
        <v>251</v>
      </c>
      <c r="H227" s="188">
        <v>2</v>
      </c>
      <c r="I227" s="189"/>
      <c r="J227" s="190">
        <f>ROUND($I$227*$H$227,2)</f>
        <v>0</v>
      </c>
      <c r="K227" s="186" t="s">
        <v>132</v>
      </c>
      <c r="L227" s="191"/>
      <c r="M227" s="192"/>
      <c r="N227" s="193" t="s">
        <v>41</v>
      </c>
      <c r="O227" s="83"/>
      <c r="P227" s="163">
        <f>$O$227*$H$227</f>
        <v>0</v>
      </c>
      <c r="Q227" s="163">
        <v>0.0024</v>
      </c>
      <c r="R227" s="163">
        <f>$Q$227*$H$227</f>
        <v>0.0048</v>
      </c>
      <c r="S227" s="163">
        <v>0</v>
      </c>
      <c r="T227" s="164">
        <f>$S$227*$H$227</f>
        <v>0</v>
      </c>
      <c r="AR227" s="86" t="s">
        <v>168</v>
      </c>
      <c r="AT227" s="86" t="s">
        <v>183</v>
      </c>
      <c r="AU227" s="86" t="s">
        <v>77</v>
      </c>
      <c r="AY227" s="86" t="s">
        <v>126</v>
      </c>
      <c r="BE227" s="165">
        <f>IF($N$227="základní",$J$227,0)</f>
        <v>0</v>
      </c>
      <c r="BF227" s="165">
        <f>IF($N$227="snížená",$J$227,0)</f>
        <v>0</v>
      </c>
      <c r="BG227" s="165">
        <f>IF($N$227="zákl. přenesená",$J$227,0)</f>
        <v>0</v>
      </c>
      <c r="BH227" s="165">
        <f>IF($N$227="sníž. přenesená",$J$227,0)</f>
        <v>0</v>
      </c>
      <c r="BI227" s="165">
        <f>IF($N$227="nulová",$J$227,0)</f>
        <v>0</v>
      </c>
      <c r="BJ227" s="86" t="s">
        <v>21</v>
      </c>
      <c r="BK227" s="165">
        <f>ROUND($I$227*$H$227,2)</f>
        <v>0</v>
      </c>
      <c r="BL227" s="86" t="s">
        <v>133</v>
      </c>
      <c r="BM227" s="86" t="s">
        <v>446</v>
      </c>
    </row>
    <row r="228" spans="2:65" s="6" customFormat="1" ht="13.5" customHeight="1">
      <c r="B228" s="82"/>
      <c r="C228" s="157" t="s">
        <v>447</v>
      </c>
      <c r="D228" s="157" t="s">
        <v>128</v>
      </c>
      <c r="E228" s="155" t="s">
        <v>448</v>
      </c>
      <c r="F228" s="156" t="s">
        <v>449</v>
      </c>
      <c r="G228" s="157" t="s">
        <v>251</v>
      </c>
      <c r="H228" s="158">
        <v>2</v>
      </c>
      <c r="I228" s="159"/>
      <c r="J228" s="160">
        <f>ROUND($I$228*$H$228,2)</f>
        <v>0</v>
      </c>
      <c r="K228" s="156" t="s">
        <v>132</v>
      </c>
      <c r="L228" s="128"/>
      <c r="M228" s="161"/>
      <c r="N228" s="162" t="s">
        <v>41</v>
      </c>
      <c r="O228" s="83"/>
      <c r="P228" s="163">
        <f>$O$228*$H$228</f>
        <v>0</v>
      </c>
      <c r="Q228" s="163">
        <v>0.0007</v>
      </c>
      <c r="R228" s="163">
        <f>$Q$228*$H$228</f>
        <v>0.0014</v>
      </c>
      <c r="S228" s="163">
        <v>0</v>
      </c>
      <c r="T228" s="164">
        <f>$S$228*$H$228</f>
        <v>0</v>
      </c>
      <c r="AR228" s="86" t="s">
        <v>133</v>
      </c>
      <c r="AT228" s="86" t="s">
        <v>128</v>
      </c>
      <c r="AU228" s="86" t="s">
        <v>77</v>
      </c>
      <c r="AY228" s="86" t="s">
        <v>126</v>
      </c>
      <c r="BE228" s="165">
        <f>IF($N$228="základní",$J$228,0)</f>
        <v>0</v>
      </c>
      <c r="BF228" s="165">
        <f>IF($N$228="snížená",$J$228,0)</f>
        <v>0</v>
      </c>
      <c r="BG228" s="165">
        <f>IF($N$228="zákl. přenesená",$J$228,0)</f>
        <v>0</v>
      </c>
      <c r="BH228" s="165">
        <f>IF($N$228="sníž. přenesená",$J$228,0)</f>
        <v>0</v>
      </c>
      <c r="BI228" s="165">
        <f>IF($N$228="nulová",$J$228,0)</f>
        <v>0</v>
      </c>
      <c r="BJ228" s="86" t="s">
        <v>21</v>
      </c>
      <c r="BK228" s="165">
        <f>ROUND($I$228*$H$228,2)</f>
        <v>0</v>
      </c>
      <c r="BL228" s="86" t="s">
        <v>133</v>
      </c>
      <c r="BM228" s="86" t="s">
        <v>450</v>
      </c>
    </row>
    <row r="229" spans="2:65" s="6" customFormat="1" ht="13.5" customHeight="1">
      <c r="B229" s="82"/>
      <c r="C229" s="187" t="s">
        <v>451</v>
      </c>
      <c r="D229" s="187" t="s">
        <v>183</v>
      </c>
      <c r="E229" s="185" t="s">
        <v>452</v>
      </c>
      <c r="F229" s="186" t="s">
        <v>453</v>
      </c>
      <c r="G229" s="187" t="s">
        <v>251</v>
      </c>
      <c r="H229" s="188">
        <v>2</v>
      </c>
      <c r="I229" s="189"/>
      <c r="J229" s="190">
        <f>ROUND($I$229*$H$229,2)</f>
        <v>0</v>
      </c>
      <c r="K229" s="186" t="s">
        <v>132</v>
      </c>
      <c r="L229" s="191"/>
      <c r="M229" s="192"/>
      <c r="N229" s="193" t="s">
        <v>41</v>
      </c>
      <c r="O229" s="83"/>
      <c r="P229" s="163">
        <f>$O$229*$H$229</f>
        <v>0</v>
      </c>
      <c r="Q229" s="163">
        <v>0.003</v>
      </c>
      <c r="R229" s="163">
        <f>$Q$229*$H$229</f>
        <v>0.006</v>
      </c>
      <c r="S229" s="163">
        <v>0</v>
      </c>
      <c r="T229" s="164">
        <f>$S$229*$H$229</f>
        <v>0</v>
      </c>
      <c r="AR229" s="86" t="s">
        <v>168</v>
      </c>
      <c r="AT229" s="86" t="s">
        <v>183</v>
      </c>
      <c r="AU229" s="86" t="s">
        <v>77</v>
      </c>
      <c r="AY229" s="86" t="s">
        <v>126</v>
      </c>
      <c r="BE229" s="165">
        <f>IF($N$229="základní",$J$229,0)</f>
        <v>0</v>
      </c>
      <c r="BF229" s="165">
        <f>IF($N$229="snížená",$J$229,0)</f>
        <v>0</v>
      </c>
      <c r="BG229" s="165">
        <f>IF($N$229="zákl. přenesená",$J$229,0)</f>
        <v>0</v>
      </c>
      <c r="BH229" s="165">
        <f>IF($N$229="sníž. přenesená",$J$229,0)</f>
        <v>0</v>
      </c>
      <c r="BI229" s="165">
        <f>IF($N$229="nulová",$J$229,0)</f>
        <v>0</v>
      </c>
      <c r="BJ229" s="86" t="s">
        <v>21</v>
      </c>
      <c r="BK229" s="165">
        <f>ROUND($I$229*$H$229,2)</f>
        <v>0</v>
      </c>
      <c r="BL229" s="86" t="s">
        <v>133</v>
      </c>
      <c r="BM229" s="86" t="s">
        <v>454</v>
      </c>
    </row>
    <row r="230" spans="2:65" s="6" customFormat="1" ht="13.5" customHeight="1">
      <c r="B230" s="82"/>
      <c r="C230" s="187" t="s">
        <v>455</v>
      </c>
      <c r="D230" s="187" t="s">
        <v>183</v>
      </c>
      <c r="E230" s="185" t="s">
        <v>456</v>
      </c>
      <c r="F230" s="186" t="s">
        <v>457</v>
      </c>
      <c r="G230" s="187" t="s">
        <v>251</v>
      </c>
      <c r="H230" s="188">
        <v>2</v>
      </c>
      <c r="I230" s="189"/>
      <c r="J230" s="190">
        <f>ROUND($I$230*$H$230,2)</f>
        <v>0</v>
      </c>
      <c r="K230" s="186" t="s">
        <v>132</v>
      </c>
      <c r="L230" s="191"/>
      <c r="M230" s="192"/>
      <c r="N230" s="193" t="s">
        <v>41</v>
      </c>
      <c r="O230" s="83"/>
      <c r="P230" s="163">
        <f>$O$230*$H$230</f>
        <v>0</v>
      </c>
      <c r="Q230" s="163">
        <v>0.0061</v>
      </c>
      <c r="R230" s="163">
        <f>$Q$230*$H$230</f>
        <v>0.0122</v>
      </c>
      <c r="S230" s="163">
        <v>0</v>
      </c>
      <c r="T230" s="164">
        <f>$S$230*$H$230</f>
        <v>0</v>
      </c>
      <c r="AR230" s="86" t="s">
        <v>168</v>
      </c>
      <c r="AT230" s="86" t="s">
        <v>183</v>
      </c>
      <c r="AU230" s="86" t="s">
        <v>77</v>
      </c>
      <c r="AY230" s="86" t="s">
        <v>126</v>
      </c>
      <c r="BE230" s="165">
        <f>IF($N$230="základní",$J$230,0)</f>
        <v>0</v>
      </c>
      <c r="BF230" s="165">
        <f>IF($N$230="snížená",$J$230,0)</f>
        <v>0</v>
      </c>
      <c r="BG230" s="165">
        <f>IF($N$230="zákl. přenesená",$J$230,0)</f>
        <v>0</v>
      </c>
      <c r="BH230" s="165">
        <f>IF($N$230="sníž. přenesená",$J$230,0)</f>
        <v>0</v>
      </c>
      <c r="BI230" s="165">
        <f>IF($N$230="nulová",$J$230,0)</f>
        <v>0</v>
      </c>
      <c r="BJ230" s="86" t="s">
        <v>21</v>
      </c>
      <c r="BK230" s="165">
        <f>ROUND($I$230*$H$230,2)</f>
        <v>0</v>
      </c>
      <c r="BL230" s="86" t="s">
        <v>133</v>
      </c>
      <c r="BM230" s="86" t="s">
        <v>458</v>
      </c>
    </row>
    <row r="231" spans="2:65" s="6" customFormat="1" ht="13.5" customHeight="1">
      <c r="B231" s="82"/>
      <c r="C231" s="157" t="s">
        <v>459</v>
      </c>
      <c r="D231" s="157" t="s">
        <v>128</v>
      </c>
      <c r="E231" s="155" t="s">
        <v>460</v>
      </c>
      <c r="F231" s="156" t="s">
        <v>461</v>
      </c>
      <c r="G231" s="157" t="s">
        <v>251</v>
      </c>
      <c r="H231" s="158">
        <v>2</v>
      </c>
      <c r="I231" s="159"/>
      <c r="J231" s="160">
        <f>ROUND($I$231*$H$231,2)</f>
        <v>0</v>
      </c>
      <c r="K231" s="156" t="s">
        <v>132</v>
      </c>
      <c r="L231" s="128"/>
      <c r="M231" s="161"/>
      <c r="N231" s="162" t="s">
        <v>41</v>
      </c>
      <c r="O231" s="83"/>
      <c r="P231" s="163">
        <f>$O$231*$H$231</f>
        <v>0</v>
      </c>
      <c r="Q231" s="163">
        <v>0.08542</v>
      </c>
      <c r="R231" s="163">
        <f>$Q$231*$H$231</f>
        <v>0.17084</v>
      </c>
      <c r="S231" s="163">
        <v>0</v>
      </c>
      <c r="T231" s="164">
        <f>$S$231*$H$231</f>
        <v>0</v>
      </c>
      <c r="AR231" s="86" t="s">
        <v>133</v>
      </c>
      <c r="AT231" s="86" t="s">
        <v>128</v>
      </c>
      <c r="AU231" s="86" t="s">
        <v>77</v>
      </c>
      <c r="AY231" s="86" t="s">
        <v>126</v>
      </c>
      <c r="BE231" s="165">
        <f>IF($N$231="základní",$J$231,0)</f>
        <v>0</v>
      </c>
      <c r="BF231" s="165">
        <f>IF($N$231="snížená",$J$231,0)</f>
        <v>0</v>
      </c>
      <c r="BG231" s="165">
        <f>IF($N$231="zákl. přenesená",$J$231,0)</f>
        <v>0</v>
      </c>
      <c r="BH231" s="165">
        <f>IF($N$231="sníž. přenesená",$J$231,0)</f>
        <v>0</v>
      </c>
      <c r="BI231" s="165">
        <f>IF($N$231="nulová",$J$231,0)</f>
        <v>0</v>
      </c>
      <c r="BJ231" s="86" t="s">
        <v>21</v>
      </c>
      <c r="BK231" s="165">
        <f>ROUND($I$231*$H$231,2)</f>
        <v>0</v>
      </c>
      <c r="BL231" s="86" t="s">
        <v>133</v>
      </c>
      <c r="BM231" s="86" t="s">
        <v>462</v>
      </c>
    </row>
    <row r="232" spans="2:65" s="6" customFormat="1" ht="13.5" customHeight="1">
      <c r="B232" s="82"/>
      <c r="C232" s="157" t="s">
        <v>463</v>
      </c>
      <c r="D232" s="157" t="s">
        <v>128</v>
      </c>
      <c r="E232" s="155" t="s">
        <v>464</v>
      </c>
      <c r="F232" s="156" t="s">
        <v>465</v>
      </c>
      <c r="G232" s="157" t="s">
        <v>251</v>
      </c>
      <c r="H232" s="158">
        <v>2</v>
      </c>
      <c r="I232" s="159"/>
      <c r="J232" s="160">
        <f>ROUND($I$232*$H$232,2)</f>
        <v>0</v>
      </c>
      <c r="K232" s="156" t="s">
        <v>132</v>
      </c>
      <c r="L232" s="128"/>
      <c r="M232" s="161"/>
      <c r="N232" s="162" t="s">
        <v>41</v>
      </c>
      <c r="O232" s="83"/>
      <c r="P232" s="163">
        <f>$O$232*$H$232</f>
        <v>0</v>
      </c>
      <c r="Q232" s="163">
        <v>0.10941</v>
      </c>
      <c r="R232" s="163">
        <f>$Q$232*$H$232</f>
        <v>0.21882</v>
      </c>
      <c r="S232" s="163">
        <v>0</v>
      </c>
      <c r="T232" s="164">
        <f>$S$232*$H$232</f>
        <v>0</v>
      </c>
      <c r="AR232" s="86" t="s">
        <v>133</v>
      </c>
      <c r="AT232" s="86" t="s">
        <v>128</v>
      </c>
      <c r="AU232" s="86" t="s">
        <v>77</v>
      </c>
      <c r="AY232" s="86" t="s">
        <v>126</v>
      </c>
      <c r="BE232" s="165">
        <f>IF($N$232="základní",$J$232,0)</f>
        <v>0</v>
      </c>
      <c r="BF232" s="165">
        <f>IF($N$232="snížená",$J$232,0)</f>
        <v>0</v>
      </c>
      <c r="BG232" s="165">
        <f>IF($N$232="zákl. přenesená",$J$232,0)</f>
        <v>0</v>
      </c>
      <c r="BH232" s="165">
        <f>IF($N$232="sníž. přenesená",$J$232,0)</f>
        <v>0</v>
      </c>
      <c r="BI232" s="165">
        <f>IF($N$232="nulová",$J$232,0)</f>
        <v>0</v>
      </c>
      <c r="BJ232" s="86" t="s">
        <v>21</v>
      </c>
      <c r="BK232" s="165">
        <f>ROUND($I$232*$H$232,2)</f>
        <v>0</v>
      </c>
      <c r="BL232" s="86" t="s">
        <v>133</v>
      </c>
      <c r="BM232" s="86" t="s">
        <v>466</v>
      </c>
    </row>
    <row r="233" spans="2:65" s="6" customFormat="1" ht="13.5" customHeight="1">
      <c r="B233" s="82"/>
      <c r="C233" s="157" t="s">
        <v>467</v>
      </c>
      <c r="D233" s="157" t="s">
        <v>128</v>
      </c>
      <c r="E233" s="155" t="s">
        <v>468</v>
      </c>
      <c r="F233" s="156" t="s">
        <v>469</v>
      </c>
      <c r="G233" s="157" t="s">
        <v>203</v>
      </c>
      <c r="H233" s="158">
        <v>50.8</v>
      </c>
      <c r="I233" s="159"/>
      <c r="J233" s="160">
        <f>ROUND($I$233*$H$233,2)</f>
        <v>0</v>
      </c>
      <c r="K233" s="156" t="s">
        <v>132</v>
      </c>
      <c r="L233" s="128"/>
      <c r="M233" s="161"/>
      <c r="N233" s="162" t="s">
        <v>41</v>
      </c>
      <c r="O233" s="83"/>
      <c r="P233" s="163">
        <f>$O$233*$H$233</f>
        <v>0</v>
      </c>
      <c r="Q233" s="163">
        <v>0.1295</v>
      </c>
      <c r="R233" s="163">
        <f>$Q$233*$H$233</f>
        <v>6.5786</v>
      </c>
      <c r="S233" s="163">
        <v>0</v>
      </c>
      <c r="T233" s="164">
        <f>$S$233*$H$233</f>
        <v>0</v>
      </c>
      <c r="AR233" s="86" t="s">
        <v>133</v>
      </c>
      <c r="AT233" s="86" t="s">
        <v>128</v>
      </c>
      <c r="AU233" s="86" t="s">
        <v>77</v>
      </c>
      <c r="AY233" s="86" t="s">
        <v>126</v>
      </c>
      <c r="BE233" s="165">
        <f>IF($N$233="základní",$J$233,0)</f>
        <v>0</v>
      </c>
      <c r="BF233" s="165">
        <f>IF($N$233="snížená",$J$233,0)</f>
        <v>0</v>
      </c>
      <c r="BG233" s="165">
        <f>IF($N$233="zákl. přenesená",$J$233,0)</f>
        <v>0</v>
      </c>
      <c r="BH233" s="165">
        <f>IF($N$233="sníž. přenesená",$J$233,0)</f>
        <v>0</v>
      </c>
      <c r="BI233" s="165">
        <f>IF($N$233="nulová",$J$233,0)</f>
        <v>0</v>
      </c>
      <c r="BJ233" s="86" t="s">
        <v>21</v>
      </c>
      <c r="BK233" s="165">
        <f>ROUND($I$233*$H$233,2)</f>
        <v>0</v>
      </c>
      <c r="BL233" s="86" t="s">
        <v>133</v>
      </c>
      <c r="BM233" s="86" t="s">
        <v>470</v>
      </c>
    </row>
    <row r="234" spans="2:51" s="6" customFormat="1" ht="13.5" customHeight="1">
      <c r="B234" s="166"/>
      <c r="C234" s="167"/>
      <c r="D234" s="168" t="s">
        <v>135</v>
      </c>
      <c r="E234" s="169"/>
      <c r="F234" s="169" t="s">
        <v>471</v>
      </c>
      <c r="G234" s="167"/>
      <c r="H234" s="170">
        <v>36.5</v>
      </c>
      <c r="J234" s="167"/>
      <c r="K234" s="167"/>
      <c r="L234" s="171"/>
      <c r="M234" s="172"/>
      <c r="N234" s="167"/>
      <c r="O234" s="167"/>
      <c r="P234" s="167"/>
      <c r="Q234" s="167"/>
      <c r="R234" s="167"/>
      <c r="S234" s="167"/>
      <c r="T234" s="173"/>
      <c r="AT234" s="174" t="s">
        <v>135</v>
      </c>
      <c r="AU234" s="174" t="s">
        <v>77</v>
      </c>
      <c r="AV234" s="174" t="s">
        <v>77</v>
      </c>
      <c r="AW234" s="174" t="s">
        <v>86</v>
      </c>
      <c r="AX234" s="174" t="s">
        <v>70</v>
      </c>
      <c r="AY234" s="174" t="s">
        <v>126</v>
      </c>
    </row>
    <row r="235" spans="2:51" s="6" customFormat="1" ht="13.5" customHeight="1">
      <c r="B235" s="166"/>
      <c r="C235" s="167"/>
      <c r="D235" s="175" t="s">
        <v>135</v>
      </c>
      <c r="E235" s="167"/>
      <c r="F235" s="169" t="s">
        <v>472</v>
      </c>
      <c r="G235" s="167"/>
      <c r="H235" s="170">
        <v>14.3</v>
      </c>
      <c r="J235" s="167"/>
      <c r="K235" s="167"/>
      <c r="L235" s="171"/>
      <c r="M235" s="172"/>
      <c r="N235" s="167"/>
      <c r="O235" s="167"/>
      <c r="P235" s="167"/>
      <c r="Q235" s="167"/>
      <c r="R235" s="167"/>
      <c r="S235" s="167"/>
      <c r="T235" s="173"/>
      <c r="AT235" s="174" t="s">
        <v>135</v>
      </c>
      <c r="AU235" s="174" t="s">
        <v>77</v>
      </c>
      <c r="AV235" s="174" t="s">
        <v>77</v>
      </c>
      <c r="AW235" s="174" t="s">
        <v>86</v>
      </c>
      <c r="AX235" s="174" t="s">
        <v>70</v>
      </c>
      <c r="AY235" s="174" t="s">
        <v>126</v>
      </c>
    </row>
    <row r="236" spans="2:51" s="6" customFormat="1" ht="13.5" customHeight="1">
      <c r="B236" s="176"/>
      <c r="C236" s="177"/>
      <c r="D236" s="175" t="s">
        <v>135</v>
      </c>
      <c r="E236" s="177"/>
      <c r="F236" s="178" t="s">
        <v>147</v>
      </c>
      <c r="G236" s="177"/>
      <c r="H236" s="179">
        <v>50.8</v>
      </c>
      <c r="J236" s="177"/>
      <c r="K236" s="177"/>
      <c r="L236" s="180"/>
      <c r="M236" s="181"/>
      <c r="N236" s="177"/>
      <c r="O236" s="177"/>
      <c r="P236" s="177"/>
      <c r="Q236" s="177"/>
      <c r="R236" s="177"/>
      <c r="S236" s="177"/>
      <c r="T236" s="182"/>
      <c r="AT236" s="183" t="s">
        <v>135</v>
      </c>
      <c r="AU236" s="183" t="s">
        <v>77</v>
      </c>
      <c r="AV236" s="183" t="s">
        <v>133</v>
      </c>
      <c r="AW236" s="183" t="s">
        <v>86</v>
      </c>
      <c r="AX236" s="183" t="s">
        <v>21</v>
      </c>
      <c r="AY236" s="183" t="s">
        <v>126</v>
      </c>
    </row>
    <row r="237" spans="2:65" s="6" customFormat="1" ht="13.5" customHeight="1">
      <c r="B237" s="82"/>
      <c r="C237" s="184" t="s">
        <v>473</v>
      </c>
      <c r="D237" s="184" t="s">
        <v>183</v>
      </c>
      <c r="E237" s="185" t="s">
        <v>474</v>
      </c>
      <c r="F237" s="186" t="s">
        <v>475</v>
      </c>
      <c r="G237" s="187" t="s">
        <v>251</v>
      </c>
      <c r="H237" s="188">
        <v>50.8</v>
      </c>
      <c r="I237" s="189"/>
      <c r="J237" s="190">
        <f>ROUND($I$237*$H$237,2)</f>
        <v>0</v>
      </c>
      <c r="K237" s="186" t="s">
        <v>132</v>
      </c>
      <c r="L237" s="191"/>
      <c r="M237" s="192"/>
      <c r="N237" s="193" t="s">
        <v>41</v>
      </c>
      <c r="O237" s="83"/>
      <c r="P237" s="163">
        <f>$O$237*$H$237</f>
        <v>0</v>
      </c>
      <c r="Q237" s="163">
        <v>0.0335</v>
      </c>
      <c r="R237" s="163">
        <f>$Q$237*$H$237</f>
        <v>1.7018</v>
      </c>
      <c r="S237" s="163">
        <v>0</v>
      </c>
      <c r="T237" s="164">
        <f>$S$237*$H$237</f>
        <v>0</v>
      </c>
      <c r="AR237" s="86" t="s">
        <v>168</v>
      </c>
      <c r="AT237" s="86" t="s">
        <v>183</v>
      </c>
      <c r="AU237" s="86" t="s">
        <v>77</v>
      </c>
      <c r="AY237" s="6" t="s">
        <v>126</v>
      </c>
      <c r="BE237" s="165">
        <f>IF($N$237="základní",$J$237,0)</f>
        <v>0</v>
      </c>
      <c r="BF237" s="165">
        <f>IF($N$237="snížená",$J$237,0)</f>
        <v>0</v>
      </c>
      <c r="BG237" s="165">
        <f>IF($N$237="zákl. přenesená",$J$237,0)</f>
        <v>0</v>
      </c>
      <c r="BH237" s="165">
        <f>IF($N$237="sníž. přenesená",$J$237,0)</f>
        <v>0</v>
      </c>
      <c r="BI237" s="165">
        <f>IF($N$237="nulová",$J$237,0)</f>
        <v>0</v>
      </c>
      <c r="BJ237" s="86" t="s">
        <v>21</v>
      </c>
      <c r="BK237" s="165">
        <f>ROUND($I$237*$H$237,2)</f>
        <v>0</v>
      </c>
      <c r="BL237" s="86" t="s">
        <v>133</v>
      </c>
      <c r="BM237" s="86" t="s">
        <v>476</v>
      </c>
    </row>
    <row r="238" spans="2:65" s="6" customFormat="1" ht="13.5" customHeight="1">
      <c r="B238" s="82"/>
      <c r="C238" s="157" t="s">
        <v>477</v>
      </c>
      <c r="D238" s="157" t="s">
        <v>128</v>
      </c>
      <c r="E238" s="155" t="s">
        <v>478</v>
      </c>
      <c r="F238" s="156" t="s">
        <v>479</v>
      </c>
      <c r="G238" s="157" t="s">
        <v>480</v>
      </c>
      <c r="H238" s="158">
        <v>2</v>
      </c>
      <c r="I238" s="159"/>
      <c r="J238" s="160">
        <f>ROUND($I$238*$H$238,2)</f>
        <v>0</v>
      </c>
      <c r="K238" s="156"/>
      <c r="L238" s="128"/>
      <c r="M238" s="161"/>
      <c r="N238" s="162" t="s">
        <v>41</v>
      </c>
      <c r="O238" s="83"/>
      <c r="P238" s="163">
        <f>$O$238*$H$238</f>
        <v>0</v>
      </c>
      <c r="Q238" s="163">
        <v>0</v>
      </c>
      <c r="R238" s="163">
        <f>$Q$238*$H$238</f>
        <v>0</v>
      </c>
      <c r="S238" s="163">
        <v>0</v>
      </c>
      <c r="T238" s="164">
        <f>$S$238*$H$238</f>
        <v>0</v>
      </c>
      <c r="AR238" s="86" t="s">
        <v>133</v>
      </c>
      <c r="AT238" s="86" t="s">
        <v>128</v>
      </c>
      <c r="AU238" s="86" t="s">
        <v>77</v>
      </c>
      <c r="AY238" s="86" t="s">
        <v>126</v>
      </c>
      <c r="BE238" s="165">
        <f>IF($N$238="základní",$J$238,0)</f>
        <v>0</v>
      </c>
      <c r="BF238" s="165">
        <f>IF($N$238="snížená",$J$238,0)</f>
        <v>0</v>
      </c>
      <c r="BG238" s="165">
        <f>IF($N$238="zákl. přenesená",$J$238,0)</f>
        <v>0</v>
      </c>
      <c r="BH238" s="165">
        <f>IF($N$238="sníž. přenesená",$J$238,0)</f>
        <v>0</v>
      </c>
      <c r="BI238" s="165">
        <f>IF($N$238="nulová",$J$238,0)</f>
        <v>0</v>
      </c>
      <c r="BJ238" s="86" t="s">
        <v>21</v>
      </c>
      <c r="BK238" s="165">
        <f>ROUND($I$238*$H$238,2)</f>
        <v>0</v>
      </c>
      <c r="BL238" s="86" t="s">
        <v>133</v>
      </c>
      <c r="BM238" s="86" t="s">
        <v>481</v>
      </c>
    </row>
    <row r="239" spans="2:65" s="6" customFormat="1" ht="13.5" customHeight="1">
      <c r="B239" s="82"/>
      <c r="C239" s="157" t="s">
        <v>482</v>
      </c>
      <c r="D239" s="157" t="s">
        <v>128</v>
      </c>
      <c r="E239" s="155" t="s">
        <v>483</v>
      </c>
      <c r="F239" s="156" t="s">
        <v>484</v>
      </c>
      <c r="G239" s="157" t="s">
        <v>251</v>
      </c>
      <c r="H239" s="158">
        <v>4</v>
      </c>
      <c r="I239" s="159"/>
      <c r="J239" s="160">
        <f>ROUND($I$239*$H$239,2)</f>
        <v>0</v>
      </c>
      <c r="K239" s="156" t="s">
        <v>132</v>
      </c>
      <c r="L239" s="128"/>
      <c r="M239" s="161"/>
      <c r="N239" s="162" t="s">
        <v>41</v>
      </c>
      <c r="O239" s="83"/>
      <c r="P239" s="163">
        <f>$O$239*$H$239</f>
        <v>0</v>
      </c>
      <c r="Q239" s="163">
        <v>0.00187</v>
      </c>
      <c r="R239" s="163">
        <f>$Q$239*$H$239</f>
        <v>0.00748</v>
      </c>
      <c r="S239" s="163">
        <v>0</v>
      </c>
      <c r="T239" s="164">
        <f>$S$239*$H$239</f>
        <v>0</v>
      </c>
      <c r="AR239" s="86" t="s">
        <v>133</v>
      </c>
      <c r="AT239" s="86" t="s">
        <v>128</v>
      </c>
      <c r="AU239" s="86" t="s">
        <v>77</v>
      </c>
      <c r="AY239" s="86" t="s">
        <v>126</v>
      </c>
      <c r="BE239" s="165">
        <f>IF($N$239="základní",$J$239,0)</f>
        <v>0</v>
      </c>
      <c r="BF239" s="165">
        <f>IF($N$239="snížená",$J$239,0)</f>
        <v>0</v>
      </c>
      <c r="BG239" s="165">
        <f>IF($N$239="zákl. přenesená",$J$239,0)</f>
        <v>0</v>
      </c>
      <c r="BH239" s="165">
        <f>IF($N$239="sníž. přenesená",$J$239,0)</f>
        <v>0</v>
      </c>
      <c r="BI239" s="165">
        <f>IF($N$239="nulová",$J$239,0)</f>
        <v>0</v>
      </c>
      <c r="BJ239" s="86" t="s">
        <v>21</v>
      </c>
      <c r="BK239" s="165">
        <f>ROUND($I$239*$H$239,2)</f>
        <v>0</v>
      </c>
      <c r="BL239" s="86" t="s">
        <v>133</v>
      </c>
      <c r="BM239" s="86" t="s">
        <v>485</v>
      </c>
    </row>
    <row r="240" spans="2:65" s="6" customFormat="1" ht="13.5" customHeight="1">
      <c r="B240" s="82"/>
      <c r="C240" s="187" t="s">
        <v>486</v>
      </c>
      <c r="D240" s="187" t="s">
        <v>183</v>
      </c>
      <c r="E240" s="185" t="s">
        <v>487</v>
      </c>
      <c r="F240" s="186" t="s">
        <v>488</v>
      </c>
      <c r="G240" s="187" t="s">
        <v>251</v>
      </c>
      <c r="H240" s="188">
        <v>4</v>
      </c>
      <c r="I240" s="189"/>
      <c r="J240" s="190">
        <f>ROUND($I$240*$H$240,2)</f>
        <v>0</v>
      </c>
      <c r="K240" s="186"/>
      <c r="L240" s="191"/>
      <c r="M240" s="192"/>
      <c r="N240" s="193" t="s">
        <v>41</v>
      </c>
      <c r="O240" s="83"/>
      <c r="P240" s="163">
        <f>$O$240*$H$240</f>
        <v>0</v>
      </c>
      <c r="Q240" s="163">
        <v>0.1</v>
      </c>
      <c r="R240" s="163">
        <f>$Q$240*$H$240</f>
        <v>0.4</v>
      </c>
      <c r="S240" s="163">
        <v>0</v>
      </c>
      <c r="T240" s="164">
        <f>$S$240*$H$240</f>
        <v>0</v>
      </c>
      <c r="AR240" s="86" t="s">
        <v>168</v>
      </c>
      <c r="AT240" s="86" t="s">
        <v>183</v>
      </c>
      <c r="AU240" s="86" t="s">
        <v>77</v>
      </c>
      <c r="AY240" s="86" t="s">
        <v>126</v>
      </c>
      <c r="BE240" s="165">
        <f>IF($N$240="základní",$J$240,0)</f>
        <v>0</v>
      </c>
      <c r="BF240" s="165">
        <f>IF($N$240="snížená",$J$240,0)</f>
        <v>0</v>
      </c>
      <c r="BG240" s="165">
        <f>IF($N$240="zákl. přenesená",$J$240,0)</f>
        <v>0</v>
      </c>
      <c r="BH240" s="165">
        <f>IF($N$240="sníž. přenesená",$J$240,0)</f>
        <v>0</v>
      </c>
      <c r="BI240" s="165">
        <f>IF($N$240="nulová",$J$240,0)</f>
        <v>0</v>
      </c>
      <c r="BJ240" s="86" t="s">
        <v>21</v>
      </c>
      <c r="BK240" s="165">
        <f>ROUND($I$240*$H$240,2)</f>
        <v>0</v>
      </c>
      <c r="BL240" s="86" t="s">
        <v>133</v>
      </c>
      <c r="BM240" s="86" t="s">
        <v>489</v>
      </c>
    </row>
    <row r="241" spans="2:65" s="6" customFormat="1" ht="13.5" customHeight="1">
      <c r="B241" s="82"/>
      <c r="C241" s="157" t="s">
        <v>490</v>
      </c>
      <c r="D241" s="157" t="s">
        <v>128</v>
      </c>
      <c r="E241" s="155" t="s">
        <v>491</v>
      </c>
      <c r="F241" s="156" t="s">
        <v>492</v>
      </c>
      <c r="G241" s="157" t="s">
        <v>131</v>
      </c>
      <c r="H241" s="158">
        <v>26.88</v>
      </c>
      <c r="I241" s="159"/>
      <c r="J241" s="160">
        <f>ROUND($I$241*$H$241,2)</f>
        <v>0</v>
      </c>
      <c r="K241" s="156" t="s">
        <v>132</v>
      </c>
      <c r="L241" s="128"/>
      <c r="M241" s="161"/>
      <c r="N241" s="162" t="s">
        <v>41</v>
      </c>
      <c r="O241" s="83"/>
      <c r="P241" s="163">
        <f>$O$241*$H$241</f>
        <v>0</v>
      </c>
      <c r="Q241" s="163">
        <v>0.00088</v>
      </c>
      <c r="R241" s="163">
        <f>$Q$241*$H$241</f>
        <v>0.0236544</v>
      </c>
      <c r="S241" s="163">
        <v>0</v>
      </c>
      <c r="T241" s="164">
        <f>$S$241*$H$241</f>
        <v>0</v>
      </c>
      <c r="AR241" s="86" t="s">
        <v>133</v>
      </c>
      <c r="AT241" s="86" t="s">
        <v>128</v>
      </c>
      <c r="AU241" s="86" t="s">
        <v>77</v>
      </c>
      <c r="AY241" s="86" t="s">
        <v>126</v>
      </c>
      <c r="BE241" s="165">
        <f>IF($N$241="základní",$J$241,0)</f>
        <v>0</v>
      </c>
      <c r="BF241" s="165">
        <f>IF($N$241="snížená",$J$241,0)</f>
        <v>0</v>
      </c>
      <c r="BG241" s="165">
        <f>IF($N$241="zákl. přenesená",$J$241,0)</f>
        <v>0</v>
      </c>
      <c r="BH241" s="165">
        <f>IF($N$241="sníž. přenesená",$J$241,0)</f>
        <v>0</v>
      </c>
      <c r="BI241" s="165">
        <f>IF($N$241="nulová",$J$241,0)</f>
        <v>0</v>
      </c>
      <c r="BJ241" s="86" t="s">
        <v>21</v>
      </c>
      <c r="BK241" s="165">
        <f>ROUND($I$241*$H$241,2)</f>
        <v>0</v>
      </c>
      <c r="BL241" s="86" t="s">
        <v>133</v>
      </c>
      <c r="BM241" s="86" t="s">
        <v>493</v>
      </c>
    </row>
    <row r="242" spans="2:51" s="6" customFormat="1" ht="13.5" customHeight="1">
      <c r="B242" s="166"/>
      <c r="C242" s="167"/>
      <c r="D242" s="168" t="s">
        <v>135</v>
      </c>
      <c r="E242" s="169"/>
      <c r="F242" s="169" t="s">
        <v>494</v>
      </c>
      <c r="G242" s="167"/>
      <c r="H242" s="170">
        <v>26.88</v>
      </c>
      <c r="J242" s="167"/>
      <c r="K242" s="167"/>
      <c r="L242" s="171"/>
      <c r="M242" s="172"/>
      <c r="N242" s="167"/>
      <c r="O242" s="167"/>
      <c r="P242" s="167"/>
      <c r="Q242" s="167"/>
      <c r="R242" s="167"/>
      <c r="S242" s="167"/>
      <c r="T242" s="173"/>
      <c r="AT242" s="174" t="s">
        <v>135</v>
      </c>
      <c r="AU242" s="174" t="s">
        <v>77</v>
      </c>
      <c r="AV242" s="174" t="s">
        <v>77</v>
      </c>
      <c r="AW242" s="174" t="s">
        <v>86</v>
      </c>
      <c r="AX242" s="174" t="s">
        <v>21</v>
      </c>
      <c r="AY242" s="174" t="s">
        <v>126</v>
      </c>
    </row>
    <row r="243" spans="2:65" s="6" customFormat="1" ht="13.5" customHeight="1">
      <c r="B243" s="82"/>
      <c r="C243" s="154" t="s">
        <v>495</v>
      </c>
      <c r="D243" s="154" t="s">
        <v>128</v>
      </c>
      <c r="E243" s="155" t="s">
        <v>496</v>
      </c>
      <c r="F243" s="156" t="s">
        <v>497</v>
      </c>
      <c r="G243" s="157" t="s">
        <v>175</v>
      </c>
      <c r="H243" s="158">
        <v>1.5</v>
      </c>
      <c r="I243" s="159"/>
      <c r="J243" s="160">
        <f>ROUND($I$243*$H$243,2)</f>
        <v>0</v>
      </c>
      <c r="K243" s="156" t="s">
        <v>132</v>
      </c>
      <c r="L243" s="128"/>
      <c r="M243" s="161"/>
      <c r="N243" s="162" t="s">
        <v>41</v>
      </c>
      <c r="O243" s="83"/>
      <c r="P243" s="163">
        <f>$O$243*$H$243</f>
        <v>0</v>
      </c>
      <c r="Q243" s="163">
        <v>0.0044</v>
      </c>
      <c r="R243" s="163">
        <f>$Q$243*$H$243</f>
        <v>0.0066</v>
      </c>
      <c r="S243" s="163">
        <v>0</v>
      </c>
      <c r="T243" s="164">
        <f>$S$243*$H$243</f>
        <v>0</v>
      </c>
      <c r="AR243" s="86" t="s">
        <v>133</v>
      </c>
      <c r="AT243" s="86" t="s">
        <v>128</v>
      </c>
      <c r="AU243" s="86" t="s">
        <v>77</v>
      </c>
      <c r="AY243" s="6" t="s">
        <v>126</v>
      </c>
      <c r="BE243" s="165">
        <f>IF($N$243="základní",$J$243,0)</f>
        <v>0</v>
      </c>
      <c r="BF243" s="165">
        <f>IF($N$243="snížená",$J$243,0)</f>
        <v>0</v>
      </c>
      <c r="BG243" s="165">
        <f>IF($N$243="zákl. přenesená",$J$243,0)</f>
        <v>0</v>
      </c>
      <c r="BH243" s="165">
        <f>IF($N$243="sníž. přenesená",$J$243,0)</f>
        <v>0</v>
      </c>
      <c r="BI243" s="165">
        <f>IF($N$243="nulová",$J$243,0)</f>
        <v>0</v>
      </c>
      <c r="BJ243" s="86" t="s">
        <v>21</v>
      </c>
      <c r="BK243" s="165">
        <f>ROUND($I$243*$H$243,2)</f>
        <v>0</v>
      </c>
      <c r="BL243" s="86" t="s">
        <v>133</v>
      </c>
      <c r="BM243" s="86" t="s">
        <v>498</v>
      </c>
    </row>
    <row r="244" spans="2:51" s="6" customFormat="1" ht="13.5" customHeight="1">
      <c r="B244" s="166"/>
      <c r="C244" s="167"/>
      <c r="D244" s="168" t="s">
        <v>135</v>
      </c>
      <c r="E244" s="169"/>
      <c r="F244" s="169" t="s">
        <v>499</v>
      </c>
      <c r="G244" s="167"/>
      <c r="H244" s="170">
        <v>1.5</v>
      </c>
      <c r="J244" s="167"/>
      <c r="K244" s="167"/>
      <c r="L244" s="171"/>
      <c r="M244" s="172"/>
      <c r="N244" s="167"/>
      <c r="O244" s="167"/>
      <c r="P244" s="167"/>
      <c r="Q244" s="167"/>
      <c r="R244" s="167"/>
      <c r="S244" s="167"/>
      <c r="T244" s="173"/>
      <c r="AT244" s="174" t="s">
        <v>135</v>
      </c>
      <c r="AU244" s="174" t="s">
        <v>77</v>
      </c>
      <c r="AV244" s="174" t="s">
        <v>77</v>
      </c>
      <c r="AW244" s="174" t="s">
        <v>86</v>
      </c>
      <c r="AX244" s="174" t="s">
        <v>21</v>
      </c>
      <c r="AY244" s="174" t="s">
        <v>126</v>
      </c>
    </row>
    <row r="245" spans="2:65" s="6" customFormat="1" ht="13.5" customHeight="1">
      <c r="B245" s="82"/>
      <c r="C245" s="154" t="s">
        <v>500</v>
      </c>
      <c r="D245" s="154" t="s">
        <v>128</v>
      </c>
      <c r="E245" s="155" t="s">
        <v>501</v>
      </c>
      <c r="F245" s="156" t="s">
        <v>502</v>
      </c>
      <c r="G245" s="157" t="s">
        <v>131</v>
      </c>
      <c r="H245" s="158">
        <v>26.88</v>
      </c>
      <c r="I245" s="159"/>
      <c r="J245" s="160">
        <f>ROUND($I$245*$H$245,2)</f>
        <v>0</v>
      </c>
      <c r="K245" s="156" t="s">
        <v>132</v>
      </c>
      <c r="L245" s="128"/>
      <c r="M245" s="161"/>
      <c r="N245" s="162" t="s">
        <v>41</v>
      </c>
      <c r="O245" s="83"/>
      <c r="P245" s="163">
        <f>$O$245*$H$245</f>
        <v>0</v>
      </c>
      <c r="Q245" s="163">
        <v>0</v>
      </c>
      <c r="R245" s="163">
        <f>$Q$245*$H$245</f>
        <v>0</v>
      </c>
      <c r="S245" s="163">
        <v>0</v>
      </c>
      <c r="T245" s="164">
        <f>$S$245*$H$245</f>
        <v>0</v>
      </c>
      <c r="AR245" s="86" t="s">
        <v>133</v>
      </c>
      <c r="AT245" s="86" t="s">
        <v>128</v>
      </c>
      <c r="AU245" s="86" t="s">
        <v>77</v>
      </c>
      <c r="AY245" s="6" t="s">
        <v>126</v>
      </c>
      <c r="BE245" s="165">
        <f>IF($N$245="základní",$J$245,0)</f>
        <v>0</v>
      </c>
      <c r="BF245" s="165">
        <f>IF($N$245="snížená",$J$245,0)</f>
        <v>0</v>
      </c>
      <c r="BG245" s="165">
        <f>IF($N$245="zákl. přenesená",$J$245,0)</f>
        <v>0</v>
      </c>
      <c r="BH245" s="165">
        <f>IF($N$245="sníž. přenesená",$J$245,0)</f>
        <v>0</v>
      </c>
      <c r="BI245" s="165">
        <f>IF($N$245="nulová",$J$245,0)</f>
        <v>0</v>
      </c>
      <c r="BJ245" s="86" t="s">
        <v>21</v>
      </c>
      <c r="BK245" s="165">
        <f>ROUND($I$245*$H$245,2)</f>
        <v>0</v>
      </c>
      <c r="BL245" s="86" t="s">
        <v>133</v>
      </c>
      <c r="BM245" s="86" t="s">
        <v>503</v>
      </c>
    </row>
    <row r="246" spans="2:65" s="6" customFormat="1" ht="13.5" customHeight="1">
      <c r="B246" s="82"/>
      <c r="C246" s="157" t="s">
        <v>504</v>
      </c>
      <c r="D246" s="157" t="s">
        <v>128</v>
      </c>
      <c r="E246" s="155" t="s">
        <v>505</v>
      </c>
      <c r="F246" s="156" t="s">
        <v>506</v>
      </c>
      <c r="G246" s="157" t="s">
        <v>175</v>
      </c>
      <c r="H246" s="158">
        <v>1.5</v>
      </c>
      <c r="I246" s="159"/>
      <c r="J246" s="160">
        <f>ROUND($I$246*$H$246,2)</f>
        <v>0</v>
      </c>
      <c r="K246" s="156" t="s">
        <v>132</v>
      </c>
      <c r="L246" s="128"/>
      <c r="M246" s="161"/>
      <c r="N246" s="162" t="s">
        <v>41</v>
      </c>
      <c r="O246" s="83"/>
      <c r="P246" s="163">
        <f>$O$246*$H$246</f>
        <v>0</v>
      </c>
      <c r="Q246" s="163">
        <v>0</v>
      </c>
      <c r="R246" s="163">
        <f>$Q$246*$H$246</f>
        <v>0</v>
      </c>
      <c r="S246" s="163">
        <v>0</v>
      </c>
      <c r="T246" s="164">
        <f>$S$246*$H$246</f>
        <v>0</v>
      </c>
      <c r="AR246" s="86" t="s">
        <v>133</v>
      </c>
      <c r="AT246" s="86" t="s">
        <v>128</v>
      </c>
      <c r="AU246" s="86" t="s">
        <v>77</v>
      </c>
      <c r="AY246" s="86" t="s">
        <v>126</v>
      </c>
      <c r="BE246" s="165">
        <f>IF($N$246="základní",$J$246,0)</f>
        <v>0</v>
      </c>
      <c r="BF246" s="165">
        <f>IF($N$246="snížená",$J$246,0)</f>
        <v>0</v>
      </c>
      <c r="BG246" s="165">
        <f>IF($N$246="zákl. přenesená",$J$246,0)</f>
        <v>0</v>
      </c>
      <c r="BH246" s="165">
        <f>IF($N$246="sníž. přenesená",$J$246,0)</f>
        <v>0</v>
      </c>
      <c r="BI246" s="165">
        <f>IF($N$246="nulová",$J$246,0)</f>
        <v>0</v>
      </c>
      <c r="BJ246" s="86" t="s">
        <v>21</v>
      </c>
      <c r="BK246" s="165">
        <f>ROUND($I$246*$H$246,2)</f>
        <v>0</v>
      </c>
      <c r="BL246" s="86" t="s">
        <v>133</v>
      </c>
      <c r="BM246" s="86" t="s">
        <v>507</v>
      </c>
    </row>
    <row r="247" spans="2:65" s="6" customFormat="1" ht="13.5" customHeight="1">
      <c r="B247" s="82"/>
      <c r="C247" s="157" t="s">
        <v>508</v>
      </c>
      <c r="D247" s="157" t="s">
        <v>128</v>
      </c>
      <c r="E247" s="155" t="s">
        <v>509</v>
      </c>
      <c r="F247" s="156" t="s">
        <v>510</v>
      </c>
      <c r="G247" s="157" t="s">
        <v>131</v>
      </c>
      <c r="H247" s="158">
        <v>80.64</v>
      </c>
      <c r="I247" s="159"/>
      <c r="J247" s="160">
        <f>ROUND($I$247*$H$247,2)</f>
        <v>0</v>
      </c>
      <c r="K247" s="156" t="s">
        <v>132</v>
      </c>
      <c r="L247" s="128"/>
      <c r="M247" s="161"/>
      <c r="N247" s="162" t="s">
        <v>41</v>
      </c>
      <c r="O247" s="83"/>
      <c r="P247" s="163">
        <f>$O$247*$H$247</f>
        <v>0</v>
      </c>
      <c r="Q247" s="163">
        <v>0</v>
      </c>
      <c r="R247" s="163">
        <f>$Q$247*$H$247</f>
        <v>0</v>
      </c>
      <c r="S247" s="163">
        <v>0</v>
      </c>
      <c r="T247" s="164">
        <f>$S$247*$H$247</f>
        <v>0</v>
      </c>
      <c r="AR247" s="86" t="s">
        <v>133</v>
      </c>
      <c r="AT247" s="86" t="s">
        <v>128</v>
      </c>
      <c r="AU247" s="86" t="s">
        <v>77</v>
      </c>
      <c r="AY247" s="86" t="s">
        <v>126</v>
      </c>
      <c r="BE247" s="165">
        <f>IF($N$247="základní",$J$247,0)</f>
        <v>0</v>
      </c>
      <c r="BF247" s="165">
        <f>IF($N$247="snížená",$J$247,0)</f>
        <v>0</v>
      </c>
      <c r="BG247" s="165">
        <f>IF($N$247="zákl. přenesená",$J$247,0)</f>
        <v>0</v>
      </c>
      <c r="BH247" s="165">
        <f>IF($N$247="sníž. přenesená",$J$247,0)</f>
        <v>0</v>
      </c>
      <c r="BI247" s="165">
        <f>IF($N$247="nulová",$J$247,0)</f>
        <v>0</v>
      </c>
      <c r="BJ247" s="86" t="s">
        <v>21</v>
      </c>
      <c r="BK247" s="165">
        <f>ROUND($I$247*$H$247,2)</f>
        <v>0</v>
      </c>
      <c r="BL247" s="86" t="s">
        <v>133</v>
      </c>
      <c r="BM247" s="86" t="s">
        <v>511</v>
      </c>
    </row>
    <row r="248" spans="2:51" s="6" customFormat="1" ht="13.5" customHeight="1">
      <c r="B248" s="166"/>
      <c r="C248" s="167"/>
      <c r="D248" s="168" t="s">
        <v>135</v>
      </c>
      <c r="E248" s="169"/>
      <c r="F248" s="169" t="s">
        <v>512</v>
      </c>
      <c r="G248" s="167"/>
      <c r="H248" s="170">
        <v>80.64</v>
      </c>
      <c r="J248" s="167"/>
      <c r="K248" s="167"/>
      <c r="L248" s="171"/>
      <c r="M248" s="172"/>
      <c r="N248" s="167"/>
      <c r="O248" s="167"/>
      <c r="P248" s="167"/>
      <c r="Q248" s="167"/>
      <c r="R248" s="167"/>
      <c r="S248" s="167"/>
      <c r="T248" s="173"/>
      <c r="AT248" s="174" t="s">
        <v>135</v>
      </c>
      <c r="AU248" s="174" t="s">
        <v>77</v>
      </c>
      <c r="AV248" s="174" t="s">
        <v>77</v>
      </c>
      <c r="AW248" s="174" t="s">
        <v>86</v>
      </c>
      <c r="AX248" s="174" t="s">
        <v>21</v>
      </c>
      <c r="AY248" s="174" t="s">
        <v>126</v>
      </c>
    </row>
    <row r="249" spans="2:65" s="6" customFormat="1" ht="13.5" customHeight="1">
      <c r="B249" s="82"/>
      <c r="C249" s="154" t="s">
        <v>513</v>
      </c>
      <c r="D249" s="154" t="s">
        <v>128</v>
      </c>
      <c r="E249" s="155" t="s">
        <v>514</v>
      </c>
      <c r="F249" s="156" t="s">
        <v>515</v>
      </c>
      <c r="G249" s="157" t="s">
        <v>175</v>
      </c>
      <c r="H249" s="158">
        <v>4.5</v>
      </c>
      <c r="I249" s="159"/>
      <c r="J249" s="160">
        <f>ROUND($I$249*$H$249,2)</f>
        <v>0</v>
      </c>
      <c r="K249" s="156" t="s">
        <v>132</v>
      </c>
      <c r="L249" s="128"/>
      <c r="M249" s="161"/>
      <c r="N249" s="162" t="s">
        <v>41</v>
      </c>
      <c r="O249" s="83"/>
      <c r="P249" s="163">
        <f>$O$249*$H$249</f>
        <v>0</v>
      </c>
      <c r="Q249" s="163">
        <v>0</v>
      </c>
      <c r="R249" s="163">
        <f>$Q$249*$H$249</f>
        <v>0</v>
      </c>
      <c r="S249" s="163">
        <v>0</v>
      </c>
      <c r="T249" s="164">
        <f>$S$249*$H$249</f>
        <v>0</v>
      </c>
      <c r="AR249" s="86" t="s">
        <v>133</v>
      </c>
      <c r="AT249" s="86" t="s">
        <v>128</v>
      </c>
      <c r="AU249" s="86" t="s">
        <v>77</v>
      </c>
      <c r="AY249" s="6" t="s">
        <v>126</v>
      </c>
      <c r="BE249" s="165">
        <f>IF($N$249="základní",$J$249,0)</f>
        <v>0</v>
      </c>
      <c r="BF249" s="165">
        <f>IF($N$249="snížená",$J$249,0)</f>
        <v>0</v>
      </c>
      <c r="BG249" s="165">
        <f>IF($N$249="zákl. přenesená",$J$249,0)</f>
        <v>0</v>
      </c>
      <c r="BH249" s="165">
        <f>IF($N$249="sníž. přenesená",$J$249,0)</f>
        <v>0</v>
      </c>
      <c r="BI249" s="165">
        <f>IF($N$249="nulová",$J$249,0)</f>
        <v>0</v>
      </c>
      <c r="BJ249" s="86" t="s">
        <v>21</v>
      </c>
      <c r="BK249" s="165">
        <f>ROUND($I$249*$H$249,2)</f>
        <v>0</v>
      </c>
      <c r="BL249" s="86" t="s">
        <v>133</v>
      </c>
      <c r="BM249" s="86" t="s">
        <v>516</v>
      </c>
    </row>
    <row r="250" spans="2:51" s="6" customFormat="1" ht="13.5" customHeight="1">
      <c r="B250" s="166"/>
      <c r="C250" s="167"/>
      <c r="D250" s="168" t="s">
        <v>135</v>
      </c>
      <c r="E250" s="169"/>
      <c r="F250" s="169" t="s">
        <v>517</v>
      </c>
      <c r="G250" s="167"/>
      <c r="H250" s="170">
        <v>4.5</v>
      </c>
      <c r="J250" s="167"/>
      <c r="K250" s="167"/>
      <c r="L250" s="171"/>
      <c r="M250" s="172"/>
      <c r="N250" s="167"/>
      <c r="O250" s="167"/>
      <c r="P250" s="167"/>
      <c r="Q250" s="167"/>
      <c r="R250" s="167"/>
      <c r="S250" s="167"/>
      <c r="T250" s="173"/>
      <c r="AT250" s="174" t="s">
        <v>135</v>
      </c>
      <c r="AU250" s="174" t="s">
        <v>77</v>
      </c>
      <c r="AV250" s="174" t="s">
        <v>77</v>
      </c>
      <c r="AW250" s="174" t="s">
        <v>86</v>
      </c>
      <c r="AX250" s="174" t="s">
        <v>21</v>
      </c>
      <c r="AY250" s="174" t="s">
        <v>126</v>
      </c>
    </row>
    <row r="251" spans="2:65" s="6" customFormat="1" ht="13.5" customHeight="1">
      <c r="B251" s="82"/>
      <c r="C251" s="154" t="s">
        <v>518</v>
      </c>
      <c r="D251" s="154" t="s">
        <v>128</v>
      </c>
      <c r="E251" s="155" t="s">
        <v>519</v>
      </c>
      <c r="F251" s="156" t="s">
        <v>520</v>
      </c>
      <c r="G251" s="157" t="s">
        <v>251</v>
      </c>
      <c r="H251" s="158">
        <v>112</v>
      </c>
      <c r="I251" s="159"/>
      <c r="J251" s="160">
        <f>ROUND($I$251*$H$251,2)</f>
        <v>0</v>
      </c>
      <c r="K251" s="156" t="s">
        <v>132</v>
      </c>
      <c r="L251" s="128"/>
      <c r="M251" s="161"/>
      <c r="N251" s="162" t="s">
        <v>41</v>
      </c>
      <c r="O251" s="83"/>
      <c r="P251" s="163">
        <f>$O$251*$H$251</f>
        <v>0</v>
      </c>
      <c r="Q251" s="163">
        <v>4.2484E-05</v>
      </c>
      <c r="R251" s="163">
        <f>$Q$251*$H$251</f>
        <v>0.004758208</v>
      </c>
      <c r="S251" s="163">
        <v>0</v>
      </c>
      <c r="T251" s="164">
        <f>$S$251*$H$251</f>
        <v>0</v>
      </c>
      <c r="AR251" s="86" t="s">
        <v>133</v>
      </c>
      <c r="AT251" s="86" t="s">
        <v>128</v>
      </c>
      <c r="AU251" s="86" t="s">
        <v>77</v>
      </c>
      <c r="AY251" s="6" t="s">
        <v>126</v>
      </c>
      <c r="BE251" s="165">
        <f>IF($N$251="základní",$J$251,0)</f>
        <v>0</v>
      </c>
      <c r="BF251" s="165">
        <f>IF($N$251="snížená",$J$251,0)</f>
        <v>0</v>
      </c>
      <c r="BG251" s="165">
        <f>IF($N$251="zákl. přenesená",$J$251,0)</f>
        <v>0</v>
      </c>
      <c r="BH251" s="165">
        <f>IF($N$251="sníž. přenesená",$J$251,0)</f>
        <v>0</v>
      </c>
      <c r="BI251" s="165">
        <f>IF($N$251="nulová",$J$251,0)</f>
        <v>0</v>
      </c>
      <c r="BJ251" s="86" t="s">
        <v>21</v>
      </c>
      <c r="BK251" s="165">
        <f>ROUND($I$251*$H$251,2)</f>
        <v>0</v>
      </c>
      <c r="BL251" s="86" t="s">
        <v>133</v>
      </c>
      <c r="BM251" s="86" t="s">
        <v>521</v>
      </c>
    </row>
    <row r="252" spans="2:51" s="6" customFormat="1" ht="13.5" customHeight="1">
      <c r="B252" s="166"/>
      <c r="C252" s="167"/>
      <c r="D252" s="168" t="s">
        <v>135</v>
      </c>
      <c r="E252" s="169"/>
      <c r="F252" s="169" t="s">
        <v>522</v>
      </c>
      <c r="G252" s="167"/>
      <c r="H252" s="170">
        <v>112</v>
      </c>
      <c r="J252" s="167"/>
      <c r="K252" s="167"/>
      <c r="L252" s="171"/>
      <c r="M252" s="172"/>
      <c r="N252" s="167"/>
      <c r="O252" s="167"/>
      <c r="P252" s="167"/>
      <c r="Q252" s="167"/>
      <c r="R252" s="167"/>
      <c r="S252" s="167"/>
      <c r="T252" s="173"/>
      <c r="AT252" s="174" t="s">
        <v>135</v>
      </c>
      <c r="AU252" s="174" t="s">
        <v>77</v>
      </c>
      <c r="AV252" s="174" t="s">
        <v>77</v>
      </c>
      <c r="AW252" s="174" t="s">
        <v>86</v>
      </c>
      <c r="AX252" s="174" t="s">
        <v>21</v>
      </c>
      <c r="AY252" s="174" t="s">
        <v>126</v>
      </c>
    </row>
    <row r="253" spans="2:65" s="6" customFormat="1" ht="13.5" customHeight="1">
      <c r="B253" s="82"/>
      <c r="C253" s="154" t="s">
        <v>523</v>
      </c>
      <c r="D253" s="154" t="s">
        <v>128</v>
      </c>
      <c r="E253" s="155" t="s">
        <v>524</v>
      </c>
      <c r="F253" s="156" t="s">
        <v>525</v>
      </c>
      <c r="G253" s="157" t="s">
        <v>251</v>
      </c>
      <c r="H253" s="158">
        <v>112</v>
      </c>
      <c r="I253" s="159"/>
      <c r="J253" s="160">
        <f>ROUND($I$253*$H$253,2)</f>
        <v>0</v>
      </c>
      <c r="K253" s="156" t="s">
        <v>132</v>
      </c>
      <c r="L253" s="128"/>
      <c r="M253" s="161"/>
      <c r="N253" s="162" t="s">
        <v>41</v>
      </c>
      <c r="O253" s="83"/>
      <c r="P253" s="163">
        <f>$O$253*$H$253</f>
        <v>0</v>
      </c>
      <c r="Q253" s="163">
        <v>0.0002</v>
      </c>
      <c r="R253" s="163">
        <f>$Q$253*$H$253</f>
        <v>0.0224</v>
      </c>
      <c r="S253" s="163">
        <v>0</v>
      </c>
      <c r="T253" s="164">
        <f>$S$253*$H$253</f>
        <v>0</v>
      </c>
      <c r="AR253" s="86" t="s">
        <v>133</v>
      </c>
      <c r="AT253" s="86" t="s">
        <v>128</v>
      </c>
      <c r="AU253" s="86" t="s">
        <v>77</v>
      </c>
      <c r="AY253" s="6" t="s">
        <v>126</v>
      </c>
      <c r="BE253" s="165">
        <f>IF($N$253="základní",$J$253,0)</f>
        <v>0</v>
      </c>
      <c r="BF253" s="165">
        <f>IF($N$253="snížená",$J$253,0)</f>
        <v>0</v>
      </c>
      <c r="BG253" s="165">
        <f>IF($N$253="zákl. přenesená",$J$253,0)</f>
        <v>0</v>
      </c>
      <c r="BH253" s="165">
        <f>IF($N$253="sníž. přenesená",$J$253,0)</f>
        <v>0</v>
      </c>
      <c r="BI253" s="165">
        <f>IF($N$253="nulová",$J$253,0)</f>
        <v>0</v>
      </c>
      <c r="BJ253" s="86" t="s">
        <v>21</v>
      </c>
      <c r="BK253" s="165">
        <f>ROUND($I$253*$H$253,2)</f>
        <v>0</v>
      </c>
      <c r="BL253" s="86" t="s">
        <v>133</v>
      </c>
      <c r="BM253" s="86" t="s">
        <v>526</v>
      </c>
    </row>
    <row r="254" spans="2:65" s="6" customFormat="1" ht="13.5" customHeight="1">
      <c r="B254" s="82"/>
      <c r="C254" s="157" t="s">
        <v>527</v>
      </c>
      <c r="D254" s="157" t="s">
        <v>128</v>
      </c>
      <c r="E254" s="155" t="s">
        <v>528</v>
      </c>
      <c r="F254" s="156" t="s">
        <v>529</v>
      </c>
      <c r="G254" s="157" t="s">
        <v>251</v>
      </c>
      <c r="H254" s="158">
        <v>321.6</v>
      </c>
      <c r="I254" s="159"/>
      <c r="J254" s="160">
        <f>ROUND($I$254*$H$254,2)</f>
        <v>0</v>
      </c>
      <c r="K254" s="156" t="s">
        <v>132</v>
      </c>
      <c r="L254" s="128"/>
      <c r="M254" s="161"/>
      <c r="N254" s="162" t="s">
        <v>41</v>
      </c>
      <c r="O254" s="83"/>
      <c r="P254" s="163">
        <f>$O$254*$H$254</f>
        <v>0</v>
      </c>
      <c r="Q254" s="163">
        <v>0</v>
      </c>
      <c r="R254" s="163">
        <f>$Q$254*$H$254</f>
        <v>0</v>
      </c>
      <c r="S254" s="163">
        <v>0</v>
      </c>
      <c r="T254" s="164">
        <f>$S$254*$H$254</f>
        <v>0</v>
      </c>
      <c r="AR254" s="86" t="s">
        <v>133</v>
      </c>
      <c r="AT254" s="86" t="s">
        <v>128</v>
      </c>
      <c r="AU254" s="86" t="s">
        <v>77</v>
      </c>
      <c r="AY254" s="86" t="s">
        <v>126</v>
      </c>
      <c r="BE254" s="165">
        <f>IF($N$254="základní",$J$254,0)</f>
        <v>0</v>
      </c>
      <c r="BF254" s="165">
        <f>IF($N$254="snížená",$J$254,0)</f>
        <v>0</v>
      </c>
      <c r="BG254" s="165">
        <f>IF($N$254="zákl. přenesená",$J$254,0)</f>
        <v>0</v>
      </c>
      <c r="BH254" s="165">
        <f>IF($N$254="sníž. přenesená",$J$254,0)</f>
        <v>0</v>
      </c>
      <c r="BI254" s="165">
        <f>IF($N$254="nulová",$J$254,0)</f>
        <v>0</v>
      </c>
      <c r="BJ254" s="86" t="s">
        <v>21</v>
      </c>
      <c r="BK254" s="165">
        <f>ROUND($I$254*$H$254,2)</f>
        <v>0</v>
      </c>
      <c r="BL254" s="86" t="s">
        <v>133</v>
      </c>
      <c r="BM254" s="86" t="s">
        <v>530</v>
      </c>
    </row>
    <row r="255" spans="2:51" s="6" customFormat="1" ht="13.5" customHeight="1">
      <c r="B255" s="166"/>
      <c r="C255" s="167"/>
      <c r="D255" s="168" t="s">
        <v>135</v>
      </c>
      <c r="E255" s="169"/>
      <c r="F255" s="169" t="s">
        <v>531</v>
      </c>
      <c r="G255" s="167"/>
      <c r="H255" s="170">
        <v>321.6</v>
      </c>
      <c r="J255" s="167"/>
      <c r="K255" s="167"/>
      <c r="L255" s="171"/>
      <c r="M255" s="172"/>
      <c r="N255" s="167"/>
      <c r="O255" s="167"/>
      <c r="P255" s="167"/>
      <c r="Q255" s="167"/>
      <c r="R255" s="167"/>
      <c r="S255" s="167"/>
      <c r="T255" s="173"/>
      <c r="AT255" s="174" t="s">
        <v>135</v>
      </c>
      <c r="AU255" s="174" t="s">
        <v>77</v>
      </c>
      <c r="AV255" s="174" t="s">
        <v>77</v>
      </c>
      <c r="AW255" s="174" t="s">
        <v>86</v>
      </c>
      <c r="AX255" s="174" t="s">
        <v>21</v>
      </c>
      <c r="AY255" s="174" t="s">
        <v>126</v>
      </c>
    </row>
    <row r="256" spans="2:65" s="6" customFormat="1" ht="13.5" customHeight="1">
      <c r="B256" s="82"/>
      <c r="C256" s="184" t="s">
        <v>532</v>
      </c>
      <c r="D256" s="184" t="s">
        <v>183</v>
      </c>
      <c r="E256" s="185" t="s">
        <v>533</v>
      </c>
      <c r="F256" s="186" t="s">
        <v>534</v>
      </c>
      <c r="G256" s="187" t="s">
        <v>535</v>
      </c>
      <c r="H256" s="188">
        <v>0.33</v>
      </c>
      <c r="I256" s="189"/>
      <c r="J256" s="190">
        <f>ROUND($I$256*$H$256,2)</f>
        <v>0</v>
      </c>
      <c r="K256" s="186" t="s">
        <v>132</v>
      </c>
      <c r="L256" s="191"/>
      <c r="M256" s="192"/>
      <c r="N256" s="193" t="s">
        <v>41</v>
      </c>
      <c r="O256" s="83"/>
      <c r="P256" s="163">
        <f>$O$256*$H$256</f>
        <v>0</v>
      </c>
      <c r="Q256" s="163">
        <v>0.0007</v>
      </c>
      <c r="R256" s="163">
        <f>$Q$256*$H$256</f>
        <v>0.000231</v>
      </c>
      <c r="S256" s="163">
        <v>0</v>
      </c>
      <c r="T256" s="164">
        <f>$S$256*$H$256</f>
        <v>0</v>
      </c>
      <c r="AR256" s="86" t="s">
        <v>168</v>
      </c>
      <c r="AT256" s="86" t="s">
        <v>183</v>
      </c>
      <c r="AU256" s="86" t="s">
        <v>77</v>
      </c>
      <c r="AY256" s="6" t="s">
        <v>126</v>
      </c>
      <c r="BE256" s="165">
        <f>IF($N$256="základní",$J$256,0)</f>
        <v>0</v>
      </c>
      <c r="BF256" s="165">
        <f>IF($N$256="snížená",$J$256,0)</f>
        <v>0</v>
      </c>
      <c r="BG256" s="165">
        <f>IF($N$256="zákl. přenesená",$J$256,0)</f>
        <v>0</v>
      </c>
      <c r="BH256" s="165">
        <f>IF($N$256="sníž. přenesená",$J$256,0)</f>
        <v>0</v>
      </c>
      <c r="BI256" s="165">
        <f>IF($N$256="nulová",$J$256,0)</f>
        <v>0</v>
      </c>
      <c r="BJ256" s="86" t="s">
        <v>21</v>
      </c>
      <c r="BK256" s="165">
        <f>ROUND($I$256*$H$256,2)</f>
        <v>0</v>
      </c>
      <c r="BL256" s="86" t="s">
        <v>133</v>
      </c>
      <c r="BM256" s="86" t="s">
        <v>536</v>
      </c>
    </row>
    <row r="257" spans="2:65" s="6" customFormat="1" ht="13.5" customHeight="1">
      <c r="B257" s="82"/>
      <c r="C257" s="157" t="s">
        <v>537</v>
      </c>
      <c r="D257" s="157" t="s">
        <v>128</v>
      </c>
      <c r="E257" s="155" t="s">
        <v>538</v>
      </c>
      <c r="F257" s="156" t="s">
        <v>539</v>
      </c>
      <c r="G257" s="157" t="s">
        <v>131</v>
      </c>
      <c r="H257" s="158">
        <v>5.888</v>
      </c>
      <c r="I257" s="159"/>
      <c r="J257" s="160">
        <f>ROUND($I$257*$H$257,2)</f>
        <v>0</v>
      </c>
      <c r="K257" s="156" t="s">
        <v>132</v>
      </c>
      <c r="L257" s="128"/>
      <c r="M257" s="161"/>
      <c r="N257" s="162" t="s">
        <v>41</v>
      </c>
      <c r="O257" s="83"/>
      <c r="P257" s="163">
        <f>$O$257*$H$257</f>
        <v>0</v>
      </c>
      <c r="Q257" s="163">
        <v>0.12171</v>
      </c>
      <c r="R257" s="163">
        <f>$Q$257*$H$257</f>
        <v>0.71662848</v>
      </c>
      <c r="S257" s="163">
        <v>2.4</v>
      </c>
      <c r="T257" s="164">
        <f>$S$257*$H$257</f>
        <v>14.1312</v>
      </c>
      <c r="AR257" s="86" t="s">
        <v>133</v>
      </c>
      <c r="AT257" s="86" t="s">
        <v>128</v>
      </c>
      <c r="AU257" s="86" t="s">
        <v>77</v>
      </c>
      <c r="AY257" s="86" t="s">
        <v>126</v>
      </c>
      <c r="BE257" s="165">
        <f>IF($N$257="základní",$J$257,0)</f>
        <v>0</v>
      </c>
      <c r="BF257" s="165">
        <f>IF($N$257="snížená",$J$257,0)</f>
        <v>0</v>
      </c>
      <c r="BG257" s="165">
        <f>IF($N$257="zákl. přenesená",$J$257,0)</f>
        <v>0</v>
      </c>
      <c r="BH257" s="165">
        <f>IF($N$257="sníž. přenesená",$J$257,0)</f>
        <v>0</v>
      </c>
      <c r="BI257" s="165">
        <f>IF($N$257="nulová",$J$257,0)</f>
        <v>0</v>
      </c>
      <c r="BJ257" s="86" t="s">
        <v>21</v>
      </c>
      <c r="BK257" s="165">
        <f>ROUND($I$257*$H$257,2)</f>
        <v>0</v>
      </c>
      <c r="BL257" s="86" t="s">
        <v>133</v>
      </c>
      <c r="BM257" s="86" t="s">
        <v>540</v>
      </c>
    </row>
    <row r="258" spans="2:51" s="6" customFormat="1" ht="13.5" customHeight="1">
      <c r="B258" s="166"/>
      <c r="C258" s="167"/>
      <c r="D258" s="168" t="s">
        <v>135</v>
      </c>
      <c r="E258" s="169"/>
      <c r="F258" s="169" t="s">
        <v>541</v>
      </c>
      <c r="G258" s="167"/>
      <c r="H258" s="170">
        <v>3.584</v>
      </c>
      <c r="J258" s="167"/>
      <c r="K258" s="167"/>
      <c r="L258" s="171"/>
      <c r="M258" s="172"/>
      <c r="N258" s="167"/>
      <c r="O258" s="167"/>
      <c r="P258" s="167"/>
      <c r="Q258" s="167"/>
      <c r="R258" s="167"/>
      <c r="S258" s="167"/>
      <c r="T258" s="173"/>
      <c r="AT258" s="174" t="s">
        <v>135</v>
      </c>
      <c r="AU258" s="174" t="s">
        <v>77</v>
      </c>
      <c r="AV258" s="174" t="s">
        <v>77</v>
      </c>
      <c r="AW258" s="174" t="s">
        <v>86</v>
      </c>
      <c r="AX258" s="174" t="s">
        <v>70</v>
      </c>
      <c r="AY258" s="174" t="s">
        <v>126</v>
      </c>
    </row>
    <row r="259" spans="2:51" s="6" customFormat="1" ht="13.5" customHeight="1">
      <c r="B259" s="166"/>
      <c r="C259" s="167"/>
      <c r="D259" s="175" t="s">
        <v>135</v>
      </c>
      <c r="E259" s="167"/>
      <c r="F259" s="169" t="s">
        <v>542</v>
      </c>
      <c r="G259" s="167"/>
      <c r="H259" s="170">
        <v>2.304</v>
      </c>
      <c r="J259" s="167"/>
      <c r="K259" s="167"/>
      <c r="L259" s="171"/>
      <c r="M259" s="172"/>
      <c r="N259" s="167"/>
      <c r="O259" s="167"/>
      <c r="P259" s="167"/>
      <c r="Q259" s="167"/>
      <c r="R259" s="167"/>
      <c r="S259" s="167"/>
      <c r="T259" s="173"/>
      <c r="AT259" s="174" t="s">
        <v>135</v>
      </c>
      <c r="AU259" s="174" t="s">
        <v>77</v>
      </c>
      <c r="AV259" s="174" t="s">
        <v>77</v>
      </c>
      <c r="AW259" s="174" t="s">
        <v>86</v>
      </c>
      <c r="AX259" s="174" t="s">
        <v>70</v>
      </c>
      <c r="AY259" s="174" t="s">
        <v>126</v>
      </c>
    </row>
    <row r="260" spans="2:51" s="6" customFormat="1" ht="13.5" customHeight="1">
      <c r="B260" s="176"/>
      <c r="C260" s="177"/>
      <c r="D260" s="175" t="s">
        <v>135</v>
      </c>
      <c r="E260" s="177"/>
      <c r="F260" s="178" t="s">
        <v>147</v>
      </c>
      <c r="G260" s="177"/>
      <c r="H260" s="179">
        <v>5.888</v>
      </c>
      <c r="J260" s="177"/>
      <c r="K260" s="177"/>
      <c r="L260" s="180"/>
      <c r="M260" s="181"/>
      <c r="N260" s="177"/>
      <c r="O260" s="177"/>
      <c r="P260" s="177"/>
      <c r="Q260" s="177"/>
      <c r="R260" s="177"/>
      <c r="S260" s="177"/>
      <c r="T260" s="182"/>
      <c r="AT260" s="183" t="s">
        <v>135</v>
      </c>
      <c r="AU260" s="183" t="s">
        <v>77</v>
      </c>
      <c r="AV260" s="183" t="s">
        <v>133</v>
      </c>
      <c r="AW260" s="183" t="s">
        <v>86</v>
      </c>
      <c r="AX260" s="183" t="s">
        <v>21</v>
      </c>
      <c r="AY260" s="183" t="s">
        <v>126</v>
      </c>
    </row>
    <row r="261" spans="2:65" s="6" customFormat="1" ht="13.5" customHeight="1">
      <c r="B261" s="82"/>
      <c r="C261" s="154" t="s">
        <v>543</v>
      </c>
      <c r="D261" s="154" t="s">
        <v>128</v>
      </c>
      <c r="E261" s="155" t="s">
        <v>544</v>
      </c>
      <c r="F261" s="156" t="s">
        <v>545</v>
      </c>
      <c r="G261" s="157" t="s">
        <v>131</v>
      </c>
      <c r="H261" s="158">
        <v>2.68</v>
      </c>
      <c r="I261" s="159"/>
      <c r="J261" s="160">
        <f>ROUND($I$261*$H$261,2)</f>
        <v>0</v>
      </c>
      <c r="K261" s="156" t="s">
        <v>132</v>
      </c>
      <c r="L261" s="128"/>
      <c r="M261" s="161"/>
      <c r="N261" s="162" t="s">
        <v>41</v>
      </c>
      <c r="O261" s="83"/>
      <c r="P261" s="163">
        <f>$O$261*$H$261</f>
        <v>0</v>
      </c>
      <c r="Q261" s="163">
        <v>0</v>
      </c>
      <c r="R261" s="163">
        <f>$Q$261*$H$261</f>
        <v>0</v>
      </c>
      <c r="S261" s="163">
        <v>0.78</v>
      </c>
      <c r="T261" s="164">
        <f>$S$261*$H$261</f>
        <v>2.0904000000000003</v>
      </c>
      <c r="AR261" s="86" t="s">
        <v>133</v>
      </c>
      <c r="AT261" s="86" t="s">
        <v>128</v>
      </c>
      <c r="AU261" s="86" t="s">
        <v>77</v>
      </c>
      <c r="AY261" s="6" t="s">
        <v>126</v>
      </c>
      <c r="BE261" s="165">
        <f>IF($N$261="základní",$J$261,0)</f>
        <v>0</v>
      </c>
      <c r="BF261" s="165">
        <f>IF($N$261="snížená",$J$261,0)</f>
        <v>0</v>
      </c>
      <c r="BG261" s="165">
        <f>IF($N$261="zákl. přenesená",$J$261,0)</f>
        <v>0</v>
      </c>
      <c r="BH261" s="165">
        <f>IF($N$261="sníž. přenesená",$J$261,0)</f>
        <v>0</v>
      </c>
      <c r="BI261" s="165">
        <f>IF($N$261="nulová",$J$261,0)</f>
        <v>0</v>
      </c>
      <c r="BJ261" s="86" t="s">
        <v>21</v>
      </c>
      <c r="BK261" s="165">
        <f>ROUND($I$261*$H$261,2)</f>
        <v>0</v>
      </c>
      <c r="BL261" s="86" t="s">
        <v>133</v>
      </c>
      <c r="BM261" s="86" t="s">
        <v>546</v>
      </c>
    </row>
    <row r="262" spans="2:51" s="6" customFormat="1" ht="13.5" customHeight="1">
      <c r="B262" s="166"/>
      <c r="C262" s="167"/>
      <c r="D262" s="168" t="s">
        <v>135</v>
      </c>
      <c r="E262" s="169"/>
      <c r="F262" s="169" t="s">
        <v>547</v>
      </c>
      <c r="G262" s="167"/>
      <c r="H262" s="170">
        <v>2.68</v>
      </c>
      <c r="J262" s="167"/>
      <c r="K262" s="167"/>
      <c r="L262" s="171"/>
      <c r="M262" s="172"/>
      <c r="N262" s="167"/>
      <c r="O262" s="167"/>
      <c r="P262" s="167"/>
      <c r="Q262" s="167"/>
      <c r="R262" s="167"/>
      <c r="S262" s="167"/>
      <c r="T262" s="173"/>
      <c r="AT262" s="174" t="s">
        <v>135</v>
      </c>
      <c r="AU262" s="174" t="s">
        <v>77</v>
      </c>
      <c r="AV262" s="174" t="s">
        <v>77</v>
      </c>
      <c r="AW262" s="174" t="s">
        <v>86</v>
      </c>
      <c r="AX262" s="174" t="s">
        <v>21</v>
      </c>
      <c r="AY262" s="174" t="s">
        <v>126</v>
      </c>
    </row>
    <row r="263" spans="2:65" s="6" customFormat="1" ht="13.5" customHeight="1">
      <c r="B263" s="82"/>
      <c r="C263" s="154" t="s">
        <v>548</v>
      </c>
      <c r="D263" s="154" t="s">
        <v>128</v>
      </c>
      <c r="E263" s="155" t="s">
        <v>549</v>
      </c>
      <c r="F263" s="156" t="s">
        <v>550</v>
      </c>
      <c r="G263" s="157" t="s">
        <v>131</v>
      </c>
      <c r="H263" s="158">
        <v>3.968</v>
      </c>
      <c r="I263" s="159"/>
      <c r="J263" s="160">
        <f>ROUND($I$263*$H$263,2)</f>
        <v>0</v>
      </c>
      <c r="K263" s="156" t="s">
        <v>132</v>
      </c>
      <c r="L263" s="128"/>
      <c r="M263" s="161"/>
      <c r="N263" s="162" t="s">
        <v>41</v>
      </c>
      <c r="O263" s="83"/>
      <c r="P263" s="163">
        <f>$O$263*$H$263</f>
        <v>0</v>
      </c>
      <c r="Q263" s="163">
        <v>0.12171</v>
      </c>
      <c r="R263" s="163">
        <f>$Q$263*$H$263</f>
        <v>0.48294528</v>
      </c>
      <c r="S263" s="163">
        <v>2.4</v>
      </c>
      <c r="T263" s="164">
        <f>$S$263*$H$263</f>
        <v>9.5232</v>
      </c>
      <c r="AR263" s="86" t="s">
        <v>133</v>
      </c>
      <c r="AT263" s="86" t="s">
        <v>128</v>
      </c>
      <c r="AU263" s="86" t="s">
        <v>77</v>
      </c>
      <c r="AY263" s="6" t="s">
        <v>126</v>
      </c>
      <c r="BE263" s="165">
        <f>IF($N$263="základní",$J$263,0)</f>
        <v>0</v>
      </c>
      <c r="BF263" s="165">
        <f>IF($N$263="snížená",$J$263,0)</f>
        <v>0</v>
      </c>
      <c r="BG263" s="165">
        <f>IF($N$263="zákl. přenesená",$J$263,0)</f>
        <v>0</v>
      </c>
      <c r="BH263" s="165">
        <f>IF($N$263="sníž. přenesená",$J$263,0)</f>
        <v>0</v>
      </c>
      <c r="BI263" s="165">
        <f>IF($N$263="nulová",$J$263,0)</f>
        <v>0</v>
      </c>
      <c r="BJ263" s="86" t="s">
        <v>21</v>
      </c>
      <c r="BK263" s="165">
        <f>ROUND($I$263*$H$263,2)</f>
        <v>0</v>
      </c>
      <c r="BL263" s="86" t="s">
        <v>133</v>
      </c>
      <c r="BM263" s="86" t="s">
        <v>551</v>
      </c>
    </row>
    <row r="264" spans="2:51" s="6" customFormat="1" ht="13.5" customHeight="1">
      <c r="B264" s="166"/>
      <c r="C264" s="167"/>
      <c r="D264" s="168" t="s">
        <v>135</v>
      </c>
      <c r="E264" s="169"/>
      <c r="F264" s="169" t="s">
        <v>552</v>
      </c>
      <c r="G264" s="167"/>
      <c r="H264" s="170">
        <v>2.688</v>
      </c>
      <c r="J264" s="167"/>
      <c r="K264" s="167"/>
      <c r="L264" s="171"/>
      <c r="M264" s="172"/>
      <c r="N264" s="167"/>
      <c r="O264" s="167"/>
      <c r="P264" s="167"/>
      <c r="Q264" s="167"/>
      <c r="R264" s="167"/>
      <c r="S264" s="167"/>
      <c r="T264" s="173"/>
      <c r="AT264" s="174" t="s">
        <v>135</v>
      </c>
      <c r="AU264" s="174" t="s">
        <v>77</v>
      </c>
      <c r="AV264" s="174" t="s">
        <v>77</v>
      </c>
      <c r="AW264" s="174" t="s">
        <v>86</v>
      </c>
      <c r="AX264" s="174" t="s">
        <v>70</v>
      </c>
      <c r="AY264" s="174" t="s">
        <v>126</v>
      </c>
    </row>
    <row r="265" spans="2:51" s="6" customFormat="1" ht="13.5" customHeight="1">
      <c r="B265" s="166"/>
      <c r="C265" s="167"/>
      <c r="D265" s="175" t="s">
        <v>135</v>
      </c>
      <c r="E265" s="167"/>
      <c r="F265" s="169" t="s">
        <v>553</v>
      </c>
      <c r="G265" s="167"/>
      <c r="H265" s="170">
        <v>1.28</v>
      </c>
      <c r="J265" s="167"/>
      <c r="K265" s="167"/>
      <c r="L265" s="171"/>
      <c r="M265" s="172"/>
      <c r="N265" s="167"/>
      <c r="O265" s="167"/>
      <c r="P265" s="167"/>
      <c r="Q265" s="167"/>
      <c r="R265" s="167"/>
      <c r="S265" s="167"/>
      <c r="T265" s="173"/>
      <c r="AT265" s="174" t="s">
        <v>135</v>
      </c>
      <c r="AU265" s="174" t="s">
        <v>77</v>
      </c>
      <c r="AV265" s="174" t="s">
        <v>77</v>
      </c>
      <c r="AW265" s="174" t="s">
        <v>86</v>
      </c>
      <c r="AX265" s="174" t="s">
        <v>70</v>
      </c>
      <c r="AY265" s="174" t="s">
        <v>126</v>
      </c>
    </row>
    <row r="266" spans="2:51" s="6" customFormat="1" ht="13.5" customHeight="1">
      <c r="B266" s="176"/>
      <c r="C266" s="177"/>
      <c r="D266" s="175" t="s">
        <v>135</v>
      </c>
      <c r="E266" s="177"/>
      <c r="F266" s="178" t="s">
        <v>147</v>
      </c>
      <c r="G266" s="177"/>
      <c r="H266" s="179">
        <v>3.968</v>
      </c>
      <c r="J266" s="177"/>
      <c r="K266" s="177"/>
      <c r="L266" s="180"/>
      <c r="M266" s="181"/>
      <c r="N266" s="177"/>
      <c r="O266" s="177"/>
      <c r="P266" s="177"/>
      <c r="Q266" s="177"/>
      <c r="R266" s="177"/>
      <c r="S266" s="177"/>
      <c r="T266" s="182"/>
      <c r="AT266" s="183" t="s">
        <v>135</v>
      </c>
      <c r="AU266" s="183" t="s">
        <v>77</v>
      </c>
      <c r="AV266" s="183" t="s">
        <v>133</v>
      </c>
      <c r="AW266" s="183" t="s">
        <v>86</v>
      </c>
      <c r="AX266" s="183" t="s">
        <v>21</v>
      </c>
      <c r="AY266" s="183" t="s">
        <v>126</v>
      </c>
    </row>
    <row r="267" spans="2:65" s="6" customFormat="1" ht="13.5" customHeight="1">
      <c r="B267" s="82"/>
      <c r="C267" s="154" t="s">
        <v>554</v>
      </c>
      <c r="D267" s="154" t="s">
        <v>128</v>
      </c>
      <c r="E267" s="155" t="s">
        <v>555</v>
      </c>
      <c r="F267" s="156" t="s">
        <v>556</v>
      </c>
      <c r="G267" s="157" t="s">
        <v>557</v>
      </c>
      <c r="H267" s="158">
        <v>4020</v>
      </c>
      <c r="I267" s="159"/>
      <c r="J267" s="160">
        <f>ROUND($I$267*$H$267,2)</f>
        <v>0</v>
      </c>
      <c r="K267" s="156" t="s">
        <v>132</v>
      </c>
      <c r="L267" s="128"/>
      <c r="M267" s="161"/>
      <c r="N267" s="162" t="s">
        <v>41</v>
      </c>
      <c r="O267" s="83"/>
      <c r="P267" s="163">
        <f>$O$267*$H$267</f>
        <v>0</v>
      </c>
      <c r="Q267" s="163">
        <v>0</v>
      </c>
      <c r="R267" s="163">
        <f>$Q$267*$H$267</f>
        <v>0</v>
      </c>
      <c r="S267" s="163">
        <v>0.001</v>
      </c>
      <c r="T267" s="164">
        <f>$S$267*$H$267</f>
        <v>4.0200000000000005</v>
      </c>
      <c r="AR267" s="86" t="s">
        <v>133</v>
      </c>
      <c r="AT267" s="86" t="s">
        <v>128</v>
      </c>
      <c r="AU267" s="86" t="s">
        <v>77</v>
      </c>
      <c r="AY267" s="6" t="s">
        <v>126</v>
      </c>
      <c r="BE267" s="165">
        <f>IF($N$267="základní",$J$267,0)</f>
        <v>0</v>
      </c>
      <c r="BF267" s="165">
        <f>IF($N$267="snížená",$J$267,0)</f>
        <v>0</v>
      </c>
      <c r="BG267" s="165">
        <f>IF($N$267="zákl. přenesená",$J$267,0)</f>
        <v>0</v>
      </c>
      <c r="BH267" s="165">
        <f>IF($N$267="sníž. přenesená",$J$267,0)</f>
        <v>0</v>
      </c>
      <c r="BI267" s="165">
        <f>IF($N$267="nulová",$J$267,0)</f>
        <v>0</v>
      </c>
      <c r="BJ267" s="86" t="s">
        <v>21</v>
      </c>
      <c r="BK267" s="165">
        <f>ROUND($I$267*$H$267,2)</f>
        <v>0</v>
      </c>
      <c r="BL267" s="86" t="s">
        <v>133</v>
      </c>
      <c r="BM267" s="86" t="s">
        <v>558</v>
      </c>
    </row>
    <row r="268" spans="2:51" s="6" customFormat="1" ht="13.5" customHeight="1">
      <c r="B268" s="166"/>
      <c r="C268" s="167"/>
      <c r="D268" s="168" t="s">
        <v>135</v>
      </c>
      <c r="E268" s="169"/>
      <c r="F268" s="169" t="s">
        <v>559</v>
      </c>
      <c r="G268" s="167"/>
      <c r="H268" s="170">
        <v>4020</v>
      </c>
      <c r="J268" s="167"/>
      <c r="K268" s="167"/>
      <c r="L268" s="171"/>
      <c r="M268" s="172"/>
      <c r="N268" s="167"/>
      <c r="O268" s="167"/>
      <c r="P268" s="167"/>
      <c r="Q268" s="167"/>
      <c r="R268" s="167"/>
      <c r="S268" s="167"/>
      <c r="T268" s="173"/>
      <c r="AT268" s="174" t="s">
        <v>135</v>
      </c>
      <c r="AU268" s="174" t="s">
        <v>77</v>
      </c>
      <c r="AV268" s="174" t="s">
        <v>77</v>
      </c>
      <c r="AW268" s="174" t="s">
        <v>86</v>
      </c>
      <c r="AX268" s="174" t="s">
        <v>21</v>
      </c>
      <c r="AY268" s="174" t="s">
        <v>126</v>
      </c>
    </row>
    <row r="269" spans="2:63" s="141" customFormat="1" ht="23.25" customHeight="1">
      <c r="B269" s="142"/>
      <c r="C269" s="143"/>
      <c r="D269" s="143" t="s">
        <v>69</v>
      </c>
      <c r="E269" s="152" t="s">
        <v>560</v>
      </c>
      <c r="F269" s="152" t="s">
        <v>561</v>
      </c>
      <c r="G269" s="143"/>
      <c r="H269" s="143"/>
      <c r="J269" s="153">
        <f>$BK$269</f>
        <v>0</v>
      </c>
      <c r="K269" s="143"/>
      <c r="L269" s="146"/>
      <c r="M269" s="147"/>
      <c r="N269" s="143"/>
      <c r="O269" s="143"/>
      <c r="P269" s="148">
        <f>SUM($P$270:$P$275)</f>
        <v>0</v>
      </c>
      <c r="Q269" s="143"/>
      <c r="R269" s="148">
        <f>SUM($R$270:$R$275)</f>
        <v>0</v>
      </c>
      <c r="S269" s="143"/>
      <c r="T269" s="149">
        <f>SUM($T$270:$T$275)</f>
        <v>0</v>
      </c>
      <c r="AR269" s="150" t="s">
        <v>21</v>
      </c>
      <c r="AT269" s="150" t="s">
        <v>69</v>
      </c>
      <c r="AU269" s="150" t="s">
        <v>77</v>
      </c>
      <c r="AY269" s="150" t="s">
        <v>126</v>
      </c>
      <c r="BK269" s="151">
        <f>SUM($BK$270:$BK$275)</f>
        <v>0</v>
      </c>
    </row>
    <row r="270" spans="2:65" s="6" customFormat="1" ht="13.5" customHeight="1">
      <c r="B270" s="82"/>
      <c r="C270" s="154" t="s">
        <v>562</v>
      </c>
      <c r="D270" s="154" t="s">
        <v>128</v>
      </c>
      <c r="E270" s="155" t="s">
        <v>563</v>
      </c>
      <c r="F270" s="156" t="s">
        <v>564</v>
      </c>
      <c r="G270" s="157" t="s">
        <v>175</v>
      </c>
      <c r="H270" s="158">
        <v>29.765</v>
      </c>
      <c r="I270" s="159"/>
      <c r="J270" s="160">
        <f>ROUND($I$270*$H$270,2)</f>
        <v>0</v>
      </c>
      <c r="K270" s="156" t="s">
        <v>132</v>
      </c>
      <c r="L270" s="128"/>
      <c r="M270" s="161"/>
      <c r="N270" s="162" t="s">
        <v>41</v>
      </c>
      <c r="O270" s="83"/>
      <c r="P270" s="163">
        <f>$O$270*$H$270</f>
        <v>0</v>
      </c>
      <c r="Q270" s="163">
        <v>0</v>
      </c>
      <c r="R270" s="163">
        <f>$Q$270*$H$270</f>
        <v>0</v>
      </c>
      <c r="S270" s="163">
        <v>0</v>
      </c>
      <c r="T270" s="164">
        <f>$S$270*$H$270</f>
        <v>0</v>
      </c>
      <c r="AR270" s="86" t="s">
        <v>133</v>
      </c>
      <c r="AT270" s="86" t="s">
        <v>128</v>
      </c>
      <c r="AU270" s="86" t="s">
        <v>141</v>
      </c>
      <c r="AY270" s="6" t="s">
        <v>126</v>
      </c>
      <c r="BE270" s="165">
        <f>IF($N$270="základní",$J$270,0)</f>
        <v>0</v>
      </c>
      <c r="BF270" s="165">
        <f>IF($N$270="snížená",$J$270,0)</f>
        <v>0</v>
      </c>
      <c r="BG270" s="165">
        <f>IF($N$270="zákl. přenesená",$J$270,0)</f>
        <v>0</v>
      </c>
      <c r="BH270" s="165">
        <f>IF($N$270="sníž. přenesená",$J$270,0)</f>
        <v>0</v>
      </c>
      <c r="BI270" s="165">
        <f>IF($N$270="nulová",$J$270,0)</f>
        <v>0</v>
      </c>
      <c r="BJ270" s="86" t="s">
        <v>21</v>
      </c>
      <c r="BK270" s="165">
        <f>ROUND($I$270*$H$270,2)</f>
        <v>0</v>
      </c>
      <c r="BL270" s="86" t="s">
        <v>133</v>
      </c>
      <c r="BM270" s="86" t="s">
        <v>565</v>
      </c>
    </row>
    <row r="271" spans="2:65" s="6" customFormat="1" ht="13.5" customHeight="1">
      <c r="B271" s="82"/>
      <c r="C271" s="157" t="s">
        <v>566</v>
      </c>
      <c r="D271" s="157" t="s">
        <v>128</v>
      </c>
      <c r="E271" s="155" t="s">
        <v>567</v>
      </c>
      <c r="F271" s="156" t="s">
        <v>568</v>
      </c>
      <c r="G271" s="157" t="s">
        <v>175</v>
      </c>
      <c r="H271" s="158">
        <v>565.535</v>
      </c>
      <c r="I271" s="159"/>
      <c r="J271" s="160">
        <f>ROUND($I$271*$H$271,2)</f>
        <v>0</v>
      </c>
      <c r="K271" s="156" t="s">
        <v>132</v>
      </c>
      <c r="L271" s="128"/>
      <c r="M271" s="161"/>
      <c r="N271" s="162" t="s">
        <v>41</v>
      </c>
      <c r="O271" s="83"/>
      <c r="P271" s="163">
        <f>$O$271*$H$271</f>
        <v>0</v>
      </c>
      <c r="Q271" s="163">
        <v>0</v>
      </c>
      <c r="R271" s="163">
        <f>$Q$271*$H$271</f>
        <v>0</v>
      </c>
      <c r="S271" s="163">
        <v>0</v>
      </c>
      <c r="T271" s="164">
        <f>$S$271*$H$271</f>
        <v>0</v>
      </c>
      <c r="AR271" s="86" t="s">
        <v>133</v>
      </c>
      <c r="AT271" s="86" t="s">
        <v>128</v>
      </c>
      <c r="AU271" s="86" t="s">
        <v>141</v>
      </c>
      <c r="AY271" s="86" t="s">
        <v>126</v>
      </c>
      <c r="BE271" s="165">
        <f>IF($N$271="základní",$J$271,0)</f>
        <v>0</v>
      </c>
      <c r="BF271" s="165">
        <f>IF($N$271="snížená",$J$271,0)</f>
        <v>0</v>
      </c>
      <c r="BG271" s="165">
        <f>IF($N$271="zákl. přenesená",$J$271,0)</f>
        <v>0</v>
      </c>
      <c r="BH271" s="165">
        <f>IF($N$271="sníž. přenesená",$J$271,0)</f>
        <v>0</v>
      </c>
      <c r="BI271" s="165">
        <f>IF($N$271="nulová",$J$271,0)</f>
        <v>0</v>
      </c>
      <c r="BJ271" s="86" t="s">
        <v>21</v>
      </c>
      <c r="BK271" s="165">
        <f>ROUND($I$271*$H$271,2)</f>
        <v>0</v>
      </c>
      <c r="BL271" s="86" t="s">
        <v>133</v>
      </c>
      <c r="BM271" s="86" t="s">
        <v>569</v>
      </c>
    </row>
    <row r="272" spans="2:51" s="6" customFormat="1" ht="13.5" customHeight="1">
      <c r="B272" s="166"/>
      <c r="C272" s="167"/>
      <c r="D272" s="175" t="s">
        <v>135</v>
      </c>
      <c r="E272" s="167"/>
      <c r="F272" s="169" t="s">
        <v>570</v>
      </c>
      <c r="G272" s="167"/>
      <c r="H272" s="170">
        <v>565.535</v>
      </c>
      <c r="J272" s="167"/>
      <c r="K272" s="167"/>
      <c r="L272" s="171"/>
      <c r="M272" s="172"/>
      <c r="N272" s="167"/>
      <c r="O272" s="167"/>
      <c r="P272" s="167"/>
      <c r="Q272" s="167"/>
      <c r="R272" s="167"/>
      <c r="S272" s="167"/>
      <c r="T272" s="173"/>
      <c r="AT272" s="174" t="s">
        <v>135</v>
      </c>
      <c r="AU272" s="174" t="s">
        <v>141</v>
      </c>
      <c r="AV272" s="174" t="s">
        <v>77</v>
      </c>
      <c r="AW272" s="174" t="s">
        <v>70</v>
      </c>
      <c r="AX272" s="174" t="s">
        <v>21</v>
      </c>
      <c r="AY272" s="174" t="s">
        <v>126</v>
      </c>
    </row>
    <row r="273" spans="2:65" s="6" customFormat="1" ht="13.5" customHeight="1">
      <c r="B273" s="82"/>
      <c r="C273" s="154" t="s">
        <v>571</v>
      </c>
      <c r="D273" s="154" t="s">
        <v>128</v>
      </c>
      <c r="E273" s="155" t="s">
        <v>572</v>
      </c>
      <c r="F273" s="156" t="s">
        <v>573</v>
      </c>
      <c r="G273" s="157" t="s">
        <v>175</v>
      </c>
      <c r="H273" s="158">
        <v>27.681</v>
      </c>
      <c r="I273" s="159"/>
      <c r="J273" s="160">
        <f>ROUND($I$273*$H$273,2)</f>
        <v>0</v>
      </c>
      <c r="K273" s="156" t="s">
        <v>132</v>
      </c>
      <c r="L273" s="128"/>
      <c r="M273" s="161"/>
      <c r="N273" s="162" t="s">
        <v>41</v>
      </c>
      <c r="O273" s="83"/>
      <c r="P273" s="163">
        <f>$O$273*$H$273</f>
        <v>0</v>
      </c>
      <c r="Q273" s="163">
        <v>0</v>
      </c>
      <c r="R273" s="163">
        <f>$Q$273*$H$273</f>
        <v>0</v>
      </c>
      <c r="S273" s="163">
        <v>0</v>
      </c>
      <c r="T273" s="164">
        <f>$S$273*$H$273</f>
        <v>0</v>
      </c>
      <c r="AR273" s="86" t="s">
        <v>133</v>
      </c>
      <c r="AT273" s="86" t="s">
        <v>128</v>
      </c>
      <c r="AU273" s="86" t="s">
        <v>141</v>
      </c>
      <c r="AY273" s="6" t="s">
        <v>126</v>
      </c>
      <c r="BE273" s="165">
        <f>IF($N$273="základní",$J$273,0)</f>
        <v>0</v>
      </c>
      <c r="BF273" s="165">
        <f>IF($N$273="snížená",$J$273,0)</f>
        <v>0</v>
      </c>
      <c r="BG273" s="165">
        <f>IF($N$273="zákl. přenesená",$J$273,0)</f>
        <v>0</v>
      </c>
      <c r="BH273" s="165">
        <f>IF($N$273="sníž. přenesená",$J$273,0)</f>
        <v>0</v>
      </c>
      <c r="BI273" s="165">
        <f>IF($N$273="nulová",$J$273,0)</f>
        <v>0</v>
      </c>
      <c r="BJ273" s="86" t="s">
        <v>21</v>
      </c>
      <c r="BK273" s="165">
        <f>ROUND($I$273*$H$273,2)</f>
        <v>0</v>
      </c>
      <c r="BL273" s="86" t="s">
        <v>133</v>
      </c>
      <c r="BM273" s="86" t="s">
        <v>574</v>
      </c>
    </row>
    <row r="274" spans="2:51" s="6" customFormat="1" ht="13.5" customHeight="1">
      <c r="B274" s="166"/>
      <c r="C274" s="167"/>
      <c r="D274" s="175" t="s">
        <v>135</v>
      </c>
      <c r="E274" s="167"/>
      <c r="F274" s="169" t="s">
        <v>575</v>
      </c>
      <c r="G274" s="167"/>
      <c r="H274" s="170">
        <v>27.681</v>
      </c>
      <c r="J274" s="167"/>
      <c r="K274" s="167"/>
      <c r="L274" s="171"/>
      <c r="M274" s="172"/>
      <c r="N274" s="167"/>
      <c r="O274" s="167"/>
      <c r="P274" s="167"/>
      <c r="Q274" s="167"/>
      <c r="R274" s="167"/>
      <c r="S274" s="167"/>
      <c r="T274" s="173"/>
      <c r="AT274" s="174" t="s">
        <v>135</v>
      </c>
      <c r="AU274" s="174" t="s">
        <v>141</v>
      </c>
      <c r="AV274" s="174" t="s">
        <v>77</v>
      </c>
      <c r="AW274" s="174" t="s">
        <v>70</v>
      </c>
      <c r="AX274" s="174" t="s">
        <v>21</v>
      </c>
      <c r="AY274" s="174" t="s">
        <v>126</v>
      </c>
    </row>
    <row r="275" spans="2:65" s="6" customFormat="1" ht="13.5" customHeight="1">
      <c r="B275" s="82"/>
      <c r="C275" s="154" t="s">
        <v>576</v>
      </c>
      <c r="D275" s="154" t="s">
        <v>128</v>
      </c>
      <c r="E275" s="155" t="s">
        <v>577</v>
      </c>
      <c r="F275" s="156" t="s">
        <v>578</v>
      </c>
      <c r="G275" s="157" t="s">
        <v>175</v>
      </c>
      <c r="H275" s="158">
        <v>328.873</v>
      </c>
      <c r="I275" s="159"/>
      <c r="J275" s="160">
        <f>ROUND($I$275*$H$275,2)</f>
        <v>0</v>
      </c>
      <c r="K275" s="156" t="s">
        <v>132</v>
      </c>
      <c r="L275" s="128"/>
      <c r="M275" s="161"/>
      <c r="N275" s="162" t="s">
        <v>41</v>
      </c>
      <c r="O275" s="83"/>
      <c r="P275" s="163">
        <f>$O$275*$H$275</f>
        <v>0</v>
      </c>
      <c r="Q275" s="163">
        <v>0</v>
      </c>
      <c r="R275" s="163">
        <f>$Q$275*$H$275</f>
        <v>0</v>
      </c>
      <c r="S275" s="163">
        <v>0</v>
      </c>
      <c r="T275" s="164">
        <f>$S$275*$H$275</f>
        <v>0</v>
      </c>
      <c r="AR275" s="86" t="s">
        <v>133</v>
      </c>
      <c r="AT275" s="86" t="s">
        <v>128</v>
      </c>
      <c r="AU275" s="86" t="s">
        <v>141</v>
      </c>
      <c r="AY275" s="6" t="s">
        <v>126</v>
      </c>
      <c r="BE275" s="165">
        <f>IF($N$275="základní",$J$275,0)</f>
        <v>0</v>
      </c>
      <c r="BF275" s="165">
        <f>IF($N$275="snížená",$J$275,0)</f>
        <v>0</v>
      </c>
      <c r="BG275" s="165">
        <f>IF($N$275="zákl. přenesená",$J$275,0)</f>
        <v>0</v>
      </c>
      <c r="BH275" s="165">
        <f>IF($N$275="sníž. přenesená",$J$275,0)</f>
        <v>0</v>
      </c>
      <c r="BI275" s="165">
        <f>IF($N$275="nulová",$J$275,0)</f>
        <v>0</v>
      </c>
      <c r="BJ275" s="86" t="s">
        <v>21</v>
      </c>
      <c r="BK275" s="165">
        <f>ROUND($I$275*$H$275,2)</f>
        <v>0</v>
      </c>
      <c r="BL275" s="86" t="s">
        <v>133</v>
      </c>
      <c r="BM275" s="86" t="s">
        <v>579</v>
      </c>
    </row>
    <row r="276" spans="2:63" s="141" customFormat="1" ht="30" customHeight="1">
      <c r="B276" s="142"/>
      <c r="C276" s="143"/>
      <c r="D276" s="143" t="s">
        <v>69</v>
      </c>
      <c r="E276" s="152" t="s">
        <v>580</v>
      </c>
      <c r="F276" s="152" t="s">
        <v>581</v>
      </c>
      <c r="G276" s="143"/>
      <c r="H276" s="143"/>
      <c r="J276" s="153">
        <f>$BK$276</f>
        <v>0</v>
      </c>
      <c r="K276" s="143"/>
      <c r="L276" s="146"/>
      <c r="M276" s="147"/>
      <c r="N276" s="143"/>
      <c r="O276" s="143"/>
      <c r="P276" s="148">
        <f>SUM($P$277:$P$278)</f>
        <v>0</v>
      </c>
      <c r="Q276" s="143"/>
      <c r="R276" s="148">
        <f>SUM($R$277:$R$278)</f>
        <v>0</v>
      </c>
      <c r="S276" s="143"/>
      <c r="T276" s="149">
        <f>SUM($T$277:$T$278)</f>
        <v>0</v>
      </c>
      <c r="AR276" s="150" t="s">
        <v>21</v>
      </c>
      <c r="AT276" s="150" t="s">
        <v>69</v>
      </c>
      <c r="AU276" s="150" t="s">
        <v>21</v>
      </c>
      <c r="AY276" s="150" t="s">
        <v>126</v>
      </c>
      <c r="BK276" s="151">
        <f>SUM($BK$277:$BK$278)</f>
        <v>0</v>
      </c>
    </row>
    <row r="277" spans="2:65" s="6" customFormat="1" ht="13.5" customHeight="1">
      <c r="B277" s="82"/>
      <c r="C277" s="157" t="s">
        <v>582</v>
      </c>
      <c r="D277" s="157" t="s">
        <v>128</v>
      </c>
      <c r="E277" s="155" t="s">
        <v>583</v>
      </c>
      <c r="F277" s="156" t="s">
        <v>584</v>
      </c>
      <c r="G277" s="157" t="s">
        <v>175</v>
      </c>
      <c r="H277" s="158">
        <v>2.084</v>
      </c>
      <c r="I277" s="159"/>
      <c r="J277" s="160">
        <f>ROUND($I$277*$H$277,2)</f>
        <v>0</v>
      </c>
      <c r="K277" s="156" t="s">
        <v>132</v>
      </c>
      <c r="L277" s="128"/>
      <c r="M277" s="161"/>
      <c r="N277" s="162" t="s">
        <v>41</v>
      </c>
      <c r="O277" s="83"/>
      <c r="P277" s="163">
        <f>$O$277*$H$277</f>
        <v>0</v>
      </c>
      <c r="Q277" s="163">
        <v>0</v>
      </c>
      <c r="R277" s="163">
        <f>$Q$277*$H$277</f>
        <v>0</v>
      </c>
      <c r="S277" s="163">
        <v>0</v>
      </c>
      <c r="T277" s="164">
        <f>$S$277*$H$277</f>
        <v>0</v>
      </c>
      <c r="AR277" s="86" t="s">
        <v>133</v>
      </c>
      <c r="AT277" s="86" t="s">
        <v>128</v>
      </c>
      <c r="AU277" s="86" t="s">
        <v>77</v>
      </c>
      <c r="AY277" s="86" t="s">
        <v>126</v>
      </c>
      <c r="BE277" s="165">
        <f>IF($N$277="základní",$J$277,0)</f>
        <v>0</v>
      </c>
      <c r="BF277" s="165">
        <f>IF($N$277="snížená",$J$277,0)</f>
        <v>0</v>
      </c>
      <c r="BG277" s="165">
        <f>IF($N$277="zákl. přenesená",$J$277,0)</f>
        <v>0</v>
      </c>
      <c r="BH277" s="165">
        <f>IF($N$277="sníž. přenesená",$J$277,0)</f>
        <v>0</v>
      </c>
      <c r="BI277" s="165">
        <f>IF($N$277="nulová",$J$277,0)</f>
        <v>0</v>
      </c>
      <c r="BJ277" s="86" t="s">
        <v>21</v>
      </c>
      <c r="BK277" s="165">
        <f>ROUND($I$277*$H$277,2)</f>
        <v>0</v>
      </c>
      <c r="BL277" s="86" t="s">
        <v>133</v>
      </c>
      <c r="BM277" s="86" t="s">
        <v>585</v>
      </c>
    </row>
    <row r="278" spans="2:51" s="6" customFormat="1" ht="13.5" customHeight="1">
      <c r="B278" s="166"/>
      <c r="C278" s="167"/>
      <c r="D278" s="175" t="s">
        <v>135</v>
      </c>
      <c r="E278" s="167"/>
      <c r="F278" s="169" t="s">
        <v>586</v>
      </c>
      <c r="G278" s="167"/>
      <c r="H278" s="170">
        <v>2.084</v>
      </c>
      <c r="J278" s="167"/>
      <c r="K278" s="167"/>
      <c r="L278" s="171"/>
      <c r="M278" s="172"/>
      <c r="N278" s="167"/>
      <c r="O278" s="167"/>
      <c r="P278" s="167"/>
      <c r="Q278" s="167"/>
      <c r="R278" s="167"/>
      <c r="S278" s="167"/>
      <c r="T278" s="173"/>
      <c r="AT278" s="174" t="s">
        <v>135</v>
      </c>
      <c r="AU278" s="174" t="s">
        <v>77</v>
      </c>
      <c r="AV278" s="174" t="s">
        <v>77</v>
      </c>
      <c r="AW278" s="174" t="s">
        <v>70</v>
      </c>
      <c r="AX278" s="174" t="s">
        <v>21</v>
      </c>
      <c r="AY278" s="174" t="s">
        <v>126</v>
      </c>
    </row>
    <row r="279" spans="2:63" s="141" customFormat="1" ht="38.25" customHeight="1">
      <c r="B279" s="142"/>
      <c r="C279" s="143"/>
      <c r="D279" s="143" t="s">
        <v>69</v>
      </c>
      <c r="E279" s="144" t="s">
        <v>587</v>
      </c>
      <c r="F279" s="144" t="s">
        <v>588</v>
      </c>
      <c r="G279" s="143"/>
      <c r="H279" s="143"/>
      <c r="J279" s="145">
        <f>$BK$279</f>
        <v>0</v>
      </c>
      <c r="K279" s="143"/>
      <c r="L279" s="146"/>
      <c r="M279" s="147"/>
      <c r="N279" s="143"/>
      <c r="O279" s="143"/>
      <c r="P279" s="148">
        <f>$P$280+$P$303+$P$307+$P$311+$P$313+$P$320</f>
        <v>0</v>
      </c>
      <c r="Q279" s="143"/>
      <c r="R279" s="148">
        <f>$R$280+$R$303+$R$307+$R$311+$R$313+$R$320</f>
        <v>2.36382442</v>
      </c>
      <c r="S279" s="143"/>
      <c r="T279" s="149">
        <f>$T$280+$T$303+$T$307+$T$311+$T$313+$T$320</f>
        <v>0</v>
      </c>
      <c r="AR279" s="150" t="s">
        <v>77</v>
      </c>
      <c r="AT279" s="150" t="s">
        <v>69</v>
      </c>
      <c r="AU279" s="150" t="s">
        <v>70</v>
      </c>
      <c r="AY279" s="150" t="s">
        <v>126</v>
      </c>
      <c r="BK279" s="151">
        <f>$BK$280+$BK$303+$BK$307+$BK$311+$BK$313+$BK$320</f>
        <v>0</v>
      </c>
    </row>
    <row r="280" spans="2:63" s="141" customFormat="1" ht="20.25" customHeight="1">
      <c r="B280" s="142"/>
      <c r="C280" s="143"/>
      <c r="D280" s="143" t="s">
        <v>69</v>
      </c>
      <c r="E280" s="152" t="s">
        <v>589</v>
      </c>
      <c r="F280" s="152" t="s">
        <v>590</v>
      </c>
      <c r="G280" s="143"/>
      <c r="H280" s="143"/>
      <c r="J280" s="153">
        <f>$BK$280</f>
        <v>0</v>
      </c>
      <c r="K280" s="143"/>
      <c r="L280" s="146"/>
      <c r="M280" s="147"/>
      <c r="N280" s="143"/>
      <c r="O280" s="143"/>
      <c r="P280" s="148">
        <f>SUM($P$281:$P$302)</f>
        <v>0</v>
      </c>
      <c r="Q280" s="143"/>
      <c r="R280" s="148">
        <f>SUM($R$281:$R$302)</f>
        <v>0.50573242</v>
      </c>
      <c r="S280" s="143"/>
      <c r="T280" s="149">
        <f>SUM($T$281:$T$302)</f>
        <v>0</v>
      </c>
      <c r="AR280" s="150" t="s">
        <v>77</v>
      </c>
      <c r="AT280" s="150" t="s">
        <v>69</v>
      </c>
      <c r="AU280" s="150" t="s">
        <v>21</v>
      </c>
      <c r="AY280" s="150" t="s">
        <v>126</v>
      </c>
      <c r="BK280" s="151">
        <f>SUM($BK$281:$BK$302)</f>
        <v>0</v>
      </c>
    </row>
    <row r="281" spans="2:65" s="6" customFormat="1" ht="13.5" customHeight="1">
      <c r="B281" s="82"/>
      <c r="C281" s="154" t="s">
        <v>591</v>
      </c>
      <c r="D281" s="154" t="s">
        <v>128</v>
      </c>
      <c r="E281" s="155" t="s">
        <v>592</v>
      </c>
      <c r="F281" s="156" t="s">
        <v>593</v>
      </c>
      <c r="G281" s="157" t="s">
        <v>192</v>
      </c>
      <c r="H281" s="158">
        <v>54.06</v>
      </c>
      <c r="I281" s="159"/>
      <c r="J281" s="160">
        <f>ROUND($I$281*$H$281,2)</f>
        <v>0</v>
      </c>
      <c r="K281" s="156" t="s">
        <v>132</v>
      </c>
      <c r="L281" s="128"/>
      <c r="M281" s="161"/>
      <c r="N281" s="162" t="s">
        <v>41</v>
      </c>
      <c r="O281" s="83"/>
      <c r="P281" s="163">
        <f>$O$281*$H$281</f>
        <v>0</v>
      </c>
      <c r="Q281" s="163">
        <v>0</v>
      </c>
      <c r="R281" s="163">
        <f>$Q$281*$H$281</f>
        <v>0</v>
      </c>
      <c r="S281" s="163">
        <v>0</v>
      </c>
      <c r="T281" s="164">
        <f>$S$281*$H$281</f>
        <v>0</v>
      </c>
      <c r="AR281" s="86" t="s">
        <v>210</v>
      </c>
      <c r="AT281" s="86" t="s">
        <v>128</v>
      </c>
      <c r="AU281" s="86" t="s">
        <v>77</v>
      </c>
      <c r="AY281" s="6" t="s">
        <v>126</v>
      </c>
      <c r="BE281" s="165">
        <f>IF($N$281="základní",$J$281,0)</f>
        <v>0</v>
      </c>
      <c r="BF281" s="165">
        <f>IF($N$281="snížená",$J$281,0)</f>
        <v>0</v>
      </c>
      <c r="BG281" s="165">
        <f>IF($N$281="zákl. přenesená",$J$281,0)</f>
        <v>0</v>
      </c>
      <c r="BH281" s="165">
        <f>IF($N$281="sníž. přenesená",$J$281,0)</f>
        <v>0</v>
      </c>
      <c r="BI281" s="165">
        <f>IF($N$281="nulová",$J$281,0)</f>
        <v>0</v>
      </c>
      <c r="BJ281" s="86" t="s">
        <v>21</v>
      </c>
      <c r="BK281" s="165">
        <f>ROUND($I$281*$H$281,2)</f>
        <v>0</v>
      </c>
      <c r="BL281" s="86" t="s">
        <v>210</v>
      </c>
      <c r="BM281" s="86" t="s">
        <v>594</v>
      </c>
    </row>
    <row r="282" spans="2:65" s="6" customFormat="1" ht="13.5" customHeight="1">
      <c r="B282" s="82"/>
      <c r="C282" s="187" t="s">
        <v>595</v>
      </c>
      <c r="D282" s="187" t="s">
        <v>183</v>
      </c>
      <c r="E282" s="185" t="s">
        <v>596</v>
      </c>
      <c r="F282" s="186" t="s">
        <v>597</v>
      </c>
      <c r="G282" s="187" t="s">
        <v>175</v>
      </c>
      <c r="H282" s="188">
        <v>0.022</v>
      </c>
      <c r="I282" s="189"/>
      <c r="J282" s="190">
        <f>ROUND($I$282*$H$282,2)</f>
        <v>0</v>
      </c>
      <c r="K282" s="186" t="s">
        <v>132</v>
      </c>
      <c r="L282" s="191"/>
      <c r="M282" s="192"/>
      <c r="N282" s="193" t="s">
        <v>41</v>
      </c>
      <c r="O282" s="83"/>
      <c r="P282" s="163">
        <f>$O$282*$H$282</f>
        <v>0</v>
      </c>
      <c r="Q282" s="163">
        <v>1</v>
      </c>
      <c r="R282" s="163">
        <f>$Q$282*$H$282</f>
        <v>0.022</v>
      </c>
      <c r="S282" s="163">
        <v>0</v>
      </c>
      <c r="T282" s="164">
        <f>$S$282*$H$282</f>
        <v>0</v>
      </c>
      <c r="AR282" s="86" t="s">
        <v>288</v>
      </c>
      <c r="AT282" s="86" t="s">
        <v>183</v>
      </c>
      <c r="AU282" s="86" t="s">
        <v>77</v>
      </c>
      <c r="AY282" s="86" t="s">
        <v>126</v>
      </c>
      <c r="BE282" s="165">
        <f>IF($N$282="základní",$J$282,0)</f>
        <v>0</v>
      </c>
      <c r="BF282" s="165">
        <f>IF($N$282="snížená",$J$282,0)</f>
        <v>0</v>
      </c>
      <c r="BG282" s="165">
        <f>IF($N$282="zákl. přenesená",$J$282,0)</f>
        <v>0</v>
      </c>
      <c r="BH282" s="165">
        <f>IF($N$282="sníž. přenesená",$J$282,0)</f>
        <v>0</v>
      </c>
      <c r="BI282" s="165">
        <f>IF($N$282="nulová",$J$282,0)</f>
        <v>0</v>
      </c>
      <c r="BJ282" s="86" t="s">
        <v>21</v>
      </c>
      <c r="BK282" s="165">
        <f>ROUND($I$282*$H$282,2)</f>
        <v>0</v>
      </c>
      <c r="BL282" s="86" t="s">
        <v>210</v>
      </c>
      <c r="BM282" s="86" t="s">
        <v>598</v>
      </c>
    </row>
    <row r="283" spans="2:51" s="6" customFormat="1" ht="13.5" customHeight="1">
      <c r="B283" s="166"/>
      <c r="C283" s="167"/>
      <c r="D283" s="175" t="s">
        <v>135</v>
      </c>
      <c r="E283" s="167"/>
      <c r="F283" s="169" t="s">
        <v>599</v>
      </c>
      <c r="G283" s="167"/>
      <c r="H283" s="170">
        <v>0.022</v>
      </c>
      <c r="J283" s="167"/>
      <c r="K283" s="167"/>
      <c r="L283" s="171"/>
      <c r="M283" s="172"/>
      <c r="N283" s="167"/>
      <c r="O283" s="167"/>
      <c r="P283" s="167"/>
      <c r="Q283" s="167"/>
      <c r="R283" s="167"/>
      <c r="S283" s="167"/>
      <c r="T283" s="173"/>
      <c r="AT283" s="174" t="s">
        <v>135</v>
      </c>
      <c r="AU283" s="174" t="s">
        <v>77</v>
      </c>
      <c r="AV283" s="174" t="s">
        <v>77</v>
      </c>
      <c r="AW283" s="174" t="s">
        <v>70</v>
      </c>
      <c r="AX283" s="174" t="s">
        <v>21</v>
      </c>
      <c r="AY283" s="174" t="s">
        <v>126</v>
      </c>
    </row>
    <row r="284" spans="2:65" s="6" customFormat="1" ht="13.5" customHeight="1">
      <c r="B284" s="82"/>
      <c r="C284" s="154" t="s">
        <v>600</v>
      </c>
      <c r="D284" s="154" t="s">
        <v>128</v>
      </c>
      <c r="E284" s="155" t="s">
        <v>601</v>
      </c>
      <c r="F284" s="156" t="s">
        <v>602</v>
      </c>
      <c r="G284" s="157" t="s">
        <v>192</v>
      </c>
      <c r="H284" s="158">
        <v>20.28</v>
      </c>
      <c r="I284" s="159"/>
      <c r="J284" s="160">
        <f>ROUND($I$284*$H$284,2)</f>
        <v>0</v>
      </c>
      <c r="K284" s="156" t="s">
        <v>132</v>
      </c>
      <c r="L284" s="128"/>
      <c r="M284" s="161"/>
      <c r="N284" s="162" t="s">
        <v>41</v>
      </c>
      <c r="O284" s="83"/>
      <c r="P284" s="163">
        <f>$O$284*$H$284</f>
        <v>0</v>
      </c>
      <c r="Q284" s="163">
        <v>0</v>
      </c>
      <c r="R284" s="163">
        <f>$Q$284*$H$284</f>
        <v>0</v>
      </c>
      <c r="S284" s="163">
        <v>0</v>
      </c>
      <c r="T284" s="164">
        <f>$S$284*$H$284</f>
        <v>0</v>
      </c>
      <c r="AR284" s="86" t="s">
        <v>210</v>
      </c>
      <c r="AT284" s="86" t="s">
        <v>128</v>
      </c>
      <c r="AU284" s="86" t="s">
        <v>77</v>
      </c>
      <c r="AY284" s="6" t="s">
        <v>126</v>
      </c>
      <c r="BE284" s="165">
        <f>IF($N$284="základní",$J$284,0)</f>
        <v>0</v>
      </c>
      <c r="BF284" s="165">
        <f>IF($N$284="snížená",$J$284,0)</f>
        <v>0</v>
      </c>
      <c r="BG284" s="165">
        <f>IF($N$284="zákl. přenesená",$J$284,0)</f>
        <v>0</v>
      </c>
      <c r="BH284" s="165">
        <f>IF($N$284="sníž. přenesená",$J$284,0)</f>
        <v>0</v>
      </c>
      <c r="BI284" s="165">
        <f>IF($N$284="nulová",$J$284,0)</f>
        <v>0</v>
      </c>
      <c r="BJ284" s="86" t="s">
        <v>21</v>
      </c>
      <c r="BK284" s="165">
        <f>ROUND($I$284*$H$284,2)</f>
        <v>0</v>
      </c>
      <c r="BL284" s="86" t="s">
        <v>210</v>
      </c>
      <c r="BM284" s="86" t="s">
        <v>603</v>
      </c>
    </row>
    <row r="285" spans="2:51" s="6" customFormat="1" ht="13.5" customHeight="1">
      <c r="B285" s="166"/>
      <c r="C285" s="167"/>
      <c r="D285" s="168" t="s">
        <v>135</v>
      </c>
      <c r="E285" s="169"/>
      <c r="F285" s="169" t="s">
        <v>604</v>
      </c>
      <c r="G285" s="167"/>
      <c r="H285" s="170">
        <v>16.58</v>
      </c>
      <c r="J285" s="167"/>
      <c r="K285" s="167"/>
      <c r="L285" s="171"/>
      <c r="M285" s="172"/>
      <c r="N285" s="167"/>
      <c r="O285" s="167"/>
      <c r="P285" s="167"/>
      <c r="Q285" s="167"/>
      <c r="R285" s="167"/>
      <c r="S285" s="167"/>
      <c r="T285" s="173"/>
      <c r="AT285" s="174" t="s">
        <v>135</v>
      </c>
      <c r="AU285" s="174" t="s">
        <v>77</v>
      </c>
      <c r="AV285" s="174" t="s">
        <v>77</v>
      </c>
      <c r="AW285" s="174" t="s">
        <v>86</v>
      </c>
      <c r="AX285" s="174" t="s">
        <v>70</v>
      </c>
      <c r="AY285" s="174" t="s">
        <v>126</v>
      </c>
    </row>
    <row r="286" spans="2:51" s="6" customFormat="1" ht="13.5" customHeight="1">
      <c r="B286" s="166"/>
      <c r="C286" s="167"/>
      <c r="D286" s="175" t="s">
        <v>135</v>
      </c>
      <c r="E286" s="167"/>
      <c r="F286" s="169" t="s">
        <v>605</v>
      </c>
      <c r="G286" s="167"/>
      <c r="H286" s="170">
        <v>3.7</v>
      </c>
      <c r="J286" s="167"/>
      <c r="K286" s="167"/>
      <c r="L286" s="171"/>
      <c r="M286" s="172"/>
      <c r="N286" s="167"/>
      <c r="O286" s="167"/>
      <c r="P286" s="167"/>
      <c r="Q286" s="167"/>
      <c r="R286" s="167"/>
      <c r="S286" s="167"/>
      <c r="T286" s="173"/>
      <c r="AT286" s="174" t="s">
        <v>135</v>
      </c>
      <c r="AU286" s="174" t="s">
        <v>77</v>
      </c>
      <c r="AV286" s="174" t="s">
        <v>77</v>
      </c>
      <c r="AW286" s="174" t="s">
        <v>86</v>
      </c>
      <c r="AX286" s="174" t="s">
        <v>70</v>
      </c>
      <c r="AY286" s="174" t="s">
        <v>126</v>
      </c>
    </row>
    <row r="287" spans="2:51" s="6" customFormat="1" ht="13.5" customHeight="1">
      <c r="B287" s="176"/>
      <c r="C287" s="177"/>
      <c r="D287" s="175" t="s">
        <v>135</v>
      </c>
      <c r="E287" s="177"/>
      <c r="F287" s="178" t="s">
        <v>147</v>
      </c>
      <c r="G287" s="177"/>
      <c r="H287" s="179">
        <v>20.28</v>
      </c>
      <c r="J287" s="177"/>
      <c r="K287" s="177"/>
      <c r="L287" s="180"/>
      <c r="M287" s="181"/>
      <c r="N287" s="177"/>
      <c r="O287" s="177"/>
      <c r="P287" s="177"/>
      <c r="Q287" s="177"/>
      <c r="R287" s="177"/>
      <c r="S287" s="177"/>
      <c r="T287" s="182"/>
      <c r="AT287" s="183" t="s">
        <v>135</v>
      </c>
      <c r="AU287" s="183" t="s">
        <v>77</v>
      </c>
      <c r="AV287" s="183" t="s">
        <v>133</v>
      </c>
      <c r="AW287" s="183" t="s">
        <v>86</v>
      </c>
      <c r="AX287" s="183" t="s">
        <v>21</v>
      </c>
      <c r="AY287" s="183" t="s">
        <v>126</v>
      </c>
    </row>
    <row r="288" spans="2:65" s="6" customFormat="1" ht="13.5" customHeight="1">
      <c r="B288" s="82"/>
      <c r="C288" s="184" t="s">
        <v>606</v>
      </c>
      <c r="D288" s="184" t="s">
        <v>183</v>
      </c>
      <c r="E288" s="185" t="s">
        <v>607</v>
      </c>
      <c r="F288" s="186" t="s">
        <v>608</v>
      </c>
      <c r="G288" s="187" t="s">
        <v>557</v>
      </c>
      <c r="H288" s="188">
        <v>7.098</v>
      </c>
      <c r="I288" s="189"/>
      <c r="J288" s="190">
        <f>ROUND($I$288*$H$288,2)</f>
        <v>0</v>
      </c>
      <c r="K288" s="186" t="s">
        <v>132</v>
      </c>
      <c r="L288" s="191"/>
      <c r="M288" s="192"/>
      <c r="N288" s="193" t="s">
        <v>41</v>
      </c>
      <c r="O288" s="83"/>
      <c r="P288" s="163">
        <f>$O$288*$H$288</f>
        <v>0</v>
      </c>
      <c r="Q288" s="163">
        <v>0.001</v>
      </c>
      <c r="R288" s="163">
        <f>$Q$288*$H$288</f>
        <v>0.007098</v>
      </c>
      <c r="S288" s="163">
        <v>0</v>
      </c>
      <c r="T288" s="164">
        <f>$S$288*$H$288</f>
        <v>0</v>
      </c>
      <c r="AR288" s="86" t="s">
        <v>288</v>
      </c>
      <c r="AT288" s="86" t="s">
        <v>183</v>
      </c>
      <c r="AU288" s="86" t="s">
        <v>77</v>
      </c>
      <c r="AY288" s="6" t="s">
        <v>126</v>
      </c>
      <c r="BE288" s="165">
        <f>IF($N$288="základní",$J$288,0)</f>
        <v>0</v>
      </c>
      <c r="BF288" s="165">
        <f>IF($N$288="snížená",$J$288,0)</f>
        <v>0</v>
      </c>
      <c r="BG288" s="165">
        <f>IF($N$288="zákl. přenesená",$J$288,0)</f>
        <v>0</v>
      </c>
      <c r="BH288" s="165">
        <f>IF($N$288="sníž. přenesená",$J$288,0)</f>
        <v>0</v>
      </c>
      <c r="BI288" s="165">
        <f>IF($N$288="nulová",$J$288,0)</f>
        <v>0</v>
      </c>
      <c r="BJ288" s="86" t="s">
        <v>21</v>
      </c>
      <c r="BK288" s="165">
        <f>ROUND($I$288*$H$288,2)</f>
        <v>0</v>
      </c>
      <c r="BL288" s="86" t="s">
        <v>210</v>
      </c>
      <c r="BM288" s="86" t="s">
        <v>609</v>
      </c>
    </row>
    <row r="289" spans="2:51" s="6" customFormat="1" ht="13.5" customHeight="1">
      <c r="B289" s="166"/>
      <c r="C289" s="167"/>
      <c r="D289" s="175" t="s">
        <v>135</v>
      </c>
      <c r="E289" s="167"/>
      <c r="F289" s="169" t="s">
        <v>610</v>
      </c>
      <c r="G289" s="167"/>
      <c r="H289" s="170">
        <v>7.098</v>
      </c>
      <c r="J289" s="167"/>
      <c r="K289" s="167"/>
      <c r="L289" s="171"/>
      <c r="M289" s="172"/>
      <c r="N289" s="167"/>
      <c r="O289" s="167"/>
      <c r="P289" s="167"/>
      <c r="Q289" s="167"/>
      <c r="R289" s="167"/>
      <c r="S289" s="167"/>
      <c r="T289" s="173"/>
      <c r="AT289" s="174" t="s">
        <v>135</v>
      </c>
      <c r="AU289" s="174" t="s">
        <v>77</v>
      </c>
      <c r="AV289" s="174" t="s">
        <v>77</v>
      </c>
      <c r="AW289" s="174" t="s">
        <v>70</v>
      </c>
      <c r="AX289" s="174" t="s">
        <v>21</v>
      </c>
      <c r="AY289" s="174" t="s">
        <v>126</v>
      </c>
    </row>
    <row r="290" spans="2:65" s="6" customFormat="1" ht="13.5" customHeight="1">
      <c r="B290" s="82"/>
      <c r="C290" s="154" t="s">
        <v>560</v>
      </c>
      <c r="D290" s="154" t="s">
        <v>128</v>
      </c>
      <c r="E290" s="155" t="s">
        <v>611</v>
      </c>
      <c r="F290" s="156" t="s">
        <v>612</v>
      </c>
      <c r="G290" s="157" t="s">
        <v>192</v>
      </c>
      <c r="H290" s="158">
        <v>40.56</v>
      </c>
      <c r="I290" s="159"/>
      <c r="J290" s="160">
        <f>ROUND($I$290*$H$290,2)</f>
        <v>0</v>
      </c>
      <c r="K290" s="156" t="s">
        <v>132</v>
      </c>
      <c r="L290" s="128"/>
      <c r="M290" s="161"/>
      <c r="N290" s="162" t="s">
        <v>41</v>
      </c>
      <c r="O290" s="83"/>
      <c r="P290" s="163">
        <f>$O$290*$H$290</f>
        <v>0</v>
      </c>
      <c r="Q290" s="163">
        <v>0.00039825</v>
      </c>
      <c r="R290" s="163">
        <f>$Q$290*$H$290</f>
        <v>0.01615302</v>
      </c>
      <c r="S290" s="163">
        <v>0</v>
      </c>
      <c r="T290" s="164">
        <f>$S$290*$H$290</f>
        <v>0</v>
      </c>
      <c r="AR290" s="86" t="s">
        <v>210</v>
      </c>
      <c r="AT290" s="86" t="s">
        <v>128</v>
      </c>
      <c r="AU290" s="86" t="s">
        <v>77</v>
      </c>
      <c r="AY290" s="6" t="s">
        <v>126</v>
      </c>
      <c r="BE290" s="165">
        <f>IF($N$290="základní",$J$290,0)</f>
        <v>0</v>
      </c>
      <c r="BF290" s="165">
        <f>IF($N$290="snížená",$J$290,0)</f>
        <v>0</v>
      </c>
      <c r="BG290" s="165">
        <f>IF($N$290="zákl. přenesená",$J$290,0)</f>
        <v>0</v>
      </c>
      <c r="BH290" s="165">
        <f>IF($N$290="sníž. přenesená",$J$290,0)</f>
        <v>0</v>
      </c>
      <c r="BI290" s="165">
        <f>IF($N$290="nulová",$J$290,0)</f>
        <v>0</v>
      </c>
      <c r="BJ290" s="86" t="s">
        <v>21</v>
      </c>
      <c r="BK290" s="165">
        <f>ROUND($I$290*$H$290,2)</f>
        <v>0</v>
      </c>
      <c r="BL290" s="86" t="s">
        <v>210</v>
      </c>
      <c r="BM290" s="86" t="s">
        <v>613</v>
      </c>
    </row>
    <row r="291" spans="2:65" s="6" customFormat="1" ht="13.5" customHeight="1">
      <c r="B291" s="82"/>
      <c r="C291" s="187" t="s">
        <v>27</v>
      </c>
      <c r="D291" s="187" t="s">
        <v>183</v>
      </c>
      <c r="E291" s="185" t="s">
        <v>614</v>
      </c>
      <c r="F291" s="186" t="s">
        <v>615</v>
      </c>
      <c r="G291" s="187" t="s">
        <v>192</v>
      </c>
      <c r="H291" s="188">
        <v>46.644</v>
      </c>
      <c r="I291" s="189"/>
      <c r="J291" s="190">
        <f>ROUND($I$291*$H$291,2)</f>
        <v>0</v>
      </c>
      <c r="K291" s="186" t="s">
        <v>132</v>
      </c>
      <c r="L291" s="191"/>
      <c r="M291" s="192"/>
      <c r="N291" s="193" t="s">
        <v>41</v>
      </c>
      <c r="O291" s="83"/>
      <c r="P291" s="163">
        <f>$O$291*$H$291</f>
        <v>0</v>
      </c>
      <c r="Q291" s="163">
        <v>0.0049</v>
      </c>
      <c r="R291" s="163">
        <f>$Q$291*$H$291</f>
        <v>0.2285556</v>
      </c>
      <c r="S291" s="163">
        <v>0</v>
      </c>
      <c r="T291" s="164">
        <f>$S$291*$H$291</f>
        <v>0</v>
      </c>
      <c r="AR291" s="86" t="s">
        <v>288</v>
      </c>
      <c r="AT291" s="86" t="s">
        <v>183</v>
      </c>
      <c r="AU291" s="86" t="s">
        <v>77</v>
      </c>
      <c r="AY291" s="86" t="s">
        <v>126</v>
      </c>
      <c r="BE291" s="165">
        <f>IF($N$291="základní",$J$291,0)</f>
        <v>0</v>
      </c>
      <c r="BF291" s="165">
        <f>IF($N$291="snížená",$J$291,0)</f>
        <v>0</v>
      </c>
      <c r="BG291" s="165">
        <f>IF($N$291="zákl. přenesená",$J$291,0)</f>
        <v>0</v>
      </c>
      <c r="BH291" s="165">
        <f>IF($N$291="sníž. přenesená",$J$291,0)</f>
        <v>0</v>
      </c>
      <c r="BI291" s="165">
        <f>IF($N$291="nulová",$J$291,0)</f>
        <v>0</v>
      </c>
      <c r="BJ291" s="86" t="s">
        <v>21</v>
      </c>
      <c r="BK291" s="165">
        <f>ROUND($I$291*$H$291,2)</f>
        <v>0</v>
      </c>
      <c r="BL291" s="86" t="s">
        <v>210</v>
      </c>
      <c r="BM291" s="86" t="s">
        <v>616</v>
      </c>
    </row>
    <row r="292" spans="2:51" s="6" customFormat="1" ht="13.5" customHeight="1">
      <c r="B292" s="166"/>
      <c r="C292" s="167"/>
      <c r="D292" s="175" t="s">
        <v>135</v>
      </c>
      <c r="E292" s="167"/>
      <c r="F292" s="169" t="s">
        <v>617</v>
      </c>
      <c r="G292" s="167"/>
      <c r="H292" s="170">
        <v>46.644</v>
      </c>
      <c r="J292" s="167"/>
      <c r="K292" s="167"/>
      <c r="L292" s="171"/>
      <c r="M292" s="172"/>
      <c r="N292" s="167"/>
      <c r="O292" s="167"/>
      <c r="P292" s="167"/>
      <c r="Q292" s="167"/>
      <c r="R292" s="167"/>
      <c r="S292" s="167"/>
      <c r="T292" s="173"/>
      <c r="AT292" s="174" t="s">
        <v>135</v>
      </c>
      <c r="AU292" s="174" t="s">
        <v>77</v>
      </c>
      <c r="AV292" s="174" t="s">
        <v>77</v>
      </c>
      <c r="AW292" s="174" t="s">
        <v>70</v>
      </c>
      <c r="AX292" s="174" t="s">
        <v>21</v>
      </c>
      <c r="AY292" s="174" t="s">
        <v>126</v>
      </c>
    </row>
    <row r="293" spans="2:65" s="6" customFormat="1" ht="13.5" customHeight="1">
      <c r="B293" s="82"/>
      <c r="C293" s="154" t="s">
        <v>618</v>
      </c>
      <c r="D293" s="154" t="s">
        <v>128</v>
      </c>
      <c r="E293" s="155" t="s">
        <v>619</v>
      </c>
      <c r="F293" s="156" t="s">
        <v>620</v>
      </c>
      <c r="G293" s="157" t="s">
        <v>192</v>
      </c>
      <c r="H293" s="158">
        <v>58.96</v>
      </c>
      <c r="I293" s="159"/>
      <c r="J293" s="160">
        <f>ROUND($I$293*$H$293,2)</f>
        <v>0</v>
      </c>
      <c r="K293" s="156" t="s">
        <v>132</v>
      </c>
      <c r="L293" s="128"/>
      <c r="M293" s="161"/>
      <c r="N293" s="162" t="s">
        <v>41</v>
      </c>
      <c r="O293" s="83"/>
      <c r="P293" s="163">
        <f>$O$293*$H$293</f>
        <v>0</v>
      </c>
      <c r="Q293" s="163">
        <v>3E-05</v>
      </c>
      <c r="R293" s="163">
        <f>$Q$293*$H$293</f>
        <v>0.0017688</v>
      </c>
      <c r="S293" s="163">
        <v>0</v>
      </c>
      <c r="T293" s="164">
        <f>$S$293*$H$293</f>
        <v>0</v>
      </c>
      <c r="AR293" s="86" t="s">
        <v>210</v>
      </c>
      <c r="AT293" s="86" t="s">
        <v>128</v>
      </c>
      <c r="AU293" s="86" t="s">
        <v>77</v>
      </c>
      <c r="AY293" s="6" t="s">
        <v>126</v>
      </c>
      <c r="BE293" s="165">
        <f>IF($N$293="základní",$J$293,0)</f>
        <v>0</v>
      </c>
      <c r="BF293" s="165">
        <f>IF($N$293="snížená",$J$293,0)</f>
        <v>0</v>
      </c>
      <c r="BG293" s="165">
        <f>IF($N$293="zákl. přenesená",$J$293,0)</f>
        <v>0</v>
      </c>
      <c r="BH293" s="165">
        <f>IF($N$293="sníž. přenesená",$J$293,0)</f>
        <v>0</v>
      </c>
      <c r="BI293" s="165">
        <f>IF($N$293="nulová",$J$293,0)</f>
        <v>0</v>
      </c>
      <c r="BJ293" s="86" t="s">
        <v>21</v>
      </c>
      <c r="BK293" s="165">
        <f>ROUND($I$293*$H$293,2)</f>
        <v>0</v>
      </c>
      <c r="BL293" s="86" t="s">
        <v>210</v>
      </c>
      <c r="BM293" s="86" t="s">
        <v>621</v>
      </c>
    </row>
    <row r="294" spans="2:51" s="6" customFormat="1" ht="13.5" customHeight="1">
      <c r="B294" s="166"/>
      <c r="C294" s="167"/>
      <c r="D294" s="168" t="s">
        <v>135</v>
      </c>
      <c r="E294" s="169"/>
      <c r="F294" s="169" t="s">
        <v>622</v>
      </c>
      <c r="G294" s="167"/>
      <c r="H294" s="170">
        <v>58.96</v>
      </c>
      <c r="J294" s="167"/>
      <c r="K294" s="167"/>
      <c r="L294" s="171"/>
      <c r="M294" s="172"/>
      <c r="N294" s="167"/>
      <c r="O294" s="167"/>
      <c r="P294" s="167"/>
      <c r="Q294" s="167"/>
      <c r="R294" s="167"/>
      <c r="S294" s="167"/>
      <c r="T294" s="173"/>
      <c r="AT294" s="174" t="s">
        <v>135</v>
      </c>
      <c r="AU294" s="174" t="s">
        <v>77</v>
      </c>
      <c r="AV294" s="174" t="s">
        <v>77</v>
      </c>
      <c r="AW294" s="174" t="s">
        <v>86</v>
      </c>
      <c r="AX294" s="174" t="s">
        <v>21</v>
      </c>
      <c r="AY294" s="174" t="s">
        <v>126</v>
      </c>
    </row>
    <row r="295" spans="2:65" s="6" customFormat="1" ht="13.5" customHeight="1">
      <c r="B295" s="82"/>
      <c r="C295" s="184" t="s">
        <v>623</v>
      </c>
      <c r="D295" s="184" t="s">
        <v>183</v>
      </c>
      <c r="E295" s="185" t="s">
        <v>624</v>
      </c>
      <c r="F295" s="186" t="s">
        <v>625</v>
      </c>
      <c r="G295" s="187" t="s">
        <v>192</v>
      </c>
      <c r="H295" s="188">
        <v>58.96</v>
      </c>
      <c r="I295" s="189"/>
      <c r="J295" s="190">
        <f>ROUND($I$295*$H$295,2)</f>
        <v>0</v>
      </c>
      <c r="K295" s="186" t="s">
        <v>132</v>
      </c>
      <c r="L295" s="191"/>
      <c r="M295" s="192"/>
      <c r="N295" s="193" t="s">
        <v>41</v>
      </c>
      <c r="O295" s="83"/>
      <c r="P295" s="163">
        <f>$O$295*$H$295</f>
        <v>0</v>
      </c>
      <c r="Q295" s="163">
        <v>0.0026</v>
      </c>
      <c r="R295" s="163">
        <f>$Q$295*$H$295</f>
        <v>0.153296</v>
      </c>
      <c r="S295" s="163">
        <v>0</v>
      </c>
      <c r="T295" s="164">
        <f>$S$295*$H$295</f>
        <v>0</v>
      </c>
      <c r="AR295" s="86" t="s">
        <v>288</v>
      </c>
      <c r="AT295" s="86" t="s">
        <v>183</v>
      </c>
      <c r="AU295" s="86" t="s">
        <v>77</v>
      </c>
      <c r="AY295" s="6" t="s">
        <v>126</v>
      </c>
      <c r="BE295" s="165">
        <f>IF($N$295="základní",$J$295,0)</f>
        <v>0</v>
      </c>
      <c r="BF295" s="165">
        <f>IF($N$295="snížená",$J$295,0)</f>
        <v>0</v>
      </c>
      <c r="BG295" s="165">
        <f>IF($N$295="zákl. přenesená",$J$295,0)</f>
        <v>0</v>
      </c>
      <c r="BH295" s="165">
        <f>IF($N$295="sníž. přenesená",$J$295,0)</f>
        <v>0</v>
      </c>
      <c r="BI295" s="165">
        <f>IF($N$295="nulová",$J$295,0)</f>
        <v>0</v>
      </c>
      <c r="BJ295" s="86" t="s">
        <v>21</v>
      </c>
      <c r="BK295" s="165">
        <f>ROUND($I$295*$H$295,2)</f>
        <v>0</v>
      </c>
      <c r="BL295" s="86" t="s">
        <v>210</v>
      </c>
      <c r="BM295" s="86" t="s">
        <v>626</v>
      </c>
    </row>
    <row r="296" spans="2:65" s="6" customFormat="1" ht="13.5" customHeight="1">
      <c r="B296" s="82"/>
      <c r="C296" s="187" t="s">
        <v>627</v>
      </c>
      <c r="D296" s="187" t="s">
        <v>183</v>
      </c>
      <c r="E296" s="185" t="s">
        <v>628</v>
      </c>
      <c r="F296" s="186" t="s">
        <v>629</v>
      </c>
      <c r="G296" s="187" t="s">
        <v>251</v>
      </c>
      <c r="H296" s="188">
        <v>26.8</v>
      </c>
      <c r="I296" s="189"/>
      <c r="J296" s="190">
        <f>ROUND($I$296*$H$296,2)</f>
        <v>0</v>
      </c>
      <c r="K296" s="186" t="s">
        <v>630</v>
      </c>
      <c r="L296" s="191"/>
      <c r="M296" s="192"/>
      <c r="N296" s="193" t="s">
        <v>41</v>
      </c>
      <c r="O296" s="83"/>
      <c r="P296" s="163">
        <f>$O$296*$H$296</f>
        <v>0</v>
      </c>
      <c r="Q296" s="163">
        <v>0.00111</v>
      </c>
      <c r="R296" s="163">
        <f>$Q$296*$H$296</f>
        <v>0.029748000000000004</v>
      </c>
      <c r="S296" s="163">
        <v>0</v>
      </c>
      <c r="T296" s="164">
        <f>$S$296*$H$296</f>
        <v>0</v>
      </c>
      <c r="AR296" s="86" t="s">
        <v>288</v>
      </c>
      <c r="AT296" s="86" t="s">
        <v>183</v>
      </c>
      <c r="AU296" s="86" t="s">
        <v>77</v>
      </c>
      <c r="AY296" s="86" t="s">
        <v>126</v>
      </c>
      <c r="BE296" s="165">
        <f>IF($N$296="základní",$J$296,0)</f>
        <v>0</v>
      </c>
      <c r="BF296" s="165">
        <f>IF($N$296="snížená",$J$296,0)</f>
        <v>0</v>
      </c>
      <c r="BG296" s="165">
        <f>IF($N$296="zákl. přenesená",$J$296,0)</f>
        <v>0</v>
      </c>
      <c r="BH296" s="165">
        <f>IF($N$296="sníž. přenesená",$J$296,0)</f>
        <v>0</v>
      </c>
      <c r="BI296" s="165">
        <f>IF($N$296="nulová",$J$296,0)</f>
        <v>0</v>
      </c>
      <c r="BJ296" s="86" t="s">
        <v>21</v>
      </c>
      <c r="BK296" s="165">
        <f>ROUND($I$296*$H$296,2)</f>
        <v>0</v>
      </c>
      <c r="BL296" s="86" t="s">
        <v>210</v>
      </c>
      <c r="BM296" s="86" t="s">
        <v>631</v>
      </c>
    </row>
    <row r="297" spans="2:51" s="6" customFormat="1" ht="13.5" customHeight="1">
      <c r="B297" s="166"/>
      <c r="C297" s="167"/>
      <c r="D297" s="168" t="s">
        <v>135</v>
      </c>
      <c r="E297" s="169"/>
      <c r="F297" s="169" t="s">
        <v>632</v>
      </c>
      <c r="G297" s="167"/>
      <c r="H297" s="170">
        <v>26.8</v>
      </c>
      <c r="J297" s="167"/>
      <c r="K297" s="167"/>
      <c r="L297" s="171"/>
      <c r="M297" s="172"/>
      <c r="N297" s="167"/>
      <c r="O297" s="167"/>
      <c r="P297" s="167"/>
      <c r="Q297" s="167"/>
      <c r="R297" s="167"/>
      <c r="S297" s="167"/>
      <c r="T297" s="173"/>
      <c r="AT297" s="174" t="s">
        <v>135</v>
      </c>
      <c r="AU297" s="174" t="s">
        <v>77</v>
      </c>
      <c r="AV297" s="174" t="s">
        <v>77</v>
      </c>
      <c r="AW297" s="174" t="s">
        <v>86</v>
      </c>
      <c r="AX297" s="174" t="s">
        <v>21</v>
      </c>
      <c r="AY297" s="174" t="s">
        <v>126</v>
      </c>
    </row>
    <row r="298" spans="2:65" s="6" customFormat="1" ht="13.5" customHeight="1">
      <c r="B298" s="82"/>
      <c r="C298" s="184" t="s">
        <v>633</v>
      </c>
      <c r="D298" s="184" t="s">
        <v>183</v>
      </c>
      <c r="E298" s="185" t="s">
        <v>634</v>
      </c>
      <c r="F298" s="186" t="s">
        <v>635</v>
      </c>
      <c r="G298" s="187" t="s">
        <v>251</v>
      </c>
      <c r="H298" s="188">
        <v>26.8</v>
      </c>
      <c r="I298" s="189"/>
      <c r="J298" s="190">
        <f>ROUND($I$298*$H$298,2)</f>
        <v>0</v>
      </c>
      <c r="K298" s="186" t="s">
        <v>630</v>
      </c>
      <c r="L298" s="191"/>
      <c r="M298" s="192"/>
      <c r="N298" s="193" t="s">
        <v>41</v>
      </c>
      <c r="O298" s="83"/>
      <c r="P298" s="163">
        <f>$O$298*$H$298</f>
        <v>0</v>
      </c>
      <c r="Q298" s="163">
        <v>0.00166</v>
      </c>
      <c r="R298" s="163">
        <f>$Q$298*$H$298</f>
        <v>0.044488</v>
      </c>
      <c r="S298" s="163">
        <v>0</v>
      </c>
      <c r="T298" s="164">
        <f>$S$298*$H$298</f>
        <v>0</v>
      </c>
      <c r="AR298" s="86" t="s">
        <v>288</v>
      </c>
      <c r="AT298" s="86" t="s">
        <v>183</v>
      </c>
      <c r="AU298" s="86" t="s">
        <v>77</v>
      </c>
      <c r="AY298" s="6" t="s">
        <v>126</v>
      </c>
      <c r="BE298" s="165">
        <f>IF($N$298="základní",$J$298,0)</f>
        <v>0</v>
      </c>
      <c r="BF298" s="165">
        <f>IF($N$298="snížená",$J$298,0)</f>
        <v>0</v>
      </c>
      <c r="BG298" s="165">
        <f>IF($N$298="zákl. přenesená",$J$298,0)</f>
        <v>0</v>
      </c>
      <c r="BH298" s="165">
        <f>IF($N$298="sníž. přenesená",$J$298,0)</f>
        <v>0</v>
      </c>
      <c r="BI298" s="165">
        <f>IF($N$298="nulová",$J$298,0)</f>
        <v>0</v>
      </c>
      <c r="BJ298" s="86" t="s">
        <v>21</v>
      </c>
      <c r="BK298" s="165">
        <f>ROUND($I$298*$H$298,2)</f>
        <v>0</v>
      </c>
      <c r="BL298" s="86" t="s">
        <v>210</v>
      </c>
      <c r="BM298" s="86" t="s">
        <v>636</v>
      </c>
    </row>
    <row r="299" spans="2:65" s="6" customFormat="1" ht="13.5" customHeight="1">
      <c r="B299" s="82"/>
      <c r="C299" s="157" t="s">
        <v>637</v>
      </c>
      <c r="D299" s="157" t="s">
        <v>128</v>
      </c>
      <c r="E299" s="155" t="s">
        <v>638</v>
      </c>
      <c r="F299" s="156" t="s">
        <v>639</v>
      </c>
      <c r="G299" s="157" t="s">
        <v>203</v>
      </c>
      <c r="H299" s="158">
        <v>53.6</v>
      </c>
      <c r="I299" s="159"/>
      <c r="J299" s="160">
        <f>ROUND($I$299*$H$299,2)</f>
        <v>0</v>
      </c>
      <c r="K299" s="156" t="s">
        <v>132</v>
      </c>
      <c r="L299" s="128"/>
      <c r="M299" s="161"/>
      <c r="N299" s="162" t="s">
        <v>41</v>
      </c>
      <c r="O299" s="83"/>
      <c r="P299" s="163">
        <f>$O$299*$H$299</f>
        <v>0</v>
      </c>
      <c r="Q299" s="163">
        <v>0</v>
      </c>
      <c r="R299" s="163">
        <f>$Q$299*$H$299</f>
        <v>0</v>
      </c>
      <c r="S299" s="163">
        <v>0</v>
      </c>
      <c r="T299" s="164">
        <f>$S$299*$H$299</f>
        <v>0</v>
      </c>
      <c r="AR299" s="86" t="s">
        <v>210</v>
      </c>
      <c r="AT299" s="86" t="s">
        <v>128</v>
      </c>
      <c r="AU299" s="86" t="s">
        <v>77</v>
      </c>
      <c r="AY299" s="86" t="s">
        <v>126</v>
      </c>
      <c r="BE299" s="165">
        <f>IF($N$299="základní",$J$299,0)</f>
        <v>0</v>
      </c>
      <c r="BF299" s="165">
        <f>IF($N$299="snížená",$J$299,0)</f>
        <v>0</v>
      </c>
      <c r="BG299" s="165">
        <f>IF($N$299="zákl. přenesená",$J$299,0)</f>
        <v>0</v>
      </c>
      <c r="BH299" s="165">
        <f>IF($N$299="sníž. přenesená",$J$299,0)</f>
        <v>0</v>
      </c>
      <c r="BI299" s="165">
        <f>IF($N$299="nulová",$J$299,0)</f>
        <v>0</v>
      </c>
      <c r="BJ299" s="86" t="s">
        <v>21</v>
      </c>
      <c r="BK299" s="165">
        <f>ROUND($I$299*$H$299,2)</f>
        <v>0</v>
      </c>
      <c r="BL299" s="86" t="s">
        <v>210</v>
      </c>
      <c r="BM299" s="86" t="s">
        <v>640</v>
      </c>
    </row>
    <row r="300" spans="2:51" s="6" customFormat="1" ht="13.5" customHeight="1">
      <c r="B300" s="166"/>
      <c r="C300" s="167"/>
      <c r="D300" s="168" t="s">
        <v>135</v>
      </c>
      <c r="E300" s="169"/>
      <c r="F300" s="169" t="s">
        <v>641</v>
      </c>
      <c r="G300" s="167"/>
      <c r="H300" s="170">
        <v>53.6</v>
      </c>
      <c r="J300" s="167"/>
      <c r="K300" s="167"/>
      <c r="L300" s="171"/>
      <c r="M300" s="172"/>
      <c r="N300" s="167"/>
      <c r="O300" s="167"/>
      <c r="P300" s="167"/>
      <c r="Q300" s="167"/>
      <c r="R300" s="167"/>
      <c r="S300" s="167"/>
      <c r="T300" s="173"/>
      <c r="AT300" s="174" t="s">
        <v>135</v>
      </c>
      <c r="AU300" s="174" t="s">
        <v>77</v>
      </c>
      <c r="AV300" s="174" t="s">
        <v>77</v>
      </c>
      <c r="AW300" s="174" t="s">
        <v>86</v>
      </c>
      <c r="AX300" s="174" t="s">
        <v>21</v>
      </c>
      <c r="AY300" s="174" t="s">
        <v>126</v>
      </c>
    </row>
    <row r="301" spans="2:65" s="6" customFormat="1" ht="13.5" customHeight="1">
      <c r="B301" s="82"/>
      <c r="C301" s="184" t="s">
        <v>642</v>
      </c>
      <c r="D301" s="184" t="s">
        <v>183</v>
      </c>
      <c r="E301" s="185" t="s">
        <v>643</v>
      </c>
      <c r="F301" s="186" t="s">
        <v>644</v>
      </c>
      <c r="G301" s="187" t="s">
        <v>557</v>
      </c>
      <c r="H301" s="188">
        <v>2.625</v>
      </c>
      <c r="I301" s="189"/>
      <c r="J301" s="190">
        <f>ROUND($I$301*$H$301,2)</f>
        <v>0</v>
      </c>
      <c r="K301" s="186" t="s">
        <v>132</v>
      </c>
      <c r="L301" s="191"/>
      <c r="M301" s="192"/>
      <c r="N301" s="193" t="s">
        <v>41</v>
      </c>
      <c r="O301" s="83"/>
      <c r="P301" s="163">
        <f>$O$301*$H$301</f>
        <v>0</v>
      </c>
      <c r="Q301" s="163">
        <v>0.001</v>
      </c>
      <c r="R301" s="163">
        <f>$Q$301*$H$301</f>
        <v>0.002625</v>
      </c>
      <c r="S301" s="163">
        <v>0</v>
      </c>
      <c r="T301" s="164">
        <f>$S$301*$H$301</f>
        <v>0</v>
      </c>
      <c r="AR301" s="86" t="s">
        <v>288</v>
      </c>
      <c r="AT301" s="86" t="s">
        <v>183</v>
      </c>
      <c r="AU301" s="86" t="s">
        <v>77</v>
      </c>
      <c r="AY301" s="6" t="s">
        <v>126</v>
      </c>
      <c r="BE301" s="165">
        <f>IF($N$301="základní",$J$301,0)</f>
        <v>0</v>
      </c>
      <c r="BF301" s="165">
        <f>IF($N$301="snížená",$J$301,0)</f>
        <v>0</v>
      </c>
      <c r="BG301" s="165">
        <f>IF($N$301="zákl. přenesená",$J$301,0)</f>
        <v>0</v>
      </c>
      <c r="BH301" s="165">
        <f>IF($N$301="sníž. přenesená",$J$301,0)</f>
        <v>0</v>
      </c>
      <c r="BI301" s="165">
        <f>IF($N$301="nulová",$J$301,0)</f>
        <v>0</v>
      </c>
      <c r="BJ301" s="86" t="s">
        <v>21</v>
      </c>
      <c r="BK301" s="165">
        <f>ROUND($I$301*$H$301,2)</f>
        <v>0</v>
      </c>
      <c r="BL301" s="86" t="s">
        <v>210</v>
      </c>
      <c r="BM301" s="86" t="s">
        <v>645</v>
      </c>
    </row>
    <row r="302" spans="2:51" s="6" customFormat="1" ht="13.5" customHeight="1">
      <c r="B302" s="166"/>
      <c r="C302" s="167"/>
      <c r="D302" s="175" t="s">
        <v>135</v>
      </c>
      <c r="E302" s="167"/>
      <c r="F302" s="169" t="s">
        <v>646</v>
      </c>
      <c r="G302" s="167"/>
      <c r="H302" s="170">
        <v>2.625</v>
      </c>
      <c r="J302" s="167"/>
      <c r="K302" s="167"/>
      <c r="L302" s="171"/>
      <c r="M302" s="172"/>
      <c r="N302" s="167"/>
      <c r="O302" s="167"/>
      <c r="P302" s="167"/>
      <c r="Q302" s="167"/>
      <c r="R302" s="167"/>
      <c r="S302" s="167"/>
      <c r="T302" s="173"/>
      <c r="AT302" s="174" t="s">
        <v>135</v>
      </c>
      <c r="AU302" s="174" t="s">
        <v>77</v>
      </c>
      <c r="AV302" s="174" t="s">
        <v>77</v>
      </c>
      <c r="AW302" s="174" t="s">
        <v>70</v>
      </c>
      <c r="AX302" s="174" t="s">
        <v>21</v>
      </c>
      <c r="AY302" s="174" t="s">
        <v>126</v>
      </c>
    </row>
    <row r="303" spans="2:63" s="141" customFormat="1" ht="30" customHeight="1">
      <c r="B303" s="142"/>
      <c r="C303" s="143"/>
      <c r="D303" s="143" t="s">
        <v>69</v>
      </c>
      <c r="E303" s="152" t="s">
        <v>647</v>
      </c>
      <c r="F303" s="152" t="s">
        <v>648</v>
      </c>
      <c r="G303" s="143"/>
      <c r="H303" s="143"/>
      <c r="J303" s="153">
        <f>$BK$303</f>
        <v>0</v>
      </c>
      <c r="K303" s="143"/>
      <c r="L303" s="146"/>
      <c r="M303" s="147"/>
      <c r="N303" s="143"/>
      <c r="O303" s="143"/>
      <c r="P303" s="148">
        <f>SUM($P$304:$P$306)</f>
        <v>0</v>
      </c>
      <c r="Q303" s="143"/>
      <c r="R303" s="148">
        <f>SUM($R$304:$R$306)</f>
        <v>0.024</v>
      </c>
      <c r="S303" s="143"/>
      <c r="T303" s="149">
        <f>SUM($T$304:$T$306)</f>
        <v>0</v>
      </c>
      <c r="AR303" s="150" t="s">
        <v>77</v>
      </c>
      <c r="AT303" s="150" t="s">
        <v>69</v>
      </c>
      <c r="AU303" s="150" t="s">
        <v>21</v>
      </c>
      <c r="AY303" s="150" t="s">
        <v>126</v>
      </c>
      <c r="BK303" s="151">
        <f>SUM($BK$304:$BK$306)</f>
        <v>0</v>
      </c>
    </row>
    <row r="304" spans="2:65" s="6" customFormat="1" ht="13.5" customHeight="1">
      <c r="B304" s="82"/>
      <c r="C304" s="154" t="s">
        <v>649</v>
      </c>
      <c r="D304" s="154" t="s">
        <v>128</v>
      </c>
      <c r="E304" s="155" t="s">
        <v>650</v>
      </c>
      <c r="F304" s="156" t="s">
        <v>651</v>
      </c>
      <c r="G304" s="157" t="s">
        <v>203</v>
      </c>
      <c r="H304" s="158">
        <v>40</v>
      </c>
      <c r="I304" s="159"/>
      <c r="J304" s="160">
        <f>ROUND($I$304*$H$304,2)</f>
        <v>0</v>
      </c>
      <c r="K304" s="156" t="s">
        <v>132</v>
      </c>
      <c r="L304" s="128"/>
      <c r="M304" s="161"/>
      <c r="N304" s="162" t="s">
        <v>41</v>
      </c>
      <c r="O304" s="83"/>
      <c r="P304" s="163">
        <f>$O$304*$H$304</f>
        <v>0</v>
      </c>
      <c r="Q304" s="163">
        <v>0</v>
      </c>
      <c r="R304" s="163">
        <f>$Q$304*$H$304</f>
        <v>0</v>
      </c>
      <c r="S304" s="163">
        <v>0</v>
      </c>
      <c r="T304" s="164">
        <f>$S$304*$H$304</f>
        <v>0</v>
      </c>
      <c r="AR304" s="86" t="s">
        <v>210</v>
      </c>
      <c r="AT304" s="86" t="s">
        <v>128</v>
      </c>
      <c r="AU304" s="86" t="s">
        <v>77</v>
      </c>
      <c r="AY304" s="6" t="s">
        <v>126</v>
      </c>
      <c r="BE304" s="165">
        <f>IF($N$304="základní",$J$304,0)</f>
        <v>0</v>
      </c>
      <c r="BF304" s="165">
        <f>IF($N$304="snížená",$J$304,0)</f>
        <v>0</v>
      </c>
      <c r="BG304" s="165">
        <f>IF($N$304="zákl. přenesená",$J$304,0)</f>
        <v>0</v>
      </c>
      <c r="BH304" s="165">
        <f>IF($N$304="sníž. přenesená",$J$304,0)</f>
        <v>0</v>
      </c>
      <c r="BI304" s="165">
        <f>IF($N$304="nulová",$J$304,0)</f>
        <v>0</v>
      </c>
      <c r="BJ304" s="86" t="s">
        <v>21</v>
      </c>
      <c r="BK304" s="165">
        <f>ROUND($I$304*$H$304,2)</f>
        <v>0</v>
      </c>
      <c r="BL304" s="86" t="s">
        <v>210</v>
      </c>
      <c r="BM304" s="86" t="s">
        <v>652</v>
      </c>
    </row>
    <row r="305" spans="2:65" s="6" customFormat="1" ht="13.5" customHeight="1">
      <c r="B305" s="82"/>
      <c r="C305" s="187" t="s">
        <v>653</v>
      </c>
      <c r="D305" s="187" t="s">
        <v>183</v>
      </c>
      <c r="E305" s="185" t="s">
        <v>654</v>
      </c>
      <c r="F305" s="186" t="s">
        <v>655</v>
      </c>
      <c r="G305" s="187" t="s">
        <v>557</v>
      </c>
      <c r="H305" s="188">
        <v>24</v>
      </c>
      <c r="I305" s="189"/>
      <c r="J305" s="190">
        <f>ROUND($I$305*$H$305,2)</f>
        <v>0</v>
      </c>
      <c r="K305" s="186" t="s">
        <v>132</v>
      </c>
      <c r="L305" s="191"/>
      <c r="M305" s="192"/>
      <c r="N305" s="193" t="s">
        <v>41</v>
      </c>
      <c r="O305" s="83"/>
      <c r="P305" s="163">
        <f>$O$305*$H$305</f>
        <v>0</v>
      </c>
      <c r="Q305" s="163">
        <v>0.001</v>
      </c>
      <c r="R305" s="163">
        <f>$Q$305*$H$305</f>
        <v>0.024</v>
      </c>
      <c r="S305" s="163">
        <v>0</v>
      </c>
      <c r="T305" s="164">
        <f>$S$305*$H$305</f>
        <v>0</v>
      </c>
      <c r="AR305" s="86" t="s">
        <v>288</v>
      </c>
      <c r="AT305" s="86" t="s">
        <v>183</v>
      </c>
      <c r="AU305" s="86" t="s">
        <v>77</v>
      </c>
      <c r="AY305" s="86" t="s">
        <v>126</v>
      </c>
      <c r="BE305" s="165">
        <f>IF($N$305="základní",$J$305,0)</f>
        <v>0</v>
      </c>
      <c r="BF305" s="165">
        <f>IF($N$305="snížená",$J$305,0)</f>
        <v>0</v>
      </c>
      <c r="BG305" s="165">
        <f>IF($N$305="zákl. přenesená",$J$305,0)</f>
        <v>0</v>
      </c>
      <c r="BH305" s="165">
        <f>IF($N$305="sníž. přenesená",$J$305,0)</f>
        <v>0</v>
      </c>
      <c r="BI305" s="165">
        <f>IF($N$305="nulová",$J$305,0)</f>
        <v>0</v>
      </c>
      <c r="BJ305" s="86" t="s">
        <v>21</v>
      </c>
      <c r="BK305" s="165">
        <f>ROUND($I$305*$H$305,2)</f>
        <v>0</v>
      </c>
      <c r="BL305" s="86" t="s">
        <v>210</v>
      </c>
      <c r="BM305" s="86" t="s">
        <v>656</v>
      </c>
    </row>
    <row r="306" spans="2:51" s="6" customFormat="1" ht="13.5" customHeight="1">
      <c r="B306" s="166"/>
      <c r="C306" s="167"/>
      <c r="D306" s="168" t="s">
        <v>135</v>
      </c>
      <c r="E306" s="169"/>
      <c r="F306" s="169" t="s">
        <v>657</v>
      </c>
      <c r="G306" s="167"/>
      <c r="H306" s="170">
        <v>24</v>
      </c>
      <c r="J306" s="167"/>
      <c r="K306" s="167"/>
      <c r="L306" s="171"/>
      <c r="M306" s="172"/>
      <c r="N306" s="167"/>
      <c r="O306" s="167"/>
      <c r="P306" s="167"/>
      <c r="Q306" s="167"/>
      <c r="R306" s="167"/>
      <c r="S306" s="167"/>
      <c r="T306" s="173"/>
      <c r="AT306" s="174" t="s">
        <v>135</v>
      </c>
      <c r="AU306" s="174" t="s">
        <v>77</v>
      </c>
      <c r="AV306" s="174" t="s">
        <v>77</v>
      </c>
      <c r="AW306" s="174" t="s">
        <v>86</v>
      </c>
      <c r="AX306" s="174" t="s">
        <v>21</v>
      </c>
      <c r="AY306" s="174" t="s">
        <v>126</v>
      </c>
    </row>
    <row r="307" spans="2:63" s="141" customFormat="1" ht="30" customHeight="1">
      <c r="B307" s="142"/>
      <c r="C307" s="143"/>
      <c r="D307" s="143" t="s">
        <v>69</v>
      </c>
      <c r="E307" s="152" t="s">
        <v>658</v>
      </c>
      <c r="F307" s="152" t="s">
        <v>659</v>
      </c>
      <c r="G307" s="143"/>
      <c r="H307" s="143"/>
      <c r="J307" s="153">
        <f>$BK$307</f>
        <v>0</v>
      </c>
      <c r="K307" s="143"/>
      <c r="L307" s="146"/>
      <c r="M307" s="147"/>
      <c r="N307" s="143"/>
      <c r="O307" s="143"/>
      <c r="P307" s="148">
        <f>SUM($P$308:$P$310)</f>
        <v>0</v>
      </c>
      <c r="Q307" s="143"/>
      <c r="R307" s="148">
        <f>SUM($R$308:$R$310)</f>
        <v>0.013662</v>
      </c>
      <c r="S307" s="143"/>
      <c r="T307" s="149">
        <f>SUM($T$308:$T$310)</f>
        <v>0</v>
      </c>
      <c r="AR307" s="150" t="s">
        <v>77</v>
      </c>
      <c r="AT307" s="150" t="s">
        <v>69</v>
      </c>
      <c r="AU307" s="150" t="s">
        <v>21</v>
      </c>
      <c r="AY307" s="150" t="s">
        <v>126</v>
      </c>
      <c r="BK307" s="151">
        <f>SUM($BK$308:$BK$310)</f>
        <v>0</v>
      </c>
    </row>
    <row r="308" spans="2:65" s="6" customFormat="1" ht="13.5" customHeight="1">
      <c r="B308" s="82"/>
      <c r="C308" s="154" t="s">
        <v>660</v>
      </c>
      <c r="D308" s="154" t="s">
        <v>128</v>
      </c>
      <c r="E308" s="155" t="s">
        <v>661</v>
      </c>
      <c r="F308" s="156" t="s">
        <v>662</v>
      </c>
      <c r="G308" s="157" t="s">
        <v>203</v>
      </c>
      <c r="H308" s="158">
        <v>51</v>
      </c>
      <c r="I308" s="159"/>
      <c r="J308" s="160">
        <f>ROUND($I$308*$H$308,2)</f>
        <v>0</v>
      </c>
      <c r="K308" s="156" t="s">
        <v>132</v>
      </c>
      <c r="L308" s="128"/>
      <c r="M308" s="161"/>
      <c r="N308" s="162" t="s">
        <v>41</v>
      </c>
      <c r="O308" s="83"/>
      <c r="P308" s="163">
        <f>$O$308*$H$308</f>
        <v>0</v>
      </c>
      <c r="Q308" s="163">
        <v>0</v>
      </c>
      <c r="R308" s="163">
        <f>$Q$308*$H$308</f>
        <v>0</v>
      </c>
      <c r="S308" s="163">
        <v>0</v>
      </c>
      <c r="T308" s="164">
        <f>$S$308*$H$308</f>
        <v>0</v>
      </c>
      <c r="AR308" s="86" t="s">
        <v>210</v>
      </c>
      <c r="AT308" s="86" t="s">
        <v>128</v>
      </c>
      <c r="AU308" s="86" t="s">
        <v>77</v>
      </c>
      <c r="AY308" s="6" t="s">
        <v>126</v>
      </c>
      <c r="BE308" s="165">
        <f>IF($N$308="základní",$J$308,0)</f>
        <v>0</v>
      </c>
      <c r="BF308" s="165">
        <f>IF($N$308="snížená",$J$308,0)</f>
        <v>0</v>
      </c>
      <c r="BG308" s="165">
        <f>IF($N$308="zákl. přenesená",$J$308,0)</f>
        <v>0</v>
      </c>
      <c r="BH308" s="165">
        <f>IF($N$308="sníž. přenesená",$J$308,0)</f>
        <v>0</v>
      </c>
      <c r="BI308" s="165">
        <f>IF($N$308="nulová",$J$308,0)</f>
        <v>0</v>
      </c>
      <c r="BJ308" s="86" t="s">
        <v>21</v>
      </c>
      <c r="BK308" s="165">
        <f>ROUND($I$308*$H$308,2)</f>
        <v>0</v>
      </c>
      <c r="BL308" s="86" t="s">
        <v>210</v>
      </c>
      <c r="BM308" s="86" t="s">
        <v>663</v>
      </c>
    </row>
    <row r="309" spans="2:65" s="6" customFormat="1" ht="13.5" customHeight="1">
      <c r="B309" s="82"/>
      <c r="C309" s="187" t="s">
        <v>664</v>
      </c>
      <c r="D309" s="187" t="s">
        <v>183</v>
      </c>
      <c r="E309" s="185" t="s">
        <v>665</v>
      </c>
      <c r="F309" s="186" t="s">
        <v>666</v>
      </c>
      <c r="G309" s="187" t="s">
        <v>203</v>
      </c>
      <c r="H309" s="188">
        <v>6</v>
      </c>
      <c r="I309" s="189"/>
      <c r="J309" s="190">
        <f>ROUND($I$309*$H$309,2)</f>
        <v>0</v>
      </c>
      <c r="K309" s="186" t="s">
        <v>132</v>
      </c>
      <c r="L309" s="191"/>
      <c r="M309" s="192"/>
      <c r="N309" s="193" t="s">
        <v>41</v>
      </c>
      <c r="O309" s="83"/>
      <c r="P309" s="163">
        <f>$O$309*$H$309</f>
        <v>0</v>
      </c>
      <c r="Q309" s="163">
        <v>0.000117</v>
      </c>
      <c r="R309" s="163">
        <f>$Q$309*$H$309</f>
        <v>0.0007019999999999999</v>
      </c>
      <c r="S309" s="163">
        <v>0</v>
      </c>
      <c r="T309" s="164">
        <f>$S$309*$H$309</f>
        <v>0</v>
      </c>
      <c r="AR309" s="86" t="s">
        <v>288</v>
      </c>
      <c r="AT309" s="86" t="s">
        <v>183</v>
      </c>
      <c r="AU309" s="86" t="s">
        <v>77</v>
      </c>
      <c r="AY309" s="86" t="s">
        <v>126</v>
      </c>
      <c r="BE309" s="165">
        <f>IF($N$309="základní",$J$309,0)</f>
        <v>0</v>
      </c>
      <c r="BF309" s="165">
        <f>IF($N$309="snížená",$J$309,0)</f>
        <v>0</v>
      </c>
      <c r="BG309" s="165">
        <f>IF($N$309="zákl. přenesená",$J$309,0)</f>
        <v>0</v>
      </c>
      <c r="BH309" s="165">
        <f>IF($N$309="sníž. přenesená",$J$309,0)</f>
        <v>0</v>
      </c>
      <c r="BI309" s="165">
        <f>IF($N$309="nulová",$J$309,0)</f>
        <v>0</v>
      </c>
      <c r="BJ309" s="86" t="s">
        <v>21</v>
      </c>
      <c r="BK309" s="165">
        <f>ROUND($I$309*$H$309,2)</f>
        <v>0</v>
      </c>
      <c r="BL309" s="86" t="s">
        <v>210</v>
      </c>
      <c r="BM309" s="86" t="s">
        <v>667</v>
      </c>
    </row>
    <row r="310" spans="2:65" s="6" customFormat="1" ht="13.5" customHeight="1">
      <c r="B310" s="82"/>
      <c r="C310" s="187" t="s">
        <v>668</v>
      </c>
      <c r="D310" s="187" t="s">
        <v>183</v>
      </c>
      <c r="E310" s="185" t="s">
        <v>669</v>
      </c>
      <c r="F310" s="186" t="s">
        <v>670</v>
      </c>
      <c r="G310" s="187" t="s">
        <v>203</v>
      </c>
      <c r="H310" s="188">
        <v>45</v>
      </c>
      <c r="I310" s="189"/>
      <c r="J310" s="190">
        <f>ROUND($I$310*$H$310,2)</f>
        <v>0</v>
      </c>
      <c r="K310" s="186" t="s">
        <v>132</v>
      </c>
      <c r="L310" s="191"/>
      <c r="M310" s="192"/>
      <c r="N310" s="193" t="s">
        <v>41</v>
      </c>
      <c r="O310" s="83"/>
      <c r="P310" s="163">
        <f>$O$310*$H$310</f>
        <v>0</v>
      </c>
      <c r="Q310" s="163">
        <v>0.000288</v>
      </c>
      <c r="R310" s="163">
        <f>$Q$310*$H$310</f>
        <v>0.012960000000000001</v>
      </c>
      <c r="S310" s="163">
        <v>0</v>
      </c>
      <c r="T310" s="164">
        <f>$S$310*$H$310</f>
        <v>0</v>
      </c>
      <c r="AR310" s="86" t="s">
        <v>288</v>
      </c>
      <c r="AT310" s="86" t="s">
        <v>183</v>
      </c>
      <c r="AU310" s="86" t="s">
        <v>77</v>
      </c>
      <c r="AY310" s="86" t="s">
        <v>126</v>
      </c>
      <c r="BE310" s="165">
        <f>IF($N$310="základní",$J$310,0)</f>
        <v>0</v>
      </c>
      <c r="BF310" s="165">
        <f>IF($N$310="snížená",$J$310,0)</f>
        <v>0</v>
      </c>
      <c r="BG310" s="165">
        <f>IF($N$310="zákl. přenesená",$J$310,0)</f>
        <v>0</v>
      </c>
      <c r="BH310" s="165">
        <f>IF($N$310="sníž. přenesená",$J$310,0)</f>
        <v>0</v>
      </c>
      <c r="BI310" s="165">
        <f>IF($N$310="nulová",$J$310,0)</f>
        <v>0</v>
      </c>
      <c r="BJ310" s="86" t="s">
        <v>21</v>
      </c>
      <c r="BK310" s="165">
        <f>ROUND($I$310*$H$310,2)</f>
        <v>0</v>
      </c>
      <c r="BL310" s="86" t="s">
        <v>210</v>
      </c>
      <c r="BM310" s="86" t="s">
        <v>671</v>
      </c>
    </row>
    <row r="311" spans="2:63" s="141" customFormat="1" ht="30" customHeight="1">
      <c r="B311" s="142"/>
      <c r="C311" s="143"/>
      <c r="D311" s="143" t="s">
        <v>69</v>
      </c>
      <c r="E311" s="152" t="s">
        <v>672</v>
      </c>
      <c r="F311" s="152" t="s">
        <v>673</v>
      </c>
      <c r="G311" s="143"/>
      <c r="H311" s="143"/>
      <c r="J311" s="153">
        <f>$BK$311</f>
        <v>0</v>
      </c>
      <c r="K311" s="143"/>
      <c r="L311" s="146"/>
      <c r="M311" s="147"/>
      <c r="N311" s="143"/>
      <c r="O311" s="143"/>
      <c r="P311" s="148">
        <f>$P$312</f>
        <v>0</v>
      </c>
      <c r="Q311" s="143"/>
      <c r="R311" s="148">
        <f>$R$312</f>
        <v>0</v>
      </c>
      <c r="S311" s="143"/>
      <c r="T311" s="149">
        <f>$T$312</f>
        <v>0</v>
      </c>
      <c r="AR311" s="150" t="s">
        <v>77</v>
      </c>
      <c r="AT311" s="150" t="s">
        <v>69</v>
      </c>
      <c r="AU311" s="150" t="s">
        <v>21</v>
      </c>
      <c r="AY311" s="150" t="s">
        <v>126</v>
      </c>
      <c r="BK311" s="151">
        <f>$BK$312</f>
        <v>0</v>
      </c>
    </row>
    <row r="312" spans="2:65" s="6" customFormat="1" ht="13.5" customHeight="1">
      <c r="B312" s="82"/>
      <c r="C312" s="157" t="s">
        <v>674</v>
      </c>
      <c r="D312" s="157" t="s">
        <v>128</v>
      </c>
      <c r="E312" s="155" t="s">
        <v>675</v>
      </c>
      <c r="F312" s="156" t="s">
        <v>676</v>
      </c>
      <c r="G312" s="157" t="s">
        <v>251</v>
      </c>
      <c r="H312" s="158">
        <v>4</v>
      </c>
      <c r="I312" s="159"/>
      <c r="J312" s="160">
        <f>ROUND($I$312*$H$312,2)</f>
        <v>0</v>
      </c>
      <c r="K312" s="156" t="s">
        <v>132</v>
      </c>
      <c r="L312" s="128"/>
      <c r="M312" s="161"/>
      <c r="N312" s="162" t="s">
        <v>41</v>
      </c>
      <c r="O312" s="83"/>
      <c r="P312" s="163">
        <f>$O$312*$H$312</f>
        <v>0</v>
      </c>
      <c r="Q312" s="163">
        <v>0</v>
      </c>
      <c r="R312" s="163">
        <f>$Q$312*$H$312</f>
        <v>0</v>
      </c>
      <c r="S312" s="163">
        <v>0</v>
      </c>
      <c r="T312" s="164">
        <f>$S$312*$H$312</f>
        <v>0</v>
      </c>
      <c r="AR312" s="86" t="s">
        <v>210</v>
      </c>
      <c r="AT312" s="86" t="s">
        <v>128</v>
      </c>
      <c r="AU312" s="86" t="s">
        <v>77</v>
      </c>
      <c r="AY312" s="86" t="s">
        <v>126</v>
      </c>
      <c r="BE312" s="165">
        <f>IF($N$312="základní",$J$312,0)</f>
        <v>0</v>
      </c>
      <c r="BF312" s="165">
        <f>IF($N$312="snížená",$J$312,0)</f>
        <v>0</v>
      </c>
      <c r="BG312" s="165">
        <f>IF($N$312="zákl. přenesená",$J$312,0)</f>
        <v>0</v>
      </c>
      <c r="BH312" s="165">
        <f>IF($N$312="sníž. přenesená",$J$312,0)</f>
        <v>0</v>
      </c>
      <c r="BI312" s="165">
        <f>IF($N$312="nulová",$J$312,0)</f>
        <v>0</v>
      </c>
      <c r="BJ312" s="86" t="s">
        <v>21</v>
      </c>
      <c r="BK312" s="165">
        <f>ROUND($I$312*$H$312,2)</f>
        <v>0</v>
      </c>
      <c r="BL312" s="86" t="s">
        <v>210</v>
      </c>
      <c r="BM312" s="86" t="s">
        <v>677</v>
      </c>
    </row>
    <row r="313" spans="2:63" s="141" customFormat="1" ht="30" customHeight="1">
      <c r="B313" s="142"/>
      <c r="C313" s="143"/>
      <c r="D313" s="143" t="s">
        <v>69</v>
      </c>
      <c r="E313" s="152" t="s">
        <v>678</v>
      </c>
      <c r="F313" s="152" t="s">
        <v>679</v>
      </c>
      <c r="G313" s="143"/>
      <c r="H313" s="143"/>
      <c r="J313" s="153">
        <f>$BK$313</f>
        <v>0</v>
      </c>
      <c r="K313" s="143"/>
      <c r="L313" s="146"/>
      <c r="M313" s="147"/>
      <c r="N313" s="143"/>
      <c r="O313" s="143"/>
      <c r="P313" s="148">
        <f>SUM($P$314:$P$319)</f>
        <v>0</v>
      </c>
      <c r="Q313" s="143"/>
      <c r="R313" s="148">
        <f>SUM($R$314:$R$319)</f>
        <v>0.13103</v>
      </c>
      <c r="S313" s="143"/>
      <c r="T313" s="149">
        <f>SUM($T$314:$T$319)</f>
        <v>0</v>
      </c>
      <c r="AR313" s="150" t="s">
        <v>77</v>
      </c>
      <c r="AT313" s="150" t="s">
        <v>69</v>
      </c>
      <c r="AU313" s="150" t="s">
        <v>21</v>
      </c>
      <c r="AY313" s="150" t="s">
        <v>126</v>
      </c>
      <c r="BK313" s="151">
        <f>SUM($BK$314:$BK$319)</f>
        <v>0</v>
      </c>
    </row>
    <row r="314" spans="2:65" s="6" customFormat="1" ht="13.5" customHeight="1">
      <c r="B314" s="82"/>
      <c r="C314" s="157" t="s">
        <v>680</v>
      </c>
      <c r="D314" s="157" t="s">
        <v>128</v>
      </c>
      <c r="E314" s="155" t="s">
        <v>681</v>
      </c>
      <c r="F314" s="156" t="s">
        <v>682</v>
      </c>
      <c r="G314" s="157" t="s">
        <v>251</v>
      </c>
      <c r="H314" s="158">
        <v>2</v>
      </c>
      <c r="I314" s="159"/>
      <c r="J314" s="160">
        <f>ROUND($I$314*$H$314,2)</f>
        <v>0</v>
      </c>
      <c r="K314" s="156" t="s">
        <v>132</v>
      </c>
      <c r="L314" s="128"/>
      <c r="M314" s="161"/>
      <c r="N314" s="162" t="s">
        <v>41</v>
      </c>
      <c r="O314" s="83"/>
      <c r="P314" s="163">
        <f>$O$314*$H$314</f>
        <v>0</v>
      </c>
      <c r="Q314" s="163">
        <v>0</v>
      </c>
      <c r="R314" s="163">
        <f>$Q$314*$H$314</f>
        <v>0</v>
      </c>
      <c r="S314" s="163">
        <v>0</v>
      </c>
      <c r="T314" s="164">
        <f>$S$314*$H$314</f>
        <v>0</v>
      </c>
      <c r="AR314" s="86" t="s">
        <v>210</v>
      </c>
      <c r="AT314" s="86" t="s">
        <v>128</v>
      </c>
      <c r="AU314" s="86" t="s">
        <v>77</v>
      </c>
      <c r="AY314" s="86" t="s">
        <v>126</v>
      </c>
      <c r="BE314" s="165">
        <f>IF($N$314="základní",$J$314,0)</f>
        <v>0</v>
      </c>
      <c r="BF314" s="165">
        <f>IF($N$314="snížená",$J$314,0)</f>
        <v>0</v>
      </c>
      <c r="BG314" s="165">
        <f>IF($N$314="zákl. přenesená",$J$314,0)</f>
        <v>0</v>
      </c>
      <c r="BH314" s="165">
        <f>IF($N$314="sníž. přenesená",$J$314,0)</f>
        <v>0</v>
      </c>
      <c r="BI314" s="165">
        <f>IF($N$314="nulová",$J$314,0)</f>
        <v>0</v>
      </c>
      <c r="BJ314" s="86" t="s">
        <v>21</v>
      </c>
      <c r="BK314" s="165">
        <f>ROUND($I$314*$H$314,2)</f>
        <v>0</v>
      </c>
      <c r="BL314" s="86" t="s">
        <v>210</v>
      </c>
      <c r="BM314" s="86" t="s">
        <v>683</v>
      </c>
    </row>
    <row r="315" spans="2:65" s="6" customFormat="1" ht="13.5" customHeight="1">
      <c r="B315" s="82"/>
      <c r="C315" s="187" t="s">
        <v>684</v>
      </c>
      <c r="D315" s="187" t="s">
        <v>183</v>
      </c>
      <c r="E315" s="185" t="s">
        <v>685</v>
      </c>
      <c r="F315" s="186" t="s">
        <v>686</v>
      </c>
      <c r="G315" s="187" t="s">
        <v>251</v>
      </c>
      <c r="H315" s="188">
        <v>2</v>
      </c>
      <c r="I315" s="189"/>
      <c r="J315" s="190">
        <f>ROUND($I$315*$H$315,2)</f>
        <v>0</v>
      </c>
      <c r="K315" s="186" t="s">
        <v>132</v>
      </c>
      <c r="L315" s="191"/>
      <c r="M315" s="192"/>
      <c r="N315" s="193" t="s">
        <v>41</v>
      </c>
      <c r="O315" s="83"/>
      <c r="P315" s="163">
        <f>$O$315*$H$315</f>
        <v>0</v>
      </c>
      <c r="Q315" s="163">
        <v>0.0075</v>
      </c>
      <c r="R315" s="163">
        <f>$Q$315*$H$315</f>
        <v>0.015</v>
      </c>
      <c r="S315" s="163">
        <v>0</v>
      </c>
      <c r="T315" s="164">
        <f>$S$315*$H$315</f>
        <v>0</v>
      </c>
      <c r="AR315" s="86" t="s">
        <v>288</v>
      </c>
      <c r="AT315" s="86" t="s">
        <v>183</v>
      </c>
      <c r="AU315" s="86" t="s">
        <v>77</v>
      </c>
      <c r="AY315" s="86" t="s">
        <v>126</v>
      </c>
      <c r="BE315" s="165">
        <f>IF($N$315="základní",$J$315,0)</f>
        <v>0</v>
      </c>
      <c r="BF315" s="165">
        <f>IF($N$315="snížená",$J$315,0)</f>
        <v>0</v>
      </c>
      <c r="BG315" s="165">
        <f>IF($N$315="zákl. přenesená",$J$315,0)</f>
        <v>0</v>
      </c>
      <c r="BH315" s="165">
        <f>IF($N$315="sníž. přenesená",$J$315,0)</f>
        <v>0</v>
      </c>
      <c r="BI315" s="165">
        <f>IF($N$315="nulová",$J$315,0)</f>
        <v>0</v>
      </c>
      <c r="BJ315" s="86" t="s">
        <v>21</v>
      </c>
      <c r="BK315" s="165">
        <f>ROUND($I$315*$H$315,2)</f>
        <v>0</v>
      </c>
      <c r="BL315" s="86" t="s">
        <v>210</v>
      </c>
      <c r="BM315" s="86" t="s">
        <v>687</v>
      </c>
    </row>
    <row r="316" spans="2:65" s="6" customFormat="1" ht="13.5" customHeight="1">
      <c r="B316" s="82"/>
      <c r="C316" s="157" t="s">
        <v>688</v>
      </c>
      <c r="D316" s="157" t="s">
        <v>128</v>
      </c>
      <c r="E316" s="155" t="s">
        <v>689</v>
      </c>
      <c r="F316" s="156" t="s">
        <v>690</v>
      </c>
      <c r="G316" s="157" t="s">
        <v>251</v>
      </c>
      <c r="H316" s="158">
        <v>1</v>
      </c>
      <c r="I316" s="159"/>
      <c r="J316" s="160">
        <f>ROUND($I$316*$H$316,2)</f>
        <v>0</v>
      </c>
      <c r="K316" s="156" t="s">
        <v>132</v>
      </c>
      <c r="L316" s="128"/>
      <c r="M316" s="161"/>
      <c r="N316" s="162" t="s">
        <v>41</v>
      </c>
      <c r="O316" s="83"/>
      <c r="P316" s="163">
        <f>$O$316*$H$316</f>
        <v>0</v>
      </c>
      <c r="Q316" s="163">
        <v>0</v>
      </c>
      <c r="R316" s="163">
        <f>$Q$316*$H$316</f>
        <v>0</v>
      </c>
      <c r="S316" s="163">
        <v>0</v>
      </c>
      <c r="T316" s="164">
        <f>$S$316*$H$316</f>
        <v>0</v>
      </c>
      <c r="AR316" s="86" t="s">
        <v>210</v>
      </c>
      <c r="AT316" s="86" t="s">
        <v>128</v>
      </c>
      <c r="AU316" s="86" t="s">
        <v>77</v>
      </c>
      <c r="AY316" s="86" t="s">
        <v>126</v>
      </c>
      <c r="BE316" s="165">
        <f>IF($N$316="základní",$J$316,0)</f>
        <v>0</v>
      </c>
      <c r="BF316" s="165">
        <f>IF($N$316="snížená",$J$316,0)</f>
        <v>0</v>
      </c>
      <c r="BG316" s="165">
        <f>IF($N$316="zákl. přenesená",$J$316,0)</f>
        <v>0</v>
      </c>
      <c r="BH316" s="165">
        <f>IF($N$316="sníž. přenesená",$J$316,0)</f>
        <v>0</v>
      </c>
      <c r="BI316" s="165">
        <f>IF($N$316="nulová",$J$316,0)</f>
        <v>0</v>
      </c>
      <c r="BJ316" s="86" t="s">
        <v>21</v>
      </c>
      <c r="BK316" s="165">
        <f>ROUND($I$316*$H$316,2)</f>
        <v>0</v>
      </c>
      <c r="BL316" s="86" t="s">
        <v>210</v>
      </c>
      <c r="BM316" s="86" t="s">
        <v>691</v>
      </c>
    </row>
    <row r="317" spans="2:65" s="6" customFormat="1" ht="13.5" customHeight="1">
      <c r="B317" s="82"/>
      <c r="C317" s="187" t="s">
        <v>692</v>
      </c>
      <c r="D317" s="187" t="s">
        <v>183</v>
      </c>
      <c r="E317" s="185" t="s">
        <v>693</v>
      </c>
      <c r="F317" s="186" t="s">
        <v>694</v>
      </c>
      <c r="G317" s="187" t="s">
        <v>251</v>
      </c>
      <c r="H317" s="188">
        <v>1</v>
      </c>
      <c r="I317" s="189"/>
      <c r="J317" s="190">
        <f>ROUND($I$317*$H$317,2)</f>
        <v>0</v>
      </c>
      <c r="K317" s="186" t="s">
        <v>630</v>
      </c>
      <c r="L317" s="191"/>
      <c r="M317" s="192"/>
      <c r="N317" s="193" t="s">
        <v>41</v>
      </c>
      <c r="O317" s="83"/>
      <c r="P317" s="163">
        <f>$O$317*$H$317</f>
        <v>0</v>
      </c>
      <c r="Q317" s="163">
        <v>0.116</v>
      </c>
      <c r="R317" s="163">
        <f>$Q$317*$H$317</f>
        <v>0.116</v>
      </c>
      <c r="S317" s="163">
        <v>0</v>
      </c>
      <c r="T317" s="164">
        <f>$S$317*$H$317</f>
        <v>0</v>
      </c>
      <c r="AR317" s="86" t="s">
        <v>288</v>
      </c>
      <c r="AT317" s="86" t="s">
        <v>183</v>
      </c>
      <c r="AU317" s="86" t="s">
        <v>77</v>
      </c>
      <c r="AY317" s="86" t="s">
        <v>126</v>
      </c>
      <c r="BE317" s="165">
        <f>IF($N$317="základní",$J$317,0)</f>
        <v>0</v>
      </c>
      <c r="BF317" s="165">
        <f>IF($N$317="snížená",$J$317,0)</f>
        <v>0</v>
      </c>
      <c r="BG317" s="165">
        <f>IF($N$317="zákl. přenesená",$J$317,0)</f>
        <v>0</v>
      </c>
      <c r="BH317" s="165">
        <f>IF($N$317="sníž. přenesená",$J$317,0)</f>
        <v>0</v>
      </c>
      <c r="BI317" s="165">
        <f>IF($N$317="nulová",$J$317,0)</f>
        <v>0</v>
      </c>
      <c r="BJ317" s="86" t="s">
        <v>21</v>
      </c>
      <c r="BK317" s="165">
        <f>ROUND($I$317*$H$317,2)</f>
        <v>0</v>
      </c>
      <c r="BL317" s="86" t="s">
        <v>210</v>
      </c>
      <c r="BM317" s="86" t="s">
        <v>695</v>
      </c>
    </row>
    <row r="318" spans="2:65" s="6" customFormat="1" ht="13.5" customHeight="1">
      <c r="B318" s="82"/>
      <c r="C318" s="157" t="s">
        <v>696</v>
      </c>
      <c r="D318" s="157" t="s">
        <v>128</v>
      </c>
      <c r="E318" s="155" t="s">
        <v>697</v>
      </c>
      <c r="F318" s="156" t="s">
        <v>698</v>
      </c>
      <c r="G318" s="157" t="s">
        <v>251</v>
      </c>
      <c r="H318" s="158">
        <v>1</v>
      </c>
      <c r="I318" s="159"/>
      <c r="J318" s="160">
        <f>ROUND($I$318*$H$318,2)</f>
        <v>0</v>
      </c>
      <c r="K318" s="156" t="s">
        <v>132</v>
      </c>
      <c r="L318" s="128"/>
      <c r="M318" s="161"/>
      <c r="N318" s="162" t="s">
        <v>41</v>
      </c>
      <c r="O318" s="83"/>
      <c r="P318" s="163">
        <f>$O$318*$H$318</f>
        <v>0</v>
      </c>
      <c r="Q318" s="163">
        <v>0</v>
      </c>
      <c r="R318" s="163">
        <f>$Q$318*$H$318</f>
        <v>0</v>
      </c>
      <c r="S318" s="163">
        <v>0</v>
      </c>
      <c r="T318" s="164">
        <f>$S$318*$H$318</f>
        <v>0</v>
      </c>
      <c r="AR318" s="86" t="s">
        <v>210</v>
      </c>
      <c r="AT318" s="86" t="s">
        <v>128</v>
      </c>
      <c r="AU318" s="86" t="s">
        <v>77</v>
      </c>
      <c r="AY318" s="86" t="s">
        <v>126</v>
      </c>
      <c r="BE318" s="165">
        <f>IF($N$318="základní",$J$318,0)</f>
        <v>0</v>
      </c>
      <c r="BF318" s="165">
        <f>IF($N$318="snížená",$J$318,0)</f>
        <v>0</v>
      </c>
      <c r="BG318" s="165">
        <f>IF($N$318="zákl. přenesená",$J$318,0)</f>
        <v>0</v>
      </c>
      <c r="BH318" s="165">
        <f>IF($N$318="sníž. přenesená",$J$318,0)</f>
        <v>0</v>
      </c>
      <c r="BI318" s="165">
        <f>IF($N$318="nulová",$J$318,0)</f>
        <v>0</v>
      </c>
      <c r="BJ318" s="86" t="s">
        <v>21</v>
      </c>
      <c r="BK318" s="165">
        <f>ROUND($I$318*$H$318,2)</f>
        <v>0</v>
      </c>
      <c r="BL318" s="86" t="s">
        <v>210</v>
      </c>
      <c r="BM318" s="86" t="s">
        <v>699</v>
      </c>
    </row>
    <row r="319" spans="2:65" s="6" customFormat="1" ht="13.5" customHeight="1">
      <c r="B319" s="82"/>
      <c r="C319" s="187" t="s">
        <v>700</v>
      </c>
      <c r="D319" s="187" t="s">
        <v>183</v>
      </c>
      <c r="E319" s="185" t="s">
        <v>701</v>
      </c>
      <c r="F319" s="186" t="s">
        <v>702</v>
      </c>
      <c r="G319" s="187" t="s">
        <v>251</v>
      </c>
      <c r="H319" s="188">
        <v>1</v>
      </c>
      <c r="I319" s="189"/>
      <c r="J319" s="190">
        <f>ROUND($I$319*$H$319,2)</f>
        <v>0</v>
      </c>
      <c r="K319" s="186"/>
      <c r="L319" s="191"/>
      <c r="M319" s="192"/>
      <c r="N319" s="193" t="s">
        <v>41</v>
      </c>
      <c r="O319" s="83"/>
      <c r="P319" s="163">
        <f>$O$319*$H$319</f>
        <v>0</v>
      </c>
      <c r="Q319" s="163">
        <v>3E-05</v>
      </c>
      <c r="R319" s="163">
        <f>$Q$319*$H$319</f>
        <v>3E-05</v>
      </c>
      <c r="S319" s="163">
        <v>0</v>
      </c>
      <c r="T319" s="164">
        <f>$S$319*$H$319</f>
        <v>0</v>
      </c>
      <c r="AR319" s="86" t="s">
        <v>288</v>
      </c>
      <c r="AT319" s="86" t="s">
        <v>183</v>
      </c>
      <c r="AU319" s="86" t="s">
        <v>77</v>
      </c>
      <c r="AY319" s="86" t="s">
        <v>126</v>
      </c>
      <c r="BE319" s="165">
        <f>IF($N$319="základní",$J$319,0)</f>
        <v>0</v>
      </c>
      <c r="BF319" s="165">
        <f>IF($N$319="snížená",$J$319,0)</f>
        <v>0</v>
      </c>
      <c r="BG319" s="165">
        <f>IF($N$319="zákl. přenesená",$J$319,0)</f>
        <v>0</v>
      </c>
      <c r="BH319" s="165">
        <f>IF($N$319="sníž. přenesená",$J$319,0)</f>
        <v>0</v>
      </c>
      <c r="BI319" s="165">
        <f>IF($N$319="nulová",$J$319,0)</f>
        <v>0</v>
      </c>
      <c r="BJ319" s="86" t="s">
        <v>21</v>
      </c>
      <c r="BK319" s="165">
        <f>ROUND($I$319*$H$319,2)</f>
        <v>0</v>
      </c>
      <c r="BL319" s="86" t="s">
        <v>210</v>
      </c>
      <c r="BM319" s="86" t="s">
        <v>703</v>
      </c>
    </row>
    <row r="320" spans="2:63" s="141" customFormat="1" ht="30" customHeight="1">
      <c r="B320" s="142"/>
      <c r="C320" s="143"/>
      <c r="D320" s="143" t="s">
        <v>69</v>
      </c>
      <c r="E320" s="152" t="s">
        <v>704</v>
      </c>
      <c r="F320" s="152" t="s">
        <v>705</v>
      </c>
      <c r="G320" s="143"/>
      <c r="H320" s="143"/>
      <c r="J320" s="153">
        <f>$BK$320</f>
        <v>0</v>
      </c>
      <c r="K320" s="143"/>
      <c r="L320" s="146"/>
      <c r="M320" s="147"/>
      <c r="N320" s="143"/>
      <c r="O320" s="143"/>
      <c r="P320" s="148">
        <f>SUM($P$321:$P$323)</f>
        <v>0</v>
      </c>
      <c r="Q320" s="143"/>
      <c r="R320" s="148">
        <f>SUM($R$321:$R$323)</f>
        <v>1.6894</v>
      </c>
      <c r="S320" s="143"/>
      <c r="T320" s="149">
        <f>SUM($T$321:$T$323)</f>
        <v>0</v>
      </c>
      <c r="AR320" s="150" t="s">
        <v>77</v>
      </c>
      <c r="AT320" s="150" t="s">
        <v>69</v>
      </c>
      <c r="AU320" s="150" t="s">
        <v>21</v>
      </c>
      <c r="AY320" s="150" t="s">
        <v>126</v>
      </c>
      <c r="BK320" s="151">
        <f>SUM($BK$321:$BK$323)</f>
        <v>0</v>
      </c>
    </row>
    <row r="321" spans="2:65" s="6" customFormat="1" ht="13.5" customHeight="1">
      <c r="B321" s="82"/>
      <c r="C321" s="157" t="s">
        <v>706</v>
      </c>
      <c r="D321" s="157" t="s">
        <v>128</v>
      </c>
      <c r="E321" s="155" t="s">
        <v>707</v>
      </c>
      <c r="F321" s="156" t="s">
        <v>708</v>
      </c>
      <c r="G321" s="157" t="s">
        <v>557</v>
      </c>
      <c r="H321" s="158">
        <v>1608</v>
      </c>
      <c r="I321" s="159"/>
      <c r="J321" s="160">
        <f>ROUND($I$321*$H$321,2)</f>
        <v>0</v>
      </c>
      <c r="K321" s="156" t="s">
        <v>132</v>
      </c>
      <c r="L321" s="128"/>
      <c r="M321" s="161"/>
      <c r="N321" s="162" t="s">
        <v>41</v>
      </c>
      <c r="O321" s="83"/>
      <c r="P321" s="163">
        <f>$O$321*$H$321</f>
        <v>0</v>
      </c>
      <c r="Q321" s="163">
        <v>5E-05</v>
      </c>
      <c r="R321" s="163">
        <f>$Q$321*$H$321</f>
        <v>0.0804</v>
      </c>
      <c r="S321" s="163">
        <v>0</v>
      </c>
      <c r="T321" s="164">
        <f>$S$321*$H$321</f>
        <v>0</v>
      </c>
      <c r="AR321" s="86" t="s">
        <v>210</v>
      </c>
      <c r="AT321" s="86" t="s">
        <v>128</v>
      </c>
      <c r="AU321" s="86" t="s">
        <v>77</v>
      </c>
      <c r="AY321" s="86" t="s">
        <v>126</v>
      </c>
      <c r="BE321" s="165">
        <f>IF($N$321="základní",$J$321,0)</f>
        <v>0</v>
      </c>
      <c r="BF321" s="165">
        <f>IF($N$321="snížená",$J$321,0)</f>
        <v>0</v>
      </c>
      <c r="BG321" s="165">
        <f>IF($N$321="zákl. přenesená",$J$321,0)</f>
        <v>0</v>
      </c>
      <c r="BH321" s="165">
        <f>IF($N$321="sníž. přenesená",$J$321,0)</f>
        <v>0</v>
      </c>
      <c r="BI321" s="165">
        <f>IF($N$321="nulová",$J$321,0)</f>
        <v>0</v>
      </c>
      <c r="BJ321" s="86" t="s">
        <v>21</v>
      </c>
      <c r="BK321" s="165">
        <f>ROUND($I$321*$H$321,2)</f>
        <v>0</v>
      </c>
      <c r="BL321" s="86" t="s">
        <v>210</v>
      </c>
      <c r="BM321" s="86" t="s">
        <v>709</v>
      </c>
    </row>
    <row r="322" spans="2:65" s="6" customFormat="1" ht="13.5" customHeight="1">
      <c r="B322" s="82"/>
      <c r="C322" s="187" t="s">
        <v>710</v>
      </c>
      <c r="D322" s="187" t="s">
        <v>183</v>
      </c>
      <c r="E322" s="185" t="s">
        <v>711</v>
      </c>
      <c r="F322" s="186" t="s">
        <v>712</v>
      </c>
      <c r="G322" s="187" t="s">
        <v>557</v>
      </c>
      <c r="H322" s="188">
        <v>1608</v>
      </c>
      <c r="I322" s="189"/>
      <c r="J322" s="190">
        <f>ROUND($I$322*$H$322,2)</f>
        <v>0</v>
      </c>
      <c r="K322" s="186"/>
      <c r="L322" s="191"/>
      <c r="M322" s="192"/>
      <c r="N322" s="193" t="s">
        <v>41</v>
      </c>
      <c r="O322" s="83"/>
      <c r="P322" s="163">
        <f>$O$322*$H$322</f>
        <v>0</v>
      </c>
      <c r="Q322" s="163">
        <v>0.001</v>
      </c>
      <c r="R322" s="163">
        <f>$Q$322*$H$322</f>
        <v>1.608</v>
      </c>
      <c r="S322" s="163">
        <v>0</v>
      </c>
      <c r="T322" s="164">
        <f>$S$322*$H$322</f>
        <v>0</v>
      </c>
      <c r="AR322" s="86" t="s">
        <v>288</v>
      </c>
      <c r="AT322" s="86" t="s">
        <v>183</v>
      </c>
      <c r="AU322" s="86" t="s">
        <v>77</v>
      </c>
      <c r="AY322" s="86" t="s">
        <v>126</v>
      </c>
      <c r="BE322" s="165">
        <f>IF($N$322="základní",$J$322,0)</f>
        <v>0</v>
      </c>
      <c r="BF322" s="165">
        <f>IF($N$322="snížená",$J$322,0)</f>
        <v>0</v>
      </c>
      <c r="BG322" s="165">
        <f>IF($N$322="zákl. přenesená",$J$322,0)</f>
        <v>0</v>
      </c>
      <c r="BH322" s="165">
        <f>IF($N$322="sníž. přenesená",$J$322,0)</f>
        <v>0</v>
      </c>
      <c r="BI322" s="165">
        <f>IF($N$322="nulová",$J$322,0)</f>
        <v>0</v>
      </c>
      <c r="BJ322" s="86" t="s">
        <v>21</v>
      </c>
      <c r="BK322" s="165">
        <f>ROUND($I$322*$H$322,2)</f>
        <v>0</v>
      </c>
      <c r="BL322" s="86" t="s">
        <v>210</v>
      </c>
      <c r="BM322" s="86" t="s">
        <v>713</v>
      </c>
    </row>
    <row r="323" spans="2:65" s="6" customFormat="1" ht="13.5" customHeight="1">
      <c r="B323" s="82"/>
      <c r="C323" s="157" t="s">
        <v>714</v>
      </c>
      <c r="D323" s="157" t="s">
        <v>128</v>
      </c>
      <c r="E323" s="155" t="s">
        <v>715</v>
      </c>
      <c r="F323" s="156" t="s">
        <v>716</v>
      </c>
      <c r="G323" s="157" t="s">
        <v>203</v>
      </c>
      <c r="H323" s="158">
        <v>20</v>
      </c>
      <c r="I323" s="159"/>
      <c r="J323" s="160">
        <f>ROUND($I$323*$H$323,2)</f>
        <v>0</v>
      </c>
      <c r="K323" s="156"/>
      <c r="L323" s="128"/>
      <c r="M323" s="161"/>
      <c r="N323" s="162" t="s">
        <v>41</v>
      </c>
      <c r="O323" s="83"/>
      <c r="P323" s="163">
        <f>$O$323*$H$323</f>
        <v>0</v>
      </c>
      <c r="Q323" s="163">
        <v>5E-05</v>
      </c>
      <c r="R323" s="163">
        <f>$Q$323*$H$323</f>
        <v>0.001</v>
      </c>
      <c r="S323" s="163">
        <v>0</v>
      </c>
      <c r="T323" s="164">
        <f>$S$323*$H$323</f>
        <v>0</v>
      </c>
      <c r="AR323" s="86" t="s">
        <v>210</v>
      </c>
      <c r="AT323" s="86" t="s">
        <v>128</v>
      </c>
      <c r="AU323" s="86" t="s">
        <v>77</v>
      </c>
      <c r="AY323" s="86" t="s">
        <v>126</v>
      </c>
      <c r="BE323" s="165">
        <f>IF($N$323="základní",$J$323,0)</f>
        <v>0</v>
      </c>
      <c r="BF323" s="165">
        <f>IF($N$323="snížená",$J$323,0)</f>
        <v>0</v>
      </c>
      <c r="BG323" s="165">
        <f>IF($N$323="zákl. přenesená",$J$323,0)</f>
        <v>0</v>
      </c>
      <c r="BH323" s="165">
        <f>IF($N$323="sníž. přenesená",$J$323,0)</f>
        <v>0</v>
      </c>
      <c r="BI323" s="165">
        <f>IF($N$323="nulová",$J$323,0)</f>
        <v>0</v>
      </c>
      <c r="BJ323" s="86" t="s">
        <v>21</v>
      </c>
      <c r="BK323" s="165">
        <f>ROUND($I$323*$H$323,2)</f>
        <v>0</v>
      </c>
      <c r="BL323" s="86" t="s">
        <v>210</v>
      </c>
      <c r="BM323" s="86" t="s">
        <v>717</v>
      </c>
    </row>
    <row r="324" spans="2:63" s="141" customFormat="1" ht="38.25" customHeight="1">
      <c r="B324" s="142"/>
      <c r="C324" s="143"/>
      <c r="D324" s="143" t="s">
        <v>69</v>
      </c>
      <c r="E324" s="144" t="s">
        <v>718</v>
      </c>
      <c r="F324" s="144" t="s">
        <v>719</v>
      </c>
      <c r="G324" s="143"/>
      <c r="H324" s="143"/>
      <c r="J324" s="145">
        <f>$BK$324</f>
        <v>0</v>
      </c>
      <c r="K324" s="143"/>
      <c r="L324" s="146"/>
      <c r="M324" s="147"/>
      <c r="N324" s="143"/>
      <c r="O324" s="143"/>
      <c r="P324" s="148">
        <f>$P$325+$P$330+$P$333</f>
        <v>0</v>
      </c>
      <c r="Q324" s="143"/>
      <c r="R324" s="148">
        <f>$R$325+$R$330+$R$333</f>
        <v>0</v>
      </c>
      <c r="S324" s="143"/>
      <c r="T324" s="149">
        <f>$T$325+$T$330+$T$333</f>
        <v>0</v>
      </c>
      <c r="AR324" s="150" t="s">
        <v>152</v>
      </c>
      <c r="AT324" s="150" t="s">
        <v>69</v>
      </c>
      <c r="AU324" s="150" t="s">
        <v>70</v>
      </c>
      <c r="AY324" s="150" t="s">
        <v>126</v>
      </c>
      <c r="BK324" s="151">
        <f>$BK$325+$BK$330+$BK$333</f>
        <v>0</v>
      </c>
    </row>
    <row r="325" spans="2:63" s="141" customFormat="1" ht="20.25" customHeight="1">
      <c r="B325" s="142"/>
      <c r="C325" s="143"/>
      <c r="D325" s="143" t="s">
        <v>69</v>
      </c>
      <c r="E325" s="152" t="s">
        <v>720</v>
      </c>
      <c r="F325" s="152" t="s">
        <v>721</v>
      </c>
      <c r="G325" s="143"/>
      <c r="H325" s="143"/>
      <c r="J325" s="153">
        <f>$BK$325</f>
        <v>0</v>
      </c>
      <c r="K325" s="143"/>
      <c r="L325" s="146"/>
      <c r="M325" s="147"/>
      <c r="N325" s="143"/>
      <c r="O325" s="143"/>
      <c r="P325" s="148">
        <f>SUM($P$326:$P$329)</f>
        <v>0</v>
      </c>
      <c r="Q325" s="143"/>
      <c r="R325" s="148">
        <f>SUM($R$326:$R$329)</f>
        <v>0</v>
      </c>
      <c r="S325" s="143"/>
      <c r="T325" s="149">
        <f>SUM($T$326:$T$329)</f>
        <v>0</v>
      </c>
      <c r="AR325" s="150" t="s">
        <v>152</v>
      </c>
      <c r="AT325" s="150" t="s">
        <v>69</v>
      </c>
      <c r="AU325" s="150" t="s">
        <v>21</v>
      </c>
      <c r="AY325" s="150" t="s">
        <v>126</v>
      </c>
      <c r="BK325" s="151">
        <f>SUM($BK$326:$BK$329)</f>
        <v>0</v>
      </c>
    </row>
    <row r="326" spans="2:65" s="6" customFormat="1" ht="13.5" customHeight="1">
      <c r="B326" s="82"/>
      <c r="C326" s="157" t="s">
        <v>722</v>
      </c>
      <c r="D326" s="157" t="s">
        <v>128</v>
      </c>
      <c r="E326" s="155" t="s">
        <v>723</v>
      </c>
      <c r="F326" s="156" t="s">
        <v>724</v>
      </c>
      <c r="G326" s="157" t="s">
        <v>725</v>
      </c>
      <c r="H326" s="158">
        <v>1</v>
      </c>
      <c r="I326" s="159"/>
      <c r="J326" s="160">
        <f>ROUND($I$326*$H$326,2)</f>
        <v>0</v>
      </c>
      <c r="K326" s="156" t="s">
        <v>132</v>
      </c>
      <c r="L326" s="128"/>
      <c r="M326" s="161"/>
      <c r="N326" s="162" t="s">
        <v>41</v>
      </c>
      <c r="O326" s="83"/>
      <c r="P326" s="163">
        <f>$O$326*$H$326</f>
        <v>0</v>
      </c>
      <c r="Q326" s="163">
        <v>0</v>
      </c>
      <c r="R326" s="163">
        <f>$Q$326*$H$326</f>
        <v>0</v>
      </c>
      <c r="S326" s="163">
        <v>0</v>
      </c>
      <c r="T326" s="164">
        <f>$S$326*$H$326</f>
        <v>0</v>
      </c>
      <c r="AR326" s="86" t="s">
        <v>726</v>
      </c>
      <c r="AT326" s="86" t="s">
        <v>128</v>
      </c>
      <c r="AU326" s="86" t="s">
        <v>77</v>
      </c>
      <c r="AY326" s="86" t="s">
        <v>126</v>
      </c>
      <c r="BE326" s="165">
        <f>IF($N$326="základní",$J$326,0)</f>
        <v>0</v>
      </c>
      <c r="BF326" s="165">
        <f>IF($N$326="snížená",$J$326,0)</f>
        <v>0</v>
      </c>
      <c r="BG326" s="165">
        <f>IF($N$326="zákl. přenesená",$J$326,0)</f>
        <v>0</v>
      </c>
      <c r="BH326" s="165">
        <f>IF($N$326="sníž. přenesená",$J$326,0)</f>
        <v>0</v>
      </c>
      <c r="BI326" s="165">
        <f>IF($N$326="nulová",$J$326,0)</f>
        <v>0</v>
      </c>
      <c r="BJ326" s="86" t="s">
        <v>21</v>
      </c>
      <c r="BK326" s="165">
        <f>ROUND($I$326*$H$326,2)</f>
        <v>0</v>
      </c>
      <c r="BL326" s="86" t="s">
        <v>726</v>
      </c>
      <c r="BM326" s="86" t="s">
        <v>727</v>
      </c>
    </row>
    <row r="327" spans="2:65" s="6" customFormat="1" ht="13.5" customHeight="1">
      <c r="B327" s="82"/>
      <c r="C327" s="157" t="s">
        <v>728</v>
      </c>
      <c r="D327" s="157" t="s">
        <v>128</v>
      </c>
      <c r="E327" s="155" t="s">
        <v>729</v>
      </c>
      <c r="F327" s="156" t="s">
        <v>730</v>
      </c>
      <c r="G327" s="157" t="s">
        <v>725</v>
      </c>
      <c r="H327" s="158">
        <v>1</v>
      </c>
      <c r="I327" s="159"/>
      <c r="J327" s="160">
        <f>ROUND($I$327*$H$327,2)</f>
        <v>0</v>
      </c>
      <c r="K327" s="156" t="s">
        <v>132</v>
      </c>
      <c r="L327" s="128"/>
      <c r="M327" s="161"/>
      <c r="N327" s="162" t="s">
        <v>41</v>
      </c>
      <c r="O327" s="83"/>
      <c r="P327" s="163">
        <f>$O$327*$H$327</f>
        <v>0</v>
      </c>
      <c r="Q327" s="163">
        <v>0</v>
      </c>
      <c r="R327" s="163">
        <f>$Q$327*$H$327</f>
        <v>0</v>
      </c>
      <c r="S327" s="163">
        <v>0</v>
      </c>
      <c r="T327" s="164">
        <f>$S$327*$H$327</f>
        <v>0</v>
      </c>
      <c r="AR327" s="86" t="s">
        <v>726</v>
      </c>
      <c r="AT327" s="86" t="s">
        <v>128</v>
      </c>
      <c r="AU327" s="86" t="s">
        <v>77</v>
      </c>
      <c r="AY327" s="86" t="s">
        <v>126</v>
      </c>
      <c r="BE327" s="165">
        <f>IF($N$327="základní",$J$327,0)</f>
        <v>0</v>
      </c>
      <c r="BF327" s="165">
        <f>IF($N$327="snížená",$J$327,0)</f>
        <v>0</v>
      </c>
      <c r="BG327" s="165">
        <f>IF($N$327="zákl. přenesená",$J$327,0)</f>
        <v>0</v>
      </c>
      <c r="BH327" s="165">
        <f>IF($N$327="sníž. přenesená",$J$327,0)</f>
        <v>0</v>
      </c>
      <c r="BI327" s="165">
        <f>IF($N$327="nulová",$J$327,0)</f>
        <v>0</v>
      </c>
      <c r="BJ327" s="86" t="s">
        <v>21</v>
      </c>
      <c r="BK327" s="165">
        <f>ROUND($I$327*$H$327,2)</f>
        <v>0</v>
      </c>
      <c r="BL327" s="86" t="s">
        <v>726</v>
      </c>
      <c r="BM327" s="86" t="s">
        <v>731</v>
      </c>
    </row>
    <row r="328" spans="2:65" s="6" customFormat="1" ht="13.5" customHeight="1">
      <c r="B328" s="82"/>
      <c r="C328" s="157" t="s">
        <v>732</v>
      </c>
      <c r="D328" s="157" t="s">
        <v>128</v>
      </c>
      <c r="E328" s="155" t="s">
        <v>733</v>
      </c>
      <c r="F328" s="156" t="s">
        <v>734</v>
      </c>
      <c r="G328" s="157" t="s">
        <v>725</v>
      </c>
      <c r="H328" s="158">
        <v>1</v>
      </c>
      <c r="I328" s="159"/>
      <c r="J328" s="160">
        <f>ROUND($I$328*$H$328,2)</f>
        <v>0</v>
      </c>
      <c r="K328" s="156" t="s">
        <v>132</v>
      </c>
      <c r="L328" s="128"/>
      <c r="M328" s="161"/>
      <c r="N328" s="162" t="s">
        <v>41</v>
      </c>
      <c r="O328" s="83"/>
      <c r="P328" s="163">
        <f>$O$328*$H$328</f>
        <v>0</v>
      </c>
      <c r="Q328" s="163">
        <v>0</v>
      </c>
      <c r="R328" s="163">
        <f>$Q$328*$H$328</f>
        <v>0</v>
      </c>
      <c r="S328" s="163">
        <v>0</v>
      </c>
      <c r="T328" s="164">
        <f>$S$328*$H$328</f>
        <v>0</v>
      </c>
      <c r="AR328" s="86" t="s">
        <v>726</v>
      </c>
      <c r="AT328" s="86" t="s">
        <v>128</v>
      </c>
      <c r="AU328" s="86" t="s">
        <v>77</v>
      </c>
      <c r="AY328" s="86" t="s">
        <v>126</v>
      </c>
      <c r="BE328" s="165">
        <f>IF($N$328="základní",$J$328,0)</f>
        <v>0</v>
      </c>
      <c r="BF328" s="165">
        <f>IF($N$328="snížená",$J$328,0)</f>
        <v>0</v>
      </c>
      <c r="BG328" s="165">
        <f>IF($N$328="zákl. přenesená",$J$328,0)</f>
        <v>0</v>
      </c>
      <c r="BH328" s="165">
        <f>IF($N$328="sníž. přenesená",$J$328,0)</f>
        <v>0</v>
      </c>
      <c r="BI328" s="165">
        <f>IF($N$328="nulová",$J$328,0)</f>
        <v>0</v>
      </c>
      <c r="BJ328" s="86" t="s">
        <v>21</v>
      </c>
      <c r="BK328" s="165">
        <f>ROUND($I$328*$H$328,2)</f>
        <v>0</v>
      </c>
      <c r="BL328" s="86" t="s">
        <v>726</v>
      </c>
      <c r="BM328" s="86" t="s">
        <v>735</v>
      </c>
    </row>
    <row r="329" spans="2:65" s="6" customFormat="1" ht="13.5" customHeight="1">
      <c r="B329" s="82"/>
      <c r="C329" s="157" t="s">
        <v>736</v>
      </c>
      <c r="D329" s="157" t="s">
        <v>128</v>
      </c>
      <c r="E329" s="155" t="s">
        <v>737</v>
      </c>
      <c r="F329" s="156" t="s">
        <v>738</v>
      </c>
      <c r="G329" s="157" t="s">
        <v>725</v>
      </c>
      <c r="H329" s="158">
        <v>1</v>
      </c>
      <c r="I329" s="159"/>
      <c r="J329" s="160">
        <f>ROUND($I$329*$H$329,2)</f>
        <v>0</v>
      </c>
      <c r="K329" s="156" t="s">
        <v>132</v>
      </c>
      <c r="L329" s="128"/>
      <c r="M329" s="161"/>
      <c r="N329" s="162" t="s">
        <v>41</v>
      </c>
      <c r="O329" s="83"/>
      <c r="P329" s="163">
        <f>$O$329*$H$329</f>
        <v>0</v>
      </c>
      <c r="Q329" s="163">
        <v>0</v>
      </c>
      <c r="R329" s="163">
        <f>$Q$329*$H$329</f>
        <v>0</v>
      </c>
      <c r="S329" s="163">
        <v>0</v>
      </c>
      <c r="T329" s="164">
        <f>$S$329*$H$329</f>
        <v>0</v>
      </c>
      <c r="AR329" s="86" t="s">
        <v>726</v>
      </c>
      <c r="AT329" s="86" t="s">
        <v>128</v>
      </c>
      <c r="AU329" s="86" t="s">
        <v>77</v>
      </c>
      <c r="AY329" s="86" t="s">
        <v>126</v>
      </c>
      <c r="BE329" s="165">
        <f>IF($N$329="základní",$J$329,0)</f>
        <v>0</v>
      </c>
      <c r="BF329" s="165">
        <f>IF($N$329="snížená",$J$329,0)</f>
        <v>0</v>
      </c>
      <c r="BG329" s="165">
        <f>IF($N$329="zákl. přenesená",$J$329,0)</f>
        <v>0</v>
      </c>
      <c r="BH329" s="165">
        <f>IF($N$329="sníž. přenesená",$J$329,0)</f>
        <v>0</v>
      </c>
      <c r="BI329" s="165">
        <f>IF($N$329="nulová",$J$329,0)</f>
        <v>0</v>
      </c>
      <c r="BJ329" s="86" t="s">
        <v>21</v>
      </c>
      <c r="BK329" s="165">
        <f>ROUND($I$329*$H$329,2)</f>
        <v>0</v>
      </c>
      <c r="BL329" s="86" t="s">
        <v>726</v>
      </c>
      <c r="BM329" s="86" t="s">
        <v>739</v>
      </c>
    </row>
    <row r="330" spans="2:63" s="141" customFormat="1" ht="30" customHeight="1">
      <c r="B330" s="142"/>
      <c r="C330" s="143"/>
      <c r="D330" s="143" t="s">
        <v>69</v>
      </c>
      <c r="E330" s="152" t="s">
        <v>740</v>
      </c>
      <c r="F330" s="152" t="s">
        <v>741</v>
      </c>
      <c r="G330" s="143"/>
      <c r="H330" s="143"/>
      <c r="J330" s="153">
        <f>$BK$330</f>
        <v>0</v>
      </c>
      <c r="K330" s="143"/>
      <c r="L330" s="146"/>
      <c r="M330" s="147"/>
      <c r="N330" s="143"/>
      <c r="O330" s="143"/>
      <c r="P330" s="148">
        <f>SUM($P$331:$P$332)</f>
        <v>0</v>
      </c>
      <c r="Q330" s="143"/>
      <c r="R330" s="148">
        <f>SUM($R$331:$R$332)</f>
        <v>0</v>
      </c>
      <c r="S330" s="143"/>
      <c r="T330" s="149">
        <f>SUM($T$331:$T$332)</f>
        <v>0</v>
      </c>
      <c r="AR330" s="150" t="s">
        <v>152</v>
      </c>
      <c r="AT330" s="150" t="s">
        <v>69</v>
      </c>
      <c r="AU330" s="150" t="s">
        <v>21</v>
      </c>
      <c r="AY330" s="150" t="s">
        <v>126</v>
      </c>
      <c r="BK330" s="151">
        <f>SUM($BK$331:$BK$332)</f>
        <v>0</v>
      </c>
    </row>
    <row r="331" spans="2:65" s="6" customFormat="1" ht="13.5" customHeight="1">
      <c r="B331" s="82"/>
      <c r="C331" s="157" t="s">
        <v>742</v>
      </c>
      <c r="D331" s="157" t="s">
        <v>128</v>
      </c>
      <c r="E331" s="155" t="s">
        <v>743</v>
      </c>
      <c r="F331" s="156" t="s">
        <v>744</v>
      </c>
      <c r="G331" s="157" t="s">
        <v>725</v>
      </c>
      <c r="H331" s="158">
        <v>1</v>
      </c>
      <c r="I331" s="159"/>
      <c r="J331" s="160">
        <f>ROUND($I$331*$H$331,2)</f>
        <v>0</v>
      </c>
      <c r="K331" s="156" t="s">
        <v>132</v>
      </c>
      <c r="L331" s="128"/>
      <c r="M331" s="161"/>
      <c r="N331" s="162" t="s">
        <v>41</v>
      </c>
      <c r="O331" s="83"/>
      <c r="P331" s="163">
        <f>$O$331*$H$331</f>
        <v>0</v>
      </c>
      <c r="Q331" s="163">
        <v>0</v>
      </c>
      <c r="R331" s="163">
        <f>$Q$331*$H$331</f>
        <v>0</v>
      </c>
      <c r="S331" s="163">
        <v>0</v>
      </c>
      <c r="T331" s="164">
        <f>$S$331*$H$331</f>
        <v>0</v>
      </c>
      <c r="AR331" s="86" t="s">
        <v>726</v>
      </c>
      <c r="AT331" s="86" t="s">
        <v>128</v>
      </c>
      <c r="AU331" s="86" t="s">
        <v>77</v>
      </c>
      <c r="AY331" s="86" t="s">
        <v>126</v>
      </c>
      <c r="BE331" s="165">
        <f>IF($N$331="základní",$J$331,0)</f>
        <v>0</v>
      </c>
      <c r="BF331" s="165">
        <f>IF($N$331="snížená",$J$331,0)</f>
        <v>0</v>
      </c>
      <c r="BG331" s="165">
        <f>IF($N$331="zákl. přenesená",$J$331,0)</f>
        <v>0</v>
      </c>
      <c r="BH331" s="165">
        <f>IF($N$331="sníž. přenesená",$J$331,0)</f>
        <v>0</v>
      </c>
      <c r="BI331" s="165">
        <f>IF($N$331="nulová",$J$331,0)</f>
        <v>0</v>
      </c>
      <c r="BJ331" s="86" t="s">
        <v>21</v>
      </c>
      <c r="BK331" s="165">
        <f>ROUND($I$331*$H$331,2)</f>
        <v>0</v>
      </c>
      <c r="BL331" s="86" t="s">
        <v>726</v>
      </c>
      <c r="BM331" s="86" t="s">
        <v>745</v>
      </c>
    </row>
    <row r="332" spans="2:65" s="6" customFormat="1" ht="13.5" customHeight="1">
      <c r="B332" s="82"/>
      <c r="C332" s="157" t="s">
        <v>746</v>
      </c>
      <c r="D332" s="157" t="s">
        <v>128</v>
      </c>
      <c r="E332" s="155" t="s">
        <v>747</v>
      </c>
      <c r="F332" s="156" t="s">
        <v>748</v>
      </c>
      <c r="G332" s="157" t="s">
        <v>725</v>
      </c>
      <c r="H332" s="158">
        <v>1</v>
      </c>
      <c r="I332" s="159"/>
      <c r="J332" s="160">
        <f>ROUND($I$332*$H$332,2)</f>
        <v>0</v>
      </c>
      <c r="K332" s="156" t="s">
        <v>132</v>
      </c>
      <c r="L332" s="128"/>
      <c r="M332" s="161"/>
      <c r="N332" s="162" t="s">
        <v>41</v>
      </c>
      <c r="O332" s="83"/>
      <c r="P332" s="163">
        <f>$O$332*$H$332</f>
        <v>0</v>
      </c>
      <c r="Q332" s="163">
        <v>0</v>
      </c>
      <c r="R332" s="163">
        <f>$Q$332*$H$332</f>
        <v>0</v>
      </c>
      <c r="S332" s="163">
        <v>0</v>
      </c>
      <c r="T332" s="164">
        <f>$S$332*$H$332</f>
        <v>0</v>
      </c>
      <c r="AR332" s="86" t="s">
        <v>726</v>
      </c>
      <c r="AT332" s="86" t="s">
        <v>128</v>
      </c>
      <c r="AU332" s="86" t="s">
        <v>77</v>
      </c>
      <c r="AY332" s="86" t="s">
        <v>126</v>
      </c>
      <c r="BE332" s="165">
        <f>IF($N$332="základní",$J$332,0)</f>
        <v>0</v>
      </c>
      <c r="BF332" s="165">
        <f>IF($N$332="snížená",$J$332,0)</f>
        <v>0</v>
      </c>
      <c r="BG332" s="165">
        <f>IF($N$332="zákl. přenesená",$J$332,0)</f>
        <v>0</v>
      </c>
      <c r="BH332" s="165">
        <f>IF($N$332="sníž. přenesená",$J$332,0)</f>
        <v>0</v>
      </c>
      <c r="BI332" s="165">
        <f>IF($N$332="nulová",$J$332,0)</f>
        <v>0</v>
      </c>
      <c r="BJ332" s="86" t="s">
        <v>21</v>
      </c>
      <c r="BK332" s="165">
        <f>ROUND($I$332*$H$332,2)</f>
        <v>0</v>
      </c>
      <c r="BL332" s="86" t="s">
        <v>726</v>
      </c>
      <c r="BM332" s="86" t="s">
        <v>749</v>
      </c>
    </row>
    <row r="333" spans="2:63" s="141" customFormat="1" ht="30" customHeight="1">
      <c r="B333" s="142"/>
      <c r="C333" s="143"/>
      <c r="D333" s="143" t="s">
        <v>69</v>
      </c>
      <c r="E333" s="152" t="s">
        <v>750</v>
      </c>
      <c r="F333" s="152" t="s">
        <v>751</v>
      </c>
      <c r="G333" s="143"/>
      <c r="H333" s="143"/>
      <c r="J333" s="153">
        <f>$BK$333</f>
        <v>0</v>
      </c>
      <c r="K333" s="143"/>
      <c r="L333" s="146"/>
      <c r="M333" s="147"/>
      <c r="N333" s="143"/>
      <c r="O333" s="143"/>
      <c r="P333" s="148">
        <f>$P$334</f>
        <v>0</v>
      </c>
      <c r="Q333" s="143"/>
      <c r="R333" s="148">
        <f>$R$334</f>
        <v>0</v>
      </c>
      <c r="S333" s="143"/>
      <c r="T333" s="149">
        <f>$T$334</f>
        <v>0</v>
      </c>
      <c r="AR333" s="150" t="s">
        <v>152</v>
      </c>
      <c r="AT333" s="150" t="s">
        <v>69</v>
      </c>
      <c r="AU333" s="150" t="s">
        <v>21</v>
      </c>
      <c r="AY333" s="150" t="s">
        <v>126</v>
      </c>
      <c r="BK333" s="151">
        <f>$BK$334</f>
        <v>0</v>
      </c>
    </row>
    <row r="334" spans="2:65" s="6" customFormat="1" ht="13.5" customHeight="1">
      <c r="B334" s="82"/>
      <c r="C334" s="157" t="s">
        <v>752</v>
      </c>
      <c r="D334" s="157" t="s">
        <v>128</v>
      </c>
      <c r="E334" s="155" t="s">
        <v>753</v>
      </c>
      <c r="F334" s="156" t="s">
        <v>754</v>
      </c>
      <c r="G334" s="157" t="s">
        <v>725</v>
      </c>
      <c r="H334" s="158">
        <v>1</v>
      </c>
      <c r="I334" s="159"/>
      <c r="J334" s="160">
        <f>ROUND($I$334*$H$334,2)</f>
        <v>0</v>
      </c>
      <c r="K334" s="156" t="s">
        <v>132</v>
      </c>
      <c r="L334" s="128"/>
      <c r="M334" s="161"/>
      <c r="N334" s="194" t="s">
        <v>41</v>
      </c>
      <c r="O334" s="195"/>
      <c r="P334" s="196">
        <f>$O$334*$H$334</f>
        <v>0</v>
      </c>
      <c r="Q334" s="196">
        <v>0</v>
      </c>
      <c r="R334" s="196">
        <f>$Q$334*$H$334</f>
        <v>0</v>
      </c>
      <c r="S334" s="196">
        <v>0</v>
      </c>
      <c r="T334" s="197">
        <f>$S$334*$H$334</f>
        <v>0</v>
      </c>
      <c r="AR334" s="86" t="s">
        <v>726</v>
      </c>
      <c r="AT334" s="86" t="s">
        <v>128</v>
      </c>
      <c r="AU334" s="86" t="s">
        <v>77</v>
      </c>
      <c r="AY334" s="86" t="s">
        <v>126</v>
      </c>
      <c r="BE334" s="165">
        <f>IF($N$334="základní",$J$334,0)</f>
        <v>0</v>
      </c>
      <c r="BF334" s="165">
        <f>IF($N$334="snížená",$J$334,0)</f>
        <v>0</v>
      </c>
      <c r="BG334" s="165">
        <f>IF($N$334="zákl. přenesená",$J$334,0)</f>
        <v>0</v>
      </c>
      <c r="BH334" s="165">
        <f>IF($N$334="sníž. přenesená",$J$334,0)</f>
        <v>0</v>
      </c>
      <c r="BI334" s="165">
        <f>IF($N$334="nulová",$J$334,0)</f>
        <v>0</v>
      </c>
      <c r="BJ334" s="86" t="s">
        <v>21</v>
      </c>
      <c r="BK334" s="165">
        <f>ROUND($I$334*$H$334,2)</f>
        <v>0</v>
      </c>
      <c r="BL334" s="86" t="s">
        <v>726</v>
      </c>
      <c r="BM334" s="86" t="s">
        <v>755</v>
      </c>
    </row>
    <row r="335" spans="2:12" s="6" customFormat="1" ht="7.5" customHeight="1">
      <c r="B335" s="102"/>
      <c r="C335" s="103"/>
      <c r="D335" s="103"/>
      <c r="E335" s="103"/>
      <c r="F335" s="103"/>
      <c r="G335" s="103"/>
      <c r="H335" s="103"/>
      <c r="I335" s="104"/>
      <c r="J335" s="103"/>
      <c r="K335" s="103"/>
      <c r="L335" s="128"/>
    </row>
    <row r="336" s="2" customFormat="1" ht="12" customHeight="1"/>
  </sheetData>
  <sheetProtection password="CC35" sheet="1" objects="1" scenarios="1" formatColumns="0" formatRows="0" sort="0" autoFilter="0"/>
  <autoFilter ref="C97:K97"/>
  <mergeCells count="9">
    <mergeCell ref="L2:V2"/>
    <mergeCell ref="E47:H47"/>
    <mergeCell ref="E88:H88"/>
    <mergeCell ref="E90:H90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9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zoomScalePageLayoutView="0" workbookViewId="0" topLeftCell="A1">
      <selection activeCell="A1" sqref="A1"/>
    </sheetView>
  </sheetViews>
  <sheetFormatPr defaultColWidth="9.160156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2:11" s="212" customFormat="1" ht="45" customHeight="1">
      <c r="B3" s="210"/>
      <c r="C3" s="326" t="s">
        <v>763</v>
      </c>
      <c r="D3" s="326"/>
      <c r="E3" s="326"/>
      <c r="F3" s="326"/>
      <c r="G3" s="326"/>
      <c r="H3" s="326"/>
      <c r="I3" s="326"/>
      <c r="J3" s="326"/>
      <c r="K3" s="211"/>
    </row>
    <row r="4" spans="2:11" ht="25.5" customHeight="1">
      <c r="B4" s="213"/>
      <c r="C4" s="330" t="s">
        <v>764</v>
      </c>
      <c r="D4" s="330"/>
      <c r="E4" s="330"/>
      <c r="F4" s="330"/>
      <c r="G4" s="330"/>
      <c r="H4" s="330"/>
      <c r="I4" s="330"/>
      <c r="J4" s="330"/>
      <c r="K4" s="214"/>
    </row>
    <row r="5" spans="2:1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ht="15" customHeight="1">
      <c r="B6" s="213"/>
      <c r="C6" s="329" t="s">
        <v>765</v>
      </c>
      <c r="D6" s="329"/>
      <c r="E6" s="329"/>
      <c r="F6" s="329"/>
      <c r="G6" s="329"/>
      <c r="H6" s="329"/>
      <c r="I6" s="329"/>
      <c r="J6" s="329"/>
      <c r="K6" s="214"/>
    </row>
    <row r="7" spans="2:11" ht="15" customHeight="1">
      <c r="B7" s="217"/>
      <c r="C7" s="329" t="s">
        <v>766</v>
      </c>
      <c r="D7" s="329"/>
      <c r="E7" s="329"/>
      <c r="F7" s="329"/>
      <c r="G7" s="329"/>
      <c r="H7" s="329"/>
      <c r="I7" s="329"/>
      <c r="J7" s="329"/>
      <c r="K7" s="214"/>
    </row>
    <row r="8" spans="2:1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ht="15" customHeight="1">
      <c r="B9" s="217"/>
      <c r="C9" s="329" t="s">
        <v>921</v>
      </c>
      <c r="D9" s="329"/>
      <c r="E9" s="329"/>
      <c r="F9" s="329"/>
      <c r="G9" s="329"/>
      <c r="H9" s="329"/>
      <c r="I9" s="329"/>
      <c r="J9" s="329"/>
      <c r="K9" s="214"/>
    </row>
    <row r="10" spans="2:11" ht="15" customHeight="1">
      <c r="B10" s="217"/>
      <c r="C10" s="216"/>
      <c r="D10" s="329" t="s">
        <v>922</v>
      </c>
      <c r="E10" s="329"/>
      <c r="F10" s="329"/>
      <c r="G10" s="329"/>
      <c r="H10" s="329"/>
      <c r="I10" s="329"/>
      <c r="J10" s="329"/>
      <c r="K10" s="214"/>
    </row>
    <row r="11" spans="2:11" ht="15" customHeight="1">
      <c r="B11" s="217"/>
      <c r="C11" s="218"/>
      <c r="D11" s="329" t="s">
        <v>767</v>
      </c>
      <c r="E11" s="329"/>
      <c r="F11" s="329"/>
      <c r="G11" s="329"/>
      <c r="H11" s="329"/>
      <c r="I11" s="329"/>
      <c r="J11" s="329"/>
      <c r="K11" s="214"/>
    </row>
    <row r="12" spans="2:11" ht="12.75" customHeight="1">
      <c r="B12" s="217"/>
      <c r="C12" s="218"/>
      <c r="D12" s="218"/>
      <c r="E12" s="218"/>
      <c r="F12" s="218"/>
      <c r="G12" s="218"/>
      <c r="H12" s="218"/>
      <c r="I12" s="218"/>
      <c r="J12" s="218"/>
      <c r="K12" s="214"/>
    </row>
    <row r="13" spans="2:11" ht="15" customHeight="1">
      <c r="B13" s="217"/>
      <c r="C13" s="218"/>
      <c r="D13" s="329" t="s">
        <v>923</v>
      </c>
      <c r="E13" s="329"/>
      <c r="F13" s="329"/>
      <c r="G13" s="329"/>
      <c r="H13" s="329"/>
      <c r="I13" s="329"/>
      <c r="J13" s="329"/>
      <c r="K13" s="214"/>
    </row>
    <row r="14" spans="2:11" ht="15" customHeight="1">
      <c r="B14" s="217"/>
      <c r="C14" s="218"/>
      <c r="D14" s="329" t="s">
        <v>768</v>
      </c>
      <c r="E14" s="329"/>
      <c r="F14" s="329"/>
      <c r="G14" s="329"/>
      <c r="H14" s="329"/>
      <c r="I14" s="329"/>
      <c r="J14" s="329"/>
      <c r="K14" s="214"/>
    </row>
    <row r="15" spans="2:11" ht="15" customHeight="1">
      <c r="B15" s="217"/>
      <c r="C15" s="218"/>
      <c r="D15" s="329" t="s">
        <v>769</v>
      </c>
      <c r="E15" s="329"/>
      <c r="F15" s="329"/>
      <c r="G15" s="329"/>
      <c r="H15" s="329"/>
      <c r="I15" s="329"/>
      <c r="J15" s="329"/>
      <c r="K15" s="214"/>
    </row>
    <row r="16" spans="2:11" ht="15" customHeight="1">
      <c r="B16" s="217"/>
      <c r="C16" s="218"/>
      <c r="D16" s="218"/>
      <c r="E16" s="219" t="s">
        <v>75</v>
      </c>
      <c r="F16" s="329" t="s">
        <v>770</v>
      </c>
      <c r="G16" s="329"/>
      <c r="H16" s="329"/>
      <c r="I16" s="329"/>
      <c r="J16" s="329"/>
      <c r="K16" s="214"/>
    </row>
    <row r="17" spans="2:11" ht="15" customHeight="1">
      <c r="B17" s="217"/>
      <c r="C17" s="218"/>
      <c r="D17" s="218"/>
      <c r="E17" s="219" t="s">
        <v>771</v>
      </c>
      <c r="F17" s="329" t="s">
        <v>772</v>
      </c>
      <c r="G17" s="329"/>
      <c r="H17" s="329"/>
      <c r="I17" s="329"/>
      <c r="J17" s="329"/>
      <c r="K17" s="214"/>
    </row>
    <row r="18" spans="2:11" ht="15" customHeight="1">
      <c r="B18" s="217"/>
      <c r="C18" s="218"/>
      <c r="D18" s="218"/>
      <c r="E18" s="219" t="s">
        <v>773</v>
      </c>
      <c r="F18" s="329" t="s">
        <v>774</v>
      </c>
      <c r="G18" s="329"/>
      <c r="H18" s="329"/>
      <c r="I18" s="329"/>
      <c r="J18" s="329"/>
      <c r="K18" s="214"/>
    </row>
    <row r="19" spans="2:11" ht="15" customHeight="1">
      <c r="B19" s="217"/>
      <c r="C19" s="218"/>
      <c r="D19" s="218"/>
      <c r="E19" s="219" t="s">
        <v>775</v>
      </c>
      <c r="F19" s="329" t="s">
        <v>776</v>
      </c>
      <c r="G19" s="329"/>
      <c r="H19" s="329"/>
      <c r="I19" s="329"/>
      <c r="J19" s="329"/>
      <c r="K19" s="214"/>
    </row>
    <row r="20" spans="2:11" ht="15" customHeight="1">
      <c r="B20" s="217"/>
      <c r="C20" s="218"/>
      <c r="D20" s="218"/>
      <c r="E20" s="219" t="s">
        <v>777</v>
      </c>
      <c r="F20" s="329" t="s">
        <v>778</v>
      </c>
      <c r="G20" s="329"/>
      <c r="H20" s="329"/>
      <c r="I20" s="329"/>
      <c r="J20" s="329"/>
      <c r="K20" s="214"/>
    </row>
    <row r="21" spans="2:11" ht="15" customHeight="1">
      <c r="B21" s="217"/>
      <c r="C21" s="218"/>
      <c r="D21" s="218"/>
      <c r="E21" s="219" t="s">
        <v>779</v>
      </c>
      <c r="F21" s="329" t="s">
        <v>780</v>
      </c>
      <c r="G21" s="329"/>
      <c r="H21" s="329"/>
      <c r="I21" s="329"/>
      <c r="J21" s="329"/>
      <c r="K21" s="214"/>
    </row>
    <row r="22" spans="2:11" ht="12.75" customHeight="1">
      <c r="B22" s="217"/>
      <c r="C22" s="218"/>
      <c r="D22" s="218"/>
      <c r="E22" s="218"/>
      <c r="F22" s="218"/>
      <c r="G22" s="218"/>
      <c r="H22" s="218"/>
      <c r="I22" s="218"/>
      <c r="J22" s="218"/>
      <c r="K22" s="214"/>
    </row>
    <row r="23" spans="2:11" ht="15" customHeight="1">
      <c r="B23" s="217"/>
      <c r="C23" s="329" t="s">
        <v>924</v>
      </c>
      <c r="D23" s="329"/>
      <c r="E23" s="329"/>
      <c r="F23" s="329"/>
      <c r="G23" s="329"/>
      <c r="H23" s="329"/>
      <c r="I23" s="329"/>
      <c r="J23" s="329"/>
      <c r="K23" s="214"/>
    </row>
    <row r="24" spans="2:11" ht="15" customHeight="1">
      <c r="B24" s="217"/>
      <c r="C24" s="329" t="s">
        <v>781</v>
      </c>
      <c r="D24" s="329"/>
      <c r="E24" s="329"/>
      <c r="F24" s="329"/>
      <c r="G24" s="329"/>
      <c r="H24" s="329"/>
      <c r="I24" s="329"/>
      <c r="J24" s="329"/>
      <c r="K24" s="214"/>
    </row>
    <row r="25" spans="2:11" ht="15" customHeight="1">
      <c r="B25" s="217"/>
      <c r="C25" s="216"/>
      <c r="D25" s="329" t="s">
        <v>925</v>
      </c>
      <c r="E25" s="329"/>
      <c r="F25" s="329"/>
      <c r="G25" s="329"/>
      <c r="H25" s="329"/>
      <c r="I25" s="329"/>
      <c r="J25" s="329"/>
      <c r="K25" s="214"/>
    </row>
    <row r="26" spans="2:11" ht="15" customHeight="1">
      <c r="B26" s="217"/>
      <c r="C26" s="218"/>
      <c r="D26" s="329" t="s">
        <v>782</v>
      </c>
      <c r="E26" s="329"/>
      <c r="F26" s="329"/>
      <c r="G26" s="329"/>
      <c r="H26" s="329"/>
      <c r="I26" s="329"/>
      <c r="J26" s="329"/>
      <c r="K26" s="214"/>
    </row>
    <row r="27" spans="2:11" ht="12.75" customHeight="1">
      <c r="B27" s="217"/>
      <c r="C27" s="218"/>
      <c r="D27" s="218"/>
      <c r="E27" s="218"/>
      <c r="F27" s="218"/>
      <c r="G27" s="218"/>
      <c r="H27" s="218"/>
      <c r="I27" s="218"/>
      <c r="J27" s="218"/>
      <c r="K27" s="214"/>
    </row>
    <row r="28" spans="2:11" ht="15" customHeight="1">
      <c r="B28" s="217"/>
      <c r="C28" s="218"/>
      <c r="D28" s="329" t="s">
        <v>926</v>
      </c>
      <c r="E28" s="329"/>
      <c r="F28" s="329"/>
      <c r="G28" s="329"/>
      <c r="H28" s="329"/>
      <c r="I28" s="329"/>
      <c r="J28" s="329"/>
      <c r="K28" s="214"/>
    </row>
    <row r="29" spans="2:11" ht="15" customHeight="1">
      <c r="B29" s="217"/>
      <c r="C29" s="218"/>
      <c r="D29" s="329" t="s">
        <v>783</v>
      </c>
      <c r="E29" s="329"/>
      <c r="F29" s="329"/>
      <c r="G29" s="329"/>
      <c r="H29" s="329"/>
      <c r="I29" s="329"/>
      <c r="J29" s="329"/>
      <c r="K29" s="214"/>
    </row>
    <row r="30" spans="2:11" ht="12.75" customHeight="1">
      <c r="B30" s="217"/>
      <c r="C30" s="218"/>
      <c r="D30" s="218"/>
      <c r="E30" s="218"/>
      <c r="F30" s="218"/>
      <c r="G30" s="218"/>
      <c r="H30" s="218"/>
      <c r="I30" s="218"/>
      <c r="J30" s="218"/>
      <c r="K30" s="214"/>
    </row>
    <row r="31" spans="2:11" ht="15" customHeight="1">
      <c r="B31" s="217"/>
      <c r="C31" s="218"/>
      <c r="D31" s="329" t="s">
        <v>927</v>
      </c>
      <c r="E31" s="329"/>
      <c r="F31" s="329"/>
      <c r="G31" s="329"/>
      <c r="H31" s="329"/>
      <c r="I31" s="329"/>
      <c r="J31" s="329"/>
      <c r="K31" s="214"/>
    </row>
    <row r="32" spans="2:11" ht="15" customHeight="1">
      <c r="B32" s="217"/>
      <c r="C32" s="218"/>
      <c r="D32" s="329" t="s">
        <v>784</v>
      </c>
      <c r="E32" s="329"/>
      <c r="F32" s="329"/>
      <c r="G32" s="329"/>
      <c r="H32" s="329"/>
      <c r="I32" s="329"/>
      <c r="J32" s="329"/>
      <c r="K32" s="214"/>
    </row>
    <row r="33" spans="2:11" ht="15" customHeight="1">
      <c r="B33" s="217"/>
      <c r="C33" s="218"/>
      <c r="D33" s="329" t="s">
        <v>785</v>
      </c>
      <c r="E33" s="329"/>
      <c r="F33" s="329"/>
      <c r="G33" s="329"/>
      <c r="H33" s="329"/>
      <c r="I33" s="329"/>
      <c r="J33" s="329"/>
      <c r="K33" s="214"/>
    </row>
    <row r="34" spans="2:11" ht="15" customHeight="1">
      <c r="B34" s="217"/>
      <c r="C34" s="218"/>
      <c r="D34" s="216"/>
      <c r="E34" s="220" t="s">
        <v>110</v>
      </c>
      <c r="F34" s="216"/>
      <c r="G34" s="329" t="s">
        <v>786</v>
      </c>
      <c r="H34" s="329"/>
      <c r="I34" s="329"/>
      <c r="J34" s="329"/>
      <c r="K34" s="214"/>
    </row>
    <row r="35" spans="2:11" ht="30.75" customHeight="1">
      <c r="B35" s="217"/>
      <c r="C35" s="218"/>
      <c r="D35" s="216"/>
      <c r="E35" s="220" t="s">
        <v>787</v>
      </c>
      <c r="F35" s="216"/>
      <c r="G35" s="329" t="s">
        <v>788</v>
      </c>
      <c r="H35" s="329"/>
      <c r="I35" s="329"/>
      <c r="J35" s="329"/>
      <c r="K35" s="214"/>
    </row>
    <row r="36" spans="2:11" ht="15" customHeight="1">
      <c r="B36" s="217"/>
      <c r="C36" s="218"/>
      <c r="D36" s="216"/>
      <c r="E36" s="220" t="s">
        <v>51</v>
      </c>
      <c r="F36" s="216"/>
      <c r="G36" s="329" t="s">
        <v>789</v>
      </c>
      <c r="H36" s="329"/>
      <c r="I36" s="329"/>
      <c r="J36" s="329"/>
      <c r="K36" s="214"/>
    </row>
    <row r="37" spans="2:11" ht="15" customHeight="1">
      <c r="B37" s="217"/>
      <c r="C37" s="218"/>
      <c r="D37" s="216"/>
      <c r="E37" s="220" t="s">
        <v>111</v>
      </c>
      <c r="F37" s="216"/>
      <c r="G37" s="329" t="s">
        <v>790</v>
      </c>
      <c r="H37" s="329"/>
      <c r="I37" s="329"/>
      <c r="J37" s="329"/>
      <c r="K37" s="214"/>
    </row>
    <row r="38" spans="2:11" ht="15" customHeight="1">
      <c r="B38" s="217"/>
      <c r="C38" s="218"/>
      <c r="D38" s="216"/>
      <c r="E38" s="220" t="s">
        <v>112</v>
      </c>
      <c r="F38" s="216"/>
      <c r="G38" s="329" t="s">
        <v>791</v>
      </c>
      <c r="H38" s="329"/>
      <c r="I38" s="329"/>
      <c r="J38" s="329"/>
      <c r="K38" s="214"/>
    </row>
    <row r="39" spans="2:11" ht="15" customHeight="1">
      <c r="B39" s="217"/>
      <c r="C39" s="218"/>
      <c r="D39" s="216"/>
      <c r="E39" s="220" t="s">
        <v>113</v>
      </c>
      <c r="F39" s="216"/>
      <c r="G39" s="329" t="s">
        <v>792</v>
      </c>
      <c r="H39" s="329"/>
      <c r="I39" s="329"/>
      <c r="J39" s="329"/>
      <c r="K39" s="214"/>
    </row>
    <row r="40" spans="2:11" ht="15" customHeight="1">
      <c r="B40" s="217"/>
      <c r="C40" s="218"/>
      <c r="D40" s="216"/>
      <c r="E40" s="220" t="s">
        <v>793</v>
      </c>
      <c r="F40" s="216"/>
      <c r="G40" s="329" t="s">
        <v>794</v>
      </c>
      <c r="H40" s="329"/>
      <c r="I40" s="329"/>
      <c r="J40" s="329"/>
      <c r="K40" s="214"/>
    </row>
    <row r="41" spans="2:11" ht="15" customHeight="1">
      <c r="B41" s="217"/>
      <c r="C41" s="218"/>
      <c r="D41" s="216"/>
      <c r="E41" s="220"/>
      <c r="F41" s="216"/>
      <c r="G41" s="329" t="s">
        <v>795</v>
      </c>
      <c r="H41" s="329"/>
      <c r="I41" s="329"/>
      <c r="J41" s="329"/>
      <c r="K41" s="214"/>
    </row>
    <row r="42" spans="2:11" ht="15" customHeight="1">
      <c r="B42" s="217"/>
      <c r="C42" s="218"/>
      <c r="D42" s="216"/>
      <c r="E42" s="220" t="s">
        <v>796</v>
      </c>
      <c r="F42" s="216"/>
      <c r="G42" s="329" t="s">
        <v>797</v>
      </c>
      <c r="H42" s="329"/>
      <c r="I42" s="329"/>
      <c r="J42" s="329"/>
      <c r="K42" s="214"/>
    </row>
    <row r="43" spans="2:11" ht="15" customHeight="1">
      <c r="B43" s="217"/>
      <c r="C43" s="218"/>
      <c r="D43" s="216"/>
      <c r="E43" s="220" t="s">
        <v>116</v>
      </c>
      <c r="F43" s="216"/>
      <c r="G43" s="329" t="s">
        <v>798</v>
      </c>
      <c r="H43" s="329"/>
      <c r="I43" s="329"/>
      <c r="J43" s="329"/>
      <c r="K43" s="214"/>
    </row>
    <row r="44" spans="2:11" ht="12.75" customHeight="1">
      <c r="B44" s="217"/>
      <c r="C44" s="218"/>
      <c r="D44" s="216"/>
      <c r="E44" s="216"/>
      <c r="F44" s="216"/>
      <c r="G44" s="216"/>
      <c r="H44" s="216"/>
      <c r="I44" s="216"/>
      <c r="J44" s="216"/>
      <c r="K44" s="214"/>
    </row>
    <row r="45" spans="2:11" ht="15" customHeight="1">
      <c r="B45" s="217"/>
      <c r="C45" s="218"/>
      <c r="D45" s="329" t="s">
        <v>799</v>
      </c>
      <c r="E45" s="329"/>
      <c r="F45" s="329"/>
      <c r="G45" s="329"/>
      <c r="H45" s="329"/>
      <c r="I45" s="329"/>
      <c r="J45" s="329"/>
      <c r="K45" s="214"/>
    </row>
    <row r="46" spans="2:11" ht="15" customHeight="1">
      <c r="B46" s="217"/>
      <c r="C46" s="218"/>
      <c r="D46" s="218"/>
      <c r="E46" s="329" t="s">
        <v>800</v>
      </c>
      <c r="F46" s="329"/>
      <c r="G46" s="329"/>
      <c r="H46" s="329"/>
      <c r="I46" s="329"/>
      <c r="J46" s="329"/>
      <c r="K46" s="214"/>
    </row>
    <row r="47" spans="2:11" ht="15" customHeight="1">
      <c r="B47" s="217"/>
      <c r="C47" s="218"/>
      <c r="D47" s="218"/>
      <c r="E47" s="329" t="s">
        <v>801</v>
      </c>
      <c r="F47" s="329"/>
      <c r="G47" s="329"/>
      <c r="H47" s="329"/>
      <c r="I47" s="329"/>
      <c r="J47" s="329"/>
      <c r="K47" s="214"/>
    </row>
    <row r="48" spans="2:11" ht="15" customHeight="1">
      <c r="B48" s="217"/>
      <c r="C48" s="218"/>
      <c r="D48" s="218"/>
      <c r="E48" s="329" t="s">
        <v>802</v>
      </c>
      <c r="F48" s="329"/>
      <c r="G48" s="329"/>
      <c r="H48" s="329"/>
      <c r="I48" s="329"/>
      <c r="J48" s="329"/>
      <c r="K48" s="214"/>
    </row>
    <row r="49" spans="2:11" ht="15" customHeight="1">
      <c r="B49" s="217"/>
      <c r="C49" s="218"/>
      <c r="D49" s="329" t="s">
        <v>803</v>
      </c>
      <c r="E49" s="329"/>
      <c r="F49" s="329"/>
      <c r="G49" s="329"/>
      <c r="H49" s="329"/>
      <c r="I49" s="329"/>
      <c r="J49" s="329"/>
      <c r="K49" s="214"/>
    </row>
    <row r="50" spans="2:11" ht="25.5" customHeight="1">
      <c r="B50" s="213"/>
      <c r="C50" s="330" t="s">
        <v>804</v>
      </c>
      <c r="D50" s="330"/>
      <c r="E50" s="330"/>
      <c r="F50" s="330"/>
      <c r="G50" s="330"/>
      <c r="H50" s="330"/>
      <c r="I50" s="330"/>
      <c r="J50" s="330"/>
      <c r="K50" s="214"/>
    </row>
    <row r="51" spans="2:11" ht="5.25" customHeight="1">
      <c r="B51" s="213"/>
      <c r="C51" s="215"/>
      <c r="D51" s="215"/>
      <c r="E51" s="215"/>
      <c r="F51" s="215"/>
      <c r="G51" s="215"/>
      <c r="H51" s="215"/>
      <c r="I51" s="215"/>
      <c r="J51" s="215"/>
      <c r="K51" s="214"/>
    </row>
    <row r="52" spans="2:11" ht="15" customHeight="1">
      <c r="B52" s="213"/>
      <c r="C52" s="329" t="s">
        <v>805</v>
      </c>
      <c r="D52" s="329"/>
      <c r="E52" s="329"/>
      <c r="F52" s="329"/>
      <c r="G52" s="329"/>
      <c r="H52" s="329"/>
      <c r="I52" s="329"/>
      <c r="J52" s="329"/>
      <c r="K52" s="214"/>
    </row>
    <row r="53" spans="2:11" ht="15" customHeight="1">
      <c r="B53" s="213"/>
      <c r="C53" s="329" t="s">
        <v>806</v>
      </c>
      <c r="D53" s="329"/>
      <c r="E53" s="329"/>
      <c r="F53" s="329"/>
      <c r="G53" s="329"/>
      <c r="H53" s="329"/>
      <c r="I53" s="329"/>
      <c r="J53" s="329"/>
      <c r="K53" s="214"/>
    </row>
    <row r="54" spans="2:11" ht="12.75" customHeight="1">
      <c r="B54" s="213"/>
      <c r="C54" s="216"/>
      <c r="D54" s="216"/>
      <c r="E54" s="216"/>
      <c r="F54" s="216"/>
      <c r="G54" s="216"/>
      <c r="H54" s="216"/>
      <c r="I54" s="216"/>
      <c r="J54" s="216"/>
      <c r="K54" s="214"/>
    </row>
    <row r="55" spans="2:11" ht="15" customHeight="1">
      <c r="B55" s="213"/>
      <c r="C55" s="329" t="s">
        <v>807</v>
      </c>
      <c r="D55" s="329"/>
      <c r="E55" s="329"/>
      <c r="F55" s="329"/>
      <c r="G55" s="329"/>
      <c r="H55" s="329"/>
      <c r="I55" s="329"/>
      <c r="J55" s="329"/>
      <c r="K55" s="214"/>
    </row>
    <row r="56" spans="2:11" ht="15" customHeight="1">
      <c r="B56" s="213"/>
      <c r="C56" s="218"/>
      <c r="D56" s="329" t="s">
        <v>808</v>
      </c>
      <c r="E56" s="329"/>
      <c r="F56" s="329"/>
      <c r="G56" s="329"/>
      <c r="H56" s="329"/>
      <c r="I56" s="329"/>
      <c r="J56" s="329"/>
      <c r="K56" s="214"/>
    </row>
    <row r="57" spans="2:11" ht="15" customHeight="1">
      <c r="B57" s="213"/>
      <c r="C57" s="218"/>
      <c r="D57" s="329" t="s">
        <v>809</v>
      </c>
      <c r="E57" s="329"/>
      <c r="F57" s="329"/>
      <c r="G57" s="329"/>
      <c r="H57" s="329"/>
      <c r="I57" s="329"/>
      <c r="J57" s="329"/>
      <c r="K57" s="214"/>
    </row>
    <row r="58" spans="2:11" ht="15" customHeight="1">
      <c r="B58" s="213"/>
      <c r="C58" s="218"/>
      <c r="D58" s="329" t="s">
        <v>810</v>
      </c>
      <c r="E58" s="329"/>
      <c r="F58" s="329"/>
      <c r="G58" s="329"/>
      <c r="H58" s="329"/>
      <c r="I58" s="329"/>
      <c r="J58" s="329"/>
      <c r="K58" s="214"/>
    </row>
    <row r="59" spans="2:11" ht="15" customHeight="1">
      <c r="B59" s="213"/>
      <c r="C59" s="218"/>
      <c r="D59" s="329" t="s">
        <v>811</v>
      </c>
      <c r="E59" s="329"/>
      <c r="F59" s="329"/>
      <c r="G59" s="329"/>
      <c r="H59" s="329"/>
      <c r="I59" s="329"/>
      <c r="J59" s="329"/>
      <c r="K59" s="214"/>
    </row>
    <row r="60" spans="2:11" ht="15" customHeight="1">
      <c r="B60" s="213"/>
      <c r="C60" s="218"/>
      <c r="D60" s="328" t="s">
        <v>812</v>
      </c>
      <c r="E60" s="328"/>
      <c r="F60" s="328"/>
      <c r="G60" s="328"/>
      <c r="H60" s="328"/>
      <c r="I60" s="328"/>
      <c r="J60" s="328"/>
      <c r="K60" s="214"/>
    </row>
    <row r="61" spans="2:11" ht="15" customHeight="1">
      <c r="B61" s="213"/>
      <c r="C61" s="218"/>
      <c r="D61" s="329" t="s">
        <v>813</v>
      </c>
      <c r="E61" s="329"/>
      <c r="F61" s="329"/>
      <c r="G61" s="329"/>
      <c r="H61" s="329"/>
      <c r="I61" s="329"/>
      <c r="J61" s="329"/>
      <c r="K61" s="214"/>
    </row>
    <row r="62" spans="2:11" ht="12.75" customHeight="1">
      <c r="B62" s="213"/>
      <c r="C62" s="218"/>
      <c r="D62" s="218"/>
      <c r="E62" s="221"/>
      <c r="F62" s="218"/>
      <c r="G62" s="218"/>
      <c r="H62" s="218"/>
      <c r="I62" s="218"/>
      <c r="J62" s="218"/>
      <c r="K62" s="214"/>
    </row>
    <row r="63" spans="2:11" ht="15" customHeight="1">
      <c r="B63" s="213"/>
      <c r="C63" s="218"/>
      <c r="D63" s="329" t="s">
        <v>814</v>
      </c>
      <c r="E63" s="329"/>
      <c r="F63" s="329"/>
      <c r="G63" s="329"/>
      <c r="H63" s="329"/>
      <c r="I63" s="329"/>
      <c r="J63" s="329"/>
      <c r="K63" s="214"/>
    </row>
    <row r="64" spans="2:11" ht="15" customHeight="1">
      <c r="B64" s="213"/>
      <c r="C64" s="218"/>
      <c r="D64" s="328" t="s">
        <v>815</v>
      </c>
      <c r="E64" s="328"/>
      <c r="F64" s="328"/>
      <c r="G64" s="328"/>
      <c r="H64" s="328"/>
      <c r="I64" s="328"/>
      <c r="J64" s="328"/>
      <c r="K64" s="214"/>
    </row>
    <row r="65" spans="2:11" ht="15" customHeight="1">
      <c r="B65" s="213"/>
      <c r="C65" s="218"/>
      <c r="D65" s="329" t="s">
        <v>816</v>
      </c>
      <c r="E65" s="329"/>
      <c r="F65" s="329"/>
      <c r="G65" s="329"/>
      <c r="H65" s="329"/>
      <c r="I65" s="329"/>
      <c r="J65" s="329"/>
      <c r="K65" s="214"/>
    </row>
    <row r="66" spans="2:11" ht="15" customHeight="1">
      <c r="B66" s="213"/>
      <c r="C66" s="218"/>
      <c r="D66" s="329" t="s">
        <v>817</v>
      </c>
      <c r="E66" s="329"/>
      <c r="F66" s="329"/>
      <c r="G66" s="329"/>
      <c r="H66" s="329"/>
      <c r="I66" s="329"/>
      <c r="J66" s="329"/>
      <c r="K66" s="214"/>
    </row>
    <row r="67" spans="2:11" ht="15" customHeight="1">
      <c r="B67" s="213"/>
      <c r="C67" s="218"/>
      <c r="D67" s="329" t="s">
        <v>818</v>
      </c>
      <c r="E67" s="329"/>
      <c r="F67" s="329"/>
      <c r="G67" s="329"/>
      <c r="H67" s="329"/>
      <c r="I67" s="329"/>
      <c r="J67" s="329"/>
      <c r="K67" s="214"/>
    </row>
    <row r="68" spans="2:11" ht="15" customHeight="1">
      <c r="B68" s="213"/>
      <c r="C68" s="218"/>
      <c r="D68" s="329" t="s">
        <v>819</v>
      </c>
      <c r="E68" s="329"/>
      <c r="F68" s="329"/>
      <c r="G68" s="329"/>
      <c r="H68" s="329"/>
      <c r="I68" s="329"/>
      <c r="J68" s="329"/>
      <c r="K68" s="214"/>
    </row>
    <row r="69" spans="2:11" ht="12.75" customHeight="1">
      <c r="B69" s="222"/>
      <c r="C69" s="223"/>
      <c r="D69" s="223"/>
      <c r="E69" s="223"/>
      <c r="F69" s="223"/>
      <c r="G69" s="223"/>
      <c r="H69" s="223"/>
      <c r="I69" s="223"/>
      <c r="J69" s="223"/>
      <c r="K69" s="224"/>
    </row>
    <row r="70" spans="2:11" ht="18.75" customHeight="1">
      <c r="B70" s="225"/>
      <c r="C70" s="225"/>
      <c r="D70" s="225"/>
      <c r="E70" s="225"/>
      <c r="F70" s="225"/>
      <c r="G70" s="225"/>
      <c r="H70" s="225"/>
      <c r="I70" s="225"/>
      <c r="J70" s="225"/>
      <c r="K70" s="226"/>
    </row>
    <row r="71" spans="2:11" ht="18.75" customHeight="1"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  <row r="72" spans="2:11" ht="7.5" customHeight="1">
      <c r="B72" s="227"/>
      <c r="C72" s="228"/>
      <c r="D72" s="228"/>
      <c r="E72" s="228"/>
      <c r="F72" s="228"/>
      <c r="G72" s="228"/>
      <c r="H72" s="228"/>
      <c r="I72" s="228"/>
      <c r="J72" s="228"/>
      <c r="K72" s="229"/>
    </row>
    <row r="73" spans="2:11" ht="45" customHeight="1">
      <c r="B73" s="230"/>
      <c r="C73" s="327" t="s">
        <v>762</v>
      </c>
      <c r="D73" s="327"/>
      <c r="E73" s="327"/>
      <c r="F73" s="327"/>
      <c r="G73" s="327"/>
      <c r="H73" s="327"/>
      <c r="I73" s="327"/>
      <c r="J73" s="327"/>
      <c r="K73" s="231"/>
    </row>
    <row r="74" spans="2:11" ht="17.25" customHeight="1">
      <c r="B74" s="230"/>
      <c r="C74" s="232" t="s">
        <v>820</v>
      </c>
      <c r="D74" s="232"/>
      <c r="E74" s="232"/>
      <c r="F74" s="232" t="s">
        <v>821</v>
      </c>
      <c r="G74" s="233"/>
      <c r="H74" s="232" t="s">
        <v>111</v>
      </c>
      <c r="I74" s="232" t="s">
        <v>55</v>
      </c>
      <c r="J74" s="232" t="s">
        <v>822</v>
      </c>
      <c r="K74" s="231"/>
    </row>
    <row r="75" spans="2:11" ht="17.25" customHeight="1">
      <c r="B75" s="230"/>
      <c r="C75" s="234" t="s">
        <v>823</v>
      </c>
      <c r="D75" s="234"/>
      <c r="E75" s="234"/>
      <c r="F75" s="235" t="s">
        <v>824</v>
      </c>
      <c r="G75" s="236"/>
      <c r="H75" s="234"/>
      <c r="I75" s="234"/>
      <c r="J75" s="234" t="s">
        <v>825</v>
      </c>
      <c r="K75" s="231"/>
    </row>
    <row r="76" spans="2:11" ht="5.25" customHeight="1">
      <c r="B76" s="230"/>
      <c r="C76" s="237"/>
      <c r="D76" s="237"/>
      <c r="E76" s="237"/>
      <c r="F76" s="237"/>
      <c r="G76" s="238"/>
      <c r="H76" s="237"/>
      <c r="I76" s="237"/>
      <c r="J76" s="237"/>
      <c r="K76" s="231"/>
    </row>
    <row r="77" spans="2:11" ht="15" customHeight="1">
      <c r="B77" s="230"/>
      <c r="C77" s="220" t="s">
        <v>51</v>
      </c>
      <c r="D77" s="237"/>
      <c r="E77" s="237"/>
      <c r="F77" s="239" t="s">
        <v>826</v>
      </c>
      <c r="G77" s="238"/>
      <c r="H77" s="220" t="s">
        <v>827</v>
      </c>
      <c r="I77" s="220" t="s">
        <v>828</v>
      </c>
      <c r="J77" s="220">
        <v>20</v>
      </c>
      <c r="K77" s="231"/>
    </row>
    <row r="78" spans="2:11" ht="15" customHeight="1">
      <c r="B78" s="230"/>
      <c r="C78" s="220" t="s">
        <v>829</v>
      </c>
      <c r="D78" s="220"/>
      <c r="E78" s="220"/>
      <c r="F78" s="239" t="s">
        <v>826</v>
      </c>
      <c r="G78" s="238"/>
      <c r="H78" s="220" t="s">
        <v>830</v>
      </c>
      <c r="I78" s="220" t="s">
        <v>828</v>
      </c>
      <c r="J78" s="220">
        <v>120</v>
      </c>
      <c r="K78" s="231"/>
    </row>
    <row r="79" spans="2:11" ht="15" customHeight="1">
      <c r="B79" s="240"/>
      <c r="C79" s="220" t="s">
        <v>831</v>
      </c>
      <c r="D79" s="220"/>
      <c r="E79" s="220"/>
      <c r="F79" s="239" t="s">
        <v>832</v>
      </c>
      <c r="G79" s="238"/>
      <c r="H79" s="220" t="s">
        <v>833</v>
      </c>
      <c r="I79" s="220" t="s">
        <v>828</v>
      </c>
      <c r="J79" s="220">
        <v>50</v>
      </c>
      <c r="K79" s="231"/>
    </row>
    <row r="80" spans="2:11" ht="15" customHeight="1">
      <c r="B80" s="240"/>
      <c r="C80" s="220" t="s">
        <v>834</v>
      </c>
      <c r="D80" s="220"/>
      <c r="E80" s="220"/>
      <c r="F80" s="239" t="s">
        <v>826</v>
      </c>
      <c r="G80" s="238"/>
      <c r="H80" s="220" t="s">
        <v>835</v>
      </c>
      <c r="I80" s="220" t="s">
        <v>836</v>
      </c>
      <c r="J80" s="220"/>
      <c r="K80" s="231"/>
    </row>
    <row r="81" spans="2:11" ht="15" customHeight="1">
      <c r="B81" s="240"/>
      <c r="C81" s="241" t="s">
        <v>837</v>
      </c>
      <c r="D81" s="241"/>
      <c r="E81" s="241"/>
      <c r="F81" s="242" t="s">
        <v>832</v>
      </c>
      <c r="G81" s="241"/>
      <c r="H81" s="241" t="s">
        <v>838</v>
      </c>
      <c r="I81" s="241" t="s">
        <v>828</v>
      </c>
      <c r="J81" s="241">
        <v>15</v>
      </c>
      <c r="K81" s="231"/>
    </row>
    <row r="82" spans="2:11" ht="15" customHeight="1">
      <c r="B82" s="240"/>
      <c r="C82" s="241" t="s">
        <v>839</v>
      </c>
      <c r="D82" s="241"/>
      <c r="E82" s="241"/>
      <c r="F82" s="242" t="s">
        <v>832</v>
      </c>
      <c r="G82" s="241"/>
      <c r="H82" s="241" t="s">
        <v>840</v>
      </c>
      <c r="I82" s="241" t="s">
        <v>828</v>
      </c>
      <c r="J82" s="241">
        <v>15</v>
      </c>
      <c r="K82" s="231"/>
    </row>
    <row r="83" spans="2:11" ht="15" customHeight="1">
      <c r="B83" s="240"/>
      <c r="C83" s="241" t="s">
        <v>841</v>
      </c>
      <c r="D83" s="241"/>
      <c r="E83" s="241"/>
      <c r="F83" s="242" t="s">
        <v>832</v>
      </c>
      <c r="G83" s="241"/>
      <c r="H83" s="241" t="s">
        <v>842</v>
      </c>
      <c r="I83" s="241" t="s">
        <v>828</v>
      </c>
      <c r="J83" s="241">
        <v>20</v>
      </c>
      <c r="K83" s="231"/>
    </row>
    <row r="84" spans="2:11" ht="15" customHeight="1">
      <c r="B84" s="240"/>
      <c r="C84" s="241" t="s">
        <v>843</v>
      </c>
      <c r="D84" s="241"/>
      <c r="E84" s="241"/>
      <c r="F84" s="242" t="s">
        <v>832</v>
      </c>
      <c r="G84" s="241"/>
      <c r="H84" s="241" t="s">
        <v>844</v>
      </c>
      <c r="I84" s="241" t="s">
        <v>828</v>
      </c>
      <c r="J84" s="241">
        <v>20</v>
      </c>
      <c r="K84" s="231"/>
    </row>
    <row r="85" spans="2:11" ht="15" customHeight="1">
      <c r="B85" s="240"/>
      <c r="C85" s="220" t="s">
        <v>845</v>
      </c>
      <c r="D85" s="220"/>
      <c r="E85" s="220"/>
      <c r="F85" s="239" t="s">
        <v>832</v>
      </c>
      <c r="G85" s="238"/>
      <c r="H85" s="220" t="s">
        <v>846</v>
      </c>
      <c r="I85" s="220" t="s">
        <v>828</v>
      </c>
      <c r="J85" s="220">
        <v>50</v>
      </c>
      <c r="K85" s="231"/>
    </row>
    <row r="86" spans="2:11" ht="15" customHeight="1">
      <c r="B86" s="240"/>
      <c r="C86" s="220" t="s">
        <v>847</v>
      </c>
      <c r="D86" s="220"/>
      <c r="E86" s="220"/>
      <c r="F86" s="239" t="s">
        <v>832</v>
      </c>
      <c r="G86" s="238"/>
      <c r="H86" s="220" t="s">
        <v>848</v>
      </c>
      <c r="I86" s="220" t="s">
        <v>828</v>
      </c>
      <c r="J86" s="220">
        <v>20</v>
      </c>
      <c r="K86" s="231"/>
    </row>
    <row r="87" spans="2:11" ht="15" customHeight="1">
      <c r="B87" s="240"/>
      <c r="C87" s="220" t="s">
        <v>849</v>
      </c>
      <c r="D87" s="220"/>
      <c r="E87" s="220"/>
      <c r="F87" s="239" t="s">
        <v>832</v>
      </c>
      <c r="G87" s="238"/>
      <c r="H87" s="220" t="s">
        <v>850</v>
      </c>
      <c r="I87" s="220" t="s">
        <v>828</v>
      </c>
      <c r="J87" s="220">
        <v>20</v>
      </c>
      <c r="K87" s="231"/>
    </row>
    <row r="88" spans="2:11" ht="15" customHeight="1">
      <c r="B88" s="240"/>
      <c r="C88" s="220" t="s">
        <v>851</v>
      </c>
      <c r="D88" s="220"/>
      <c r="E88" s="220"/>
      <c r="F88" s="239" t="s">
        <v>832</v>
      </c>
      <c r="G88" s="238"/>
      <c r="H88" s="220" t="s">
        <v>852</v>
      </c>
      <c r="I88" s="220" t="s">
        <v>828</v>
      </c>
      <c r="J88" s="220">
        <v>50</v>
      </c>
      <c r="K88" s="231"/>
    </row>
    <row r="89" spans="2:11" ht="15" customHeight="1">
      <c r="B89" s="240"/>
      <c r="C89" s="220" t="s">
        <v>853</v>
      </c>
      <c r="D89" s="220"/>
      <c r="E89" s="220"/>
      <c r="F89" s="239" t="s">
        <v>832</v>
      </c>
      <c r="G89" s="238"/>
      <c r="H89" s="220" t="s">
        <v>853</v>
      </c>
      <c r="I89" s="220" t="s">
        <v>828</v>
      </c>
      <c r="J89" s="220">
        <v>50</v>
      </c>
      <c r="K89" s="231"/>
    </row>
    <row r="90" spans="2:11" ht="15" customHeight="1">
      <c r="B90" s="240"/>
      <c r="C90" s="220" t="s">
        <v>117</v>
      </c>
      <c r="D90" s="220"/>
      <c r="E90" s="220"/>
      <c r="F90" s="239" t="s">
        <v>832</v>
      </c>
      <c r="G90" s="238"/>
      <c r="H90" s="220" t="s">
        <v>854</v>
      </c>
      <c r="I90" s="220" t="s">
        <v>828</v>
      </c>
      <c r="J90" s="220">
        <v>255</v>
      </c>
      <c r="K90" s="231"/>
    </row>
    <row r="91" spans="2:11" ht="15" customHeight="1">
      <c r="B91" s="240"/>
      <c r="C91" s="220" t="s">
        <v>855</v>
      </c>
      <c r="D91" s="220"/>
      <c r="E91" s="220"/>
      <c r="F91" s="239" t="s">
        <v>826</v>
      </c>
      <c r="G91" s="238"/>
      <c r="H91" s="220" t="s">
        <v>856</v>
      </c>
      <c r="I91" s="220" t="s">
        <v>857</v>
      </c>
      <c r="J91" s="220"/>
      <c r="K91" s="231"/>
    </row>
    <row r="92" spans="2:11" ht="15" customHeight="1">
      <c r="B92" s="240"/>
      <c r="C92" s="220" t="s">
        <v>858</v>
      </c>
      <c r="D92" s="220"/>
      <c r="E92" s="220"/>
      <c r="F92" s="239" t="s">
        <v>826</v>
      </c>
      <c r="G92" s="238"/>
      <c r="H92" s="220" t="s">
        <v>859</v>
      </c>
      <c r="I92" s="220" t="s">
        <v>860</v>
      </c>
      <c r="J92" s="220"/>
      <c r="K92" s="231"/>
    </row>
    <row r="93" spans="2:11" ht="15" customHeight="1">
      <c r="B93" s="240"/>
      <c r="C93" s="220" t="s">
        <v>861</v>
      </c>
      <c r="D93" s="220"/>
      <c r="E93" s="220"/>
      <c r="F93" s="239" t="s">
        <v>826</v>
      </c>
      <c r="G93" s="238"/>
      <c r="H93" s="220" t="s">
        <v>861</v>
      </c>
      <c r="I93" s="220" t="s">
        <v>860</v>
      </c>
      <c r="J93" s="220"/>
      <c r="K93" s="231"/>
    </row>
    <row r="94" spans="2:11" ht="15" customHeight="1">
      <c r="B94" s="240"/>
      <c r="C94" s="220" t="s">
        <v>36</v>
      </c>
      <c r="D94" s="220"/>
      <c r="E94" s="220"/>
      <c r="F94" s="239" t="s">
        <v>826</v>
      </c>
      <c r="G94" s="238"/>
      <c r="H94" s="220" t="s">
        <v>862</v>
      </c>
      <c r="I94" s="220" t="s">
        <v>860</v>
      </c>
      <c r="J94" s="220"/>
      <c r="K94" s="231"/>
    </row>
    <row r="95" spans="2:11" ht="15" customHeight="1">
      <c r="B95" s="240"/>
      <c r="C95" s="220" t="s">
        <v>46</v>
      </c>
      <c r="D95" s="220"/>
      <c r="E95" s="220"/>
      <c r="F95" s="239" t="s">
        <v>826</v>
      </c>
      <c r="G95" s="238"/>
      <c r="H95" s="220" t="s">
        <v>863</v>
      </c>
      <c r="I95" s="220" t="s">
        <v>860</v>
      </c>
      <c r="J95" s="220"/>
      <c r="K95" s="231"/>
    </row>
    <row r="96" spans="2:11" ht="15" customHeight="1">
      <c r="B96" s="243"/>
      <c r="C96" s="244"/>
      <c r="D96" s="244"/>
      <c r="E96" s="244"/>
      <c r="F96" s="244"/>
      <c r="G96" s="244"/>
      <c r="H96" s="244"/>
      <c r="I96" s="244"/>
      <c r="J96" s="244"/>
      <c r="K96" s="245"/>
    </row>
    <row r="97" spans="2:11" ht="18.75" customHeight="1">
      <c r="B97" s="246"/>
      <c r="C97" s="247"/>
      <c r="D97" s="247"/>
      <c r="E97" s="247"/>
      <c r="F97" s="247"/>
      <c r="G97" s="247"/>
      <c r="H97" s="247"/>
      <c r="I97" s="247"/>
      <c r="J97" s="247"/>
      <c r="K97" s="246"/>
    </row>
    <row r="98" spans="2:11" ht="18.75" customHeight="1">
      <c r="B98" s="226"/>
      <c r="C98" s="226"/>
      <c r="D98" s="226"/>
      <c r="E98" s="226"/>
      <c r="F98" s="226"/>
      <c r="G98" s="226"/>
      <c r="H98" s="226"/>
      <c r="I98" s="226"/>
      <c r="J98" s="226"/>
      <c r="K98" s="226"/>
    </row>
    <row r="99" spans="2:11" ht="7.5" customHeight="1">
      <c r="B99" s="227"/>
      <c r="C99" s="228"/>
      <c r="D99" s="228"/>
      <c r="E99" s="228"/>
      <c r="F99" s="228"/>
      <c r="G99" s="228"/>
      <c r="H99" s="228"/>
      <c r="I99" s="228"/>
      <c r="J99" s="228"/>
      <c r="K99" s="229"/>
    </row>
    <row r="100" spans="2:11" ht="45" customHeight="1">
      <c r="B100" s="230"/>
      <c r="C100" s="327" t="s">
        <v>864</v>
      </c>
      <c r="D100" s="327"/>
      <c r="E100" s="327"/>
      <c r="F100" s="327"/>
      <c r="G100" s="327"/>
      <c r="H100" s="327"/>
      <c r="I100" s="327"/>
      <c r="J100" s="327"/>
      <c r="K100" s="231"/>
    </row>
    <row r="101" spans="2:11" ht="17.25" customHeight="1">
      <c r="B101" s="230"/>
      <c r="C101" s="232" t="s">
        <v>820</v>
      </c>
      <c r="D101" s="232"/>
      <c r="E101" s="232"/>
      <c r="F101" s="232" t="s">
        <v>821</v>
      </c>
      <c r="G101" s="233"/>
      <c r="H101" s="232" t="s">
        <v>111</v>
      </c>
      <c r="I101" s="232" t="s">
        <v>55</v>
      </c>
      <c r="J101" s="232" t="s">
        <v>822</v>
      </c>
      <c r="K101" s="231"/>
    </row>
    <row r="102" spans="2:11" ht="17.25" customHeight="1">
      <c r="B102" s="230"/>
      <c r="C102" s="234" t="s">
        <v>823</v>
      </c>
      <c r="D102" s="234"/>
      <c r="E102" s="234"/>
      <c r="F102" s="235" t="s">
        <v>824</v>
      </c>
      <c r="G102" s="236"/>
      <c r="H102" s="234"/>
      <c r="I102" s="234"/>
      <c r="J102" s="234" t="s">
        <v>825</v>
      </c>
      <c r="K102" s="231"/>
    </row>
    <row r="103" spans="2:11" ht="5.25" customHeight="1">
      <c r="B103" s="230"/>
      <c r="C103" s="232"/>
      <c r="D103" s="232"/>
      <c r="E103" s="232"/>
      <c r="F103" s="232"/>
      <c r="G103" s="248"/>
      <c r="H103" s="232"/>
      <c r="I103" s="232"/>
      <c r="J103" s="232"/>
      <c r="K103" s="231"/>
    </row>
    <row r="104" spans="2:11" ht="15" customHeight="1">
      <c r="B104" s="230"/>
      <c r="C104" s="220" t="s">
        <v>51</v>
      </c>
      <c r="D104" s="237"/>
      <c r="E104" s="237"/>
      <c r="F104" s="239" t="s">
        <v>826</v>
      </c>
      <c r="G104" s="248"/>
      <c r="H104" s="220" t="s">
        <v>865</v>
      </c>
      <c r="I104" s="220" t="s">
        <v>828</v>
      </c>
      <c r="J104" s="220">
        <v>20</v>
      </c>
      <c r="K104" s="231"/>
    </row>
    <row r="105" spans="2:11" ht="15" customHeight="1">
      <c r="B105" s="230"/>
      <c r="C105" s="220" t="s">
        <v>829</v>
      </c>
      <c r="D105" s="220"/>
      <c r="E105" s="220"/>
      <c r="F105" s="239" t="s">
        <v>826</v>
      </c>
      <c r="G105" s="220"/>
      <c r="H105" s="220" t="s">
        <v>865</v>
      </c>
      <c r="I105" s="220" t="s">
        <v>828</v>
      </c>
      <c r="J105" s="220">
        <v>120</v>
      </c>
      <c r="K105" s="231"/>
    </row>
    <row r="106" spans="2:11" ht="15" customHeight="1">
      <c r="B106" s="240"/>
      <c r="C106" s="220" t="s">
        <v>831</v>
      </c>
      <c r="D106" s="220"/>
      <c r="E106" s="220"/>
      <c r="F106" s="239" t="s">
        <v>832</v>
      </c>
      <c r="G106" s="220"/>
      <c r="H106" s="220" t="s">
        <v>865</v>
      </c>
      <c r="I106" s="220" t="s">
        <v>828</v>
      </c>
      <c r="J106" s="220">
        <v>50</v>
      </c>
      <c r="K106" s="231"/>
    </row>
    <row r="107" spans="2:11" ht="15" customHeight="1">
      <c r="B107" s="240"/>
      <c r="C107" s="220" t="s">
        <v>834</v>
      </c>
      <c r="D107" s="220"/>
      <c r="E107" s="220"/>
      <c r="F107" s="239" t="s">
        <v>826</v>
      </c>
      <c r="G107" s="220"/>
      <c r="H107" s="220" t="s">
        <v>865</v>
      </c>
      <c r="I107" s="220" t="s">
        <v>836</v>
      </c>
      <c r="J107" s="220"/>
      <c r="K107" s="231"/>
    </row>
    <row r="108" spans="2:11" ht="15" customHeight="1">
      <c r="B108" s="240"/>
      <c r="C108" s="220" t="s">
        <v>845</v>
      </c>
      <c r="D108" s="220"/>
      <c r="E108" s="220"/>
      <c r="F108" s="239" t="s">
        <v>832</v>
      </c>
      <c r="G108" s="220"/>
      <c r="H108" s="220" t="s">
        <v>865</v>
      </c>
      <c r="I108" s="220" t="s">
        <v>828</v>
      </c>
      <c r="J108" s="220">
        <v>50</v>
      </c>
      <c r="K108" s="231"/>
    </row>
    <row r="109" spans="2:11" ht="15" customHeight="1">
      <c r="B109" s="240"/>
      <c r="C109" s="220" t="s">
        <v>853</v>
      </c>
      <c r="D109" s="220"/>
      <c r="E109" s="220"/>
      <c r="F109" s="239" t="s">
        <v>832</v>
      </c>
      <c r="G109" s="220"/>
      <c r="H109" s="220" t="s">
        <v>865</v>
      </c>
      <c r="I109" s="220" t="s">
        <v>828</v>
      </c>
      <c r="J109" s="220">
        <v>50</v>
      </c>
      <c r="K109" s="231"/>
    </row>
    <row r="110" spans="2:11" ht="15" customHeight="1">
      <c r="B110" s="240"/>
      <c r="C110" s="220" t="s">
        <v>851</v>
      </c>
      <c r="D110" s="220"/>
      <c r="E110" s="220"/>
      <c r="F110" s="239" t="s">
        <v>832</v>
      </c>
      <c r="G110" s="220"/>
      <c r="H110" s="220" t="s">
        <v>865</v>
      </c>
      <c r="I110" s="220" t="s">
        <v>828</v>
      </c>
      <c r="J110" s="220">
        <v>50</v>
      </c>
      <c r="K110" s="231"/>
    </row>
    <row r="111" spans="2:11" ht="15" customHeight="1">
      <c r="B111" s="240"/>
      <c r="C111" s="220" t="s">
        <v>51</v>
      </c>
      <c r="D111" s="220"/>
      <c r="E111" s="220"/>
      <c r="F111" s="239" t="s">
        <v>826</v>
      </c>
      <c r="G111" s="220"/>
      <c r="H111" s="220" t="s">
        <v>866</v>
      </c>
      <c r="I111" s="220" t="s">
        <v>828</v>
      </c>
      <c r="J111" s="220">
        <v>20</v>
      </c>
      <c r="K111" s="231"/>
    </row>
    <row r="112" spans="2:11" ht="15" customHeight="1">
      <c r="B112" s="240"/>
      <c r="C112" s="220" t="s">
        <v>867</v>
      </c>
      <c r="D112" s="220"/>
      <c r="E112" s="220"/>
      <c r="F112" s="239" t="s">
        <v>826</v>
      </c>
      <c r="G112" s="220"/>
      <c r="H112" s="220" t="s">
        <v>868</v>
      </c>
      <c r="I112" s="220" t="s">
        <v>828</v>
      </c>
      <c r="J112" s="220">
        <v>120</v>
      </c>
      <c r="K112" s="231"/>
    </row>
    <row r="113" spans="2:11" ht="15" customHeight="1">
      <c r="B113" s="240"/>
      <c r="C113" s="220" t="s">
        <v>36</v>
      </c>
      <c r="D113" s="220"/>
      <c r="E113" s="220"/>
      <c r="F113" s="239" t="s">
        <v>826</v>
      </c>
      <c r="G113" s="220"/>
      <c r="H113" s="220" t="s">
        <v>869</v>
      </c>
      <c r="I113" s="220" t="s">
        <v>860</v>
      </c>
      <c r="J113" s="220"/>
      <c r="K113" s="231"/>
    </row>
    <row r="114" spans="2:11" ht="15" customHeight="1">
      <c r="B114" s="240"/>
      <c r="C114" s="220" t="s">
        <v>46</v>
      </c>
      <c r="D114" s="220"/>
      <c r="E114" s="220"/>
      <c r="F114" s="239" t="s">
        <v>826</v>
      </c>
      <c r="G114" s="220"/>
      <c r="H114" s="220" t="s">
        <v>870</v>
      </c>
      <c r="I114" s="220" t="s">
        <v>860</v>
      </c>
      <c r="J114" s="220"/>
      <c r="K114" s="231"/>
    </row>
    <row r="115" spans="2:11" ht="15" customHeight="1">
      <c r="B115" s="240"/>
      <c r="C115" s="220" t="s">
        <v>55</v>
      </c>
      <c r="D115" s="220"/>
      <c r="E115" s="220"/>
      <c r="F115" s="239" t="s">
        <v>826</v>
      </c>
      <c r="G115" s="220"/>
      <c r="H115" s="220" t="s">
        <v>871</v>
      </c>
      <c r="I115" s="220" t="s">
        <v>872</v>
      </c>
      <c r="J115" s="220"/>
      <c r="K115" s="231"/>
    </row>
    <row r="116" spans="2:11" ht="15" customHeight="1">
      <c r="B116" s="243"/>
      <c r="C116" s="249"/>
      <c r="D116" s="249"/>
      <c r="E116" s="249"/>
      <c r="F116" s="249"/>
      <c r="G116" s="249"/>
      <c r="H116" s="249"/>
      <c r="I116" s="249"/>
      <c r="J116" s="249"/>
      <c r="K116" s="245"/>
    </row>
    <row r="117" spans="2:11" ht="18.75" customHeight="1">
      <c r="B117" s="250"/>
      <c r="C117" s="216"/>
      <c r="D117" s="216"/>
      <c r="E117" s="216"/>
      <c r="F117" s="251"/>
      <c r="G117" s="216"/>
      <c r="H117" s="216"/>
      <c r="I117" s="216"/>
      <c r="J117" s="216"/>
      <c r="K117" s="250"/>
    </row>
    <row r="118" spans="2:11" ht="18.75" customHeight="1"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</row>
    <row r="119" spans="2:11" ht="7.5" customHeight="1">
      <c r="B119" s="252"/>
      <c r="C119" s="253"/>
      <c r="D119" s="253"/>
      <c r="E119" s="253"/>
      <c r="F119" s="253"/>
      <c r="G119" s="253"/>
      <c r="H119" s="253"/>
      <c r="I119" s="253"/>
      <c r="J119" s="253"/>
      <c r="K119" s="254"/>
    </row>
    <row r="120" spans="2:11" ht="45" customHeight="1">
      <c r="B120" s="255"/>
      <c r="C120" s="326" t="s">
        <v>873</v>
      </c>
      <c r="D120" s="326"/>
      <c r="E120" s="326"/>
      <c r="F120" s="326"/>
      <c r="G120" s="326"/>
      <c r="H120" s="326"/>
      <c r="I120" s="326"/>
      <c r="J120" s="326"/>
      <c r="K120" s="256"/>
    </row>
    <row r="121" spans="2:11" ht="17.25" customHeight="1">
      <c r="B121" s="257"/>
      <c r="C121" s="232" t="s">
        <v>820</v>
      </c>
      <c r="D121" s="232"/>
      <c r="E121" s="232"/>
      <c r="F121" s="232" t="s">
        <v>821</v>
      </c>
      <c r="G121" s="233"/>
      <c r="H121" s="232" t="s">
        <v>111</v>
      </c>
      <c r="I121" s="232" t="s">
        <v>55</v>
      </c>
      <c r="J121" s="232" t="s">
        <v>822</v>
      </c>
      <c r="K121" s="258"/>
    </row>
    <row r="122" spans="2:11" ht="17.25" customHeight="1">
      <c r="B122" s="257"/>
      <c r="C122" s="234" t="s">
        <v>823</v>
      </c>
      <c r="D122" s="234"/>
      <c r="E122" s="234"/>
      <c r="F122" s="235" t="s">
        <v>824</v>
      </c>
      <c r="G122" s="236"/>
      <c r="H122" s="234"/>
      <c r="I122" s="234"/>
      <c r="J122" s="234" t="s">
        <v>825</v>
      </c>
      <c r="K122" s="258"/>
    </row>
    <row r="123" spans="2:11" ht="5.25" customHeight="1">
      <c r="B123" s="259"/>
      <c r="C123" s="237"/>
      <c r="D123" s="237"/>
      <c r="E123" s="237"/>
      <c r="F123" s="237"/>
      <c r="G123" s="220"/>
      <c r="H123" s="237"/>
      <c r="I123" s="237"/>
      <c r="J123" s="237"/>
      <c r="K123" s="260"/>
    </row>
    <row r="124" spans="2:11" ht="15" customHeight="1">
      <c r="B124" s="259"/>
      <c r="C124" s="220" t="s">
        <v>829</v>
      </c>
      <c r="D124" s="237"/>
      <c r="E124" s="237"/>
      <c r="F124" s="239" t="s">
        <v>826</v>
      </c>
      <c r="G124" s="220"/>
      <c r="H124" s="220" t="s">
        <v>865</v>
      </c>
      <c r="I124" s="220" t="s">
        <v>828</v>
      </c>
      <c r="J124" s="220">
        <v>120</v>
      </c>
      <c r="K124" s="261"/>
    </row>
    <row r="125" spans="2:11" ht="15" customHeight="1">
      <c r="B125" s="259"/>
      <c r="C125" s="220" t="s">
        <v>874</v>
      </c>
      <c r="D125" s="220"/>
      <c r="E125" s="220"/>
      <c r="F125" s="239" t="s">
        <v>826</v>
      </c>
      <c r="G125" s="220"/>
      <c r="H125" s="220" t="s">
        <v>875</v>
      </c>
      <c r="I125" s="220" t="s">
        <v>828</v>
      </c>
      <c r="J125" s="220" t="s">
        <v>876</v>
      </c>
      <c r="K125" s="261"/>
    </row>
    <row r="126" spans="2:11" ht="15" customHeight="1">
      <c r="B126" s="259"/>
      <c r="C126" s="220" t="s">
        <v>779</v>
      </c>
      <c r="D126" s="220"/>
      <c r="E126" s="220"/>
      <c r="F126" s="239" t="s">
        <v>826</v>
      </c>
      <c r="G126" s="220"/>
      <c r="H126" s="220" t="s">
        <v>877</v>
      </c>
      <c r="I126" s="220" t="s">
        <v>828</v>
      </c>
      <c r="J126" s="220" t="s">
        <v>876</v>
      </c>
      <c r="K126" s="261"/>
    </row>
    <row r="127" spans="2:11" ht="15" customHeight="1">
      <c r="B127" s="259"/>
      <c r="C127" s="220" t="s">
        <v>837</v>
      </c>
      <c r="D127" s="220"/>
      <c r="E127" s="220"/>
      <c r="F127" s="239" t="s">
        <v>832</v>
      </c>
      <c r="G127" s="220"/>
      <c r="H127" s="220" t="s">
        <v>838</v>
      </c>
      <c r="I127" s="220" t="s">
        <v>828</v>
      </c>
      <c r="J127" s="220">
        <v>15</v>
      </c>
      <c r="K127" s="261"/>
    </row>
    <row r="128" spans="2:11" ht="15" customHeight="1">
      <c r="B128" s="259"/>
      <c r="C128" s="241" t="s">
        <v>839</v>
      </c>
      <c r="D128" s="241"/>
      <c r="E128" s="241"/>
      <c r="F128" s="242" t="s">
        <v>832</v>
      </c>
      <c r="G128" s="241"/>
      <c r="H128" s="241" t="s">
        <v>840</v>
      </c>
      <c r="I128" s="241" t="s">
        <v>828</v>
      </c>
      <c r="J128" s="241">
        <v>15</v>
      </c>
      <c r="K128" s="261"/>
    </row>
    <row r="129" spans="2:11" ht="15" customHeight="1">
      <c r="B129" s="259"/>
      <c r="C129" s="241" t="s">
        <v>841</v>
      </c>
      <c r="D129" s="241"/>
      <c r="E129" s="241"/>
      <c r="F129" s="242" t="s">
        <v>832</v>
      </c>
      <c r="G129" s="241"/>
      <c r="H129" s="241" t="s">
        <v>842</v>
      </c>
      <c r="I129" s="241" t="s">
        <v>828</v>
      </c>
      <c r="J129" s="241">
        <v>20</v>
      </c>
      <c r="K129" s="261"/>
    </row>
    <row r="130" spans="2:11" ht="15" customHeight="1">
      <c r="B130" s="259"/>
      <c r="C130" s="241" t="s">
        <v>843</v>
      </c>
      <c r="D130" s="241"/>
      <c r="E130" s="241"/>
      <c r="F130" s="242" t="s">
        <v>832</v>
      </c>
      <c r="G130" s="241"/>
      <c r="H130" s="241" t="s">
        <v>844</v>
      </c>
      <c r="I130" s="241" t="s">
        <v>828</v>
      </c>
      <c r="J130" s="241">
        <v>20</v>
      </c>
      <c r="K130" s="261"/>
    </row>
    <row r="131" spans="2:11" ht="15" customHeight="1">
      <c r="B131" s="259"/>
      <c r="C131" s="220" t="s">
        <v>831</v>
      </c>
      <c r="D131" s="220"/>
      <c r="E131" s="220"/>
      <c r="F131" s="239" t="s">
        <v>832</v>
      </c>
      <c r="G131" s="220"/>
      <c r="H131" s="220" t="s">
        <v>865</v>
      </c>
      <c r="I131" s="220" t="s">
        <v>828</v>
      </c>
      <c r="J131" s="220">
        <v>50</v>
      </c>
      <c r="K131" s="261"/>
    </row>
    <row r="132" spans="2:11" ht="15" customHeight="1">
      <c r="B132" s="259"/>
      <c r="C132" s="220" t="s">
        <v>845</v>
      </c>
      <c r="D132" s="220"/>
      <c r="E132" s="220"/>
      <c r="F132" s="239" t="s">
        <v>832</v>
      </c>
      <c r="G132" s="220"/>
      <c r="H132" s="220" t="s">
        <v>865</v>
      </c>
      <c r="I132" s="220" t="s">
        <v>828</v>
      </c>
      <c r="J132" s="220">
        <v>50</v>
      </c>
      <c r="K132" s="261"/>
    </row>
    <row r="133" spans="2:11" ht="15" customHeight="1">
      <c r="B133" s="259"/>
      <c r="C133" s="220" t="s">
        <v>851</v>
      </c>
      <c r="D133" s="220"/>
      <c r="E133" s="220"/>
      <c r="F133" s="239" t="s">
        <v>832</v>
      </c>
      <c r="G133" s="220"/>
      <c r="H133" s="220" t="s">
        <v>865</v>
      </c>
      <c r="I133" s="220" t="s">
        <v>828</v>
      </c>
      <c r="J133" s="220">
        <v>50</v>
      </c>
      <c r="K133" s="261"/>
    </row>
    <row r="134" spans="2:11" ht="15" customHeight="1">
      <c r="B134" s="259"/>
      <c r="C134" s="220" t="s">
        <v>853</v>
      </c>
      <c r="D134" s="220"/>
      <c r="E134" s="220"/>
      <c r="F134" s="239" t="s">
        <v>832</v>
      </c>
      <c r="G134" s="220"/>
      <c r="H134" s="220" t="s">
        <v>865</v>
      </c>
      <c r="I134" s="220" t="s">
        <v>828</v>
      </c>
      <c r="J134" s="220">
        <v>50</v>
      </c>
      <c r="K134" s="261"/>
    </row>
    <row r="135" spans="2:11" ht="15" customHeight="1">
      <c r="B135" s="259"/>
      <c r="C135" s="220" t="s">
        <v>117</v>
      </c>
      <c r="D135" s="220"/>
      <c r="E135" s="220"/>
      <c r="F135" s="239" t="s">
        <v>832</v>
      </c>
      <c r="G135" s="220"/>
      <c r="H135" s="220" t="s">
        <v>878</v>
      </c>
      <c r="I135" s="220" t="s">
        <v>828</v>
      </c>
      <c r="J135" s="220">
        <v>255</v>
      </c>
      <c r="K135" s="261"/>
    </row>
    <row r="136" spans="2:11" ht="15" customHeight="1">
      <c r="B136" s="259"/>
      <c r="C136" s="220" t="s">
        <v>855</v>
      </c>
      <c r="D136" s="220"/>
      <c r="E136" s="220"/>
      <c r="F136" s="239" t="s">
        <v>826</v>
      </c>
      <c r="G136" s="220"/>
      <c r="H136" s="220" t="s">
        <v>879</v>
      </c>
      <c r="I136" s="220" t="s">
        <v>857</v>
      </c>
      <c r="J136" s="220"/>
      <c r="K136" s="261"/>
    </row>
    <row r="137" spans="2:11" ht="15" customHeight="1">
      <c r="B137" s="259"/>
      <c r="C137" s="220" t="s">
        <v>858</v>
      </c>
      <c r="D137" s="220"/>
      <c r="E137" s="220"/>
      <c r="F137" s="239" t="s">
        <v>826</v>
      </c>
      <c r="G137" s="220"/>
      <c r="H137" s="220" t="s">
        <v>880</v>
      </c>
      <c r="I137" s="220" t="s">
        <v>860</v>
      </c>
      <c r="J137" s="220"/>
      <c r="K137" s="261"/>
    </row>
    <row r="138" spans="2:11" ht="15" customHeight="1">
      <c r="B138" s="259"/>
      <c r="C138" s="220" t="s">
        <v>861</v>
      </c>
      <c r="D138" s="220"/>
      <c r="E138" s="220"/>
      <c r="F138" s="239" t="s">
        <v>826</v>
      </c>
      <c r="G138" s="220"/>
      <c r="H138" s="220" t="s">
        <v>861</v>
      </c>
      <c r="I138" s="220" t="s">
        <v>860</v>
      </c>
      <c r="J138" s="220"/>
      <c r="K138" s="261"/>
    </row>
    <row r="139" spans="2:11" ht="15" customHeight="1">
      <c r="B139" s="259"/>
      <c r="C139" s="220" t="s">
        <v>36</v>
      </c>
      <c r="D139" s="220"/>
      <c r="E139" s="220"/>
      <c r="F139" s="239" t="s">
        <v>826</v>
      </c>
      <c r="G139" s="220"/>
      <c r="H139" s="220" t="s">
        <v>881</v>
      </c>
      <c r="I139" s="220" t="s">
        <v>860</v>
      </c>
      <c r="J139" s="220"/>
      <c r="K139" s="261"/>
    </row>
    <row r="140" spans="2:11" ht="15" customHeight="1">
      <c r="B140" s="259"/>
      <c r="C140" s="220" t="s">
        <v>882</v>
      </c>
      <c r="D140" s="220"/>
      <c r="E140" s="220"/>
      <c r="F140" s="239" t="s">
        <v>826</v>
      </c>
      <c r="G140" s="220"/>
      <c r="H140" s="220" t="s">
        <v>883</v>
      </c>
      <c r="I140" s="220" t="s">
        <v>860</v>
      </c>
      <c r="J140" s="220"/>
      <c r="K140" s="261"/>
    </row>
    <row r="141" spans="2:11" ht="15" customHeight="1">
      <c r="B141" s="262"/>
      <c r="C141" s="263"/>
      <c r="D141" s="263"/>
      <c r="E141" s="263"/>
      <c r="F141" s="263"/>
      <c r="G141" s="263"/>
      <c r="H141" s="263"/>
      <c r="I141" s="263"/>
      <c r="J141" s="263"/>
      <c r="K141" s="264"/>
    </row>
    <row r="142" spans="2:11" ht="18.75" customHeight="1">
      <c r="B142" s="216"/>
      <c r="C142" s="216"/>
      <c r="D142" s="216"/>
      <c r="E142" s="216"/>
      <c r="F142" s="251"/>
      <c r="G142" s="216"/>
      <c r="H142" s="216"/>
      <c r="I142" s="216"/>
      <c r="J142" s="216"/>
      <c r="K142" s="216"/>
    </row>
    <row r="143" spans="2:11" ht="18.75" customHeight="1"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</row>
    <row r="144" spans="2:11" ht="7.5" customHeight="1">
      <c r="B144" s="227"/>
      <c r="C144" s="228"/>
      <c r="D144" s="228"/>
      <c r="E144" s="228"/>
      <c r="F144" s="228"/>
      <c r="G144" s="228"/>
      <c r="H144" s="228"/>
      <c r="I144" s="228"/>
      <c r="J144" s="228"/>
      <c r="K144" s="229"/>
    </row>
    <row r="145" spans="2:11" ht="45" customHeight="1">
      <c r="B145" s="230"/>
      <c r="C145" s="327" t="s">
        <v>884</v>
      </c>
      <c r="D145" s="327"/>
      <c r="E145" s="327"/>
      <c r="F145" s="327"/>
      <c r="G145" s="327"/>
      <c r="H145" s="327"/>
      <c r="I145" s="327"/>
      <c r="J145" s="327"/>
      <c r="K145" s="231"/>
    </row>
    <row r="146" spans="2:11" ht="17.25" customHeight="1">
      <c r="B146" s="230"/>
      <c r="C146" s="232" t="s">
        <v>820</v>
      </c>
      <c r="D146" s="232"/>
      <c r="E146" s="232"/>
      <c r="F146" s="232" t="s">
        <v>821</v>
      </c>
      <c r="G146" s="233"/>
      <c r="H146" s="232" t="s">
        <v>111</v>
      </c>
      <c r="I146" s="232" t="s">
        <v>55</v>
      </c>
      <c r="J146" s="232" t="s">
        <v>822</v>
      </c>
      <c r="K146" s="231"/>
    </row>
    <row r="147" spans="2:11" ht="17.25" customHeight="1">
      <c r="B147" s="230"/>
      <c r="C147" s="234" t="s">
        <v>823</v>
      </c>
      <c r="D147" s="234"/>
      <c r="E147" s="234"/>
      <c r="F147" s="235" t="s">
        <v>824</v>
      </c>
      <c r="G147" s="236"/>
      <c r="H147" s="234"/>
      <c r="I147" s="234"/>
      <c r="J147" s="234" t="s">
        <v>825</v>
      </c>
      <c r="K147" s="231"/>
    </row>
    <row r="148" spans="2:11" ht="5.25" customHeight="1">
      <c r="B148" s="240"/>
      <c r="C148" s="237"/>
      <c r="D148" s="237"/>
      <c r="E148" s="237"/>
      <c r="F148" s="237"/>
      <c r="G148" s="238"/>
      <c r="H148" s="237"/>
      <c r="I148" s="237"/>
      <c r="J148" s="237"/>
      <c r="K148" s="261"/>
    </row>
    <row r="149" spans="2:11" ht="15" customHeight="1">
      <c r="B149" s="240"/>
      <c r="C149" s="265" t="s">
        <v>829</v>
      </c>
      <c r="D149" s="220"/>
      <c r="E149" s="220"/>
      <c r="F149" s="266" t="s">
        <v>826</v>
      </c>
      <c r="G149" s="220"/>
      <c r="H149" s="265" t="s">
        <v>865</v>
      </c>
      <c r="I149" s="265" t="s">
        <v>828</v>
      </c>
      <c r="J149" s="265">
        <v>120</v>
      </c>
      <c r="K149" s="261"/>
    </row>
    <row r="150" spans="2:11" ht="15" customHeight="1">
      <c r="B150" s="240"/>
      <c r="C150" s="265" t="s">
        <v>874</v>
      </c>
      <c r="D150" s="220"/>
      <c r="E150" s="220"/>
      <c r="F150" s="266" t="s">
        <v>826</v>
      </c>
      <c r="G150" s="220"/>
      <c r="H150" s="265" t="s">
        <v>885</v>
      </c>
      <c r="I150" s="265" t="s">
        <v>828</v>
      </c>
      <c r="J150" s="265" t="s">
        <v>876</v>
      </c>
      <c r="K150" s="261"/>
    </row>
    <row r="151" spans="2:11" ht="15" customHeight="1">
      <c r="B151" s="240"/>
      <c r="C151" s="265" t="s">
        <v>779</v>
      </c>
      <c r="D151" s="220"/>
      <c r="E151" s="220"/>
      <c r="F151" s="266" t="s">
        <v>826</v>
      </c>
      <c r="G151" s="220"/>
      <c r="H151" s="265" t="s">
        <v>886</v>
      </c>
      <c r="I151" s="265" t="s">
        <v>828</v>
      </c>
      <c r="J151" s="265" t="s">
        <v>876</v>
      </c>
      <c r="K151" s="261"/>
    </row>
    <row r="152" spans="2:11" ht="15" customHeight="1">
      <c r="B152" s="240"/>
      <c r="C152" s="265" t="s">
        <v>831</v>
      </c>
      <c r="D152" s="220"/>
      <c r="E152" s="220"/>
      <c r="F152" s="266" t="s">
        <v>832</v>
      </c>
      <c r="G152" s="220"/>
      <c r="H152" s="265" t="s">
        <v>865</v>
      </c>
      <c r="I152" s="265" t="s">
        <v>828</v>
      </c>
      <c r="J152" s="265">
        <v>50</v>
      </c>
      <c r="K152" s="261"/>
    </row>
    <row r="153" spans="2:11" ht="15" customHeight="1">
      <c r="B153" s="240"/>
      <c r="C153" s="265" t="s">
        <v>834</v>
      </c>
      <c r="D153" s="220"/>
      <c r="E153" s="220"/>
      <c r="F153" s="266" t="s">
        <v>826</v>
      </c>
      <c r="G153" s="220"/>
      <c r="H153" s="265" t="s">
        <v>865</v>
      </c>
      <c r="I153" s="265" t="s">
        <v>836</v>
      </c>
      <c r="J153" s="265"/>
      <c r="K153" s="261"/>
    </row>
    <row r="154" spans="2:11" ht="15" customHeight="1">
      <c r="B154" s="240"/>
      <c r="C154" s="265" t="s">
        <v>845</v>
      </c>
      <c r="D154" s="220"/>
      <c r="E154" s="220"/>
      <c r="F154" s="266" t="s">
        <v>832</v>
      </c>
      <c r="G154" s="220"/>
      <c r="H154" s="265" t="s">
        <v>865</v>
      </c>
      <c r="I154" s="265" t="s">
        <v>828</v>
      </c>
      <c r="J154" s="265">
        <v>50</v>
      </c>
      <c r="K154" s="261"/>
    </row>
    <row r="155" spans="2:11" ht="15" customHeight="1">
      <c r="B155" s="240"/>
      <c r="C155" s="265" t="s">
        <v>853</v>
      </c>
      <c r="D155" s="220"/>
      <c r="E155" s="220"/>
      <c r="F155" s="266" t="s">
        <v>832</v>
      </c>
      <c r="G155" s="220"/>
      <c r="H155" s="265" t="s">
        <v>865</v>
      </c>
      <c r="I155" s="265" t="s">
        <v>828</v>
      </c>
      <c r="J155" s="265">
        <v>50</v>
      </c>
      <c r="K155" s="261"/>
    </row>
    <row r="156" spans="2:11" ht="15" customHeight="1">
      <c r="B156" s="240"/>
      <c r="C156" s="265" t="s">
        <v>851</v>
      </c>
      <c r="D156" s="220"/>
      <c r="E156" s="220"/>
      <c r="F156" s="266" t="s">
        <v>832</v>
      </c>
      <c r="G156" s="220"/>
      <c r="H156" s="265" t="s">
        <v>865</v>
      </c>
      <c r="I156" s="265" t="s">
        <v>828</v>
      </c>
      <c r="J156" s="265">
        <v>50</v>
      </c>
      <c r="K156" s="261"/>
    </row>
    <row r="157" spans="2:11" ht="15" customHeight="1">
      <c r="B157" s="240"/>
      <c r="C157" s="265" t="s">
        <v>83</v>
      </c>
      <c r="D157" s="220"/>
      <c r="E157" s="220"/>
      <c r="F157" s="266" t="s">
        <v>826</v>
      </c>
      <c r="G157" s="220"/>
      <c r="H157" s="265" t="s">
        <v>887</v>
      </c>
      <c r="I157" s="265" t="s">
        <v>828</v>
      </c>
      <c r="J157" s="265" t="s">
        <v>888</v>
      </c>
      <c r="K157" s="261"/>
    </row>
    <row r="158" spans="2:11" ht="15" customHeight="1">
      <c r="B158" s="240"/>
      <c r="C158" s="265" t="s">
        <v>889</v>
      </c>
      <c r="D158" s="220"/>
      <c r="E158" s="220"/>
      <c r="F158" s="266" t="s">
        <v>826</v>
      </c>
      <c r="G158" s="220"/>
      <c r="H158" s="265" t="s">
        <v>890</v>
      </c>
      <c r="I158" s="265" t="s">
        <v>860</v>
      </c>
      <c r="J158" s="265"/>
      <c r="K158" s="261"/>
    </row>
    <row r="159" spans="2:11" ht="15" customHeight="1">
      <c r="B159" s="267"/>
      <c r="C159" s="249"/>
      <c r="D159" s="249"/>
      <c r="E159" s="249"/>
      <c r="F159" s="249"/>
      <c r="G159" s="249"/>
      <c r="H159" s="249"/>
      <c r="I159" s="249"/>
      <c r="J159" s="249"/>
      <c r="K159" s="268"/>
    </row>
    <row r="160" spans="2:11" ht="18.75" customHeight="1">
      <c r="B160" s="216"/>
      <c r="C160" s="220"/>
      <c r="D160" s="220"/>
      <c r="E160" s="220"/>
      <c r="F160" s="239"/>
      <c r="G160" s="220"/>
      <c r="H160" s="220"/>
      <c r="I160" s="220"/>
      <c r="J160" s="220"/>
      <c r="K160" s="216"/>
    </row>
    <row r="161" spans="2:11" ht="18.75" customHeight="1"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</row>
    <row r="162" spans="2:11" ht="7.5" customHeight="1">
      <c r="B162" s="207"/>
      <c r="C162" s="208"/>
      <c r="D162" s="208"/>
      <c r="E162" s="208"/>
      <c r="F162" s="208"/>
      <c r="G162" s="208"/>
      <c r="H162" s="208"/>
      <c r="I162" s="208"/>
      <c r="J162" s="208"/>
      <c r="K162" s="209"/>
    </row>
    <row r="163" spans="2:11" ht="45" customHeight="1">
      <c r="B163" s="210"/>
      <c r="C163" s="326" t="s">
        <v>891</v>
      </c>
      <c r="D163" s="326"/>
      <c r="E163" s="326"/>
      <c r="F163" s="326"/>
      <c r="G163" s="326"/>
      <c r="H163" s="326"/>
      <c r="I163" s="326"/>
      <c r="J163" s="326"/>
      <c r="K163" s="211"/>
    </row>
    <row r="164" spans="2:11" ht="17.25" customHeight="1">
      <c r="B164" s="210"/>
      <c r="C164" s="232" t="s">
        <v>820</v>
      </c>
      <c r="D164" s="232"/>
      <c r="E164" s="232"/>
      <c r="F164" s="232" t="s">
        <v>821</v>
      </c>
      <c r="G164" s="269"/>
      <c r="H164" s="270" t="s">
        <v>111</v>
      </c>
      <c r="I164" s="270" t="s">
        <v>55</v>
      </c>
      <c r="J164" s="232" t="s">
        <v>822</v>
      </c>
      <c r="K164" s="211"/>
    </row>
    <row r="165" spans="2:11" ht="17.25" customHeight="1">
      <c r="B165" s="213"/>
      <c r="C165" s="234" t="s">
        <v>823</v>
      </c>
      <c r="D165" s="234"/>
      <c r="E165" s="234"/>
      <c r="F165" s="235" t="s">
        <v>824</v>
      </c>
      <c r="G165" s="271"/>
      <c r="H165" s="272"/>
      <c r="I165" s="272"/>
      <c r="J165" s="234" t="s">
        <v>825</v>
      </c>
      <c r="K165" s="214"/>
    </row>
    <row r="166" spans="2:11" ht="5.25" customHeight="1">
      <c r="B166" s="240"/>
      <c r="C166" s="237"/>
      <c r="D166" s="237"/>
      <c r="E166" s="237"/>
      <c r="F166" s="237"/>
      <c r="G166" s="238"/>
      <c r="H166" s="237"/>
      <c r="I166" s="237"/>
      <c r="J166" s="237"/>
      <c r="K166" s="261"/>
    </row>
    <row r="167" spans="2:11" ht="15" customHeight="1">
      <c r="B167" s="240"/>
      <c r="C167" s="220" t="s">
        <v>829</v>
      </c>
      <c r="D167" s="220"/>
      <c r="E167" s="220"/>
      <c r="F167" s="239" t="s">
        <v>826</v>
      </c>
      <c r="G167" s="220"/>
      <c r="H167" s="220" t="s">
        <v>865</v>
      </c>
      <c r="I167" s="220" t="s">
        <v>828</v>
      </c>
      <c r="J167" s="220">
        <v>120</v>
      </c>
      <c r="K167" s="261"/>
    </row>
    <row r="168" spans="2:11" ht="15" customHeight="1">
      <c r="B168" s="240"/>
      <c r="C168" s="220" t="s">
        <v>874</v>
      </c>
      <c r="D168" s="220"/>
      <c r="E168" s="220"/>
      <c r="F168" s="239" t="s">
        <v>826</v>
      </c>
      <c r="G168" s="220"/>
      <c r="H168" s="220" t="s">
        <v>875</v>
      </c>
      <c r="I168" s="220" t="s">
        <v>828</v>
      </c>
      <c r="J168" s="220" t="s">
        <v>876</v>
      </c>
      <c r="K168" s="261"/>
    </row>
    <row r="169" spans="2:11" ht="15" customHeight="1">
      <c r="B169" s="240"/>
      <c r="C169" s="220" t="s">
        <v>779</v>
      </c>
      <c r="D169" s="220"/>
      <c r="E169" s="220"/>
      <c r="F169" s="239" t="s">
        <v>826</v>
      </c>
      <c r="G169" s="220"/>
      <c r="H169" s="220" t="s">
        <v>892</v>
      </c>
      <c r="I169" s="220" t="s">
        <v>828</v>
      </c>
      <c r="J169" s="220" t="s">
        <v>876</v>
      </c>
      <c r="K169" s="261"/>
    </row>
    <row r="170" spans="2:11" ht="15" customHeight="1">
      <c r="B170" s="240"/>
      <c r="C170" s="220" t="s">
        <v>831</v>
      </c>
      <c r="D170" s="220"/>
      <c r="E170" s="220"/>
      <c r="F170" s="239" t="s">
        <v>832</v>
      </c>
      <c r="G170" s="220"/>
      <c r="H170" s="220" t="s">
        <v>892</v>
      </c>
      <c r="I170" s="220" t="s">
        <v>828</v>
      </c>
      <c r="J170" s="220">
        <v>50</v>
      </c>
      <c r="K170" s="261"/>
    </row>
    <row r="171" spans="2:11" ht="15" customHeight="1">
      <c r="B171" s="240"/>
      <c r="C171" s="220" t="s">
        <v>834</v>
      </c>
      <c r="D171" s="220"/>
      <c r="E171" s="220"/>
      <c r="F171" s="239" t="s">
        <v>826</v>
      </c>
      <c r="G171" s="220"/>
      <c r="H171" s="220" t="s">
        <v>892</v>
      </c>
      <c r="I171" s="220" t="s">
        <v>836</v>
      </c>
      <c r="J171" s="220"/>
      <c r="K171" s="261"/>
    </row>
    <row r="172" spans="2:11" ht="15" customHeight="1">
      <c r="B172" s="240"/>
      <c r="C172" s="220" t="s">
        <v>845</v>
      </c>
      <c r="D172" s="220"/>
      <c r="E172" s="220"/>
      <c r="F172" s="239" t="s">
        <v>832</v>
      </c>
      <c r="G172" s="220"/>
      <c r="H172" s="220" t="s">
        <v>892</v>
      </c>
      <c r="I172" s="220" t="s">
        <v>828</v>
      </c>
      <c r="J172" s="220">
        <v>50</v>
      </c>
      <c r="K172" s="261"/>
    </row>
    <row r="173" spans="2:11" ht="15" customHeight="1">
      <c r="B173" s="240"/>
      <c r="C173" s="220" t="s">
        <v>853</v>
      </c>
      <c r="D173" s="220"/>
      <c r="E173" s="220"/>
      <c r="F173" s="239" t="s">
        <v>832</v>
      </c>
      <c r="G173" s="220"/>
      <c r="H173" s="220" t="s">
        <v>892</v>
      </c>
      <c r="I173" s="220" t="s">
        <v>828</v>
      </c>
      <c r="J173" s="220">
        <v>50</v>
      </c>
      <c r="K173" s="261"/>
    </row>
    <row r="174" spans="2:11" ht="15" customHeight="1">
      <c r="B174" s="240"/>
      <c r="C174" s="220" t="s">
        <v>851</v>
      </c>
      <c r="D174" s="220"/>
      <c r="E174" s="220"/>
      <c r="F174" s="239" t="s">
        <v>832</v>
      </c>
      <c r="G174" s="220"/>
      <c r="H174" s="220" t="s">
        <v>892</v>
      </c>
      <c r="I174" s="220" t="s">
        <v>828</v>
      </c>
      <c r="J174" s="220">
        <v>50</v>
      </c>
      <c r="K174" s="261"/>
    </row>
    <row r="175" spans="2:11" ht="15" customHeight="1">
      <c r="B175" s="240"/>
      <c r="C175" s="220" t="s">
        <v>110</v>
      </c>
      <c r="D175" s="220"/>
      <c r="E175" s="220"/>
      <c r="F175" s="239" t="s">
        <v>826</v>
      </c>
      <c r="G175" s="220"/>
      <c r="H175" s="220" t="s">
        <v>893</v>
      </c>
      <c r="I175" s="220" t="s">
        <v>894</v>
      </c>
      <c r="J175" s="220"/>
      <c r="K175" s="261"/>
    </row>
    <row r="176" spans="2:11" ht="15" customHeight="1">
      <c r="B176" s="240"/>
      <c r="C176" s="220" t="s">
        <v>55</v>
      </c>
      <c r="D176" s="220"/>
      <c r="E176" s="220"/>
      <c r="F176" s="239" t="s">
        <v>826</v>
      </c>
      <c r="G176" s="220"/>
      <c r="H176" s="220" t="s">
        <v>895</v>
      </c>
      <c r="I176" s="220" t="s">
        <v>896</v>
      </c>
      <c r="J176" s="220">
        <v>1</v>
      </c>
      <c r="K176" s="261"/>
    </row>
    <row r="177" spans="2:11" ht="15" customHeight="1">
      <c r="B177" s="240"/>
      <c r="C177" s="220" t="s">
        <v>51</v>
      </c>
      <c r="D177" s="220"/>
      <c r="E177" s="220"/>
      <c r="F177" s="239" t="s">
        <v>826</v>
      </c>
      <c r="G177" s="220"/>
      <c r="H177" s="220" t="s">
        <v>897</v>
      </c>
      <c r="I177" s="220" t="s">
        <v>828</v>
      </c>
      <c r="J177" s="220">
        <v>20</v>
      </c>
      <c r="K177" s="261"/>
    </row>
    <row r="178" spans="2:11" ht="15" customHeight="1">
      <c r="B178" s="240"/>
      <c r="C178" s="220" t="s">
        <v>111</v>
      </c>
      <c r="D178" s="220"/>
      <c r="E178" s="220"/>
      <c r="F178" s="239" t="s">
        <v>826</v>
      </c>
      <c r="G178" s="220"/>
      <c r="H178" s="220" t="s">
        <v>898</v>
      </c>
      <c r="I178" s="220" t="s">
        <v>828</v>
      </c>
      <c r="J178" s="220">
        <v>255</v>
      </c>
      <c r="K178" s="261"/>
    </row>
    <row r="179" spans="2:11" ht="15" customHeight="1">
      <c r="B179" s="240"/>
      <c r="C179" s="220" t="s">
        <v>112</v>
      </c>
      <c r="D179" s="220"/>
      <c r="E179" s="220"/>
      <c r="F179" s="239" t="s">
        <v>826</v>
      </c>
      <c r="G179" s="220"/>
      <c r="H179" s="220" t="s">
        <v>791</v>
      </c>
      <c r="I179" s="220" t="s">
        <v>828</v>
      </c>
      <c r="J179" s="220">
        <v>10</v>
      </c>
      <c r="K179" s="261"/>
    </row>
    <row r="180" spans="2:11" ht="15" customHeight="1">
      <c r="B180" s="240"/>
      <c r="C180" s="220" t="s">
        <v>113</v>
      </c>
      <c r="D180" s="220"/>
      <c r="E180" s="220"/>
      <c r="F180" s="239" t="s">
        <v>826</v>
      </c>
      <c r="G180" s="220"/>
      <c r="H180" s="220" t="s">
        <v>899</v>
      </c>
      <c r="I180" s="220" t="s">
        <v>860</v>
      </c>
      <c r="J180" s="220"/>
      <c r="K180" s="261"/>
    </row>
    <row r="181" spans="2:11" ht="15" customHeight="1">
      <c r="B181" s="240"/>
      <c r="C181" s="220" t="s">
        <v>900</v>
      </c>
      <c r="D181" s="220"/>
      <c r="E181" s="220"/>
      <c r="F181" s="239" t="s">
        <v>826</v>
      </c>
      <c r="G181" s="220"/>
      <c r="H181" s="220" t="s">
        <v>901</v>
      </c>
      <c r="I181" s="220" t="s">
        <v>860</v>
      </c>
      <c r="J181" s="220"/>
      <c r="K181" s="261"/>
    </row>
    <row r="182" spans="2:11" ht="15" customHeight="1">
      <c r="B182" s="240"/>
      <c r="C182" s="220" t="s">
        <v>889</v>
      </c>
      <c r="D182" s="220"/>
      <c r="E182" s="220"/>
      <c r="F182" s="239" t="s">
        <v>826</v>
      </c>
      <c r="G182" s="220"/>
      <c r="H182" s="220" t="s">
        <v>902</v>
      </c>
      <c r="I182" s="220" t="s">
        <v>860</v>
      </c>
      <c r="J182" s="220"/>
      <c r="K182" s="261"/>
    </row>
    <row r="183" spans="2:11" ht="15" customHeight="1">
      <c r="B183" s="240"/>
      <c r="C183" s="220" t="s">
        <v>116</v>
      </c>
      <c r="D183" s="220"/>
      <c r="E183" s="220"/>
      <c r="F183" s="239" t="s">
        <v>832</v>
      </c>
      <c r="G183" s="220"/>
      <c r="H183" s="220" t="s">
        <v>903</v>
      </c>
      <c r="I183" s="220" t="s">
        <v>828</v>
      </c>
      <c r="J183" s="220">
        <v>50</v>
      </c>
      <c r="K183" s="261"/>
    </row>
    <row r="184" spans="2:11" ht="15" customHeight="1">
      <c r="B184" s="267"/>
      <c r="C184" s="249"/>
      <c r="D184" s="249"/>
      <c r="E184" s="249"/>
      <c r="F184" s="249"/>
      <c r="G184" s="249"/>
      <c r="H184" s="249"/>
      <c r="I184" s="249"/>
      <c r="J184" s="249"/>
      <c r="K184" s="268"/>
    </row>
    <row r="185" spans="2:11" ht="18.75" customHeight="1">
      <c r="B185" s="216"/>
      <c r="C185" s="220"/>
      <c r="D185" s="220"/>
      <c r="E185" s="220"/>
      <c r="F185" s="239"/>
      <c r="G185" s="220"/>
      <c r="H185" s="220"/>
      <c r="I185" s="220"/>
      <c r="J185" s="220"/>
      <c r="K185" s="216"/>
    </row>
    <row r="186" spans="2:11" ht="18.75" customHeight="1"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</row>
    <row r="187" spans="2:11" ht="13.5">
      <c r="B187" s="207"/>
      <c r="C187" s="208"/>
      <c r="D187" s="208"/>
      <c r="E187" s="208"/>
      <c r="F187" s="208"/>
      <c r="G187" s="208"/>
      <c r="H187" s="208"/>
      <c r="I187" s="208"/>
      <c r="J187" s="208"/>
      <c r="K187" s="209"/>
    </row>
    <row r="188" spans="2:11" ht="21">
      <c r="B188" s="210"/>
      <c r="C188" s="326" t="s">
        <v>904</v>
      </c>
      <c r="D188" s="326"/>
      <c r="E188" s="326"/>
      <c r="F188" s="326"/>
      <c r="G188" s="326"/>
      <c r="H188" s="326"/>
      <c r="I188" s="326"/>
      <c r="J188" s="326"/>
      <c r="K188" s="211"/>
    </row>
    <row r="189" spans="2:11" ht="25.5" customHeight="1">
      <c r="B189" s="210"/>
      <c r="C189" s="273" t="s">
        <v>905</v>
      </c>
      <c r="D189" s="273"/>
      <c r="E189" s="273"/>
      <c r="F189" s="273" t="s">
        <v>906</v>
      </c>
      <c r="G189" s="274"/>
      <c r="H189" s="325" t="s">
        <v>907</v>
      </c>
      <c r="I189" s="325"/>
      <c r="J189" s="325"/>
      <c r="K189" s="211"/>
    </row>
    <row r="190" spans="2:11" ht="5.25" customHeight="1">
      <c r="B190" s="240"/>
      <c r="C190" s="237"/>
      <c r="D190" s="237"/>
      <c r="E190" s="237"/>
      <c r="F190" s="237"/>
      <c r="G190" s="220"/>
      <c r="H190" s="237"/>
      <c r="I190" s="237"/>
      <c r="J190" s="237"/>
      <c r="K190" s="261"/>
    </row>
    <row r="191" spans="2:11" ht="15" customHeight="1">
      <c r="B191" s="240"/>
      <c r="C191" s="220" t="s">
        <v>908</v>
      </c>
      <c r="D191" s="220"/>
      <c r="E191" s="220"/>
      <c r="F191" s="239" t="s">
        <v>41</v>
      </c>
      <c r="G191" s="220"/>
      <c r="H191" s="323" t="s">
        <v>909</v>
      </c>
      <c r="I191" s="323"/>
      <c r="J191" s="323"/>
      <c r="K191" s="261"/>
    </row>
    <row r="192" spans="2:11" ht="15" customHeight="1">
      <c r="B192" s="240"/>
      <c r="C192" s="246"/>
      <c r="D192" s="220"/>
      <c r="E192" s="220"/>
      <c r="F192" s="239" t="s">
        <v>42</v>
      </c>
      <c r="G192" s="220"/>
      <c r="H192" s="323" t="s">
        <v>910</v>
      </c>
      <c r="I192" s="323"/>
      <c r="J192" s="323"/>
      <c r="K192" s="261"/>
    </row>
    <row r="193" spans="2:11" ht="15" customHeight="1">
      <c r="B193" s="240"/>
      <c r="C193" s="246"/>
      <c r="D193" s="220"/>
      <c r="E193" s="220"/>
      <c r="F193" s="239" t="s">
        <v>45</v>
      </c>
      <c r="G193" s="220"/>
      <c r="H193" s="323" t="s">
        <v>911</v>
      </c>
      <c r="I193" s="323"/>
      <c r="J193" s="323"/>
      <c r="K193" s="261"/>
    </row>
    <row r="194" spans="2:11" ht="15" customHeight="1">
      <c r="B194" s="240"/>
      <c r="C194" s="220"/>
      <c r="D194" s="220"/>
      <c r="E194" s="220"/>
      <c r="F194" s="239" t="s">
        <v>43</v>
      </c>
      <c r="G194" s="220"/>
      <c r="H194" s="323" t="s">
        <v>912</v>
      </c>
      <c r="I194" s="323"/>
      <c r="J194" s="323"/>
      <c r="K194" s="261"/>
    </row>
    <row r="195" spans="2:11" ht="15" customHeight="1">
      <c r="B195" s="240"/>
      <c r="C195" s="220"/>
      <c r="D195" s="220"/>
      <c r="E195" s="220"/>
      <c r="F195" s="239" t="s">
        <v>44</v>
      </c>
      <c r="G195" s="220"/>
      <c r="H195" s="323" t="s">
        <v>913</v>
      </c>
      <c r="I195" s="323"/>
      <c r="J195" s="323"/>
      <c r="K195" s="261"/>
    </row>
    <row r="196" spans="2:11" ht="15" customHeight="1">
      <c r="B196" s="240"/>
      <c r="C196" s="220"/>
      <c r="D196" s="220"/>
      <c r="E196" s="220"/>
      <c r="F196" s="239"/>
      <c r="G196" s="220"/>
      <c r="H196" s="220"/>
      <c r="I196" s="220"/>
      <c r="J196" s="220"/>
      <c r="K196" s="261"/>
    </row>
    <row r="197" spans="2:11" ht="15" customHeight="1">
      <c r="B197" s="240"/>
      <c r="C197" s="220" t="s">
        <v>872</v>
      </c>
      <c r="D197" s="220"/>
      <c r="E197" s="220"/>
      <c r="F197" s="239" t="s">
        <v>75</v>
      </c>
      <c r="G197" s="220"/>
      <c r="H197" s="323" t="s">
        <v>914</v>
      </c>
      <c r="I197" s="323"/>
      <c r="J197" s="323"/>
      <c r="K197" s="261"/>
    </row>
    <row r="198" spans="2:11" ht="15" customHeight="1">
      <c r="B198" s="240"/>
      <c r="C198" s="246"/>
      <c r="D198" s="220"/>
      <c r="E198" s="220"/>
      <c r="F198" s="239" t="s">
        <v>773</v>
      </c>
      <c r="G198" s="220"/>
      <c r="H198" s="323" t="s">
        <v>774</v>
      </c>
      <c r="I198" s="323"/>
      <c r="J198" s="323"/>
      <c r="K198" s="261"/>
    </row>
    <row r="199" spans="2:11" ht="15" customHeight="1">
      <c r="B199" s="240"/>
      <c r="C199" s="220"/>
      <c r="D199" s="220"/>
      <c r="E199" s="220"/>
      <c r="F199" s="239" t="s">
        <v>771</v>
      </c>
      <c r="G199" s="220"/>
      <c r="H199" s="323" t="s">
        <v>915</v>
      </c>
      <c r="I199" s="323"/>
      <c r="J199" s="323"/>
      <c r="K199" s="261"/>
    </row>
    <row r="200" spans="2:11" ht="15" customHeight="1">
      <c r="B200" s="275"/>
      <c r="C200" s="246"/>
      <c r="D200" s="246"/>
      <c r="E200" s="246"/>
      <c r="F200" s="239" t="s">
        <v>775</v>
      </c>
      <c r="G200" s="225"/>
      <c r="H200" s="324" t="s">
        <v>776</v>
      </c>
      <c r="I200" s="324"/>
      <c r="J200" s="324"/>
      <c r="K200" s="276"/>
    </row>
    <row r="201" spans="2:11" ht="15" customHeight="1">
      <c r="B201" s="275"/>
      <c r="C201" s="246"/>
      <c r="D201" s="246"/>
      <c r="E201" s="246"/>
      <c r="F201" s="239" t="s">
        <v>777</v>
      </c>
      <c r="G201" s="225"/>
      <c r="H201" s="324" t="s">
        <v>916</v>
      </c>
      <c r="I201" s="324"/>
      <c r="J201" s="324"/>
      <c r="K201" s="276"/>
    </row>
    <row r="202" spans="2:11" ht="15" customHeight="1">
      <c r="B202" s="275"/>
      <c r="C202" s="246"/>
      <c r="D202" s="246"/>
      <c r="E202" s="246"/>
      <c r="F202" s="277"/>
      <c r="G202" s="225"/>
      <c r="H202" s="278"/>
      <c r="I202" s="278"/>
      <c r="J202" s="278"/>
      <c r="K202" s="276"/>
    </row>
    <row r="203" spans="2:11" ht="15" customHeight="1">
      <c r="B203" s="275"/>
      <c r="C203" s="220" t="s">
        <v>896</v>
      </c>
      <c r="D203" s="246"/>
      <c r="E203" s="246"/>
      <c r="F203" s="239">
        <v>1</v>
      </c>
      <c r="G203" s="225"/>
      <c r="H203" s="324" t="s">
        <v>917</v>
      </c>
      <c r="I203" s="324"/>
      <c r="J203" s="324"/>
      <c r="K203" s="276"/>
    </row>
    <row r="204" spans="2:11" ht="15" customHeight="1">
      <c r="B204" s="275"/>
      <c r="C204" s="246"/>
      <c r="D204" s="246"/>
      <c r="E204" s="246"/>
      <c r="F204" s="239">
        <v>2</v>
      </c>
      <c r="G204" s="225"/>
      <c r="H204" s="324" t="s">
        <v>918</v>
      </c>
      <c r="I204" s="324"/>
      <c r="J204" s="324"/>
      <c r="K204" s="276"/>
    </row>
    <row r="205" spans="2:11" ht="15" customHeight="1">
      <c r="B205" s="275"/>
      <c r="C205" s="246"/>
      <c r="D205" s="246"/>
      <c r="E205" s="246"/>
      <c r="F205" s="239">
        <v>3</v>
      </c>
      <c r="G205" s="225"/>
      <c r="H205" s="324" t="s">
        <v>919</v>
      </c>
      <c r="I205" s="324"/>
      <c r="J205" s="324"/>
      <c r="K205" s="276"/>
    </row>
    <row r="206" spans="2:11" ht="15" customHeight="1">
      <c r="B206" s="275"/>
      <c r="C206" s="246"/>
      <c r="D206" s="246"/>
      <c r="E206" s="246"/>
      <c r="F206" s="239">
        <v>4</v>
      </c>
      <c r="G206" s="225"/>
      <c r="H206" s="324" t="s">
        <v>920</v>
      </c>
      <c r="I206" s="324"/>
      <c r="J206" s="324"/>
      <c r="K206" s="276"/>
    </row>
    <row r="207" spans="2:11" ht="12.75" customHeight="1">
      <c r="B207" s="279"/>
      <c r="C207" s="280"/>
      <c r="D207" s="280"/>
      <c r="E207" s="280"/>
      <c r="F207" s="280"/>
      <c r="G207" s="280"/>
      <c r="H207" s="280"/>
      <c r="I207" s="280"/>
      <c r="J207" s="280"/>
      <c r="K207" s="281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D29:J29"/>
    <mergeCell ref="D31:J31"/>
    <mergeCell ref="C24:J24"/>
    <mergeCell ref="E47:J47"/>
    <mergeCell ref="D33:J33"/>
    <mergeCell ref="G34:J34"/>
    <mergeCell ref="G35:J35"/>
    <mergeCell ref="D49:J49"/>
    <mergeCell ref="E48:J48"/>
    <mergeCell ref="G36:J36"/>
    <mergeCell ref="G37:J37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C120:J120"/>
    <mergeCell ref="C145:J145"/>
    <mergeCell ref="C188:J188"/>
    <mergeCell ref="H191:J191"/>
    <mergeCell ref="D60:J60"/>
    <mergeCell ref="D63:J63"/>
    <mergeCell ref="D64:J64"/>
    <mergeCell ref="D66:J66"/>
    <mergeCell ref="D65:J65"/>
    <mergeCell ref="C100:J100"/>
    <mergeCell ref="H205:J205"/>
    <mergeCell ref="H206:J206"/>
    <mergeCell ref="H204:J204"/>
    <mergeCell ref="H201:J201"/>
    <mergeCell ref="H189:J189"/>
    <mergeCell ref="C163:J163"/>
    <mergeCell ref="H199:J199"/>
    <mergeCell ref="H194:J194"/>
    <mergeCell ref="H192:J192"/>
    <mergeCell ref="H203:J203"/>
    <mergeCell ref="H200:J200"/>
    <mergeCell ref="H198:J198"/>
    <mergeCell ref="H197:J197"/>
    <mergeCell ref="H195:J195"/>
    <mergeCell ref="H193:J19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Nechybová Věra</dc:creator>
  <cp:keywords/>
  <dc:description/>
  <cp:lastModifiedBy>Bc. Nechybová Věra</cp:lastModifiedBy>
  <dcterms:created xsi:type="dcterms:W3CDTF">2015-06-08T13:11:59Z</dcterms:created>
  <dcterms:modified xsi:type="dcterms:W3CDTF">2015-06-08T13:11:59Z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