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SO 01 - Komunikace a chod..." sheetId="2" r:id="rId2"/>
    <sheet name="SO 01a - Vedlejší náklady" sheetId="3" r:id="rId3"/>
    <sheet name="SO 02 - Jednotná kanalizace" sheetId="4" r:id="rId4"/>
    <sheet name="SO 02a - Vedlejší náklady" sheetId="5" r:id="rId5"/>
    <sheet name="SO 03 - Veřejné osvětlení..." sheetId="6" r:id="rId6"/>
    <sheet name="Pokyny pro vyplnění" sheetId="7" r:id="rId7"/>
  </sheets>
  <definedNames>
    <definedName name="_xlnm._FilterDatabase" localSheetId="1" hidden="1">'SO 01 - Komunikace a chod...'!$C$86:$K$86</definedName>
    <definedName name="_xlnm._FilterDatabase" localSheetId="2" hidden="1">'SO 01a - Vedlejší náklady'!$C$76:$K$76</definedName>
    <definedName name="_xlnm._FilterDatabase" localSheetId="3" hidden="1">'SO 02 - Jednotná kanalizace'!$C$83:$K$83</definedName>
    <definedName name="_xlnm._FilterDatabase" localSheetId="4" hidden="1">'SO 02a - Vedlejší náklady'!$C$76:$K$76</definedName>
    <definedName name="_xlnm._FilterDatabase" localSheetId="5" hidden="1">'SO 03 - Veřejné osvětlení...'!$C$99:$K$99</definedName>
    <definedName name="_xlnm.Print_Titles" localSheetId="0">'Rekapitulace stavby'!$49:$49</definedName>
    <definedName name="_xlnm.Print_Titles" localSheetId="1">'SO 01 - Komunikace a chod...'!$86:$86</definedName>
    <definedName name="_xlnm.Print_Titles" localSheetId="2">'SO 01a - Vedlejší náklady'!$76:$76</definedName>
    <definedName name="_xlnm.Print_Titles" localSheetId="3">'SO 02 - Jednotná kanalizace'!$83:$83</definedName>
    <definedName name="_xlnm.Print_Titles" localSheetId="4">'SO 02a - Vedlejší náklady'!$76:$76</definedName>
    <definedName name="_xlnm.Print_Titles" localSheetId="5">'SO 03 - Veřejné osvětlení...'!$99:$99</definedName>
    <definedName name="_xlnm.Print_Area" localSheetId="6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stavby'!$C$39:$AQ$57</definedName>
    <definedName name="_xlnm.Print_Area" localSheetId="1">'SO 01 - Komunikace a chod...'!$C$4:$J$36,'SO 01 - Komunikace a chod...'!$C$42:$J$68,'SO 01 - Komunikace a chod...'!$C$74:$K$219</definedName>
    <definedName name="_xlnm.Print_Area" localSheetId="2">'SO 01a - Vedlejší náklady'!$C$4:$J$36,'SO 01a - Vedlejší náklady'!$C$42:$J$58,'SO 01a - Vedlejší náklady'!$C$64:$K$79</definedName>
    <definedName name="_xlnm.Print_Area" localSheetId="3">'SO 02 - Jednotná kanalizace'!$C$4:$J$36,'SO 02 - Jednotná kanalizace'!$C$42:$J$65,'SO 02 - Jednotná kanalizace'!$C$71:$K$163</definedName>
    <definedName name="_xlnm.Print_Area" localSheetId="4">'SO 02a - Vedlejší náklady'!$C$4:$J$36,'SO 02a - Vedlejší náklady'!$C$42:$J$58,'SO 02a - Vedlejší náklady'!$C$64:$K$79</definedName>
    <definedName name="_xlnm.Print_Area" localSheetId="5">'SO 03 - Veřejné osvětlení...'!$C$4:$J$36,'SO 03 - Veřejné osvětlení...'!$C$42:$J$81,'SO 03 - Veřejné osvětlení...'!$C$87:$K$158</definedName>
  </definedNames>
  <calcPr fullCalcOnLoad="1"/>
</workbook>
</file>

<file path=xl/sharedStrings.xml><?xml version="1.0" encoding="utf-8"?>
<sst xmlns="http://schemas.openxmlformats.org/spreadsheetml/2006/main" count="4546" uniqueCount="900">
  <si>
    <t>Export VZ</t>
  </si>
  <si>
    <t>List obsahuje:</t>
  </si>
  <si>
    <t>3.0</t>
  </si>
  <si>
    <t>ZAMOK</t>
  </si>
  <si>
    <t>False</t>
  </si>
  <si>
    <t>{cc273a75-2515-4a62-9696-43bd78d5978d}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</si>
  <si>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</si>
  <si>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</si>
  <si>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</si>
  <si>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</si>
  <si>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</si>
  <si>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</si>
  <si>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</si>
  <si>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</si>
  <si>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4456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</si>
  <si>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</si>
  <si>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</si>
  <si>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Lovosice, ul. P. Holého, oprava komunikace a odvod povrch. vod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</si>
  <si>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</si>
  <si>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</si>
  <si>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</si>
  <si>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</si>
  <si>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</si>
  <si>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</si>
  <si>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</si>
  <si>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</si>
  <si>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13.5.2016</t>
  </si>
  <si>
    <t>10</t>
  </si>
  <si>
    <t>100</t>
  </si>
  <si>
    <t>Zadavatel:</t>
  </si>
  <si>
    <t>IČ:</t>
  </si>
  <si>
    <t>Město Lovosice</t>
  </si>
  <si>
    <t>DIČ:</t>
  </si>
  <si>
    <t>Uchazeč:</t>
  </si>
  <si>
    <t>Vyplň údaj</t>
  </si>
  <si>
    <t>Projektant:</t>
  </si>
  <si>
    <t>Báňské projekty Teplice a.s.</t>
  </si>
  <si>
    <t>True</t>
  </si>
  <si>
    <t>Poznámka: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</si>
  <si>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</si>
  <si>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</si>
  <si>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</si>
  <si>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</si>
  <si>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</si>
  <si>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</si>
  <si>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</si>
  <si>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</si>
  <si>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</si>
  <si>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</si>
  <si>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</si>
  <si>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</si>
  <si>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</si>
  <si>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</si>
  <si>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</si>
  <si>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</si>
  <si>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</si>
  <si>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</si>
  <si>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</si>
  <si>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</si>
  <si>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</si>
  <si>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</si>
  <si>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</si>
  <si>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</si>
  <si>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</si>
  <si>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</si>
  <si>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</si>
  <si>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</si>
  <si>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</si>
  <si>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</si>
  <si>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</si>
  <si>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</si>
  <si>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</si>
  <si>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</si>
  <si>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</si>
  <si>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</si>
  <si>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</si>
  <si>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</si>
  <si>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</si>
  <si>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</si>
  <si>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Komunikace a chodníky</t>
  </si>
  <si>
    <t>STA</t>
  </si>
  <si>
    <t>{37723220-ff3c-47d1-b781-5c271534fc34}</t>
  </si>
  <si>
    <t>822 26</t>
  </si>
  <si>
    <t>2</t>
  </si>
  <si>
    <t>SO 01a</t>
  </si>
  <si>
    <t>Vedlejší náklady</t>
  </si>
  <si>
    <t>VON</t>
  </si>
  <si>
    <t>{f92c48d7-6d1e-4f4f-9ada-4bcd081647fd}</t>
  </si>
  <si>
    <t>SO 02</t>
  </si>
  <si>
    <t>Jednotná kanalizace</t>
  </si>
  <si>
    <t>{203773de-0279-4a20-a228-9fc831a9a957}</t>
  </si>
  <si>
    <t>SO 02a</t>
  </si>
  <si>
    <t>{d4992560-eb35-4527-8ba9-af36a1cff3c3}</t>
  </si>
  <si>
    <t>827 21 5</t>
  </si>
  <si>
    <t>SO 03</t>
  </si>
  <si>
    <t>Veřejné osvětlení - Část elektro</t>
  </si>
  <si>
    <t>{78d41ba9-b923-47e0-add0-9502f5f8f56b}</t>
  </si>
  <si>
    <t>Zpět na list:</t>
  </si>
  <si>
    <t>KRYCÍ LIST SOUPISU</t>
  </si>
  <si>
    <t>Objekt:</t>
  </si>
  <si>
    <t>SO 01 - Komunikace a chodníky</t>
  </si>
  <si>
    <t>CZ-CPV:</t>
  </si>
  <si>
    <t>45233120-6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</si>
  <si>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</si>
  <si>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</si>
  <si>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</si>
  <si>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</si>
  <si>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</si>
  <si>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</si>
  <si>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</si>
  <si>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</si>
  <si>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</si>
  <si>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</si>
  <si>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</si>
  <si>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</si>
  <si>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</si>
  <si>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</si>
  <si>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</si>
  <si>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</si>
  <si>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</si>
  <si>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</si>
  <si>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</si>
  <si>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</si>
  <si>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</si>
  <si>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</si>
  <si>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</si>
  <si>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</si>
  <si>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</si>
  <si>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</si>
  <si>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</si>
  <si>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</si>
  <si>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</si>
  <si>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</si>
  <si>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</si>
  <si>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</si>
  <si>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</si>
  <si>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</si>
  <si>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</si>
  <si>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112101101</t>
  </si>
  <si>
    <t>Kácení stromů listnatých D kmene do 300 mm</t>
  </si>
  <si>
    <t>kus</t>
  </si>
  <si>
    <t>CS ÚRS 2016 01</t>
  </si>
  <si>
    <t>4</t>
  </si>
  <si>
    <t>-667456644</t>
  </si>
  <si>
    <t>112201101</t>
  </si>
  <si>
    <t>Odstranění pařezů D do 300 mm</t>
  </si>
  <si>
    <t>-165339250</t>
  </si>
  <si>
    <t>3</t>
  </si>
  <si>
    <t>113106121</t>
  </si>
  <si>
    <t>Rozebrání dlažeb komunikací pro pěší z betonových nebo kamenných dlaždic</t>
  </si>
  <si>
    <t>m2</t>
  </si>
  <si>
    <t>113107121</t>
  </si>
  <si>
    <t>Odstranění podkladu pl do 50 m2 z kameniva drceného tl 100 mm</t>
  </si>
  <si>
    <t>5</t>
  </si>
  <si>
    <t>113107131</t>
  </si>
  <si>
    <t>Odstranění podkladu pl do 50 m2 z betonu prostého tl 150 mm</t>
  </si>
  <si>
    <t>6</t>
  </si>
  <si>
    <t>113107141</t>
  </si>
  <si>
    <t>Odstranění podkladu pl do 50 m2 živičných tl 50 mm</t>
  </si>
  <si>
    <t>7</t>
  </si>
  <si>
    <t>113107242</t>
  </si>
  <si>
    <t>Odstranění podkladu pl přes 200 m2 živičných tl 100 mm</t>
  </si>
  <si>
    <t>8</t>
  </si>
  <si>
    <t>113201111</t>
  </si>
  <si>
    <t>Vytrhání obrub chodníkových ležatých</t>
  </si>
  <si>
    <t>m</t>
  </si>
  <si>
    <t>9</t>
  </si>
  <si>
    <t>122202202</t>
  </si>
  <si>
    <t>Odkopávky a prokopávky nezapažené pro silnice objemu do 1000 m3 v hornině tř. 3</t>
  </si>
  <si>
    <t>m3</t>
  </si>
  <si>
    <t>132203302</t>
  </si>
  <si>
    <t>Hloubení rýh pro sběrné a svodné drény hl do 1,1 m v hornině tř. 3</t>
  </si>
  <si>
    <t>11</t>
  </si>
  <si>
    <t>162701105</t>
  </si>
  <si>
    <t>Vodorovné přemístění do 10000 m výkopku/sypaniny z horniny tř. 1 až 4</t>
  </si>
  <si>
    <t>VV</t>
  </si>
  <si>
    <t>927,3+223,8*0,5*0,5-43,6</t>
  </si>
  <si>
    <t>"dovoz kompostu z 20km ze SONO plus" 33,1</t>
  </si>
  <si>
    <t>Součet</t>
  </si>
  <si>
    <t>12</t>
  </si>
  <si>
    <t>162701109</t>
  </si>
  <si>
    <t>Příplatek k vodorovnému přemístění výkopku/sypaniny z horniny tř. 1 až 4 ZKD 1000 m přes 10000 m</t>
  </si>
  <si>
    <t>-2006690716</t>
  </si>
  <si>
    <t>33,1*10 'Přepočtené koeficientem množství</t>
  </si>
  <si>
    <t>13</t>
  </si>
  <si>
    <t>171101131</t>
  </si>
  <si>
    <t>Uložení sypaniny z hornin nesoudržných a soudržných střídavě do násypů zhutněných</t>
  </si>
  <si>
    <t>14</t>
  </si>
  <si>
    <t>171201201</t>
  </si>
  <si>
    <t>Uložení sypaniny na skládky</t>
  </si>
  <si>
    <t>171201211</t>
  </si>
  <si>
    <t>Poplatek za uložení odpadu ze sypaniny na skládce (skládkovné)</t>
  </si>
  <si>
    <t>t</t>
  </si>
  <si>
    <t>58</t>
  </si>
  <si>
    <t>939,65*1,7 'Přepočtené koeficientem množství</t>
  </si>
  <si>
    <t>16</t>
  </si>
  <si>
    <t>181301101</t>
  </si>
  <si>
    <t>Rozprostření ornice tl vrstvy do 100 mm pl do 500 m2 v rovině nebo ve svahu do 1:5</t>
  </si>
  <si>
    <t>17</t>
  </si>
  <si>
    <t>M</t>
  </si>
  <si>
    <t>10371500</t>
  </si>
  <si>
    <t>kompost</t>
  </si>
  <si>
    <t>1195717185</t>
  </si>
  <si>
    <t>18</t>
  </si>
  <si>
    <t>181411131</t>
  </si>
  <si>
    <t>Založení parkového trávníku výsevem plochy do 1000 m2 v rovině a ve svahu do 1:5</t>
  </si>
  <si>
    <t>19</t>
  </si>
  <si>
    <t>005724100</t>
  </si>
  <si>
    <t>osivo směs travní parková</t>
  </si>
  <si>
    <t>kg</t>
  </si>
  <si>
    <t>331*0,0315 'Přepočtené koeficientem množství</t>
  </si>
  <si>
    <t>20</t>
  </si>
  <si>
    <t>181951102</t>
  </si>
  <si>
    <t>Úprava pláně v hornině tř. 1 až 4 se zhutněním</t>
  </si>
  <si>
    <t>182101101</t>
  </si>
  <si>
    <t>Svahování v zářezech v hornině tř. 1 až 4</t>
  </si>
  <si>
    <t>22</t>
  </si>
  <si>
    <t>182201101</t>
  </si>
  <si>
    <t>Svahování násypů</t>
  </si>
  <si>
    <t>Zakládání</t>
  </si>
  <si>
    <t>23</t>
  </si>
  <si>
    <t>211571111</t>
  </si>
  <si>
    <t>Výplň odvodňovacích žeber nebo trativodů štěrkopískem tříděným</t>
  </si>
  <si>
    <t>44</t>
  </si>
  <si>
    <t>24</t>
  </si>
  <si>
    <t>212752112</t>
  </si>
  <si>
    <t>Trativod z drenážních trubek pálených DN do 100 včetně lože otevřený výkop</t>
  </si>
  <si>
    <t>45</t>
  </si>
  <si>
    <t>Svislé a kompletní konstrukce</t>
  </si>
  <si>
    <t>25</t>
  </si>
  <si>
    <t>339921132</t>
  </si>
  <si>
    <t>Osazování betonových palisád do betonového základu v řadě výšky prvku přes 0,5 do 1 m</t>
  </si>
  <si>
    <t>1633821197</t>
  </si>
  <si>
    <t>26</t>
  </si>
  <si>
    <t>592284080</t>
  </si>
  <si>
    <t>BEST-PALISÁDA PREMIUM betonová přírodní 11x11x60 cm</t>
  </si>
  <si>
    <t>1581529014</t>
  </si>
  <si>
    <t>7,0/0,11</t>
  </si>
  <si>
    <t>63,636*1,01 'Přepočtené koeficientem množství</t>
  </si>
  <si>
    <t>Komunikace pozemní</t>
  </si>
  <si>
    <t>27</t>
  </si>
  <si>
    <t>564811111</t>
  </si>
  <si>
    <t>Podklad ze štěrkodrtě ŠD tl 50 mm</t>
  </si>
  <si>
    <t>1263069280</t>
  </si>
  <si>
    <t>"betonová dlažba tl.80mm" 204,7</t>
  </si>
  <si>
    <t>28</t>
  </si>
  <si>
    <t>564851111</t>
  </si>
  <si>
    <t>Podklad ze štěrkodrtě ŠD tl 150 mm</t>
  </si>
  <si>
    <t>"betonová a reliéfní dlažba tl.60mm" 319,7+2,0</t>
  </si>
  <si>
    <t>29</t>
  </si>
  <si>
    <t>564861111</t>
  </si>
  <si>
    <t>Podklad ze štěrkodrtě ŠD tl 200 mm</t>
  </si>
  <si>
    <t>"živičná vozovka" 1453,1</t>
  </si>
  <si>
    <t>"štěrková vozovka" 20,6</t>
  </si>
  <si>
    <t>30</t>
  </si>
  <si>
    <t>564871111</t>
  </si>
  <si>
    <t>Podklad ze štěrkodrtě ŠD tl 250 mm</t>
  </si>
  <si>
    <t>1254110954</t>
  </si>
  <si>
    <t>31</t>
  </si>
  <si>
    <t>564952111</t>
  </si>
  <si>
    <t>Podklad z mechanicky zpevněného kameniva MZK tl 150 mm</t>
  </si>
  <si>
    <t>32</t>
  </si>
  <si>
    <t>565155121</t>
  </si>
  <si>
    <t>Asfaltový beton vrstva podkladní ACP 16 (obalované kamenivo OKS) tl 70 mm š přes 3 m</t>
  </si>
  <si>
    <t>-407651550</t>
  </si>
  <si>
    <t>33</t>
  </si>
  <si>
    <t>571903111</t>
  </si>
  <si>
    <t>Posyp krytu kamenivem drceným nebo těženým do 15 kg/m2</t>
  </si>
  <si>
    <t>-1350108845</t>
  </si>
  <si>
    <t>34</t>
  </si>
  <si>
    <t>573111112</t>
  </si>
  <si>
    <t>Postřik živičný infiltrační s posypem z asfaltu množství 1 kg/m2</t>
  </si>
  <si>
    <t>-1857442754</t>
  </si>
  <si>
    <t>35</t>
  </si>
  <si>
    <t>573211111</t>
  </si>
  <si>
    <t>Postřik živičný spojovací z asfaltu v množství do 0,70 kg/m2</t>
  </si>
  <si>
    <t>36</t>
  </si>
  <si>
    <t>577134221</t>
  </si>
  <si>
    <t>Asfaltový beton vrstva obrusná ACO 11 (ABS) tř. II tl 40 mm š přes 3 m z nemodifikovaného asfaltu</t>
  </si>
  <si>
    <t>37</t>
  </si>
  <si>
    <t>596211113</t>
  </si>
  <si>
    <t>Kladení zámkové dlažby komunikací pro pěší tl 60 mm skupiny A pl přes 300 m2</t>
  </si>
  <si>
    <t>38</t>
  </si>
  <si>
    <t>592452670</t>
  </si>
  <si>
    <t>dlažba betonová pro nevidomé 20 x 10 x 6 cm barevná</t>
  </si>
  <si>
    <t>2*1,03 'Přepočtené koeficientem množství</t>
  </si>
  <si>
    <t>39</t>
  </si>
  <si>
    <t>592453040</t>
  </si>
  <si>
    <t>dlažba se zámkem BEST-BEATON 20x16,5x6 cm přírodní</t>
  </si>
  <si>
    <t>319,7*1,01 'Přepočtené koeficientem množství</t>
  </si>
  <si>
    <t>40</t>
  </si>
  <si>
    <t>596212212</t>
  </si>
  <si>
    <t>Kladení zámkové dlažby pozemních komunikací tl 80 mm skupiny A pl do 300 m2</t>
  </si>
  <si>
    <t>-321996947</t>
  </si>
  <si>
    <t>41</t>
  </si>
  <si>
    <t>592453000</t>
  </si>
  <si>
    <t>dlažba se zámkem BEST-BEATON 20x16,5x8 cm přírodní</t>
  </si>
  <si>
    <t>-466440410</t>
  </si>
  <si>
    <t>204,7*1,02 'Přepočtené koeficientem množství</t>
  </si>
  <si>
    <t>Trubní vedení</t>
  </si>
  <si>
    <t>42</t>
  </si>
  <si>
    <t>895941111</t>
  </si>
  <si>
    <t>Zřízení vpusti kanalizační uliční z betonových dílců typ UV-50 normální</t>
  </si>
  <si>
    <t>1469143400</t>
  </si>
  <si>
    <t>43</t>
  </si>
  <si>
    <t>592238520</t>
  </si>
  <si>
    <t>dno betonové pro uliční vpusť s kalovou prohlubní TBV-Q 2a 45x30x5 cm</t>
  </si>
  <si>
    <t>-2068794781</t>
  </si>
  <si>
    <t>59223854</t>
  </si>
  <si>
    <t>skruž betonová pro uliční vpusť se sifonem PVC DN 200 TBV-Q 450/555/3z DN 200</t>
  </si>
  <si>
    <t>-1142893390</t>
  </si>
  <si>
    <t>592238580</t>
  </si>
  <si>
    <t>skruž betonová pro uliční vpusť horní TBV-Q 450/555/5d, 45x55x5 cm</t>
  </si>
  <si>
    <t>1899136568</t>
  </si>
  <si>
    <t>46</t>
  </si>
  <si>
    <t>592238640</t>
  </si>
  <si>
    <t>prstenec betonový pro uliční vpusť vyrovnávací TBV-Q 390/60/10a, 39x6x5 cm</t>
  </si>
  <si>
    <t>735754198</t>
  </si>
  <si>
    <t>47</t>
  </si>
  <si>
    <t>592238740</t>
  </si>
  <si>
    <t>koš pozink. C3 DIN 4052, vysoký, pro rám 500/300</t>
  </si>
  <si>
    <t>-1135314059</t>
  </si>
  <si>
    <t>48</t>
  </si>
  <si>
    <t>592238760</t>
  </si>
  <si>
    <t>rám zabetonovaný DIN 19583-9 500/500 mm</t>
  </si>
  <si>
    <t>1104006744</t>
  </si>
  <si>
    <t>49</t>
  </si>
  <si>
    <t>592238780</t>
  </si>
  <si>
    <t>mříž M1 D400 DIN 19583-13, 500/500 mm</t>
  </si>
  <si>
    <t>1592316403</t>
  </si>
  <si>
    <t>50</t>
  </si>
  <si>
    <t>899231111</t>
  </si>
  <si>
    <t>Výšková úprava uličního vstupu nebo vpusti do 200 mm zvýšením mříže</t>
  </si>
  <si>
    <t>51</t>
  </si>
  <si>
    <t>899431111</t>
  </si>
  <si>
    <t>Výšková úprava uličního vstupu nebo vpusti do 200 mm zvýšením krycího hrnce, šoupěte nebo hydrantu</t>
  </si>
  <si>
    <t>Ostatní konstrukce a práce, bourání</t>
  </si>
  <si>
    <t>52</t>
  </si>
  <si>
    <t>914111111</t>
  </si>
  <si>
    <t>Montáž svislé dopravní značky do velikosti 1 m2 objímkami na sloupek nebo konzolu</t>
  </si>
  <si>
    <t>53</t>
  </si>
  <si>
    <t>404442580</t>
  </si>
  <si>
    <t>značka svislá reflexní AL- 3M 500 x 700 mm</t>
  </si>
  <si>
    <t>"viz PD" 2+2+1</t>
  </si>
  <si>
    <t>54</t>
  </si>
  <si>
    <t>914511112</t>
  </si>
  <si>
    <t>Montáž sloupku dopravních značek délky do 3,5 m s betonovým základem a patkou</t>
  </si>
  <si>
    <t>1022337945</t>
  </si>
  <si>
    <t>55</t>
  </si>
  <si>
    <t>404452300</t>
  </si>
  <si>
    <t>sloupek Zn 70 - 350</t>
  </si>
  <si>
    <t>56</t>
  </si>
  <si>
    <t>915211111</t>
  </si>
  <si>
    <t>Vodorovné dopravní značení bílým plastem dělící čáry souvislé šířky 125 mm</t>
  </si>
  <si>
    <t>1232335112</t>
  </si>
  <si>
    <t>"V10b" 126,0</t>
  </si>
  <si>
    <t>57</t>
  </si>
  <si>
    <t>915221111</t>
  </si>
  <si>
    <t>Vodorovné dopravní značení bílým plastem vodící čáry šířky 250 mm</t>
  </si>
  <si>
    <t>-1974058988</t>
  </si>
  <si>
    <t>"V10d" 67,0</t>
  </si>
  <si>
    <t>915231111</t>
  </si>
  <si>
    <t>Vodorovné dopravní značení bílým plastem plošné</t>
  </si>
  <si>
    <t>-1369572780</t>
  </si>
  <si>
    <t>"V13a" 3,2+16,5</t>
  </si>
  <si>
    <t>59</t>
  </si>
  <si>
    <t>915311111</t>
  </si>
  <si>
    <t>Předformátované vodorovné dopravní značení</t>
  </si>
  <si>
    <t>-1357926930</t>
  </si>
  <si>
    <t>"V10f (symbol O1)" 2</t>
  </si>
  <si>
    <t>60</t>
  </si>
  <si>
    <t>915611111</t>
  </si>
  <si>
    <t>Předznačení vodorovného liniového značení</t>
  </si>
  <si>
    <t>126,0+67,0</t>
  </si>
  <si>
    <t>61</t>
  </si>
  <si>
    <t>915621111</t>
  </si>
  <si>
    <t>Předznačení vodorovného plošného značení</t>
  </si>
  <si>
    <t>62</t>
  </si>
  <si>
    <t>916131213</t>
  </si>
  <si>
    <t>Osazení silničního obrubníku betonového stojatého s boční opěrou do lože z betonu prostého</t>
  </si>
  <si>
    <t>-675283489</t>
  </si>
  <si>
    <t>325,0+112,0</t>
  </si>
  <si>
    <t>63</t>
  </si>
  <si>
    <t>592175040</t>
  </si>
  <si>
    <t>obrubník BEST-MONO II, 100x15/12x25 cm, přírodní</t>
  </si>
  <si>
    <t>325*1,01 'Přepočtené koeficientem množství</t>
  </si>
  <si>
    <t>64</t>
  </si>
  <si>
    <t>592175100</t>
  </si>
  <si>
    <t>obrubník betonový silniční nájezdový 100x15x15 cm</t>
  </si>
  <si>
    <t>1191971959</t>
  </si>
  <si>
    <t>112*1,01 'Přepočtené koeficientem množství</t>
  </si>
  <si>
    <t>65</t>
  </si>
  <si>
    <t>916231213</t>
  </si>
  <si>
    <t>Osazení chodníkového obrubníku betonového stojatého s boční opěrou do lože z betonu prostého</t>
  </si>
  <si>
    <t>74,0+77,0</t>
  </si>
  <si>
    <t>66</t>
  </si>
  <si>
    <t>592174090</t>
  </si>
  <si>
    <t>obrubník betonový chodníkový 100x8x25 cm</t>
  </si>
  <si>
    <t>2115529787</t>
  </si>
  <si>
    <t>74*1,01 'Přepočtené koeficientem množství</t>
  </si>
  <si>
    <t>67</t>
  </si>
  <si>
    <t>59217512</t>
  </si>
  <si>
    <t>obrubník betonový 100x5x20 cm přírodní</t>
  </si>
  <si>
    <t>-1579411323</t>
  </si>
  <si>
    <t>77*1,01 'Přepočtené koeficientem množství</t>
  </si>
  <si>
    <t>68</t>
  </si>
  <si>
    <t>968300000</t>
  </si>
  <si>
    <t>Odstranění uliční vpusti</t>
  </si>
  <si>
    <t>997</t>
  </si>
  <si>
    <t>Přesun sutě</t>
  </si>
  <si>
    <t>69</t>
  </si>
  <si>
    <t>997221551</t>
  </si>
  <si>
    <t>Vodorovná doprava suti ze sypkých materiálů do 1 km</t>
  </si>
  <si>
    <t>70</t>
  </si>
  <si>
    <t>997221559</t>
  </si>
  <si>
    <t>Příplatek ZKD 1 km u vodorovné dopravy suti ze sypkých materiálů</t>
  </si>
  <si>
    <t>11,245*9 'Přepočtené koeficientem množství</t>
  </si>
  <si>
    <t>71</t>
  </si>
  <si>
    <t>997221561</t>
  </si>
  <si>
    <t>Vodorovná doprava suti z kusových materiálů do 1 km</t>
  </si>
  <si>
    <t>-1093123270</t>
  </si>
  <si>
    <t>72</t>
  </si>
  <si>
    <t>997221569</t>
  </si>
  <si>
    <t>Příplatek ZKD 1 km u vodorovné dopravy suti z kusových materiálů</t>
  </si>
  <si>
    <t>946351630</t>
  </si>
  <si>
    <t>280,463*9 'Přepočtené koeficientem množství</t>
  </si>
  <si>
    <t>73</t>
  </si>
  <si>
    <t>997221571</t>
  </si>
  <si>
    <t>Vodorovná doprava vybouraných hmot do 1 km</t>
  </si>
  <si>
    <t>74</t>
  </si>
  <si>
    <t>997221579</t>
  </si>
  <si>
    <t>Příplatek ZKD 1 km u vodorovné dopravy vybouraných hmot</t>
  </si>
  <si>
    <t>85,498*9 'Přepočtené koeficientem množství</t>
  </si>
  <si>
    <t>75</t>
  </si>
  <si>
    <t>997221815</t>
  </si>
  <si>
    <t>Poplatek za uložení betonového odpadu na skládce (skládkovné)</t>
  </si>
  <si>
    <t>-177366671</t>
  </si>
  <si>
    <t>76</t>
  </si>
  <si>
    <t>997221845</t>
  </si>
  <si>
    <t>Poplatek za uložení odpadu z asfaltových povrchů na skládce (skládkovné)</t>
  </si>
  <si>
    <t>77</t>
  </si>
  <si>
    <t>997221855</t>
  </si>
  <si>
    <t>Poplatek za uložení odpadu z kameniva na skládce (skládkovné)</t>
  </si>
  <si>
    <t>719985082</t>
  </si>
  <si>
    <t>998</t>
  </si>
  <si>
    <t>Přesun hmot</t>
  </si>
  <si>
    <t>78</t>
  </si>
  <si>
    <t>998225111</t>
  </si>
  <si>
    <t>Přesun hmot pro pozemní komunikace s krytem z kamene, monolitickým betonovým nebo živičným</t>
  </si>
  <si>
    <t>PSV</t>
  </si>
  <si>
    <t>Práce a dodávky PSV</t>
  </si>
  <si>
    <t>711</t>
  </si>
  <si>
    <t>Izolace proti vodě, vlhkosti a plynům</t>
  </si>
  <si>
    <t>79</t>
  </si>
  <si>
    <t>711161321</t>
  </si>
  <si>
    <t>Izolace proti zemní vlhkosti stěn foliemi nopovými pro těžké podmínky tl. 1,0 mm šířky 2,0 m</t>
  </si>
  <si>
    <t>1662457609</t>
  </si>
  <si>
    <t>SO 01a - Vedlejší náklady</t>
  </si>
  <si>
    <t>VRN - Vedlejší rozpočtové náklady</t>
  </si>
  <si>
    <t>VRN</t>
  </si>
  <si>
    <t>Vedlejší rozpočtové náklady</t>
  </si>
  <si>
    <t>030001000</t>
  </si>
  <si>
    <t>Zařízení staveniště</t>
  </si>
  <si>
    <t>kpl</t>
  </si>
  <si>
    <t>1024</t>
  </si>
  <si>
    <t>-255339106</t>
  </si>
  <si>
    <t>SO 02 - Jednotná kanalizace</t>
  </si>
  <si>
    <t xml:space="preserve">    4 - Vodorovné konstrukce</t>
  </si>
  <si>
    <t>113106123</t>
  </si>
  <si>
    <t>Rozebrání dlažeb komunikací pro pěší ze zámkových dlaždic</t>
  </si>
  <si>
    <t>-444995102</t>
  </si>
  <si>
    <t>113107142</t>
  </si>
  <si>
    <t>Odstranění podkladu pl do 50 m2 živičných tl 100 mm</t>
  </si>
  <si>
    <t>115101202</t>
  </si>
  <si>
    <t>Čerpání vody na dopravní výšku do 10 m průměrný přítok do 1000 l/min</t>
  </si>
  <si>
    <t>hod</t>
  </si>
  <si>
    <t>115101302</t>
  </si>
  <si>
    <t>Pohotovost čerpací soupravy pro dopravní výšku do 10 m přítok do 1000 l/min</t>
  </si>
  <si>
    <t>den</t>
  </si>
  <si>
    <t>132201202</t>
  </si>
  <si>
    <t>Hloubení rýh š do 2000 mm v hornině tř. 3 objemu do 1000 m3</t>
  </si>
  <si>
    <t>151101102</t>
  </si>
  <si>
    <t>Zřízení příložného pažení a rozepření stěn rýh hl do 4 m</t>
  </si>
  <si>
    <t>151101112</t>
  </si>
  <si>
    <t>Odstranění příložného pažení a rozepření stěn rýh hl do 4 m</t>
  </si>
  <si>
    <t>161101101</t>
  </si>
  <si>
    <t>Svislé přemístění výkopku z horniny tř. 1 až 4 hl výkopu do 2,5 m</t>
  </si>
  <si>
    <t>"přebytek výkopu" 123,0</t>
  </si>
  <si>
    <t>541066380</t>
  </si>
  <si>
    <t>"dovoz kompostu z 20km ze SONO plus" 3,15</t>
  </si>
  <si>
    <t>-1147196916</t>
  </si>
  <si>
    <t>3,15*10 'Přepočtené koeficientem množství</t>
  </si>
  <si>
    <t>-477965074</t>
  </si>
  <si>
    <t>123,2*1,7 'Přepočtené koeficientem množství</t>
  </si>
  <si>
    <t>174101101</t>
  </si>
  <si>
    <t>Zásyp jam, šachet rýh nebo kolem objektů sypaninou se zhutněním</t>
  </si>
  <si>
    <t>175151101</t>
  </si>
  <si>
    <t>Obsypání potrubí strojně sypaninou bez prohození, uloženou do 3 m</t>
  </si>
  <si>
    <t>583441990</t>
  </si>
  <si>
    <t>štěrkodrť frakce (Olbramovice) 0-63</t>
  </si>
  <si>
    <t>1000271349</t>
  </si>
  <si>
    <t>-1904576716</t>
  </si>
  <si>
    <t>Vodorovné konstrukce</t>
  </si>
  <si>
    <t>451573111</t>
  </si>
  <si>
    <t>Lože pod potrubí otevřený výkop ze štěrkopísku</t>
  </si>
  <si>
    <t>-1837774261</t>
  </si>
  <si>
    <t>-1883987101</t>
  </si>
  <si>
    <t>565165111</t>
  </si>
  <si>
    <t>Asfaltový beton vrstva podkladní ACP 16 (obalované kamenivo OKS) tl 80 mm š do 3 m</t>
  </si>
  <si>
    <t>577134211</t>
  </si>
  <si>
    <t>Asfaltový beton vrstva obrusná ACO 11 (ABS) tř. II tl 40 mm š do 3 m z nemodifikovaného asfaltu</t>
  </si>
  <si>
    <t>596211110</t>
  </si>
  <si>
    <t>Kladení zámkové dlažby komunikací pro pěší tl 60 mm skupiny A pl do 50 m2</t>
  </si>
  <si>
    <t>596211211</t>
  </si>
  <si>
    <t>Kladení zámkové dlažby komunikací pro pěší tl 80 mm skupiny A pl do 100 m2</t>
  </si>
  <si>
    <t>-151005027</t>
  </si>
  <si>
    <t>209427427</t>
  </si>
  <si>
    <t>75*1,02 'Přepočtené koeficientem množství</t>
  </si>
  <si>
    <t>831312121</t>
  </si>
  <si>
    <t>Montáž potrubí z trub kameninových hrdlových s integrovaným těsněním výkop sklon do 20 % DN 150</t>
  </si>
  <si>
    <t>597106750</t>
  </si>
  <si>
    <t>trouba kameninová glazovaná DN150mm L1,50m spojovací systém F</t>
  </si>
  <si>
    <t>831362121</t>
  </si>
  <si>
    <t>Montáž potrubí z trub kameninových hrdlových s integrovaným těsněním výkop sklon do 20 % DN 250</t>
  </si>
  <si>
    <t>597107020</t>
  </si>
  <si>
    <t>trouba kameninová glazovaná pouze uvnitř DN250mm L2,50m spojovací systém C Třida 160</t>
  </si>
  <si>
    <t>831372121</t>
  </si>
  <si>
    <t>Montáž potrubí z trub kameninových hrdlových s integrovaným těsněním výkop sklon do 20 % DN 300</t>
  </si>
  <si>
    <t>597107110</t>
  </si>
  <si>
    <t>trouba kameninová glazovaná DN300mm L2,50m spojovací systém C Třída 160</t>
  </si>
  <si>
    <t>837312221</t>
  </si>
  <si>
    <t>Montáž kameninových tvarovek jednoosých s integrovaným těsněním otevřený výkop DN 150</t>
  </si>
  <si>
    <t>5970000000</t>
  </si>
  <si>
    <t>Sedlo kamenin. 45°,DN 150</t>
  </si>
  <si>
    <t>597109840</t>
  </si>
  <si>
    <t>koleno kameninové glazované DN150mm 45° spojovací systém F</t>
  </si>
  <si>
    <t>597115600</t>
  </si>
  <si>
    <t>odbočka kameninová glazovaná jednoduchá šikmá DN250/150 L50cm spojovací systém C/F tř.160/-</t>
  </si>
  <si>
    <t>85036513</t>
  </si>
  <si>
    <t>Vyfrézování otvoru - d 150mm,utěsnění</t>
  </si>
  <si>
    <t>85036512</t>
  </si>
  <si>
    <t>Vyfrézování otvoru - d 250-300mm,utěsnění</t>
  </si>
  <si>
    <t>892351111</t>
  </si>
  <si>
    <t>Tlaková zkouška vodou potrubí DN 150 nebo 200</t>
  </si>
  <si>
    <t>892381111</t>
  </si>
  <si>
    <t>Tlaková zkouška vodou potrubí DN 250, DN 300 nebo 350</t>
  </si>
  <si>
    <t>894411121</t>
  </si>
  <si>
    <t>Zřízení šachet kanalizačních z betonových dílců na potrubí DN nad 200 do 300 dno beton tř. C 25/30</t>
  </si>
  <si>
    <t>592243960</t>
  </si>
  <si>
    <t>Šachty kanalizační betonové z prefabrikovaných dílců,dno DN 1000,vč.poklopu</t>
  </si>
  <si>
    <t>2009695762</t>
  </si>
  <si>
    <t>1407547590</t>
  </si>
  <si>
    <t>70*1,01 'Přepočtené koeficientem množství</t>
  </si>
  <si>
    <t>960111221</t>
  </si>
  <si>
    <t>Bourání vodních staveb z dílců prefabrikovaných betonových a železobetonových, z vodní hladiny</t>
  </si>
  <si>
    <t>969021131</t>
  </si>
  <si>
    <t>Vybourání kanalizačního potrubí DN do 300</t>
  </si>
  <si>
    <t>1262442253</t>
  </si>
  <si>
    <t>208146985</t>
  </si>
  <si>
    <t>0,701*9 'Přepočtené koeficientem množství</t>
  </si>
  <si>
    <t>-321458030</t>
  </si>
  <si>
    <t>1963434972</t>
  </si>
  <si>
    <t>6,074*9 'Přepočtené koeficientem množství</t>
  </si>
  <si>
    <t>-1245505214</t>
  </si>
  <si>
    <t>692235283</t>
  </si>
  <si>
    <t>997013803</t>
  </si>
  <si>
    <t>Poplatek za uložení stavebního odpadu z keramických materiálů na skládce (skládkovné)</t>
  </si>
  <si>
    <t>-2019332556</t>
  </si>
  <si>
    <t>998275101</t>
  </si>
  <si>
    <t>Přesun hmot pro trubní vedení z trub kameninových otevřený výkop</t>
  </si>
  <si>
    <t>SO 02a - Vedlejší náklady</t>
  </si>
  <si>
    <t>-1823721883</t>
  </si>
  <si>
    <t>SO 03 - Veřejné osvětlení - Část elektro</t>
  </si>
  <si>
    <t>F1014 - Venkovní osvětlení</t>
  </si>
  <si>
    <t>M21 - Elektromontáže</t>
  </si>
  <si>
    <t xml:space="preserve">    D1 - 210 10 Ukončení vodičů, soubory pro kabely</t>
  </si>
  <si>
    <t xml:space="preserve">    D2 - 210 20 Svítidla a osvětlovací zařízení</t>
  </si>
  <si>
    <t xml:space="preserve">    D3 - 210 22 Vedení uzemňovací</t>
  </si>
  <si>
    <t xml:space="preserve">    D4 - 210 81 Kabely silové</t>
  </si>
  <si>
    <t xml:space="preserve">    D5 - 9 Hodinové zúčtovací sazby</t>
  </si>
  <si>
    <t>M22 - Montáž sdělovací a zabezp. techniky</t>
  </si>
  <si>
    <t xml:space="preserve">    D6 - 222 26-05 Trubky</t>
  </si>
  <si>
    <t>M46 - Zemní práce při montážích</t>
  </si>
  <si>
    <t xml:space="preserve">    D7 - 460 01-002 Vytyčení trasy kabelového vedení</t>
  </si>
  <si>
    <t xml:space="preserve">    D8 - 460 03-003 Vytrhání dlažby z pískového podkladu</t>
  </si>
  <si>
    <t xml:space="preserve">    D9 - 460 03-007 Bourání živičných povrchů</t>
  </si>
  <si>
    <t xml:space="preserve">    D10 - 460 03-008 Řezání spáry v asfaltu nebo betonu</t>
  </si>
  <si>
    <t xml:space="preserve">    D11 - 460 05-07 Jáma pro stožáry veřejného osvětlení objemu do 2m3</t>
  </si>
  <si>
    <t xml:space="preserve">    D12 - 460 08-00 Betonový základ</t>
  </si>
  <si>
    <t xml:space="preserve">    D13 - 460 20-01 Hloubení kabelové rýhy šířky 35 cm</t>
  </si>
  <si>
    <t xml:space="preserve">    D14 - 460 20-03 Hloubení kabelové rýhy šířky 50 cm</t>
  </si>
  <si>
    <t xml:space="preserve">    D15 - 460 42-002 Zřízení nebo rekonstrukce kabelového lože z písku</t>
  </si>
  <si>
    <t xml:space="preserve">    D16 - 460 49-001 Fólie výstražná z PVC</t>
  </si>
  <si>
    <t xml:space="preserve">    D17 - 460 57 Ruční zához kabelové rýhy se zhutněním</t>
  </si>
  <si>
    <t xml:space="preserve">    D18 - 460 62-001 Provizorní úprava terénu v přírodní zemině</t>
  </si>
  <si>
    <t xml:space="preserve">    D19 - 460 65-001 Podkladová vrstva</t>
  </si>
  <si>
    <t xml:space="preserve">    D20 - 460 92 Zaměření kabelových tras</t>
  </si>
  <si>
    <t>F1014</t>
  </si>
  <si>
    <t>Venkovní osvětlení</t>
  </si>
  <si>
    <t>210 R001</t>
  </si>
  <si>
    <t>Stožár osvětlovací K5 bezpaticový žárově zinkovaný výška 5m</t>
  </si>
  <si>
    <t>ks</t>
  </si>
  <si>
    <t>Vlastní</t>
  </si>
  <si>
    <t>31678615.AR</t>
  </si>
  <si>
    <t>svorkovnice stožárová</t>
  </si>
  <si>
    <t>RTS</t>
  </si>
  <si>
    <t>348 R002</t>
  </si>
  <si>
    <t>svítidlo venkovní MODUS LV LEDOS 3500 V1/ND</t>
  </si>
  <si>
    <t>M21</t>
  </si>
  <si>
    <t>Elektromontáže</t>
  </si>
  <si>
    <t>D1</t>
  </si>
  <si>
    <t>210 10 Ukončení vodičů, soubory pro kabely</t>
  </si>
  <si>
    <t>210100251R00</t>
  </si>
  <si>
    <t>...ukončení kabelů smršťovací záklopkou nebo páskou, celoplastových , do průřezu 4x10 mm2</t>
  </si>
  <si>
    <t>210100252R00</t>
  </si>
  <si>
    <t>...ukončení kabelů smršťovací záklopkou nebo páskou, celoplastových , do průřezu 4x25 mm2</t>
  </si>
  <si>
    <t>D2</t>
  </si>
  <si>
    <t>210 20 Svítidla a osvětlovací zařízení</t>
  </si>
  <si>
    <t>210202036R00</t>
  </si>
  <si>
    <t>...svítidlo výbojkové na sloup,  , sodíková vysokotlaká výbojka (SHC) 70</t>
  </si>
  <si>
    <t>210204011RS2</t>
  </si>
  <si>
    <t>...stožár osvětlovací, ocelový délky do 12 m, včetně mechanizace</t>
  </si>
  <si>
    <t>D3</t>
  </si>
  <si>
    <t>210 22 Vedení uzemňovací</t>
  </si>
  <si>
    <t>210220022RT1</t>
  </si>
  <si>
    <t>...uzemňovací vedení v zemi vč. svorek, propoj. izolace spojů, FeZn, průměr 8 - 10 mm, včetně materiálu</t>
  </si>
  <si>
    <t>210220301RT2</t>
  </si>
  <si>
    <t>...svorky hromosvodové, do 2 šroubů (SS, SR 03), včetně materiálu - svorka spojovací SS pro lano</t>
  </si>
  <si>
    <t>D4</t>
  </si>
  <si>
    <t>210 81 Kabely silové</t>
  </si>
  <si>
    <t>210810014RT1</t>
  </si>
  <si>
    <t>...kabel CYKY-m 750 V, 4 x 16 mm2, volně uložený včetně dodávky materiálu</t>
  </si>
  <si>
    <t>210810045RT1</t>
  </si>
  <si>
    <t>...kabel CYKY-m 750 V, 3 x 1,5 mm2, pevně uložený včetně dodávky materiálu</t>
  </si>
  <si>
    <t>D5</t>
  </si>
  <si>
    <t>9 Hodinové zúčtovací sazby</t>
  </si>
  <si>
    <t>905      R01</t>
  </si>
  <si>
    <t>Hzs-revize provoz.souboru a st.obj., Revize</t>
  </si>
  <si>
    <t>h</t>
  </si>
  <si>
    <t>210 R003</t>
  </si>
  <si>
    <t>Demontáž stávajícího stožáru veřejného osvětlení vč. odvozu</t>
  </si>
  <si>
    <t>210 R006</t>
  </si>
  <si>
    <t>demontáž a montáž svítidla</t>
  </si>
  <si>
    <t>905 R005</t>
  </si>
  <si>
    <t>měření osvětlení a zpracování protokolu</t>
  </si>
  <si>
    <t>3457114702R</t>
  </si>
  <si>
    <t>trubka kabelová ohebná dvouplášťová korugovaná; vnější plášť z HDPE, vnitřní z LDPE; mat. není samozhášivý; mezní hodnota zatížení 450 N/5 cm; teplot.rozsah -45 až 60 °C; stupeň hořlavosti A; barva standardně červená; vnější pr.= 63,0 mm; vnitřní pr.= 52,</t>
  </si>
  <si>
    <t>M22</t>
  </si>
  <si>
    <t>Montáž sdělovací a zabezp. techniky</t>
  </si>
  <si>
    <t>D6</t>
  </si>
  <si>
    <t>222 26-05 Trubky</t>
  </si>
  <si>
    <t>222260546R00</t>
  </si>
  <si>
    <t>Trubka KOPOFLEX 63 na povrchu</t>
  </si>
  <si>
    <t>M46</t>
  </si>
  <si>
    <t>Zemní práce při montážích</t>
  </si>
  <si>
    <t>D7</t>
  </si>
  <si>
    <t>460 01-002 Vytyčení trasy kabelového vedení</t>
  </si>
  <si>
    <t>460010024RT2</t>
  </si>
  <si>
    <t>Vytýčení kabelové trasy v zastavěném prostoru, délka trasy do 500 m</t>
  </si>
  <si>
    <t>km</t>
  </si>
  <si>
    <t>D8</t>
  </si>
  <si>
    <t>460 03-003 Vytrhání dlažby z pískového podkladu</t>
  </si>
  <si>
    <t>460030033RT3</t>
  </si>
  <si>
    <t>Vytrhání kostek drobných, lože písek, nezalité sp., z plochy nad 10 m2</t>
  </si>
  <si>
    <t>D9</t>
  </si>
  <si>
    <t>460 03-007 Bourání živičných povrchů</t>
  </si>
  <si>
    <t>460030072RT3</t>
  </si>
  <si>
    <t>Bourání živičných povrchů tl. vrstvy 5 - 10 cm, v ploše nad 10 m2</t>
  </si>
  <si>
    <t>D10</t>
  </si>
  <si>
    <t>460 03-008 Řezání spáry v asfaltu nebo betonu</t>
  </si>
  <si>
    <t>460030081RT2</t>
  </si>
  <si>
    <t>Řezání spáry v asfaltu nebo betonu, v tloušťce vrstvy do 5-8 cm</t>
  </si>
  <si>
    <t>D11</t>
  </si>
  <si>
    <t>460 05-07 Jáma pro stožáry veřejného osvětlení objemu do 2m3</t>
  </si>
  <si>
    <t>460050703RT1</t>
  </si>
  <si>
    <t>Jáma do 2 m3 pro stožár veřejného osvětlení, hor.3, ruční výkop jámy</t>
  </si>
  <si>
    <t>D12</t>
  </si>
  <si>
    <t>460 08-00 Betonový základ</t>
  </si>
  <si>
    <t>460080001RT1</t>
  </si>
  <si>
    <t>Betonový základ do zeminy bez bednění, uložení betonu do výkopu</t>
  </si>
  <si>
    <t>D13</t>
  </si>
  <si>
    <t>460 20-01 Hloubení kabelové rýhy šířky 35 cm</t>
  </si>
  <si>
    <t>460200133RT2</t>
  </si>
  <si>
    <t>Výkop kabelové rýhy 35/50 cm  hor.3, ruční výkop rýhy</t>
  </si>
  <si>
    <t>460200163RT2</t>
  </si>
  <si>
    <t>Výkop kabelové rýhy 35/80 cm  hor.3, ruční výkop rýhy</t>
  </si>
  <si>
    <t>D14</t>
  </si>
  <si>
    <t>460 20-03 Hloubení kabelové rýhy šířky 50 cm</t>
  </si>
  <si>
    <t>460200303RT2</t>
  </si>
  <si>
    <t>Výkop kabelové rýhy 50/120 cm hor.3, ruční výkop rýhy</t>
  </si>
  <si>
    <t>D15</t>
  </si>
  <si>
    <t>460 42-002 Zřízení nebo rekonstrukce kabelového lože z písku</t>
  </si>
  <si>
    <t>460420022RT1</t>
  </si>
  <si>
    <t>Zřízení kabelového lože v rýze š. do 65 cm z písku, lože tloušťky 10 cm</t>
  </si>
  <si>
    <t>D16</t>
  </si>
  <si>
    <t>460 49-001 Fólie výstražná z PVC</t>
  </si>
  <si>
    <t>460490012RT1</t>
  </si>
  <si>
    <t>Fólie výstražná z PVC, šířka 33 cm, fólie PVC šířka 33 cm</t>
  </si>
  <si>
    <t>D17</t>
  </si>
  <si>
    <t>460 57 Ruční zához kabelové rýhy se zhutněním</t>
  </si>
  <si>
    <t>460570113R00</t>
  </si>
  <si>
    <t>Zához rýhy 35/30 cm, hornina třídy 3, se zhutněním</t>
  </si>
  <si>
    <t>460570133R00</t>
  </si>
  <si>
    <t>Zához rýhy 35/50 cm, hornina třídy 3, se zhutněním</t>
  </si>
  <si>
    <t>460570283R00</t>
  </si>
  <si>
    <t>Zához rýhy 50/100 cm, hornina tř. 3, se zhutněním</t>
  </si>
  <si>
    <t>D18</t>
  </si>
  <si>
    <t>460 62-001 Provizorní úprava terénu v přírodní zemině</t>
  </si>
  <si>
    <t>460620013RT1</t>
  </si>
  <si>
    <t>Provizorní úprava terénu v přírodní hornině 3, ruční vyrovnání a zhutnění</t>
  </si>
  <si>
    <t>D19</t>
  </si>
  <si>
    <t>460 65-001 Podkladová vrstva</t>
  </si>
  <si>
    <t>460650016RT2</t>
  </si>
  <si>
    <t>Podkladová vrstva z betonu, z betonu prostého C 8/10</t>
  </si>
  <si>
    <t>D20</t>
  </si>
  <si>
    <t>460 92 Zaměření kabelových tras</t>
  </si>
  <si>
    <t>460921102R00</t>
  </si>
  <si>
    <t>Zaměření a zobrazení kabel. trasy na pevný bod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</si>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</sst>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1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0" borderId="0" applyAlignment="0">
      <protection locked="0"/>
    </xf>
    <xf numFmtId="0" fontId="6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5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6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86" fillId="0" borderId="26" xfId="0" applyFont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8" fillId="0" borderId="30" xfId="0" applyNumberFormat="1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174" fontId="88" fillId="0" borderId="0" xfId="0" applyNumberFormat="1" applyFont="1" applyBorder="1" applyAlignment="1">
      <alignment vertical="center"/>
    </xf>
    <xf numFmtId="4" fontId="88" fillId="0" borderId="24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1" fillId="0" borderId="30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2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1" fillId="0" borderId="31" xfId="0" applyNumberFormat="1" applyFont="1" applyBorder="1" applyAlignment="1">
      <alignment vertical="center"/>
    </xf>
    <xf numFmtId="4" fontId="91" fillId="0" borderId="32" xfId="0" applyNumberFormat="1" applyFont="1" applyBorder="1" applyAlignment="1">
      <alignment vertical="center"/>
    </xf>
    <xf numFmtId="174" fontId="91" fillId="0" borderId="32" xfId="0" applyNumberFormat="1" applyFont="1" applyBorder="1" applyAlignment="1">
      <alignment vertical="center"/>
    </xf>
    <xf numFmtId="4" fontId="91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6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7" fillId="0" borderId="0" xfId="0" applyNumberFormat="1" applyFont="1" applyBorder="1" applyAlignment="1">
      <alignment vertical="center"/>
    </xf>
    <xf numFmtId="0" fontId="77" fillId="0" borderId="0" xfId="0" applyFont="1" applyBorder="1" applyAlignment="1" applyProtection="1">
      <alignment horizontal="right" vertical="center"/>
      <protection locked="0"/>
    </xf>
    <xf numFmtId="4" fontId="77" fillId="0" borderId="0" xfId="0" applyNumberFormat="1" applyFont="1" applyBorder="1" applyAlignment="1">
      <alignment vertical="center"/>
    </xf>
    <xf numFmtId="172" fontId="77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 applyProtection="1">
      <alignment vertical="center"/>
      <protection locked="0"/>
    </xf>
    <xf numFmtId="4" fontId="78" fillId="0" borderId="32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86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93" fillId="35" borderId="27" xfId="0" applyFont="1" applyFill="1" applyBorder="1" applyAlignment="1" applyProtection="1">
      <alignment horizontal="center" vertical="center" wrapText="1"/>
      <protection locked="0"/>
    </xf>
    <xf numFmtId="0" fontId="4" fillId="35" borderId="28" xfId="0" applyFont="1" applyFill="1" applyBorder="1" applyAlignment="1">
      <alignment horizontal="center" vertical="center" wrapText="1"/>
    </xf>
    <xf numFmtId="4" fontId="87" fillId="0" borderId="0" xfId="0" applyNumberFormat="1" applyFont="1" applyAlignment="1">
      <alignment/>
    </xf>
    <xf numFmtId="174" fontId="94" fillId="0" borderId="22" xfId="0" applyNumberFormat="1" applyFont="1" applyBorder="1" applyAlignment="1">
      <alignment/>
    </xf>
    <xf numFmtId="174" fontId="94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80" fillId="0" borderId="0" xfId="0" applyFont="1" applyAlignment="1" applyProtection="1">
      <alignment/>
      <protection locked="0"/>
    </xf>
    <xf numFmtId="4" fontId="78" fillId="0" borderId="0" xfId="0" applyNumberFormat="1" applyFont="1" applyAlignment="1">
      <alignment/>
    </xf>
    <xf numFmtId="0" fontId="80" fillId="0" borderId="30" xfId="0" applyFont="1" applyBorder="1" applyAlignment="1">
      <alignment/>
    </xf>
    <xf numFmtId="0" fontId="80" fillId="0" borderId="0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4" xfId="0" applyNumberFormat="1" applyFont="1" applyBorder="1" applyAlignment="1">
      <alignment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4" fontId="79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7" fillId="23" borderId="36" xfId="0" applyFont="1" applyFill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center" vertical="center"/>
    </xf>
    <xf numFmtId="174" fontId="77" fillId="0" borderId="0" xfId="0" applyNumberFormat="1" applyFont="1" applyBorder="1" applyAlignment="1">
      <alignment vertical="center"/>
    </xf>
    <xf numFmtId="174" fontId="77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1" fillId="0" borderId="13" xfId="0" applyFont="1" applyBorder="1" applyAlignment="1">
      <alignment vertical="center"/>
    </xf>
    <xf numFmtId="0" fontId="95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 wrapText="1"/>
    </xf>
    <xf numFmtId="175" fontId="81" fillId="0" borderId="0" xfId="0" applyNumberFormat="1" applyFont="1" applyAlignment="1">
      <alignment vertical="center"/>
    </xf>
    <xf numFmtId="0" fontId="81" fillId="0" borderId="0" xfId="0" applyFont="1" applyAlignment="1" applyProtection="1">
      <alignment vertical="center"/>
      <protection locked="0"/>
    </xf>
    <xf numFmtId="0" fontId="81" fillId="0" borderId="3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2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 wrapText="1"/>
    </xf>
    <xf numFmtId="175" fontId="82" fillId="0" borderId="0" xfId="0" applyNumberFormat="1" applyFont="1" applyBorder="1" applyAlignment="1">
      <alignment vertical="center"/>
    </xf>
    <xf numFmtId="0" fontId="82" fillId="0" borderId="0" xfId="0" applyFont="1" applyAlignment="1" applyProtection="1">
      <alignment vertical="center"/>
      <protection locked="0"/>
    </xf>
    <xf numFmtId="0" fontId="82" fillId="0" borderId="3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4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175" fontId="81" fillId="0" borderId="0" xfId="0" applyNumberFormat="1" applyFont="1" applyBorder="1" applyAlignment="1">
      <alignment vertical="center"/>
    </xf>
    <xf numFmtId="0" fontId="96" fillId="0" borderId="36" xfId="0" applyFont="1" applyBorder="1" applyAlignment="1" applyProtection="1">
      <alignment horizontal="center" vertical="center"/>
      <protection/>
    </xf>
    <xf numFmtId="49" fontId="96" fillId="0" borderId="36" xfId="0" applyNumberFormat="1" applyFont="1" applyBorder="1" applyAlignment="1" applyProtection="1">
      <alignment horizontal="left" vertical="center" wrapText="1"/>
      <protection/>
    </xf>
    <xf numFmtId="0" fontId="96" fillId="0" borderId="36" xfId="0" applyFont="1" applyBorder="1" applyAlignment="1" applyProtection="1">
      <alignment horizontal="left" vertical="center" wrapText="1"/>
      <protection/>
    </xf>
    <xf numFmtId="0" fontId="96" fillId="0" borderId="36" xfId="0" applyFont="1" applyBorder="1" applyAlignment="1" applyProtection="1">
      <alignment horizontal="center" vertical="center" wrapText="1"/>
      <protection/>
    </xf>
    <xf numFmtId="175" fontId="96" fillId="0" borderId="36" xfId="0" applyNumberFormat="1" applyFont="1" applyBorder="1" applyAlignment="1" applyProtection="1">
      <alignment vertical="center"/>
      <protection/>
    </xf>
    <xf numFmtId="4" fontId="96" fillId="23" borderId="36" xfId="0" applyNumberFormat="1" applyFont="1" applyFill="1" applyBorder="1" applyAlignment="1" applyProtection="1">
      <alignment vertical="center"/>
      <protection locked="0"/>
    </xf>
    <xf numFmtId="4" fontId="96" fillId="0" borderId="36" xfId="0" applyNumberFormat="1" applyFont="1" applyBorder="1" applyAlignment="1" applyProtection="1">
      <alignment vertical="center"/>
      <protection/>
    </xf>
    <xf numFmtId="0" fontId="96" fillId="0" borderId="13" xfId="0" applyFont="1" applyBorder="1" applyAlignment="1">
      <alignment vertical="center"/>
    </xf>
    <xf numFmtId="0" fontId="96" fillId="23" borderId="36" xfId="0" applyFont="1" applyFill="1" applyBorder="1" applyAlignment="1" applyProtection="1">
      <alignment horizontal="left" vertical="center"/>
      <protection locked="0"/>
    </xf>
    <xf numFmtId="0" fontId="96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0" fontId="77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4" fontId="77" fillId="0" borderId="32" xfId="0" applyNumberFormat="1" applyFont="1" applyBorder="1" applyAlignment="1">
      <alignment vertical="center"/>
    </xf>
    <xf numFmtId="174" fontId="77" fillId="0" borderId="3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78" fillId="0" borderId="0" xfId="0" applyFont="1" applyBorder="1" applyAlignment="1">
      <alignment horizontal="left"/>
    </xf>
    <xf numFmtId="4" fontId="78" fillId="0" borderId="0" xfId="0" applyNumberFormat="1" applyFont="1" applyBorder="1" applyAlignment="1">
      <alignment/>
    </xf>
    <xf numFmtId="0" fontId="61" fillId="33" borderId="0" xfId="36" applyFill="1" applyAlignment="1">
      <alignment/>
    </xf>
    <xf numFmtId="0" fontId="97" fillId="0" borderId="0" xfId="36" applyFont="1" applyAlignment="1">
      <alignment horizontal="center" vertical="center"/>
    </xf>
    <xf numFmtId="0" fontId="98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99" fillId="33" borderId="0" xfId="36" applyFont="1" applyFill="1" applyAlignment="1">
      <alignment vertical="center"/>
    </xf>
    <xf numFmtId="0" fontId="83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0" fontId="99" fillId="33" borderId="0" xfId="36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3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3" xfId="47" applyFont="1" applyBorder="1" applyAlignment="1">
      <alignment horizontal="left" vertical="center"/>
      <protection locked="0"/>
    </xf>
    <xf numFmtId="0" fontId="11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3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3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1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0" fillId="0" borderId="0" xfId="0" applyFont="1" applyAlignment="1">
      <alignment/>
    </xf>
    <xf numFmtId="4" fontId="90" fillId="0" borderId="0" xfId="0" applyNumberFormat="1" applyFont="1" applyAlignment="1">
      <alignment vertical="center"/>
    </xf>
    <xf numFmtId="0" fontId="90" fillId="0" borderId="0" xfId="0" applyFont="1" applyAlignment="1">
      <alignment vertical="center"/>
    </xf>
    <xf numFmtId="0" fontId="89" fillId="0" borderId="0" xfId="0" applyFont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87" fillId="0" borderId="0" xfId="0" applyNumberFormat="1" applyFont="1" applyAlignment="1">
      <alignment horizontal="right" vertical="center"/>
    </xf>
    <xf numFmtId="4" fontId="87" fillId="0" borderId="0" xfId="0" applyNumberFormat="1" applyFont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8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77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0" fontId="100" fillId="0" borderId="0" xfId="0" applyFont="1" applyAlignment="1">
      <alignment horizontal="left" vertical="top" wrapText="1"/>
    </xf>
    <xf numFmtId="0" fontId="7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99" fillId="33" borderId="0" xfId="36" applyFont="1" applyFill="1" applyAlignment="1">
      <alignment vertical="center"/>
    </xf>
    <xf numFmtId="0" fontId="8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6" fillId="0" borderId="0" xfId="0" applyFont="1" applyAlignment="1">
      <alignment horizontal="left" vertical="center" wrapText="1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11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1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ABB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65A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B1E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4F7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31D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D25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8ABB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365A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AB1E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D4F7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C31D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FD25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20" t="s">
        <v>0</v>
      </c>
      <c r="B1" s="221"/>
      <c r="C1" s="221"/>
      <c r="D1" s="222" t="s">
        <v>1</v>
      </c>
      <c r="E1" s="221"/>
      <c r="F1" s="221"/>
      <c r="G1" s="221"/>
      <c r="H1" s="221"/>
      <c r="I1" s="221"/>
      <c r="J1" s="221"/>
      <c r="K1" s="223" t="s">
        <v>718</v>
      </c>
      <c r="L1" s="223"/>
      <c r="M1" s="223"/>
      <c r="N1" s="223"/>
      <c r="O1" s="223"/>
      <c r="P1" s="223"/>
      <c r="Q1" s="223"/>
      <c r="R1" s="223"/>
      <c r="S1" s="223"/>
      <c r="T1" s="221"/>
      <c r="U1" s="221"/>
      <c r="V1" s="221"/>
      <c r="W1" s="223" t="s">
        <v>719</v>
      </c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15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335" t="s">
        <v>14</v>
      </c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21"/>
      <c r="AQ5" s="23"/>
      <c r="BE5" s="333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337" t="s">
        <v>17</v>
      </c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21"/>
      <c r="AQ6" s="23"/>
      <c r="BE6" s="307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307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307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07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20</v>
      </c>
      <c r="AO10" s="21"/>
      <c r="AP10" s="21"/>
      <c r="AQ10" s="23"/>
      <c r="BE10" s="307"/>
      <c r="BS10" s="16" t="s">
        <v>18</v>
      </c>
    </row>
    <row r="11" spans="2:71" ht="18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20</v>
      </c>
      <c r="AO11" s="21"/>
      <c r="AP11" s="21"/>
      <c r="AQ11" s="23"/>
      <c r="BE11" s="307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07"/>
      <c r="BS12" s="16" t="s">
        <v>18</v>
      </c>
    </row>
    <row r="13" spans="2:71" ht="14.25" customHeight="1">
      <c r="B13" s="20"/>
      <c r="C13" s="21"/>
      <c r="D13" s="29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34</v>
      </c>
      <c r="AO13" s="21"/>
      <c r="AP13" s="21"/>
      <c r="AQ13" s="23"/>
      <c r="BE13" s="307"/>
      <c r="BS13" s="16" t="s">
        <v>18</v>
      </c>
    </row>
    <row r="14" spans="2:71" ht="15">
      <c r="B14" s="20"/>
      <c r="C14" s="21"/>
      <c r="D14" s="21"/>
      <c r="E14" s="338" t="s">
        <v>34</v>
      </c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29" t="s">
        <v>32</v>
      </c>
      <c r="AL14" s="21"/>
      <c r="AM14" s="21"/>
      <c r="AN14" s="31" t="s">
        <v>34</v>
      </c>
      <c r="AO14" s="21"/>
      <c r="AP14" s="21"/>
      <c r="AQ14" s="23"/>
      <c r="BE14" s="307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07"/>
      <c r="BS15" s="16" t="s">
        <v>4</v>
      </c>
    </row>
    <row r="16" spans="2:71" ht="14.25" customHeight="1">
      <c r="B16" s="20"/>
      <c r="C16" s="21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307"/>
      <c r="BS16" s="16" t="s">
        <v>4</v>
      </c>
    </row>
    <row r="17" spans="2:71" ht="18" customHeight="1">
      <c r="B17" s="20"/>
      <c r="C17" s="21"/>
      <c r="D17" s="21"/>
      <c r="E17" s="27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20</v>
      </c>
      <c r="AO17" s="21"/>
      <c r="AP17" s="21"/>
      <c r="AQ17" s="23"/>
      <c r="BE17" s="307"/>
      <c r="BS17" s="16" t="s">
        <v>37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07"/>
      <c r="BS18" s="16" t="s">
        <v>6</v>
      </c>
    </row>
    <row r="19" spans="2:71" ht="14.25" customHeight="1">
      <c r="B19" s="20"/>
      <c r="C19" s="21"/>
      <c r="D19" s="29" t="s">
        <v>38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07"/>
      <c r="BS19" s="16" t="s">
        <v>6</v>
      </c>
    </row>
    <row r="20" spans="2:71" ht="120" customHeight="1">
      <c r="B20" s="20"/>
      <c r="C20" s="21"/>
      <c r="D20" s="21"/>
      <c r="E20" s="339" t="s">
        <v>39</v>
      </c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21"/>
      <c r="AP20" s="21"/>
      <c r="AQ20" s="23"/>
      <c r="BE20" s="307"/>
      <c r="BS20" s="16" t="s">
        <v>37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07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307"/>
    </row>
    <row r="23" spans="2:57" s="1" customFormat="1" ht="25.5" customHeight="1">
      <c r="B23" s="33"/>
      <c r="C23" s="34"/>
      <c r="D23" s="35" t="s">
        <v>40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40">
        <f>ROUND(AG51,2)</f>
        <v>0</v>
      </c>
      <c r="AL23" s="341"/>
      <c r="AM23" s="341"/>
      <c r="AN23" s="341"/>
      <c r="AO23" s="341"/>
      <c r="AP23" s="34"/>
      <c r="AQ23" s="37"/>
      <c r="BE23" s="324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24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2" t="s">
        <v>41</v>
      </c>
      <c r="M25" s="329"/>
      <c r="N25" s="329"/>
      <c r="O25" s="329"/>
      <c r="P25" s="34"/>
      <c r="Q25" s="34"/>
      <c r="R25" s="34"/>
      <c r="S25" s="34"/>
      <c r="T25" s="34"/>
      <c r="U25" s="34"/>
      <c r="V25" s="34"/>
      <c r="W25" s="342" t="s">
        <v>42</v>
      </c>
      <c r="X25" s="329"/>
      <c r="Y25" s="329"/>
      <c r="Z25" s="329"/>
      <c r="AA25" s="329"/>
      <c r="AB25" s="329"/>
      <c r="AC25" s="329"/>
      <c r="AD25" s="329"/>
      <c r="AE25" s="329"/>
      <c r="AF25" s="34"/>
      <c r="AG25" s="34"/>
      <c r="AH25" s="34"/>
      <c r="AI25" s="34"/>
      <c r="AJ25" s="34"/>
      <c r="AK25" s="342" t="s">
        <v>43</v>
      </c>
      <c r="AL25" s="329"/>
      <c r="AM25" s="329"/>
      <c r="AN25" s="329"/>
      <c r="AO25" s="329"/>
      <c r="AP25" s="34"/>
      <c r="AQ25" s="37"/>
      <c r="BE25" s="324"/>
    </row>
    <row r="26" spans="2:57" s="2" customFormat="1" ht="14.25" customHeight="1">
      <c r="B26" s="39"/>
      <c r="C26" s="40"/>
      <c r="D26" s="41" t="s">
        <v>44</v>
      </c>
      <c r="E26" s="40"/>
      <c r="F26" s="41" t="s">
        <v>45</v>
      </c>
      <c r="G26" s="40"/>
      <c r="H26" s="40"/>
      <c r="I26" s="40"/>
      <c r="J26" s="40"/>
      <c r="K26" s="40"/>
      <c r="L26" s="330">
        <v>0.21</v>
      </c>
      <c r="M26" s="331"/>
      <c r="N26" s="331"/>
      <c r="O26" s="331"/>
      <c r="P26" s="40"/>
      <c r="Q26" s="40"/>
      <c r="R26" s="40"/>
      <c r="S26" s="40"/>
      <c r="T26" s="40"/>
      <c r="U26" s="40"/>
      <c r="V26" s="40"/>
      <c r="W26" s="332">
        <f>ROUND(AZ51,2)</f>
        <v>0</v>
      </c>
      <c r="X26" s="331"/>
      <c r="Y26" s="331"/>
      <c r="Z26" s="331"/>
      <c r="AA26" s="331"/>
      <c r="AB26" s="331"/>
      <c r="AC26" s="331"/>
      <c r="AD26" s="331"/>
      <c r="AE26" s="331"/>
      <c r="AF26" s="40"/>
      <c r="AG26" s="40"/>
      <c r="AH26" s="40"/>
      <c r="AI26" s="40"/>
      <c r="AJ26" s="40"/>
      <c r="AK26" s="332">
        <f>ROUND(AV51,2)</f>
        <v>0</v>
      </c>
      <c r="AL26" s="331"/>
      <c r="AM26" s="331"/>
      <c r="AN26" s="331"/>
      <c r="AO26" s="331"/>
      <c r="AP26" s="40"/>
      <c r="AQ26" s="42"/>
      <c r="BE26" s="334"/>
    </row>
    <row r="27" spans="2:57" s="2" customFormat="1" ht="14.25" customHeight="1">
      <c r="B27" s="39"/>
      <c r="C27" s="40"/>
      <c r="D27" s="40"/>
      <c r="E27" s="40"/>
      <c r="F27" s="41" t="s">
        <v>46</v>
      </c>
      <c r="G27" s="40"/>
      <c r="H27" s="40"/>
      <c r="I27" s="40"/>
      <c r="J27" s="40"/>
      <c r="K27" s="40"/>
      <c r="L27" s="330">
        <v>0.15</v>
      </c>
      <c r="M27" s="331"/>
      <c r="N27" s="331"/>
      <c r="O27" s="331"/>
      <c r="P27" s="40"/>
      <c r="Q27" s="40"/>
      <c r="R27" s="40"/>
      <c r="S27" s="40"/>
      <c r="T27" s="40"/>
      <c r="U27" s="40"/>
      <c r="V27" s="40"/>
      <c r="W27" s="332">
        <f>ROUND(BA51,2)</f>
        <v>0</v>
      </c>
      <c r="X27" s="331"/>
      <c r="Y27" s="331"/>
      <c r="Z27" s="331"/>
      <c r="AA27" s="331"/>
      <c r="AB27" s="331"/>
      <c r="AC27" s="331"/>
      <c r="AD27" s="331"/>
      <c r="AE27" s="331"/>
      <c r="AF27" s="40"/>
      <c r="AG27" s="40"/>
      <c r="AH27" s="40"/>
      <c r="AI27" s="40"/>
      <c r="AJ27" s="40"/>
      <c r="AK27" s="332">
        <f>ROUND(AW51,2)</f>
        <v>0</v>
      </c>
      <c r="AL27" s="331"/>
      <c r="AM27" s="331"/>
      <c r="AN27" s="331"/>
      <c r="AO27" s="331"/>
      <c r="AP27" s="40"/>
      <c r="AQ27" s="42"/>
      <c r="BE27" s="334"/>
    </row>
    <row r="28" spans="2:57" s="2" customFormat="1" ht="14.25" customHeight="1" hidden="1">
      <c r="B28" s="39"/>
      <c r="C28" s="40"/>
      <c r="D28" s="40"/>
      <c r="E28" s="40"/>
      <c r="F28" s="41" t="s">
        <v>47</v>
      </c>
      <c r="G28" s="40"/>
      <c r="H28" s="40"/>
      <c r="I28" s="40"/>
      <c r="J28" s="40"/>
      <c r="K28" s="40"/>
      <c r="L28" s="330">
        <v>0.21</v>
      </c>
      <c r="M28" s="331"/>
      <c r="N28" s="331"/>
      <c r="O28" s="331"/>
      <c r="P28" s="40"/>
      <c r="Q28" s="40"/>
      <c r="R28" s="40"/>
      <c r="S28" s="40"/>
      <c r="T28" s="40"/>
      <c r="U28" s="40"/>
      <c r="V28" s="40"/>
      <c r="W28" s="332">
        <f>ROUND(BB51,2)</f>
        <v>0</v>
      </c>
      <c r="X28" s="331"/>
      <c r="Y28" s="331"/>
      <c r="Z28" s="331"/>
      <c r="AA28" s="331"/>
      <c r="AB28" s="331"/>
      <c r="AC28" s="331"/>
      <c r="AD28" s="331"/>
      <c r="AE28" s="331"/>
      <c r="AF28" s="40"/>
      <c r="AG28" s="40"/>
      <c r="AH28" s="40"/>
      <c r="AI28" s="40"/>
      <c r="AJ28" s="40"/>
      <c r="AK28" s="332">
        <v>0</v>
      </c>
      <c r="AL28" s="331"/>
      <c r="AM28" s="331"/>
      <c r="AN28" s="331"/>
      <c r="AO28" s="331"/>
      <c r="AP28" s="40"/>
      <c r="AQ28" s="42"/>
      <c r="BE28" s="334"/>
    </row>
    <row r="29" spans="2:57" s="2" customFormat="1" ht="14.25" customHeight="1" hidden="1">
      <c r="B29" s="39"/>
      <c r="C29" s="40"/>
      <c r="D29" s="40"/>
      <c r="E29" s="40"/>
      <c r="F29" s="41" t="s">
        <v>48</v>
      </c>
      <c r="G29" s="40"/>
      <c r="H29" s="40"/>
      <c r="I29" s="40"/>
      <c r="J29" s="40"/>
      <c r="K29" s="40"/>
      <c r="L29" s="330">
        <v>0.15</v>
      </c>
      <c r="M29" s="331"/>
      <c r="N29" s="331"/>
      <c r="O29" s="331"/>
      <c r="P29" s="40"/>
      <c r="Q29" s="40"/>
      <c r="R29" s="40"/>
      <c r="S29" s="40"/>
      <c r="T29" s="40"/>
      <c r="U29" s="40"/>
      <c r="V29" s="40"/>
      <c r="W29" s="332">
        <f>ROUND(BC51,2)</f>
        <v>0</v>
      </c>
      <c r="X29" s="331"/>
      <c r="Y29" s="331"/>
      <c r="Z29" s="331"/>
      <c r="AA29" s="331"/>
      <c r="AB29" s="331"/>
      <c r="AC29" s="331"/>
      <c r="AD29" s="331"/>
      <c r="AE29" s="331"/>
      <c r="AF29" s="40"/>
      <c r="AG29" s="40"/>
      <c r="AH29" s="40"/>
      <c r="AI29" s="40"/>
      <c r="AJ29" s="40"/>
      <c r="AK29" s="332">
        <v>0</v>
      </c>
      <c r="AL29" s="331"/>
      <c r="AM29" s="331"/>
      <c r="AN29" s="331"/>
      <c r="AO29" s="331"/>
      <c r="AP29" s="40"/>
      <c r="AQ29" s="42"/>
      <c r="BE29" s="334"/>
    </row>
    <row r="30" spans="2:57" s="2" customFormat="1" ht="14.25" customHeight="1" hidden="1">
      <c r="B30" s="39"/>
      <c r="C30" s="40"/>
      <c r="D30" s="40"/>
      <c r="E30" s="40"/>
      <c r="F30" s="41" t="s">
        <v>49</v>
      </c>
      <c r="G30" s="40"/>
      <c r="H30" s="40"/>
      <c r="I30" s="40"/>
      <c r="J30" s="40"/>
      <c r="K30" s="40"/>
      <c r="L30" s="330">
        <v>0</v>
      </c>
      <c r="M30" s="331"/>
      <c r="N30" s="331"/>
      <c r="O30" s="331"/>
      <c r="P30" s="40"/>
      <c r="Q30" s="40"/>
      <c r="R30" s="40"/>
      <c r="S30" s="40"/>
      <c r="T30" s="40"/>
      <c r="U30" s="40"/>
      <c r="V30" s="40"/>
      <c r="W30" s="332">
        <f>ROUND(BD51,2)</f>
        <v>0</v>
      </c>
      <c r="X30" s="331"/>
      <c r="Y30" s="331"/>
      <c r="Z30" s="331"/>
      <c r="AA30" s="331"/>
      <c r="AB30" s="331"/>
      <c r="AC30" s="331"/>
      <c r="AD30" s="331"/>
      <c r="AE30" s="331"/>
      <c r="AF30" s="40"/>
      <c r="AG30" s="40"/>
      <c r="AH30" s="40"/>
      <c r="AI30" s="40"/>
      <c r="AJ30" s="40"/>
      <c r="AK30" s="332">
        <v>0</v>
      </c>
      <c r="AL30" s="331"/>
      <c r="AM30" s="331"/>
      <c r="AN30" s="331"/>
      <c r="AO30" s="331"/>
      <c r="AP30" s="40"/>
      <c r="AQ30" s="42"/>
      <c r="BE30" s="334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24"/>
    </row>
    <row r="32" spans="2:57" s="1" customFormat="1" ht="25.5" customHeight="1">
      <c r="B32" s="33"/>
      <c r="C32" s="43"/>
      <c r="D32" s="44" t="s">
        <v>50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51</v>
      </c>
      <c r="U32" s="45"/>
      <c r="V32" s="45"/>
      <c r="W32" s="45"/>
      <c r="X32" s="317" t="s">
        <v>52</v>
      </c>
      <c r="Y32" s="318"/>
      <c r="Z32" s="318"/>
      <c r="AA32" s="318"/>
      <c r="AB32" s="318"/>
      <c r="AC32" s="45"/>
      <c r="AD32" s="45"/>
      <c r="AE32" s="45"/>
      <c r="AF32" s="45"/>
      <c r="AG32" s="45"/>
      <c r="AH32" s="45"/>
      <c r="AI32" s="45"/>
      <c r="AJ32" s="45"/>
      <c r="AK32" s="319">
        <f>SUM(AK23:AK30)</f>
        <v>0</v>
      </c>
      <c r="AL32" s="318"/>
      <c r="AM32" s="318"/>
      <c r="AN32" s="318"/>
      <c r="AO32" s="320"/>
      <c r="AP32" s="43"/>
      <c r="AQ32" s="47"/>
      <c r="BE32" s="324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53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4456</v>
      </c>
      <c r="AR41" s="54"/>
    </row>
    <row r="42" spans="2:44" s="4" customFormat="1" ht="36.75" customHeight="1">
      <c r="B42" s="56"/>
      <c r="C42" s="57" t="s">
        <v>16</v>
      </c>
      <c r="L42" s="321" t="str">
        <f>K6</f>
        <v>Lovosice, ul. P. Holého, oprava komunikace a odvod povrch. vod</v>
      </c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R42" s="56"/>
    </row>
    <row r="43" spans="2:44" s="1" customFormat="1" ht="6.75" customHeight="1">
      <c r="B43" s="33"/>
      <c r="AR43" s="33"/>
    </row>
    <row r="44" spans="2:44" s="1" customFormat="1" ht="15">
      <c r="B44" s="33"/>
      <c r="C44" s="55" t="s">
        <v>23</v>
      </c>
      <c r="L44" s="58" t="str">
        <f>IF(K8="","",K8)</f>
        <v> </v>
      </c>
      <c r="AI44" s="55" t="s">
        <v>25</v>
      </c>
      <c r="AM44" s="323" t="str">
        <f>IF(AN8="","",AN8)</f>
        <v>13.5.2016</v>
      </c>
      <c r="AN44" s="324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5" t="s">
        <v>29</v>
      </c>
      <c r="L46" s="3" t="str">
        <f>IF(E11="","",E11)</f>
        <v>Město Lovosice</v>
      </c>
      <c r="AI46" s="55" t="s">
        <v>35</v>
      </c>
      <c r="AM46" s="325" t="str">
        <f>IF(E17="","",E17)</f>
        <v>Báňské projekty Teplice a.s.</v>
      </c>
      <c r="AN46" s="324"/>
      <c r="AO46" s="324"/>
      <c r="AP46" s="324"/>
      <c r="AR46" s="33"/>
      <c r="AS46" s="326" t="s">
        <v>54</v>
      </c>
      <c r="AT46" s="327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33</v>
      </c>
      <c r="L47" s="3">
        <f>IF(E14="Vyplň údaj","",E14)</f>
      </c>
      <c r="AR47" s="33"/>
      <c r="AS47" s="328"/>
      <c r="AT47" s="329"/>
      <c r="AU47" s="34"/>
      <c r="AV47" s="34"/>
      <c r="AW47" s="34"/>
      <c r="AX47" s="34"/>
      <c r="AY47" s="34"/>
      <c r="AZ47" s="34"/>
      <c r="BA47" s="34"/>
      <c r="BB47" s="34"/>
      <c r="BC47" s="34"/>
      <c r="BD47" s="62"/>
    </row>
    <row r="48" spans="2:56" s="1" customFormat="1" ht="10.5" customHeight="1">
      <c r="B48" s="33"/>
      <c r="AR48" s="33"/>
      <c r="AS48" s="328"/>
      <c r="AT48" s="329"/>
      <c r="AU48" s="34"/>
      <c r="AV48" s="34"/>
      <c r="AW48" s="34"/>
      <c r="AX48" s="34"/>
      <c r="AY48" s="34"/>
      <c r="AZ48" s="34"/>
      <c r="BA48" s="34"/>
      <c r="BB48" s="34"/>
      <c r="BC48" s="34"/>
      <c r="BD48" s="62"/>
    </row>
    <row r="49" spans="2:56" s="1" customFormat="1" ht="29.25" customHeight="1">
      <c r="B49" s="33"/>
      <c r="C49" s="311" t="s">
        <v>55</v>
      </c>
      <c r="D49" s="312"/>
      <c r="E49" s="312"/>
      <c r="F49" s="312"/>
      <c r="G49" s="312"/>
      <c r="H49" s="63"/>
      <c r="I49" s="313" t="s">
        <v>56</v>
      </c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4" t="s">
        <v>57</v>
      </c>
      <c r="AH49" s="312"/>
      <c r="AI49" s="312"/>
      <c r="AJ49" s="312"/>
      <c r="AK49" s="312"/>
      <c r="AL49" s="312"/>
      <c r="AM49" s="312"/>
      <c r="AN49" s="313" t="s">
        <v>58</v>
      </c>
      <c r="AO49" s="312"/>
      <c r="AP49" s="312"/>
      <c r="AQ49" s="64" t="s">
        <v>59</v>
      </c>
      <c r="AR49" s="33"/>
      <c r="AS49" s="65" t="s">
        <v>60</v>
      </c>
      <c r="AT49" s="66" t="s">
        <v>61</v>
      </c>
      <c r="AU49" s="66" t="s">
        <v>62</v>
      </c>
      <c r="AV49" s="66" t="s">
        <v>63</v>
      </c>
      <c r="AW49" s="66" t="s">
        <v>64</v>
      </c>
      <c r="AX49" s="66" t="s">
        <v>65</v>
      </c>
      <c r="AY49" s="66" t="s">
        <v>66</v>
      </c>
      <c r="AZ49" s="66" t="s">
        <v>67</v>
      </c>
      <c r="BA49" s="66" t="s">
        <v>68</v>
      </c>
      <c r="BB49" s="66" t="s">
        <v>69</v>
      </c>
      <c r="BC49" s="66" t="s">
        <v>70</v>
      </c>
      <c r="BD49" s="67" t="s">
        <v>71</v>
      </c>
    </row>
    <row r="50" spans="2:56" s="1" customFormat="1" ht="10.5" customHeight="1">
      <c r="B50" s="33"/>
      <c r="AR50" s="33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69" t="s">
        <v>72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315">
        <f>ROUND(SUM(AG52:AG56),2)</f>
        <v>0</v>
      </c>
      <c r="AH51" s="315"/>
      <c r="AI51" s="315"/>
      <c r="AJ51" s="315"/>
      <c r="AK51" s="315"/>
      <c r="AL51" s="315"/>
      <c r="AM51" s="315"/>
      <c r="AN51" s="316">
        <f aca="true" t="shared" si="0" ref="AN51:AN56">SUM(AG51,AT51)</f>
        <v>0</v>
      </c>
      <c r="AO51" s="316"/>
      <c r="AP51" s="316"/>
      <c r="AQ51" s="71" t="s">
        <v>20</v>
      </c>
      <c r="AR51" s="56"/>
      <c r="AS51" s="72">
        <f>ROUND(SUM(AS52:AS56),2)</f>
        <v>0</v>
      </c>
      <c r="AT51" s="73">
        <f aca="true" t="shared" si="1" ref="AT51:AT56">ROUND(SUM(AV51:AW51),2)</f>
        <v>0</v>
      </c>
      <c r="AU51" s="74">
        <f>ROUND(SUM(AU52:AU56),5)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ROUND(SUM(AZ52:AZ56),2)</f>
        <v>0</v>
      </c>
      <c r="BA51" s="73">
        <f>ROUND(SUM(BA52:BA56),2)</f>
        <v>0</v>
      </c>
      <c r="BB51" s="73">
        <f>ROUND(SUM(BB52:BB56),2)</f>
        <v>0</v>
      </c>
      <c r="BC51" s="73">
        <f>ROUND(SUM(BC52:BC56),2)</f>
        <v>0</v>
      </c>
      <c r="BD51" s="75">
        <f>ROUND(SUM(BD52:BD56),2)</f>
        <v>0</v>
      </c>
      <c r="BS51" s="57" t="s">
        <v>73</v>
      </c>
      <c r="BT51" s="57" t="s">
        <v>74</v>
      </c>
      <c r="BU51" s="76" t="s">
        <v>75</v>
      </c>
      <c r="BV51" s="57" t="s">
        <v>76</v>
      </c>
      <c r="BW51" s="57" t="s">
        <v>5</v>
      </c>
      <c r="BX51" s="57" t="s">
        <v>77</v>
      </c>
      <c r="CL51" s="57" t="s">
        <v>20</v>
      </c>
    </row>
    <row r="52" spans="1:91" s="5" customFormat="1" ht="27" customHeight="1">
      <c r="A52" s="216" t="s">
        <v>720</v>
      </c>
      <c r="B52" s="77"/>
      <c r="C52" s="78"/>
      <c r="D52" s="310" t="s">
        <v>78</v>
      </c>
      <c r="E52" s="309"/>
      <c r="F52" s="309"/>
      <c r="G52" s="309"/>
      <c r="H52" s="309"/>
      <c r="I52" s="79"/>
      <c r="J52" s="310" t="s">
        <v>79</v>
      </c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8">
        <f>'SO 01 - Komunikace a chod...'!J27</f>
        <v>0</v>
      </c>
      <c r="AH52" s="309"/>
      <c r="AI52" s="309"/>
      <c r="AJ52" s="309"/>
      <c r="AK52" s="309"/>
      <c r="AL52" s="309"/>
      <c r="AM52" s="309"/>
      <c r="AN52" s="308">
        <f t="shared" si="0"/>
        <v>0</v>
      </c>
      <c r="AO52" s="309"/>
      <c r="AP52" s="309"/>
      <c r="AQ52" s="80" t="s">
        <v>80</v>
      </c>
      <c r="AR52" s="77"/>
      <c r="AS52" s="81">
        <v>0</v>
      </c>
      <c r="AT52" s="82">
        <f t="shared" si="1"/>
        <v>0</v>
      </c>
      <c r="AU52" s="83">
        <f>'SO 01 - Komunikace a chod...'!P87</f>
        <v>0</v>
      </c>
      <c r="AV52" s="82">
        <f>'SO 01 - Komunikace a chod...'!J30</f>
        <v>0</v>
      </c>
      <c r="AW52" s="82">
        <f>'SO 01 - Komunikace a chod...'!J31</f>
        <v>0</v>
      </c>
      <c r="AX52" s="82">
        <f>'SO 01 - Komunikace a chod...'!J32</f>
        <v>0</v>
      </c>
      <c r="AY52" s="82">
        <f>'SO 01 - Komunikace a chod...'!J33</f>
        <v>0</v>
      </c>
      <c r="AZ52" s="82">
        <f>'SO 01 - Komunikace a chod...'!F30</f>
        <v>0</v>
      </c>
      <c r="BA52" s="82">
        <f>'SO 01 - Komunikace a chod...'!F31</f>
        <v>0</v>
      </c>
      <c r="BB52" s="82">
        <f>'SO 01 - Komunikace a chod...'!F32</f>
        <v>0</v>
      </c>
      <c r="BC52" s="82">
        <f>'SO 01 - Komunikace a chod...'!F33</f>
        <v>0</v>
      </c>
      <c r="BD52" s="84">
        <f>'SO 01 - Komunikace a chod...'!F34</f>
        <v>0</v>
      </c>
      <c r="BT52" s="85" t="s">
        <v>22</v>
      </c>
      <c r="BV52" s="85" t="s">
        <v>76</v>
      </c>
      <c r="BW52" s="85" t="s">
        <v>81</v>
      </c>
      <c r="BX52" s="85" t="s">
        <v>5</v>
      </c>
      <c r="CL52" s="85" t="s">
        <v>82</v>
      </c>
      <c r="CM52" s="85" t="s">
        <v>83</v>
      </c>
    </row>
    <row r="53" spans="1:91" s="5" customFormat="1" ht="27" customHeight="1">
      <c r="A53" s="216" t="s">
        <v>720</v>
      </c>
      <c r="B53" s="77"/>
      <c r="C53" s="78"/>
      <c r="D53" s="310" t="s">
        <v>84</v>
      </c>
      <c r="E53" s="309"/>
      <c r="F53" s="309"/>
      <c r="G53" s="309"/>
      <c r="H53" s="309"/>
      <c r="I53" s="79"/>
      <c r="J53" s="310" t="s">
        <v>85</v>
      </c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8">
        <f>'SO 01a - Vedlejší náklady'!J27</f>
        <v>0</v>
      </c>
      <c r="AH53" s="309"/>
      <c r="AI53" s="309"/>
      <c r="AJ53" s="309"/>
      <c r="AK53" s="309"/>
      <c r="AL53" s="309"/>
      <c r="AM53" s="309"/>
      <c r="AN53" s="308">
        <f t="shared" si="0"/>
        <v>0</v>
      </c>
      <c r="AO53" s="309"/>
      <c r="AP53" s="309"/>
      <c r="AQ53" s="80" t="s">
        <v>86</v>
      </c>
      <c r="AR53" s="77"/>
      <c r="AS53" s="81">
        <v>0</v>
      </c>
      <c r="AT53" s="82">
        <f t="shared" si="1"/>
        <v>0</v>
      </c>
      <c r="AU53" s="83">
        <f>'SO 01a - Vedlejší náklady'!P77</f>
        <v>0</v>
      </c>
      <c r="AV53" s="82">
        <f>'SO 01a - Vedlejší náklady'!J30</f>
        <v>0</v>
      </c>
      <c r="AW53" s="82">
        <f>'SO 01a - Vedlejší náklady'!J31</f>
        <v>0</v>
      </c>
      <c r="AX53" s="82">
        <f>'SO 01a - Vedlejší náklady'!J32</f>
        <v>0</v>
      </c>
      <c r="AY53" s="82">
        <f>'SO 01a - Vedlejší náklady'!J33</f>
        <v>0</v>
      </c>
      <c r="AZ53" s="82">
        <f>'SO 01a - Vedlejší náklady'!F30</f>
        <v>0</v>
      </c>
      <c r="BA53" s="82">
        <f>'SO 01a - Vedlejší náklady'!F31</f>
        <v>0</v>
      </c>
      <c r="BB53" s="82">
        <f>'SO 01a - Vedlejší náklady'!F32</f>
        <v>0</v>
      </c>
      <c r="BC53" s="82">
        <f>'SO 01a - Vedlejší náklady'!F33</f>
        <v>0</v>
      </c>
      <c r="BD53" s="84">
        <f>'SO 01a - Vedlejší náklady'!F34</f>
        <v>0</v>
      </c>
      <c r="BT53" s="85" t="s">
        <v>22</v>
      </c>
      <c r="BV53" s="85" t="s">
        <v>76</v>
      </c>
      <c r="BW53" s="85" t="s">
        <v>87</v>
      </c>
      <c r="BX53" s="85" t="s">
        <v>5</v>
      </c>
      <c r="CL53" s="85" t="s">
        <v>20</v>
      </c>
      <c r="CM53" s="85" t="s">
        <v>83</v>
      </c>
    </row>
    <row r="54" spans="1:91" s="5" customFormat="1" ht="27" customHeight="1">
      <c r="A54" s="216" t="s">
        <v>720</v>
      </c>
      <c r="B54" s="77"/>
      <c r="C54" s="78"/>
      <c r="D54" s="310" t="s">
        <v>88</v>
      </c>
      <c r="E54" s="309"/>
      <c r="F54" s="309"/>
      <c r="G54" s="309"/>
      <c r="H54" s="309"/>
      <c r="I54" s="79"/>
      <c r="J54" s="310" t="s">
        <v>89</v>
      </c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8">
        <f>'SO 02 - Jednotná kanalizace'!J27</f>
        <v>0</v>
      </c>
      <c r="AH54" s="309"/>
      <c r="AI54" s="309"/>
      <c r="AJ54" s="309"/>
      <c r="AK54" s="309"/>
      <c r="AL54" s="309"/>
      <c r="AM54" s="309"/>
      <c r="AN54" s="308">
        <f t="shared" si="0"/>
        <v>0</v>
      </c>
      <c r="AO54" s="309"/>
      <c r="AP54" s="309"/>
      <c r="AQ54" s="80" t="s">
        <v>80</v>
      </c>
      <c r="AR54" s="77"/>
      <c r="AS54" s="81">
        <v>0</v>
      </c>
      <c r="AT54" s="82">
        <f t="shared" si="1"/>
        <v>0</v>
      </c>
      <c r="AU54" s="83">
        <f>'SO 02 - Jednotná kanalizace'!P84</f>
        <v>0</v>
      </c>
      <c r="AV54" s="82">
        <f>'SO 02 - Jednotná kanalizace'!J30</f>
        <v>0</v>
      </c>
      <c r="AW54" s="82">
        <f>'SO 02 - Jednotná kanalizace'!J31</f>
        <v>0</v>
      </c>
      <c r="AX54" s="82">
        <f>'SO 02 - Jednotná kanalizace'!J32</f>
        <v>0</v>
      </c>
      <c r="AY54" s="82">
        <f>'SO 02 - Jednotná kanalizace'!J33</f>
        <v>0</v>
      </c>
      <c r="AZ54" s="82">
        <f>'SO 02 - Jednotná kanalizace'!F30</f>
        <v>0</v>
      </c>
      <c r="BA54" s="82">
        <f>'SO 02 - Jednotná kanalizace'!F31</f>
        <v>0</v>
      </c>
      <c r="BB54" s="82">
        <f>'SO 02 - Jednotná kanalizace'!F32</f>
        <v>0</v>
      </c>
      <c r="BC54" s="82">
        <f>'SO 02 - Jednotná kanalizace'!F33</f>
        <v>0</v>
      </c>
      <c r="BD54" s="84">
        <f>'SO 02 - Jednotná kanalizace'!F34</f>
        <v>0</v>
      </c>
      <c r="BT54" s="85" t="s">
        <v>22</v>
      </c>
      <c r="BV54" s="85" t="s">
        <v>76</v>
      </c>
      <c r="BW54" s="85" t="s">
        <v>90</v>
      </c>
      <c r="BX54" s="85" t="s">
        <v>5</v>
      </c>
      <c r="CL54" s="85" t="s">
        <v>20</v>
      </c>
      <c r="CM54" s="85" t="s">
        <v>83</v>
      </c>
    </row>
    <row r="55" spans="1:91" s="5" customFormat="1" ht="27" customHeight="1">
      <c r="A55" s="216" t="s">
        <v>720</v>
      </c>
      <c r="B55" s="77"/>
      <c r="C55" s="78"/>
      <c r="D55" s="310" t="s">
        <v>91</v>
      </c>
      <c r="E55" s="309"/>
      <c r="F55" s="309"/>
      <c r="G55" s="309"/>
      <c r="H55" s="309"/>
      <c r="I55" s="79"/>
      <c r="J55" s="310" t="s">
        <v>85</v>
      </c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8">
        <f>'SO 02a - Vedlejší náklady'!J27</f>
        <v>0</v>
      </c>
      <c r="AH55" s="309"/>
      <c r="AI55" s="309"/>
      <c r="AJ55" s="309"/>
      <c r="AK55" s="309"/>
      <c r="AL55" s="309"/>
      <c r="AM55" s="309"/>
      <c r="AN55" s="308">
        <f t="shared" si="0"/>
        <v>0</v>
      </c>
      <c r="AO55" s="309"/>
      <c r="AP55" s="309"/>
      <c r="AQ55" s="80" t="s">
        <v>86</v>
      </c>
      <c r="AR55" s="77"/>
      <c r="AS55" s="81">
        <v>0</v>
      </c>
      <c r="AT55" s="82">
        <f t="shared" si="1"/>
        <v>0</v>
      </c>
      <c r="AU55" s="83">
        <f>'SO 02a - Vedlejší náklady'!P77</f>
        <v>0</v>
      </c>
      <c r="AV55" s="82">
        <f>'SO 02a - Vedlejší náklady'!J30</f>
        <v>0</v>
      </c>
      <c r="AW55" s="82">
        <f>'SO 02a - Vedlejší náklady'!J31</f>
        <v>0</v>
      </c>
      <c r="AX55" s="82">
        <f>'SO 02a - Vedlejší náklady'!J32</f>
        <v>0</v>
      </c>
      <c r="AY55" s="82">
        <f>'SO 02a - Vedlejší náklady'!J33</f>
        <v>0</v>
      </c>
      <c r="AZ55" s="82">
        <f>'SO 02a - Vedlejší náklady'!F30</f>
        <v>0</v>
      </c>
      <c r="BA55" s="82">
        <f>'SO 02a - Vedlejší náklady'!F31</f>
        <v>0</v>
      </c>
      <c r="BB55" s="82">
        <f>'SO 02a - Vedlejší náklady'!F32</f>
        <v>0</v>
      </c>
      <c r="BC55" s="82">
        <f>'SO 02a - Vedlejší náklady'!F33</f>
        <v>0</v>
      </c>
      <c r="BD55" s="84">
        <f>'SO 02a - Vedlejší náklady'!F34</f>
        <v>0</v>
      </c>
      <c r="BT55" s="85" t="s">
        <v>22</v>
      </c>
      <c r="BV55" s="85" t="s">
        <v>76</v>
      </c>
      <c r="BW55" s="85" t="s">
        <v>92</v>
      </c>
      <c r="BX55" s="85" t="s">
        <v>5</v>
      </c>
      <c r="CL55" s="85" t="s">
        <v>93</v>
      </c>
      <c r="CM55" s="85" t="s">
        <v>83</v>
      </c>
    </row>
    <row r="56" spans="1:91" s="5" customFormat="1" ht="27" customHeight="1">
      <c r="A56" s="216" t="s">
        <v>720</v>
      </c>
      <c r="B56" s="77"/>
      <c r="C56" s="78"/>
      <c r="D56" s="310" t="s">
        <v>94</v>
      </c>
      <c r="E56" s="309"/>
      <c r="F56" s="309"/>
      <c r="G56" s="309"/>
      <c r="H56" s="309"/>
      <c r="I56" s="79"/>
      <c r="J56" s="310" t="s">
        <v>95</v>
      </c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8">
        <f>'SO 03 - Veřejné osvětlení...'!J27</f>
        <v>0</v>
      </c>
      <c r="AH56" s="309"/>
      <c r="AI56" s="309"/>
      <c r="AJ56" s="309"/>
      <c r="AK56" s="309"/>
      <c r="AL56" s="309"/>
      <c r="AM56" s="309"/>
      <c r="AN56" s="308">
        <f t="shared" si="0"/>
        <v>0</v>
      </c>
      <c r="AO56" s="309"/>
      <c r="AP56" s="309"/>
      <c r="AQ56" s="80" t="s">
        <v>80</v>
      </c>
      <c r="AR56" s="77"/>
      <c r="AS56" s="86">
        <v>0</v>
      </c>
      <c r="AT56" s="87">
        <f t="shared" si="1"/>
        <v>0</v>
      </c>
      <c r="AU56" s="88">
        <f>'SO 03 - Veřejné osvětlení...'!P100</f>
        <v>0</v>
      </c>
      <c r="AV56" s="87">
        <f>'SO 03 - Veřejné osvětlení...'!J30</f>
        <v>0</v>
      </c>
      <c r="AW56" s="87">
        <f>'SO 03 - Veřejné osvětlení...'!J31</f>
        <v>0</v>
      </c>
      <c r="AX56" s="87">
        <f>'SO 03 - Veřejné osvětlení...'!J32</f>
        <v>0</v>
      </c>
      <c r="AY56" s="87">
        <f>'SO 03 - Veřejné osvětlení...'!J33</f>
        <v>0</v>
      </c>
      <c r="AZ56" s="87">
        <f>'SO 03 - Veřejné osvětlení...'!F30</f>
        <v>0</v>
      </c>
      <c r="BA56" s="87">
        <f>'SO 03 - Veřejné osvětlení...'!F31</f>
        <v>0</v>
      </c>
      <c r="BB56" s="87">
        <f>'SO 03 - Veřejné osvětlení...'!F32</f>
        <v>0</v>
      </c>
      <c r="BC56" s="87">
        <f>'SO 03 - Veřejné osvětlení...'!F33</f>
        <v>0</v>
      </c>
      <c r="BD56" s="89">
        <f>'SO 03 - Veřejné osvětlení...'!F34</f>
        <v>0</v>
      </c>
      <c r="BT56" s="85" t="s">
        <v>22</v>
      </c>
      <c r="BV56" s="85" t="s">
        <v>76</v>
      </c>
      <c r="BW56" s="85" t="s">
        <v>96</v>
      </c>
      <c r="BX56" s="85" t="s">
        <v>5</v>
      </c>
      <c r="CL56" s="85" t="s">
        <v>20</v>
      </c>
      <c r="CM56" s="85" t="s">
        <v>83</v>
      </c>
    </row>
    <row r="57" spans="2:44" s="1" customFormat="1" ht="30" customHeight="1">
      <c r="B57" s="33"/>
      <c r="AR57" s="33"/>
    </row>
    <row r="58" spans="2:44" s="1" customFormat="1" ht="6.75" customHeight="1"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33"/>
    </row>
  </sheetData>
  <sheetProtection password="CC35" sheet="1" objects="1" scenarios="1" formatColumns="0" formatRows="0" sort="0" autoFilter="0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G53:AM53"/>
    <mergeCell ref="D53:H53"/>
    <mergeCell ref="J53:AF53"/>
    <mergeCell ref="AN54:AP54"/>
    <mergeCell ref="AG54:AM54"/>
    <mergeCell ref="D54:H54"/>
    <mergeCell ref="J54:AF54"/>
    <mergeCell ref="AR2:BE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Komunikace a chod...'!C2" tooltip="SO 01 - Komunikace a chod..." display="/"/>
    <hyperlink ref="A53" location="'SO 01a - Vedlejší náklady'!C2" tooltip="SO 01a - Vedlejší náklady" display="/"/>
    <hyperlink ref="A54" location="'SO 02 - Jednotná kanalizace'!C2" tooltip="SO 02 - Jednotná kanalizace" display="/"/>
    <hyperlink ref="A55" location="'SO 02a - Vedlejší náklady'!C2" tooltip="SO 02a - Vedlejší náklady" display="/"/>
    <hyperlink ref="A56" location="'SO 03 - Veřejné osvětlení...'!C2" tooltip="SO 03 - Veřejné osvětlení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18"/>
      <c r="C1" s="218"/>
      <c r="D1" s="217" t="s">
        <v>1</v>
      </c>
      <c r="E1" s="218"/>
      <c r="F1" s="219" t="s">
        <v>721</v>
      </c>
      <c r="G1" s="343" t="s">
        <v>722</v>
      </c>
      <c r="H1" s="343"/>
      <c r="I1" s="224"/>
      <c r="J1" s="219" t="s">
        <v>723</v>
      </c>
      <c r="K1" s="217" t="s">
        <v>97</v>
      </c>
      <c r="L1" s="219" t="s">
        <v>724</v>
      </c>
      <c r="M1" s="219"/>
      <c r="N1" s="219"/>
      <c r="O1" s="219"/>
      <c r="P1" s="219"/>
      <c r="Q1" s="219"/>
      <c r="R1" s="219"/>
      <c r="S1" s="219"/>
      <c r="T1" s="219"/>
      <c r="U1" s="215"/>
      <c r="V1" s="21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6" t="s">
        <v>81</v>
      </c>
    </row>
    <row r="3" spans="2:46" ht="6.75" customHeight="1">
      <c r="B3" s="17"/>
      <c r="C3" s="18"/>
      <c r="D3" s="18"/>
      <c r="E3" s="18"/>
      <c r="F3" s="18"/>
      <c r="G3" s="18"/>
      <c r="H3" s="18"/>
      <c r="I3" s="91"/>
      <c r="J3" s="18"/>
      <c r="K3" s="19"/>
      <c r="AT3" s="16" t="s">
        <v>83</v>
      </c>
    </row>
    <row r="4" spans="2:46" ht="36.75" customHeight="1">
      <c r="B4" s="20"/>
      <c r="C4" s="21"/>
      <c r="D4" s="22" t="s">
        <v>98</v>
      </c>
      <c r="E4" s="21"/>
      <c r="F4" s="21"/>
      <c r="G4" s="21"/>
      <c r="H4" s="21"/>
      <c r="I4" s="92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2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2"/>
      <c r="J6" s="21"/>
      <c r="K6" s="23"/>
    </row>
    <row r="7" spans="2:11" ht="22.5" customHeight="1">
      <c r="B7" s="20"/>
      <c r="C7" s="21"/>
      <c r="D7" s="21"/>
      <c r="E7" s="344" t="str">
        <f>'Rekapitulace stavby'!K6</f>
        <v>Lovosice, ul. P. Holého, oprava komunikace a odvod povrch. vod</v>
      </c>
      <c r="F7" s="336"/>
      <c r="G7" s="336"/>
      <c r="H7" s="336"/>
      <c r="I7" s="92"/>
      <c r="J7" s="21"/>
      <c r="K7" s="23"/>
    </row>
    <row r="8" spans="2:11" s="1" customFormat="1" ht="15">
      <c r="B8" s="33"/>
      <c r="C8" s="34"/>
      <c r="D8" s="29" t="s">
        <v>99</v>
      </c>
      <c r="E8" s="34"/>
      <c r="F8" s="34"/>
      <c r="G8" s="34"/>
      <c r="H8" s="34"/>
      <c r="I8" s="93"/>
      <c r="J8" s="34"/>
      <c r="K8" s="37"/>
    </row>
    <row r="9" spans="2:11" s="1" customFormat="1" ht="36.75" customHeight="1">
      <c r="B9" s="33"/>
      <c r="C9" s="34"/>
      <c r="D9" s="34"/>
      <c r="E9" s="345" t="s">
        <v>100</v>
      </c>
      <c r="F9" s="329"/>
      <c r="G9" s="329"/>
      <c r="H9" s="329"/>
      <c r="I9" s="93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3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82</v>
      </c>
      <c r="G11" s="34"/>
      <c r="H11" s="34"/>
      <c r="I11" s="94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4" t="s">
        <v>25</v>
      </c>
      <c r="J12" s="95" t="str">
        <f>'Rekapitulace stavby'!AN8</f>
        <v>13.5.2016</v>
      </c>
      <c r="K12" s="37"/>
    </row>
    <row r="13" spans="2:11" s="1" customFormat="1" ht="21.75" customHeight="1">
      <c r="B13" s="33"/>
      <c r="C13" s="34"/>
      <c r="D13" s="26" t="s">
        <v>101</v>
      </c>
      <c r="E13" s="34"/>
      <c r="F13" s="96" t="s">
        <v>102</v>
      </c>
      <c r="G13" s="34"/>
      <c r="H13" s="34"/>
      <c r="I13" s="93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4" t="s">
        <v>30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31</v>
      </c>
      <c r="F15" s="34"/>
      <c r="G15" s="34"/>
      <c r="H15" s="34"/>
      <c r="I15" s="94" t="s">
        <v>32</v>
      </c>
      <c r="J15" s="27" t="s">
        <v>20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3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94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4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3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94" t="s">
        <v>30</v>
      </c>
      <c r="J20" s="27" t="s">
        <v>20</v>
      </c>
      <c r="K20" s="37"/>
    </row>
    <row r="21" spans="2:11" s="1" customFormat="1" ht="18" customHeight="1">
      <c r="B21" s="33"/>
      <c r="C21" s="34"/>
      <c r="D21" s="34"/>
      <c r="E21" s="27" t="s">
        <v>36</v>
      </c>
      <c r="F21" s="34"/>
      <c r="G21" s="34"/>
      <c r="H21" s="34"/>
      <c r="I21" s="94" t="s">
        <v>32</v>
      </c>
      <c r="J21" s="27" t="s">
        <v>20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3"/>
      <c r="J22" s="34"/>
      <c r="K22" s="37"/>
    </row>
    <row r="23" spans="2:11" s="1" customFormat="1" ht="14.25" customHeight="1">
      <c r="B23" s="33"/>
      <c r="C23" s="34"/>
      <c r="D23" s="29" t="s">
        <v>38</v>
      </c>
      <c r="E23" s="34"/>
      <c r="F23" s="34"/>
      <c r="G23" s="34"/>
      <c r="H23" s="34"/>
      <c r="I23" s="93"/>
      <c r="J23" s="34"/>
      <c r="K23" s="37"/>
    </row>
    <row r="24" spans="2:11" s="6" customFormat="1" ht="22.5" customHeight="1">
      <c r="B24" s="97"/>
      <c r="C24" s="98"/>
      <c r="D24" s="98"/>
      <c r="E24" s="339" t="s">
        <v>20</v>
      </c>
      <c r="F24" s="346"/>
      <c r="G24" s="346"/>
      <c r="H24" s="346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3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40</v>
      </c>
      <c r="E27" s="34"/>
      <c r="F27" s="34"/>
      <c r="G27" s="34"/>
      <c r="H27" s="34"/>
      <c r="I27" s="93"/>
      <c r="J27" s="104">
        <f>ROUND(J87,2)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42</v>
      </c>
      <c r="G29" s="34"/>
      <c r="H29" s="34"/>
      <c r="I29" s="105" t="s">
        <v>41</v>
      </c>
      <c r="J29" s="38" t="s">
        <v>43</v>
      </c>
      <c r="K29" s="37"/>
    </row>
    <row r="30" spans="2:11" s="1" customFormat="1" ht="14.25" customHeight="1">
      <c r="B30" s="33"/>
      <c r="C30" s="34"/>
      <c r="D30" s="41" t="s">
        <v>44</v>
      </c>
      <c r="E30" s="41" t="s">
        <v>45</v>
      </c>
      <c r="F30" s="106">
        <f>ROUND(SUM(BE87:BE219),2)</f>
        <v>0</v>
      </c>
      <c r="G30" s="34"/>
      <c r="H30" s="34"/>
      <c r="I30" s="107">
        <v>0.21</v>
      </c>
      <c r="J30" s="106">
        <f>ROUND(ROUND((SUM(BE87:BE219)),2)*I30,2)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46</v>
      </c>
      <c r="F31" s="106">
        <f>ROUND(SUM(BF87:BF219),2)</f>
        <v>0</v>
      </c>
      <c r="G31" s="34"/>
      <c r="H31" s="34"/>
      <c r="I31" s="107">
        <v>0.15</v>
      </c>
      <c r="J31" s="106">
        <f>ROUND(ROUND((SUM(BF87:BF219)),2)*I31,2)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47</v>
      </c>
      <c r="F32" s="106">
        <f>ROUND(SUM(BG87:BG219),2)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48</v>
      </c>
      <c r="F33" s="106">
        <f>ROUND(SUM(BH87:BH219),2)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49</v>
      </c>
      <c r="F34" s="106">
        <f>ROUND(SUM(BI87:BI219),2)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3"/>
      <c r="J35" s="34"/>
      <c r="K35" s="37"/>
    </row>
    <row r="36" spans="2:11" s="1" customFormat="1" ht="24.75" customHeight="1">
      <c r="B36" s="33"/>
      <c r="C36" s="108"/>
      <c r="D36" s="109" t="s">
        <v>50</v>
      </c>
      <c r="E36" s="63"/>
      <c r="F36" s="63"/>
      <c r="G36" s="110" t="s">
        <v>51</v>
      </c>
      <c r="H36" s="111" t="s">
        <v>52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103</v>
      </c>
      <c r="D42" s="34"/>
      <c r="E42" s="34"/>
      <c r="F42" s="34"/>
      <c r="G42" s="34"/>
      <c r="H42" s="34"/>
      <c r="I42" s="93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3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3"/>
      <c r="J44" s="34"/>
      <c r="K44" s="37"/>
    </row>
    <row r="45" spans="2:11" s="1" customFormat="1" ht="22.5" customHeight="1">
      <c r="B45" s="33"/>
      <c r="C45" s="34"/>
      <c r="D45" s="34"/>
      <c r="E45" s="344" t="str">
        <f>E7</f>
        <v>Lovosice, ul. P. Holého, oprava komunikace a odvod povrch. vod</v>
      </c>
      <c r="F45" s="329"/>
      <c r="G45" s="329"/>
      <c r="H45" s="329"/>
      <c r="I45" s="93"/>
      <c r="J45" s="34"/>
      <c r="K45" s="37"/>
    </row>
    <row r="46" spans="2:11" s="1" customFormat="1" ht="14.25" customHeight="1">
      <c r="B46" s="33"/>
      <c r="C46" s="29" t="s">
        <v>99</v>
      </c>
      <c r="D46" s="34"/>
      <c r="E46" s="34"/>
      <c r="F46" s="34"/>
      <c r="G46" s="34"/>
      <c r="H46" s="34"/>
      <c r="I46" s="93"/>
      <c r="J46" s="34"/>
      <c r="K46" s="37"/>
    </row>
    <row r="47" spans="2:11" s="1" customFormat="1" ht="23.25" customHeight="1">
      <c r="B47" s="33"/>
      <c r="C47" s="34"/>
      <c r="D47" s="34"/>
      <c r="E47" s="345" t="str">
        <f>E9</f>
        <v>SO 01 - Komunikace a chodníky</v>
      </c>
      <c r="F47" s="329"/>
      <c r="G47" s="329"/>
      <c r="H47" s="329"/>
      <c r="I47" s="93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3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 </v>
      </c>
      <c r="G49" s="34"/>
      <c r="H49" s="34"/>
      <c r="I49" s="94" t="s">
        <v>25</v>
      </c>
      <c r="J49" s="95" t="str">
        <f>IF(J12="","",J12)</f>
        <v>13.5.2016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3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>Město Lovosice</v>
      </c>
      <c r="G51" s="34"/>
      <c r="H51" s="34"/>
      <c r="I51" s="94" t="s">
        <v>35</v>
      </c>
      <c r="J51" s="27" t="str">
        <f>E21</f>
        <v>Báňské projekty Teplice a.s.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93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3"/>
      <c r="J53" s="34"/>
      <c r="K53" s="37"/>
    </row>
    <row r="54" spans="2:11" s="1" customFormat="1" ht="29.25" customHeight="1">
      <c r="B54" s="33"/>
      <c r="C54" s="118" t="s">
        <v>104</v>
      </c>
      <c r="D54" s="108"/>
      <c r="E54" s="108"/>
      <c r="F54" s="108"/>
      <c r="G54" s="108"/>
      <c r="H54" s="108"/>
      <c r="I54" s="119"/>
      <c r="J54" s="120" t="s">
        <v>105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3"/>
      <c r="J55" s="34"/>
      <c r="K55" s="37"/>
    </row>
    <row r="56" spans="2:47" s="1" customFormat="1" ht="29.25" customHeight="1">
      <c r="B56" s="33"/>
      <c r="C56" s="122" t="s">
        <v>106</v>
      </c>
      <c r="D56" s="34"/>
      <c r="E56" s="34"/>
      <c r="F56" s="34"/>
      <c r="G56" s="34"/>
      <c r="H56" s="34"/>
      <c r="I56" s="93"/>
      <c r="J56" s="104">
        <f>J87</f>
        <v>0</v>
      </c>
      <c r="K56" s="37"/>
      <c r="AU56" s="16" t="s">
        <v>107</v>
      </c>
    </row>
    <row r="57" spans="2:11" s="7" customFormat="1" ht="24.75" customHeight="1">
      <c r="B57" s="123"/>
      <c r="C57" s="124"/>
      <c r="D57" s="125" t="s">
        <v>108</v>
      </c>
      <c r="E57" s="126"/>
      <c r="F57" s="126"/>
      <c r="G57" s="126"/>
      <c r="H57" s="126"/>
      <c r="I57" s="127"/>
      <c r="J57" s="128">
        <f>J88</f>
        <v>0</v>
      </c>
      <c r="K57" s="129"/>
    </row>
    <row r="58" spans="2:11" s="8" customFormat="1" ht="19.5" customHeight="1">
      <c r="B58" s="130"/>
      <c r="C58" s="131"/>
      <c r="D58" s="132" t="s">
        <v>109</v>
      </c>
      <c r="E58" s="133"/>
      <c r="F58" s="133"/>
      <c r="G58" s="133"/>
      <c r="H58" s="133"/>
      <c r="I58" s="134"/>
      <c r="J58" s="135">
        <f>J89</f>
        <v>0</v>
      </c>
      <c r="K58" s="136"/>
    </row>
    <row r="59" spans="2:11" s="8" customFormat="1" ht="19.5" customHeight="1">
      <c r="B59" s="130"/>
      <c r="C59" s="131"/>
      <c r="D59" s="132" t="s">
        <v>110</v>
      </c>
      <c r="E59" s="133"/>
      <c r="F59" s="133"/>
      <c r="G59" s="133"/>
      <c r="H59" s="133"/>
      <c r="I59" s="134"/>
      <c r="J59" s="135">
        <f>J119</f>
        <v>0</v>
      </c>
      <c r="K59" s="136"/>
    </row>
    <row r="60" spans="2:11" s="8" customFormat="1" ht="19.5" customHeight="1">
      <c r="B60" s="130"/>
      <c r="C60" s="131"/>
      <c r="D60" s="132" t="s">
        <v>111</v>
      </c>
      <c r="E60" s="133"/>
      <c r="F60" s="133"/>
      <c r="G60" s="133"/>
      <c r="H60" s="133"/>
      <c r="I60" s="134"/>
      <c r="J60" s="135">
        <f>J122</f>
        <v>0</v>
      </c>
      <c r="K60" s="136"/>
    </row>
    <row r="61" spans="2:11" s="8" customFormat="1" ht="19.5" customHeight="1">
      <c r="B61" s="130"/>
      <c r="C61" s="131"/>
      <c r="D61" s="132" t="s">
        <v>112</v>
      </c>
      <c r="E61" s="133"/>
      <c r="F61" s="133"/>
      <c r="G61" s="133"/>
      <c r="H61" s="133"/>
      <c r="I61" s="134"/>
      <c r="J61" s="135">
        <f>J127</f>
        <v>0</v>
      </c>
      <c r="K61" s="136"/>
    </row>
    <row r="62" spans="2:11" s="8" customFormat="1" ht="19.5" customHeight="1">
      <c r="B62" s="130"/>
      <c r="C62" s="131"/>
      <c r="D62" s="132" t="s">
        <v>113</v>
      </c>
      <c r="E62" s="133"/>
      <c r="F62" s="133"/>
      <c r="G62" s="133"/>
      <c r="H62" s="133"/>
      <c r="I62" s="134"/>
      <c r="J62" s="135">
        <f>J161</f>
        <v>0</v>
      </c>
      <c r="K62" s="136"/>
    </row>
    <row r="63" spans="2:11" s="8" customFormat="1" ht="19.5" customHeight="1">
      <c r="B63" s="130"/>
      <c r="C63" s="131"/>
      <c r="D63" s="132" t="s">
        <v>114</v>
      </c>
      <c r="E63" s="133"/>
      <c r="F63" s="133"/>
      <c r="G63" s="133"/>
      <c r="H63" s="133"/>
      <c r="I63" s="134"/>
      <c r="J63" s="135">
        <f>J172</f>
        <v>0</v>
      </c>
      <c r="K63" s="136"/>
    </row>
    <row r="64" spans="2:11" s="8" customFormat="1" ht="19.5" customHeight="1">
      <c r="B64" s="130"/>
      <c r="C64" s="131"/>
      <c r="D64" s="132" t="s">
        <v>115</v>
      </c>
      <c r="E64" s="133"/>
      <c r="F64" s="133"/>
      <c r="G64" s="133"/>
      <c r="H64" s="133"/>
      <c r="I64" s="134"/>
      <c r="J64" s="135">
        <f>J202</f>
        <v>0</v>
      </c>
      <c r="K64" s="136"/>
    </row>
    <row r="65" spans="2:11" s="8" customFormat="1" ht="19.5" customHeight="1">
      <c r="B65" s="130"/>
      <c r="C65" s="131"/>
      <c r="D65" s="132" t="s">
        <v>116</v>
      </c>
      <c r="E65" s="133"/>
      <c r="F65" s="133"/>
      <c r="G65" s="133"/>
      <c r="H65" s="133"/>
      <c r="I65" s="134"/>
      <c r="J65" s="135">
        <f>J215</f>
        <v>0</v>
      </c>
      <c r="K65" s="136"/>
    </row>
    <row r="66" spans="2:11" s="7" customFormat="1" ht="24.75" customHeight="1">
      <c r="B66" s="123"/>
      <c r="C66" s="124"/>
      <c r="D66" s="125" t="s">
        <v>117</v>
      </c>
      <c r="E66" s="126"/>
      <c r="F66" s="126"/>
      <c r="G66" s="126"/>
      <c r="H66" s="126"/>
      <c r="I66" s="127"/>
      <c r="J66" s="128">
        <f>J217</f>
        <v>0</v>
      </c>
      <c r="K66" s="129"/>
    </row>
    <row r="67" spans="2:11" s="8" customFormat="1" ht="19.5" customHeight="1">
      <c r="B67" s="130"/>
      <c r="C67" s="131"/>
      <c r="D67" s="132" t="s">
        <v>118</v>
      </c>
      <c r="E67" s="133"/>
      <c r="F67" s="133"/>
      <c r="G67" s="133"/>
      <c r="H67" s="133"/>
      <c r="I67" s="134"/>
      <c r="J67" s="135">
        <f>J218</f>
        <v>0</v>
      </c>
      <c r="K67" s="136"/>
    </row>
    <row r="68" spans="2:11" s="1" customFormat="1" ht="21.75" customHeight="1">
      <c r="B68" s="33"/>
      <c r="C68" s="34"/>
      <c r="D68" s="34"/>
      <c r="E68" s="34"/>
      <c r="F68" s="34"/>
      <c r="G68" s="34"/>
      <c r="H68" s="34"/>
      <c r="I68" s="93"/>
      <c r="J68" s="34"/>
      <c r="K68" s="37"/>
    </row>
    <row r="69" spans="2:11" s="1" customFormat="1" ht="6.75" customHeight="1">
      <c r="B69" s="48"/>
      <c r="C69" s="49"/>
      <c r="D69" s="49"/>
      <c r="E69" s="49"/>
      <c r="F69" s="49"/>
      <c r="G69" s="49"/>
      <c r="H69" s="49"/>
      <c r="I69" s="115"/>
      <c r="J69" s="49"/>
      <c r="K69" s="50"/>
    </row>
    <row r="73" spans="2:12" s="1" customFormat="1" ht="6.75" customHeight="1">
      <c r="B73" s="51"/>
      <c r="C73" s="52"/>
      <c r="D73" s="52"/>
      <c r="E73" s="52"/>
      <c r="F73" s="52"/>
      <c r="G73" s="52"/>
      <c r="H73" s="52"/>
      <c r="I73" s="116"/>
      <c r="J73" s="52"/>
      <c r="K73" s="52"/>
      <c r="L73" s="33"/>
    </row>
    <row r="74" spans="2:12" s="1" customFormat="1" ht="36.75" customHeight="1">
      <c r="B74" s="33"/>
      <c r="C74" s="53" t="s">
        <v>119</v>
      </c>
      <c r="I74" s="137"/>
      <c r="L74" s="33"/>
    </row>
    <row r="75" spans="2:12" s="1" customFormat="1" ht="6.75" customHeight="1">
      <c r="B75" s="33"/>
      <c r="I75" s="137"/>
      <c r="L75" s="33"/>
    </row>
    <row r="76" spans="2:12" s="1" customFormat="1" ht="14.25" customHeight="1">
      <c r="B76" s="33"/>
      <c r="C76" s="55" t="s">
        <v>16</v>
      </c>
      <c r="I76" s="137"/>
      <c r="L76" s="33"/>
    </row>
    <row r="77" spans="2:12" s="1" customFormat="1" ht="22.5" customHeight="1">
      <c r="B77" s="33"/>
      <c r="E77" s="347" t="str">
        <f>E7</f>
        <v>Lovosice, ul. P. Holého, oprava komunikace a odvod povrch. vod</v>
      </c>
      <c r="F77" s="324"/>
      <c r="G77" s="324"/>
      <c r="H77" s="324"/>
      <c r="I77" s="137"/>
      <c r="L77" s="33"/>
    </row>
    <row r="78" spans="2:12" s="1" customFormat="1" ht="14.25" customHeight="1">
      <c r="B78" s="33"/>
      <c r="C78" s="55" t="s">
        <v>99</v>
      </c>
      <c r="I78" s="137"/>
      <c r="L78" s="33"/>
    </row>
    <row r="79" spans="2:12" s="1" customFormat="1" ht="23.25" customHeight="1">
      <c r="B79" s="33"/>
      <c r="E79" s="321" t="str">
        <f>E9</f>
        <v>SO 01 - Komunikace a chodníky</v>
      </c>
      <c r="F79" s="324"/>
      <c r="G79" s="324"/>
      <c r="H79" s="324"/>
      <c r="I79" s="137"/>
      <c r="L79" s="33"/>
    </row>
    <row r="80" spans="2:12" s="1" customFormat="1" ht="6.75" customHeight="1">
      <c r="B80" s="33"/>
      <c r="I80" s="137"/>
      <c r="L80" s="33"/>
    </row>
    <row r="81" spans="2:12" s="1" customFormat="1" ht="18" customHeight="1">
      <c r="B81" s="33"/>
      <c r="C81" s="55" t="s">
        <v>23</v>
      </c>
      <c r="F81" s="138" t="str">
        <f>F12</f>
        <v> </v>
      </c>
      <c r="I81" s="139" t="s">
        <v>25</v>
      </c>
      <c r="J81" s="59" t="str">
        <f>IF(J12="","",J12)</f>
        <v>13.5.2016</v>
      </c>
      <c r="L81" s="33"/>
    </row>
    <row r="82" spans="2:12" s="1" customFormat="1" ht="6.75" customHeight="1">
      <c r="B82" s="33"/>
      <c r="I82" s="137"/>
      <c r="L82" s="33"/>
    </row>
    <row r="83" spans="2:12" s="1" customFormat="1" ht="15">
      <c r="B83" s="33"/>
      <c r="C83" s="55" t="s">
        <v>29</v>
      </c>
      <c r="F83" s="138" t="str">
        <f>E15</f>
        <v>Město Lovosice</v>
      </c>
      <c r="I83" s="139" t="s">
        <v>35</v>
      </c>
      <c r="J83" s="138" t="str">
        <f>E21</f>
        <v>Báňské projekty Teplice a.s.</v>
      </c>
      <c r="L83" s="33"/>
    </row>
    <row r="84" spans="2:12" s="1" customFormat="1" ht="14.25" customHeight="1">
      <c r="B84" s="33"/>
      <c r="C84" s="55" t="s">
        <v>33</v>
      </c>
      <c r="F84" s="138">
        <f>IF(E18="","",E18)</f>
      </c>
      <c r="I84" s="137"/>
      <c r="L84" s="33"/>
    </row>
    <row r="85" spans="2:12" s="1" customFormat="1" ht="9.75" customHeight="1">
      <c r="B85" s="33"/>
      <c r="I85" s="137"/>
      <c r="L85" s="33"/>
    </row>
    <row r="86" spans="2:20" s="9" customFormat="1" ht="29.25" customHeight="1">
      <c r="B86" s="140"/>
      <c r="C86" s="141" t="s">
        <v>120</v>
      </c>
      <c r="D86" s="142" t="s">
        <v>59</v>
      </c>
      <c r="E86" s="142" t="s">
        <v>55</v>
      </c>
      <c r="F86" s="142" t="s">
        <v>121</v>
      </c>
      <c r="G86" s="142" t="s">
        <v>122</v>
      </c>
      <c r="H86" s="142" t="s">
        <v>123</v>
      </c>
      <c r="I86" s="143" t="s">
        <v>124</v>
      </c>
      <c r="J86" s="142" t="s">
        <v>105</v>
      </c>
      <c r="K86" s="144" t="s">
        <v>125</v>
      </c>
      <c r="L86" s="140"/>
      <c r="M86" s="65" t="s">
        <v>126</v>
      </c>
      <c r="N86" s="66" t="s">
        <v>44</v>
      </c>
      <c r="O86" s="66" t="s">
        <v>127</v>
      </c>
      <c r="P86" s="66" t="s">
        <v>128</v>
      </c>
      <c r="Q86" s="66" t="s">
        <v>129</v>
      </c>
      <c r="R86" s="66" t="s">
        <v>130</v>
      </c>
      <c r="S86" s="66" t="s">
        <v>131</v>
      </c>
      <c r="T86" s="67" t="s">
        <v>132</v>
      </c>
    </row>
    <row r="87" spans="2:63" s="1" customFormat="1" ht="29.25" customHeight="1">
      <c r="B87" s="33"/>
      <c r="C87" s="69" t="s">
        <v>106</v>
      </c>
      <c r="I87" s="137"/>
      <c r="J87" s="145">
        <f>BK87</f>
        <v>0</v>
      </c>
      <c r="L87" s="33"/>
      <c r="M87" s="68"/>
      <c r="N87" s="60"/>
      <c r="O87" s="60"/>
      <c r="P87" s="146">
        <f>P88+P217</f>
        <v>0</v>
      </c>
      <c r="Q87" s="60"/>
      <c r="R87" s="146">
        <f>R88+R217</f>
        <v>328.25822453600006</v>
      </c>
      <c r="S87" s="60"/>
      <c r="T87" s="147">
        <f>T88+T217</f>
        <v>377.20644999999996</v>
      </c>
      <c r="AT87" s="16" t="s">
        <v>73</v>
      </c>
      <c r="AU87" s="16" t="s">
        <v>107</v>
      </c>
      <c r="BK87" s="148">
        <f>BK88+BK217</f>
        <v>0</v>
      </c>
    </row>
    <row r="88" spans="2:63" s="10" customFormat="1" ht="36.75" customHeight="1">
      <c r="B88" s="149"/>
      <c r="D88" s="150" t="s">
        <v>73</v>
      </c>
      <c r="E88" s="151" t="s">
        <v>133</v>
      </c>
      <c r="F88" s="151" t="s">
        <v>134</v>
      </c>
      <c r="I88" s="152"/>
      <c r="J88" s="153">
        <f>BK88</f>
        <v>0</v>
      </c>
      <c r="L88" s="149"/>
      <c r="M88" s="154"/>
      <c r="N88" s="155"/>
      <c r="O88" s="155"/>
      <c r="P88" s="156">
        <f>P89+P119+P122+P127+P161+P172+P202+P215</f>
        <v>0</v>
      </c>
      <c r="Q88" s="155"/>
      <c r="R88" s="156">
        <f>R89+R119+R122+R127+R161+R172+R202+R215</f>
        <v>328.25273653600004</v>
      </c>
      <c r="S88" s="155"/>
      <c r="T88" s="157">
        <f>T89+T119+T122+T127+T161+T172+T202+T215</f>
        <v>377.20644999999996</v>
      </c>
      <c r="AR88" s="150" t="s">
        <v>22</v>
      </c>
      <c r="AT88" s="158" t="s">
        <v>73</v>
      </c>
      <c r="AU88" s="158" t="s">
        <v>74</v>
      </c>
      <c r="AY88" s="150" t="s">
        <v>135</v>
      </c>
      <c r="BK88" s="159">
        <f>BK89+BK119+BK122+BK127+BK161+BK172+BK202+BK215</f>
        <v>0</v>
      </c>
    </row>
    <row r="89" spans="2:63" s="10" customFormat="1" ht="19.5" customHeight="1">
      <c r="B89" s="149"/>
      <c r="D89" s="160" t="s">
        <v>73</v>
      </c>
      <c r="E89" s="161" t="s">
        <v>22</v>
      </c>
      <c r="F89" s="161" t="s">
        <v>136</v>
      </c>
      <c r="I89" s="152"/>
      <c r="J89" s="162">
        <f>BK89</f>
        <v>0</v>
      </c>
      <c r="L89" s="149"/>
      <c r="M89" s="154"/>
      <c r="N89" s="155"/>
      <c r="O89" s="155"/>
      <c r="P89" s="156">
        <f>SUM(P90:P118)</f>
        <v>0</v>
      </c>
      <c r="Q89" s="155"/>
      <c r="R89" s="156">
        <f>SUM(R90:R118)</f>
        <v>6.961506999999999</v>
      </c>
      <c r="S89" s="155"/>
      <c r="T89" s="157">
        <f>SUM(T90:T118)</f>
        <v>377.06145</v>
      </c>
      <c r="AR89" s="150" t="s">
        <v>22</v>
      </c>
      <c r="AT89" s="158" t="s">
        <v>73</v>
      </c>
      <c r="AU89" s="158" t="s">
        <v>22</v>
      </c>
      <c r="AY89" s="150" t="s">
        <v>135</v>
      </c>
      <c r="BK89" s="159">
        <f>SUM(BK90:BK118)</f>
        <v>0</v>
      </c>
    </row>
    <row r="90" spans="2:65" s="1" customFormat="1" ht="22.5" customHeight="1">
      <c r="B90" s="163"/>
      <c r="C90" s="164" t="s">
        <v>22</v>
      </c>
      <c r="D90" s="164" t="s">
        <v>137</v>
      </c>
      <c r="E90" s="165" t="s">
        <v>138</v>
      </c>
      <c r="F90" s="166" t="s">
        <v>139</v>
      </c>
      <c r="G90" s="167" t="s">
        <v>140</v>
      </c>
      <c r="H90" s="168">
        <v>1</v>
      </c>
      <c r="I90" s="169"/>
      <c r="J90" s="170">
        <f aca="true" t="shared" si="0" ref="J90:J100">ROUND(I90*H90,2)</f>
        <v>0</v>
      </c>
      <c r="K90" s="166" t="s">
        <v>141</v>
      </c>
      <c r="L90" s="33"/>
      <c r="M90" s="171" t="s">
        <v>20</v>
      </c>
      <c r="N90" s="172" t="s">
        <v>45</v>
      </c>
      <c r="O90" s="34"/>
      <c r="P90" s="173">
        <f aca="true" t="shared" si="1" ref="P90:P100">O90*H90</f>
        <v>0</v>
      </c>
      <c r="Q90" s="173">
        <v>0</v>
      </c>
      <c r="R90" s="173">
        <f aca="true" t="shared" si="2" ref="R90:R100">Q90*H90</f>
        <v>0</v>
      </c>
      <c r="S90" s="173">
        <v>0</v>
      </c>
      <c r="T90" s="174">
        <f aca="true" t="shared" si="3" ref="T90:T100">S90*H90</f>
        <v>0</v>
      </c>
      <c r="AR90" s="16" t="s">
        <v>142</v>
      </c>
      <c r="AT90" s="16" t="s">
        <v>137</v>
      </c>
      <c r="AU90" s="16" t="s">
        <v>83</v>
      </c>
      <c r="AY90" s="16" t="s">
        <v>135</v>
      </c>
      <c r="BE90" s="175">
        <f aca="true" t="shared" si="4" ref="BE90:BE100">IF(N90="základní",J90,0)</f>
        <v>0</v>
      </c>
      <c r="BF90" s="175">
        <f aca="true" t="shared" si="5" ref="BF90:BF100">IF(N90="snížená",J90,0)</f>
        <v>0</v>
      </c>
      <c r="BG90" s="175">
        <f aca="true" t="shared" si="6" ref="BG90:BG100">IF(N90="zákl. přenesená",J90,0)</f>
        <v>0</v>
      </c>
      <c r="BH90" s="175">
        <f aca="true" t="shared" si="7" ref="BH90:BH100">IF(N90="sníž. přenesená",J90,0)</f>
        <v>0</v>
      </c>
      <c r="BI90" s="175">
        <f aca="true" t="shared" si="8" ref="BI90:BI100">IF(N90="nulová",J90,0)</f>
        <v>0</v>
      </c>
      <c r="BJ90" s="16" t="s">
        <v>22</v>
      </c>
      <c r="BK90" s="175">
        <f aca="true" t="shared" si="9" ref="BK90:BK100">ROUND(I90*H90,2)</f>
        <v>0</v>
      </c>
      <c r="BL90" s="16" t="s">
        <v>142</v>
      </c>
      <c r="BM90" s="16" t="s">
        <v>143</v>
      </c>
    </row>
    <row r="91" spans="2:65" s="1" customFormat="1" ht="22.5" customHeight="1">
      <c r="B91" s="163"/>
      <c r="C91" s="164" t="s">
        <v>83</v>
      </c>
      <c r="D91" s="164" t="s">
        <v>137</v>
      </c>
      <c r="E91" s="165" t="s">
        <v>144</v>
      </c>
      <c r="F91" s="166" t="s">
        <v>145</v>
      </c>
      <c r="G91" s="167" t="s">
        <v>140</v>
      </c>
      <c r="H91" s="168">
        <v>1</v>
      </c>
      <c r="I91" s="169"/>
      <c r="J91" s="170">
        <f t="shared" si="0"/>
        <v>0</v>
      </c>
      <c r="K91" s="166" t="s">
        <v>141</v>
      </c>
      <c r="L91" s="33"/>
      <c r="M91" s="171" t="s">
        <v>20</v>
      </c>
      <c r="N91" s="172" t="s">
        <v>45</v>
      </c>
      <c r="O91" s="34"/>
      <c r="P91" s="173">
        <f t="shared" si="1"/>
        <v>0</v>
      </c>
      <c r="Q91" s="173">
        <v>8E-05</v>
      </c>
      <c r="R91" s="173">
        <f t="shared" si="2"/>
        <v>8E-05</v>
      </c>
      <c r="S91" s="173">
        <v>0</v>
      </c>
      <c r="T91" s="174">
        <f t="shared" si="3"/>
        <v>0</v>
      </c>
      <c r="AR91" s="16" t="s">
        <v>142</v>
      </c>
      <c r="AT91" s="16" t="s">
        <v>137</v>
      </c>
      <c r="AU91" s="16" t="s">
        <v>83</v>
      </c>
      <c r="AY91" s="16" t="s">
        <v>135</v>
      </c>
      <c r="BE91" s="175">
        <f t="shared" si="4"/>
        <v>0</v>
      </c>
      <c r="BF91" s="175">
        <f t="shared" si="5"/>
        <v>0</v>
      </c>
      <c r="BG91" s="175">
        <f t="shared" si="6"/>
        <v>0</v>
      </c>
      <c r="BH91" s="175">
        <f t="shared" si="7"/>
        <v>0</v>
      </c>
      <c r="BI91" s="175">
        <f t="shared" si="8"/>
        <v>0</v>
      </c>
      <c r="BJ91" s="16" t="s">
        <v>22</v>
      </c>
      <c r="BK91" s="175">
        <f t="shared" si="9"/>
        <v>0</v>
      </c>
      <c r="BL91" s="16" t="s">
        <v>142</v>
      </c>
      <c r="BM91" s="16" t="s">
        <v>146</v>
      </c>
    </row>
    <row r="92" spans="2:65" s="1" customFormat="1" ht="22.5" customHeight="1">
      <c r="B92" s="163"/>
      <c r="C92" s="164" t="s">
        <v>147</v>
      </c>
      <c r="D92" s="164" t="s">
        <v>137</v>
      </c>
      <c r="E92" s="165" t="s">
        <v>148</v>
      </c>
      <c r="F92" s="166" t="s">
        <v>149</v>
      </c>
      <c r="G92" s="167" t="s">
        <v>150</v>
      </c>
      <c r="H92" s="168">
        <v>177.87</v>
      </c>
      <c r="I92" s="169"/>
      <c r="J92" s="170">
        <f t="shared" si="0"/>
        <v>0</v>
      </c>
      <c r="K92" s="166" t="s">
        <v>141</v>
      </c>
      <c r="L92" s="33"/>
      <c r="M92" s="171" t="s">
        <v>20</v>
      </c>
      <c r="N92" s="172" t="s">
        <v>45</v>
      </c>
      <c r="O92" s="34"/>
      <c r="P92" s="173">
        <f t="shared" si="1"/>
        <v>0</v>
      </c>
      <c r="Q92" s="173">
        <v>0</v>
      </c>
      <c r="R92" s="173">
        <f t="shared" si="2"/>
        <v>0</v>
      </c>
      <c r="S92" s="173">
        <v>0.255</v>
      </c>
      <c r="T92" s="174">
        <f t="shared" si="3"/>
        <v>45.35685</v>
      </c>
      <c r="AR92" s="16" t="s">
        <v>142</v>
      </c>
      <c r="AT92" s="16" t="s">
        <v>137</v>
      </c>
      <c r="AU92" s="16" t="s">
        <v>83</v>
      </c>
      <c r="AY92" s="16" t="s">
        <v>135</v>
      </c>
      <c r="BE92" s="175">
        <f t="shared" si="4"/>
        <v>0</v>
      </c>
      <c r="BF92" s="175">
        <f t="shared" si="5"/>
        <v>0</v>
      </c>
      <c r="BG92" s="175">
        <f t="shared" si="6"/>
        <v>0</v>
      </c>
      <c r="BH92" s="175">
        <f t="shared" si="7"/>
        <v>0</v>
      </c>
      <c r="BI92" s="175">
        <f t="shared" si="8"/>
        <v>0</v>
      </c>
      <c r="BJ92" s="16" t="s">
        <v>22</v>
      </c>
      <c r="BK92" s="175">
        <f t="shared" si="9"/>
        <v>0</v>
      </c>
      <c r="BL92" s="16" t="s">
        <v>142</v>
      </c>
      <c r="BM92" s="16" t="s">
        <v>83</v>
      </c>
    </row>
    <row r="93" spans="2:65" s="1" customFormat="1" ht="22.5" customHeight="1">
      <c r="B93" s="163"/>
      <c r="C93" s="164" t="s">
        <v>142</v>
      </c>
      <c r="D93" s="164" t="s">
        <v>137</v>
      </c>
      <c r="E93" s="165" t="s">
        <v>151</v>
      </c>
      <c r="F93" s="166" t="s">
        <v>152</v>
      </c>
      <c r="G93" s="167" t="s">
        <v>150</v>
      </c>
      <c r="H93" s="168">
        <v>86.5</v>
      </c>
      <c r="I93" s="169"/>
      <c r="J93" s="170">
        <f t="shared" si="0"/>
        <v>0</v>
      </c>
      <c r="K93" s="166" t="s">
        <v>141</v>
      </c>
      <c r="L93" s="33"/>
      <c r="M93" s="171" t="s">
        <v>20</v>
      </c>
      <c r="N93" s="172" t="s">
        <v>45</v>
      </c>
      <c r="O93" s="34"/>
      <c r="P93" s="173">
        <f t="shared" si="1"/>
        <v>0</v>
      </c>
      <c r="Q93" s="173">
        <v>0</v>
      </c>
      <c r="R93" s="173">
        <f t="shared" si="2"/>
        <v>0</v>
      </c>
      <c r="S93" s="173">
        <v>0.13</v>
      </c>
      <c r="T93" s="174">
        <f t="shared" si="3"/>
        <v>11.245000000000001</v>
      </c>
      <c r="AR93" s="16" t="s">
        <v>142</v>
      </c>
      <c r="AT93" s="16" t="s">
        <v>137</v>
      </c>
      <c r="AU93" s="16" t="s">
        <v>83</v>
      </c>
      <c r="AY93" s="16" t="s">
        <v>135</v>
      </c>
      <c r="BE93" s="175">
        <f t="shared" si="4"/>
        <v>0</v>
      </c>
      <c r="BF93" s="175">
        <f t="shared" si="5"/>
        <v>0</v>
      </c>
      <c r="BG93" s="175">
        <f t="shared" si="6"/>
        <v>0</v>
      </c>
      <c r="BH93" s="175">
        <f t="shared" si="7"/>
        <v>0</v>
      </c>
      <c r="BI93" s="175">
        <f t="shared" si="8"/>
        <v>0</v>
      </c>
      <c r="BJ93" s="16" t="s">
        <v>22</v>
      </c>
      <c r="BK93" s="175">
        <f t="shared" si="9"/>
        <v>0</v>
      </c>
      <c r="BL93" s="16" t="s">
        <v>142</v>
      </c>
      <c r="BM93" s="16" t="s">
        <v>147</v>
      </c>
    </row>
    <row r="94" spans="2:65" s="1" customFormat="1" ht="22.5" customHeight="1">
      <c r="B94" s="163"/>
      <c r="C94" s="164" t="s">
        <v>153</v>
      </c>
      <c r="D94" s="164" t="s">
        <v>137</v>
      </c>
      <c r="E94" s="165" t="s">
        <v>154</v>
      </c>
      <c r="F94" s="166" t="s">
        <v>155</v>
      </c>
      <c r="G94" s="167" t="s">
        <v>150</v>
      </c>
      <c r="H94" s="168">
        <v>244.5</v>
      </c>
      <c r="I94" s="169"/>
      <c r="J94" s="170">
        <f t="shared" si="0"/>
        <v>0</v>
      </c>
      <c r="K94" s="166" t="s">
        <v>141</v>
      </c>
      <c r="L94" s="33"/>
      <c r="M94" s="171" t="s">
        <v>20</v>
      </c>
      <c r="N94" s="172" t="s">
        <v>45</v>
      </c>
      <c r="O94" s="34"/>
      <c r="P94" s="173">
        <f t="shared" si="1"/>
        <v>0</v>
      </c>
      <c r="Q94" s="173">
        <v>0</v>
      </c>
      <c r="R94" s="173">
        <f t="shared" si="2"/>
        <v>0</v>
      </c>
      <c r="S94" s="173">
        <v>0.225</v>
      </c>
      <c r="T94" s="174">
        <f t="shared" si="3"/>
        <v>55.0125</v>
      </c>
      <c r="AR94" s="16" t="s">
        <v>142</v>
      </c>
      <c r="AT94" s="16" t="s">
        <v>137</v>
      </c>
      <c r="AU94" s="16" t="s">
        <v>83</v>
      </c>
      <c r="AY94" s="16" t="s">
        <v>135</v>
      </c>
      <c r="BE94" s="175">
        <f t="shared" si="4"/>
        <v>0</v>
      </c>
      <c r="BF94" s="175">
        <f t="shared" si="5"/>
        <v>0</v>
      </c>
      <c r="BG94" s="175">
        <f t="shared" si="6"/>
        <v>0</v>
      </c>
      <c r="BH94" s="175">
        <f t="shared" si="7"/>
        <v>0</v>
      </c>
      <c r="BI94" s="175">
        <f t="shared" si="8"/>
        <v>0</v>
      </c>
      <c r="BJ94" s="16" t="s">
        <v>22</v>
      </c>
      <c r="BK94" s="175">
        <f t="shared" si="9"/>
        <v>0</v>
      </c>
      <c r="BL94" s="16" t="s">
        <v>142</v>
      </c>
      <c r="BM94" s="16" t="s">
        <v>142</v>
      </c>
    </row>
    <row r="95" spans="2:65" s="1" customFormat="1" ht="22.5" customHeight="1">
      <c r="B95" s="163"/>
      <c r="C95" s="164" t="s">
        <v>156</v>
      </c>
      <c r="D95" s="164" t="s">
        <v>137</v>
      </c>
      <c r="E95" s="165" t="s">
        <v>157</v>
      </c>
      <c r="F95" s="166" t="s">
        <v>158</v>
      </c>
      <c r="G95" s="167" t="s">
        <v>150</v>
      </c>
      <c r="H95" s="168">
        <v>148.3</v>
      </c>
      <c r="I95" s="169"/>
      <c r="J95" s="170">
        <f t="shared" si="0"/>
        <v>0</v>
      </c>
      <c r="K95" s="166" t="s">
        <v>141</v>
      </c>
      <c r="L95" s="33"/>
      <c r="M95" s="171" t="s">
        <v>20</v>
      </c>
      <c r="N95" s="172" t="s">
        <v>45</v>
      </c>
      <c r="O95" s="34"/>
      <c r="P95" s="173">
        <f t="shared" si="1"/>
        <v>0</v>
      </c>
      <c r="Q95" s="173">
        <v>0</v>
      </c>
      <c r="R95" s="173">
        <f t="shared" si="2"/>
        <v>0</v>
      </c>
      <c r="S95" s="173">
        <v>0.098</v>
      </c>
      <c r="T95" s="174">
        <f t="shared" si="3"/>
        <v>14.533400000000002</v>
      </c>
      <c r="AR95" s="16" t="s">
        <v>142</v>
      </c>
      <c r="AT95" s="16" t="s">
        <v>137</v>
      </c>
      <c r="AU95" s="16" t="s">
        <v>83</v>
      </c>
      <c r="AY95" s="16" t="s">
        <v>135</v>
      </c>
      <c r="BE95" s="175">
        <f t="shared" si="4"/>
        <v>0</v>
      </c>
      <c r="BF95" s="175">
        <f t="shared" si="5"/>
        <v>0</v>
      </c>
      <c r="BG95" s="175">
        <f t="shared" si="6"/>
        <v>0</v>
      </c>
      <c r="BH95" s="175">
        <f t="shared" si="7"/>
        <v>0</v>
      </c>
      <c r="BI95" s="175">
        <f t="shared" si="8"/>
        <v>0</v>
      </c>
      <c r="BJ95" s="16" t="s">
        <v>22</v>
      </c>
      <c r="BK95" s="175">
        <f t="shared" si="9"/>
        <v>0</v>
      </c>
      <c r="BL95" s="16" t="s">
        <v>142</v>
      </c>
      <c r="BM95" s="16" t="s">
        <v>153</v>
      </c>
    </row>
    <row r="96" spans="2:65" s="1" customFormat="1" ht="22.5" customHeight="1">
      <c r="B96" s="163"/>
      <c r="C96" s="164" t="s">
        <v>159</v>
      </c>
      <c r="D96" s="164" t="s">
        <v>137</v>
      </c>
      <c r="E96" s="165" t="s">
        <v>160</v>
      </c>
      <c r="F96" s="166" t="s">
        <v>161</v>
      </c>
      <c r="G96" s="167" t="s">
        <v>150</v>
      </c>
      <c r="H96" s="168">
        <v>914.7</v>
      </c>
      <c r="I96" s="169"/>
      <c r="J96" s="170">
        <f t="shared" si="0"/>
        <v>0</v>
      </c>
      <c r="K96" s="166" t="s">
        <v>141</v>
      </c>
      <c r="L96" s="33"/>
      <c r="M96" s="171" t="s">
        <v>20</v>
      </c>
      <c r="N96" s="172" t="s">
        <v>45</v>
      </c>
      <c r="O96" s="34"/>
      <c r="P96" s="173">
        <f t="shared" si="1"/>
        <v>0</v>
      </c>
      <c r="Q96" s="173">
        <v>0</v>
      </c>
      <c r="R96" s="173">
        <f t="shared" si="2"/>
        <v>0</v>
      </c>
      <c r="S96" s="173">
        <v>0.181</v>
      </c>
      <c r="T96" s="174">
        <f t="shared" si="3"/>
        <v>165.5607</v>
      </c>
      <c r="AR96" s="16" t="s">
        <v>142</v>
      </c>
      <c r="AT96" s="16" t="s">
        <v>137</v>
      </c>
      <c r="AU96" s="16" t="s">
        <v>83</v>
      </c>
      <c r="AY96" s="16" t="s">
        <v>135</v>
      </c>
      <c r="BE96" s="175">
        <f t="shared" si="4"/>
        <v>0</v>
      </c>
      <c r="BF96" s="175">
        <f t="shared" si="5"/>
        <v>0</v>
      </c>
      <c r="BG96" s="175">
        <f t="shared" si="6"/>
        <v>0</v>
      </c>
      <c r="BH96" s="175">
        <f t="shared" si="7"/>
        <v>0</v>
      </c>
      <c r="BI96" s="175">
        <f t="shared" si="8"/>
        <v>0</v>
      </c>
      <c r="BJ96" s="16" t="s">
        <v>22</v>
      </c>
      <c r="BK96" s="175">
        <f t="shared" si="9"/>
        <v>0</v>
      </c>
      <c r="BL96" s="16" t="s">
        <v>142</v>
      </c>
      <c r="BM96" s="16" t="s">
        <v>156</v>
      </c>
    </row>
    <row r="97" spans="2:65" s="1" customFormat="1" ht="22.5" customHeight="1">
      <c r="B97" s="163"/>
      <c r="C97" s="164" t="s">
        <v>162</v>
      </c>
      <c r="D97" s="164" t="s">
        <v>137</v>
      </c>
      <c r="E97" s="165" t="s">
        <v>163</v>
      </c>
      <c r="F97" s="166" t="s">
        <v>164</v>
      </c>
      <c r="G97" s="167" t="s">
        <v>165</v>
      </c>
      <c r="H97" s="168">
        <v>371.1</v>
      </c>
      <c r="I97" s="169"/>
      <c r="J97" s="170">
        <f t="shared" si="0"/>
        <v>0</v>
      </c>
      <c r="K97" s="166" t="s">
        <v>141</v>
      </c>
      <c r="L97" s="33"/>
      <c r="M97" s="171" t="s">
        <v>20</v>
      </c>
      <c r="N97" s="172" t="s">
        <v>45</v>
      </c>
      <c r="O97" s="34"/>
      <c r="P97" s="173">
        <f t="shared" si="1"/>
        <v>0</v>
      </c>
      <c r="Q97" s="173">
        <v>0</v>
      </c>
      <c r="R97" s="173">
        <f t="shared" si="2"/>
        <v>0</v>
      </c>
      <c r="S97" s="173">
        <v>0.23</v>
      </c>
      <c r="T97" s="174">
        <f t="shared" si="3"/>
        <v>85.35300000000001</v>
      </c>
      <c r="AR97" s="16" t="s">
        <v>142</v>
      </c>
      <c r="AT97" s="16" t="s">
        <v>137</v>
      </c>
      <c r="AU97" s="16" t="s">
        <v>83</v>
      </c>
      <c r="AY97" s="16" t="s">
        <v>135</v>
      </c>
      <c r="BE97" s="175">
        <f t="shared" si="4"/>
        <v>0</v>
      </c>
      <c r="BF97" s="175">
        <f t="shared" si="5"/>
        <v>0</v>
      </c>
      <c r="BG97" s="175">
        <f t="shared" si="6"/>
        <v>0</v>
      </c>
      <c r="BH97" s="175">
        <f t="shared" si="7"/>
        <v>0</v>
      </c>
      <c r="BI97" s="175">
        <f t="shared" si="8"/>
        <v>0</v>
      </c>
      <c r="BJ97" s="16" t="s">
        <v>22</v>
      </c>
      <c r="BK97" s="175">
        <f t="shared" si="9"/>
        <v>0</v>
      </c>
      <c r="BL97" s="16" t="s">
        <v>142</v>
      </c>
      <c r="BM97" s="16" t="s">
        <v>159</v>
      </c>
    </row>
    <row r="98" spans="2:65" s="1" customFormat="1" ht="22.5" customHeight="1">
      <c r="B98" s="163"/>
      <c r="C98" s="164" t="s">
        <v>166</v>
      </c>
      <c r="D98" s="164" t="s">
        <v>137</v>
      </c>
      <c r="E98" s="165" t="s">
        <v>167</v>
      </c>
      <c r="F98" s="166" t="s">
        <v>168</v>
      </c>
      <c r="G98" s="167" t="s">
        <v>169</v>
      </c>
      <c r="H98" s="168">
        <v>927.3</v>
      </c>
      <c r="I98" s="169"/>
      <c r="J98" s="170">
        <f t="shared" si="0"/>
        <v>0</v>
      </c>
      <c r="K98" s="166" t="s">
        <v>141</v>
      </c>
      <c r="L98" s="33"/>
      <c r="M98" s="171" t="s">
        <v>20</v>
      </c>
      <c r="N98" s="172" t="s">
        <v>45</v>
      </c>
      <c r="O98" s="34"/>
      <c r="P98" s="173">
        <f t="shared" si="1"/>
        <v>0</v>
      </c>
      <c r="Q98" s="173">
        <v>0</v>
      </c>
      <c r="R98" s="173">
        <f t="shared" si="2"/>
        <v>0</v>
      </c>
      <c r="S98" s="173">
        <v>0</v>
      </c>
      <c r="T98" s="174">
        <f t="shared" si="3"/>
        <v>0</v>
      </c>
      <c r="AR98" s="16" t="s">
        <v>142</v>
      </c>
      <c r="AT98" s="16" t="s">
        <v>137</v>
      </c>
      <c r="AU98" s="16" t="s">
        <v>83</v>
      </c>
      <c r="AY98" s="16" t="s">
        <v>135</v>
      </c>
      <c r="BE98" s="175">
        <f t="shared" si="4"/>
        <v>0</v>
      </c>
      <c r="BF98" s="175">
        <f t="shared" si="5"/>
        <v>0</v>
      </c>
      <c r="BG98" s="175">
        <f t="shared" si="6"/>
        <v>0</v>
      </c>
      <c r="BH98" s="175">
        <f t="shared" si="7"/>
        <v>0</v>
      </c>
      <c r="BI98" s="175">
        <f t="shared" si="8"/>
        <v>0</v>
      </c>
      <c r="BJ98" s="16" t="s">
        <v>22</v>
      </c>
      <c r="BK98" s="175">
        <f t="shared" si="9"/>
        <v>0</v>
      </c>
      <c r="BL98" s="16" t="s">
        <v>142</v>
      </c>
      <c r="BM98" s="16" t="s">
        <v>162</v>
      </c>
    </row>
    <row r="99" spans="2:65" s="1" customFormat="1" ht="22.5" customHeight="1">
      <c r="B99" s="163"/>
      <c r="C99" s="164" t="s">
        <v>27</v>
      </c>
      <c r="D99" s="164" t="s">
        <v>137</v>
      </c>
      <c r="E99" s="165" t="s">
        <v>170</v>
      </c>
      <c r="F99" s="166" t="s">
        <v>171</v>
      </c>
      <c r="G99" s="167" t="s">
        <v>165</v>
      </c>
      <c r="H99" s="168">
        <v>223.8</v>
      </c>
      <c r="I99" s="169"/>
      <c r="J99" s="170">
        <f t="shared" si="0"/>
        <v>0</v>
      </c>
      <c r="K99" s="166" t="s">
        <v>141</v>
      </c>
      <c r="L99" s="33"/>
      <c r="M99" s="171" t="s">
        <v>20</v>
      </c>
      <c r="N99" s="172" t="s">
        <v>45</v>
      </c>
      <c r="O99" s="34"/>
      <c r="P99" s="173">
        <f t="shared" si="1"/>
        <v>0</v>
      </c>
      <c r="Q99" s="173">
        <v>0</v>
      </c>
      <c r="R99" s="173">
        <f t="shared" si="2"/>
        <v>0</v>
      </c>
      <c r="S99" s="173">
        <v>0</v>
      </c>
      <c r="T99" s="174">
        <f t="shared" si="3"/>
        <v>0</v>
      </c>
      <c r="AR99" s="16" t="s">
        <v>142</v>
      </c>
      <c r="AT99" s="16" t="s">
        <v>137</v>
      </c>
      <c r="AU99" s="16" t="s">
        <v>83</v>
      </c>
      <c r="AY99" s="16" t="s">
        <v>135</v>
      </c>
      <c r="BE99" s="175">
        <f t="shared" si="4"/>
        <v>0</v>
      </c>
      <c r="BF99" s="175">
        <f t="shared" si="5"/>
        <v>0</v>
      </c>
      <c r="BG99" s="175">
        <f t="shared" si="6"/>
        <v>0</v>
      </c>
      <c r="BH99" s="175">
        <f t="shared" si="7"/>
        <v>0</v>
      </c>
      <c r="BI99" s="175">
        <f t="shared" si="8"/>
        <v>0</v>
      </c>
      <c r="BJ99" s="16" t="s">
        <v>22</v>
      </c>
      <c r="BK99" s="175">
        <f t="shared" si="9"/>
        <v>0</v>
      </c>
      <c r="BL99" s="16" t="s">
        <v>142</v>
      </c>
      <c r="BM99" s="16" t="s">
        <v>166</v>
      </c>
    </row>
    <row r="100" spans="2:65" s="1" customFormat="1" ht="22.5" customHeight="1">
      <c r="B100" s="163"/>
      <c r="C100" s="164" t="s">
        <v>172</v>
      </c>
      <c r="D100" s="164" t="s">
        <v>137</v>
      </c>
      <c r="E100" s="165" t="s">
        <v>173</v>
      </c>
      <c r="F100" s="166" t="s">
        <v>174</v>
      </c>
      <c r="G100" s="167" t="s">
        <v>169</v>
      </c>
      <c r="H100" s="168">
        <v>972.75</v>
      </c>
      <c r="I100" s="169"/>
      <c r="J100" s="170">
        <f t="shared" si="0"/>
        <v>0</v>
      </c>
      <c r="K100" s="166" t="s">
        <v>141</v>
      </c>
      <c r="L100" s="33"/>
      <c r="M100" s="171" t="s">
        <v>20</v>
      </c>
      <c r="N100" s="172" t="s">
        <v>45</v>
      </c>
      <c r="O100" s="34"/>
      <c r="P100" s="173">
        <f t="shared" si="1"/>
        <v>0</v>
      </c>
      <c r="Q100" s="173">
        <v>0</v>
      </c>
      <c r="R100" s="173">
        <f t="shared" si="2"/>
        <v>0</v>
      </c>
      <c r="S100" s="173">
        <v>0</v>
      </c>
      <c r="T100" s="174">
        <f t="shared" si="3"/>
        <v>0</v>
      </c>
      <c r="AR100" s="16" t="s">
        <v>142</v>
      </c>
      <c r="AT100" s="16" t="s">
        <v>137</v>
      </c>
      <c r="AU100" s="16" t="s">
        <v>83</v>
      </c>
      <c r="AY100" s="16" t="s">
        <v>135</v>
      </c>
      <c r="BE100" s="175">
        <f t="shared" si="4"/>
        <v>0</v>
      </c>
      <c r="BF100" s="175">
        <f t="shared" si="5"/>
        <v>0</v>
      </c>
      <c r="BG100" s="175">
        <f t="shared" si="6"/>
        <v>0</v>
      </c>
      <c r="BH100" s="175">
        <f t="shared" si="7"/>
        <v>0</v>
      </c>
      <c r="BI100" s="175">
        <f t="shared" si="8"/>
        <v>0</v>
      </c>
      <c r="BJ100" s="16" t="s">
        <v>22</v>
      </c>
      <c r="BK100" s="175">
        <f t="shared" si="9"/>
        <v>0</v>
      </c>
      <c r="BL100" s="16" t="s">
        <v>142</v>
      </c>
      <c r="BM100" s="16" t="s">
        <v>27</v>
      </c>
    </row>
    <row r="101" spans="2:51" s="11" customFormat="1" ht="13.5">
      <c r="B101" s="176"/>
      <c r="D101" s="177" t="s">
        <v>175</v>
      </c>
      <c r="E101" s="178" t="s">
        <v>20</v>
      </c>
      <c r="F101" s="179" t="s">
        <v>176</v>
      </c>
      <c r="H101" s="180">
        <v>939.65</v>
      </c>
      <c r="I101" s="181"/>
      <c r="L101" s="176"/>
      <c r="M101" s="182"/>
      <c r="N101" s="183"/>
      <c r="O101" s="183"/>
      <c r="P101" s="183"/>
      <c r="Q101" s="183"/>
      <c r="R101" s="183"/>
      <c r="S101" s="183"/>
      <c r="T101" s="184"/>
      <c r="AT101" s="178" t="s">
        <v>175</v>
      </c>
      <c r="AU101" s="178" t="s">
        <v>83</v>
      </c>
      <c r="AV101" s="11" t="s">
        <v>83</v>
      </c>
      <c r="AW101" s="11" t="s">
        <v>37</v>
      </c>
      <c r="AX101" s="11" t="s">
        <v>74</v>
      </c>
      <c r="AY101" s="178" t="s">
        <v>135</v>
      </c>
    </row>
    <row r="102" spans="2:51" s="11" customFormat="1" ht="13.5">
      <c r="B102" s="176"/>
      <c r="D102" s="177" t="s">
        <v>175</v>
      </c>
      <c r="E102" s="178" t="s">
        <v>20</v>
      </c>
      <c r="F102" s="179" t="s">
        <v>177</v>
      </c>
      <c r="H102" s="180">
        <v>33.1</v>
      </c>
      <c r="I102" s="181"/>
      <c r="L102" s="176"/>
      <c r="M102" s="182"/>
      <c r="N102" s="183"/>
      <c r="O102" s="183"/>
      <c r="P102" s="183"/>
      <c r="Q102" s="183"/>
      <c r="R102" s="183"/>
      <c r="S102" s="183"/>
      <c r="T102" s="184"/>
      <c r="AT102" s="178" t="s">
        <v>175</v>
      </c>
      <c r="AU102" s="178" t="s">
        <v>83</v>
      </c>
      <c r="AV102" s="11" t="s">
        <v>83</v>
      </c>
      <c r="AW102" s="11" t="s">
        <v>37</v>
      </c>
      <c r="AX102" s="11" t="s">
        <v>74</v>
      </c>
      <c r="AY102" s="178" t="s">
        <v>135</v>
      </c>
    </row>
    <row r="103" spans="2:51" s="12" customFormat="1" ht="13.5">
      <c r="B103" s="185"/>
      <c r="D103" s="186" t="s">
        <v>175</v>
      </c>
      <c r="E103" s="187" t="s">
        <v>20</v>
      </c>
      <c r="F103" s="188" t="s">
        <v>178</v>
      </c>
      <c r="H103" s="189">
        <v>972.75</v>
      </c>
      <c r="I103" s="190"/>
      <c r="L103" s="185"/>
      <c r="M103" s="191"/>
      <c r="N103" s="192"/>
      <c r="O103" s="192"/>
      <c r="P103" s="192"/>
      <c r="Q103" s="192"/>
      <c r="R103" s="192"/>
      <c r="S103" s="192"/>
      <c r="T103" s="193"/>
      <c r="AT103" s="194" t="s">
        <v>175</v>
      </c>
      <c r="AU103" s="194" t="s">
        <v>83</v>
      </c>
      <c r="AV103" s="12" t="s">
        <v>142</v>
      </c>
      <c r="AW103" s="12" t="s">
        <v>37</v>
      </c>
      <c r="AX103" s="12" t="s">
        <v>22</v>
      </c>
      <c r="AY103" s="194" t="s">
        <v>135</v>
      </c>
    </row>
    <row r="104" spans="2:65" s="1" customFormat="1" ht="31.5" customHeight="1">
      <c r="B104" s="163"/>
      <c r="C104" s="164" t="s">
        <v>179</v>
      </c>
      <c r="D104" s="164" t="s">
        <v>137</v>
      </c>
      <c r="E104" s="165" t="s">
        <v>180</v>
      </c>
      <c r="F104" s="166" t="s">
        <v>181</v>
      </c>
      <c r="G104" s="167" t="s">
        <v>169</v>
      </c>
      <c r="H104" s="168">
        <v>331</v>
      </c>
      <c r="I104" s="169"/>
      <c r="J104" s="170">
        <f>ROUND(I104*H104,2)</f>
        <v>0</v>
      </c>
      <c r="K104" s="166" t="s">
        <v>141</v>
      </c>
      <c r="L104" s="33"/>
      <c r="M104" s="171" t="s">
        <v>20</v>
      </c>
      <c r="N104" s="172" t="s">
        <v>45</v>
      </c>
      <c r="O104" s="34"/>
      <c r="P104" s="173">
        <f>O104*H104</f>
        <v>0</v>
      </c>
      <c r="Q104" s="173">
        <v>0</v>
      </c>
      <c r="R104" s="173">
        <f>Q104*H104</f>
        <v>0</v>
      </c>
      <c r="S104" s="173">
        <v>0</v>
      </c>
      <c r="T104" s="174">
        <f>S104*H104</f>
        <v>0</v>
      </c>
      <c r="AR104" s="16" t="s">
        <v>142</v>
      </c>
      <c r="AT104" s="16" t="s">
        <v>137</v>
      </c>
      <c r="AU104" s="16" t="s">
        <v>83</v>
      </c>
      <c r="AY104" s="16" t="s">
        <v>135</v>
      </c>
      <c r="BE104" s="175">
        <f>IF(N104="základní",J104,0)</f>
        <v>0</v>
      </c>
      <c r="BF104" s="175">
        <f>IF(N104="snížená",J104,0)</f>
        <v>0</v>
      </c>
      <c r="BG104" s="175">
        <f>IF(N104="zákl. přenesená",J104,0)</f>
        <v>0</v>
      </c>
      <c r="BH104" s="175">
        <f>IF(N104="sníž. přenesená",J104,0)</f>
        <v>0</v>
      </c>
      <c r="BI104" s="175">
        <f>IF(N104="nulová",J104,0)</f>
        <v>0</v>
      </c>
      <c r="BJ104" s="16" t="s">
        <v>22</v>
      </c>
      <c r="BK104" s="175">
        <f>ROUND(I104*H104,2)</f>
        <v>0</v>
      </c>
      <c r="BL104" s="16" t="s">
        <v>142</v>
      </c>
      <c r="BM104" s="16" t="s">
        <v>182</v>
      </c>
    </row>
    <row r="105" spans="2:51" s="11" customFormat="1" ht="13.5">
      <c r="B105" s="176"/>
      <c r="D105" s="177" t="s">
        <v>175</v>
      </c>
      <c r="E105" s="178" t="s">
        <v>20</v>
      </c>
      <c r="F105" s="179" t="s">
        <v>177</v>
      </c>
      <c r="H105" s="180">
        <v>33.1</v>
      </c>
      <c r="I105" s="181"/>
      <c r="L105" s="176"/>
      <c r="M105" s="182"/>
      <c r="N105" s="183"/>
      <c r="O105" s="183"/>
      <c r="P105" s="183"/>
      <c r="Q105" s="183"/>
      <c r="R105" s="183"/>
      <c r="S105" s="183"/>
      <c r="T105" s="184"/>
      <c r="AT105" s="178" t="s">
        <v>175</v>
      </c>
      <c r="AU105" s="178" t="s">
        <v>83</v>
      </c>
      <c r="AV105" s="11" t="s">
        <v>83</v>
      </c>
      <c r="AW105" s="11" t="s">
        <v>37</v>
      </c>
      <c r="AX105" s="11" t="s">
        <v>22</v>
      </c>
      <c r="AY105" s="178" t="s">
        <v>135</v>
      </c>
    </row>
    <row r="106" spans="2:51" s="11" customFormat="1" ht="13.5">
      <c r="B106" s="176"/>
      <c r="D106" s="186" t="s">
        <v>175</v>
      </c>
      <c r="F106" s="195" t="s">
        <v>183</v>
      </c>
      <c r="H106" s="196">
        <v>331</v>
      </c>
      <c r="I106" s="181"/>
      <c r="L106" s="176"/>
      <c r="M106" s="182"/>
      <c r="N106" s="183"/>
      <c r="O106" s="183"/>
      <c r="P106" s="183"/>
      <c r="Q106" s="183"/>
      <c r="R106" s="183"/>
      <c r="S106" s="183"/>
      <c r="T106" s="184"/>
      <c r="AT106" s="178" t="s">
        <v>175</v>
      </c>
      <c r="AU106" s="178" t="s">
        <v>83</v>
      </c>
      <c r="AV106" s="11" t="s">
        <v>83</v>
      </c>
      <c r="AW106" s="11" t="s">
        <v>4</v>
      </c>
      <c r="AX106" s="11" t="s">
        <v>22</v>
      </c>
      <c r="AY106" s="178" t="s">
        <v>135</v>
      </c>
    </row>
    <row r="107" spans="2:65" s="1" customFormat="1" ht="22.5" customHeight="1">
      <c r="B107" s="163"/>
      <c r="C107" s="164" t="s">
        <v>184</v>
      </c>
      <c r="D107" s="164" t="s">
        <v>137</v>
      </c>
      <c r="E107" s="165" t="s">
        <v>185</v>
      </c>
      <c r="F107" s="166" t="s">
        <v>186</v>
      </c>
      <c r="G107" s="167" t="s">
        <v>169</v>
      </c>
      <c r="H107" s="168">
        <v>43.6</v>
      </c>
      <c r="I107" s="169"/>
      <c r="J107" s="170">
        <f>ROUND(I107*H107,2)</f>
        <v>0</v>
      </c>
      <c r="K107" s="166" t="s">
        <v>141</v>
      </c>
      <c r="L107" s="33"/>
      <c r="M107" s="171" t="s">
        <v>20</v>
      </c>
      <c r="N107" s="172" t="s">
        <v>45</v>
      </c>
      <c r="O107" s="34"/>
      <c r="P107" s="173">
        <f>O107*H107</f>
        <v>0</v>
      </c>
      <c r="Q107" s="173">
        <v>0</v>
      </c>
      <c r="R107" s="173">
        <f>Q107*H107</f>
        <v>0</v>
      </c>
      <c r="S107" s="173">
        <v>0</v>
      </c>
      <c r="T107" s="174">
        <f>S107*H107</f>
        <v>0</v>
      </c>
      <c r="AR107" s="16" t="s">
        <v>142</v>
      </c>
      <c r="AT107" s="16" t="s">
        <v>137</v>
      </c>
      <c r="AU107" s="16" t="s">
        <v>83</v>
      </c>
      <c r="AY107" s="16" t="s">
        <v>135</v>
      </c>
      <c r="BE107" s="175">
        <f>IF(N107="základní",J107,0)</f>
        <v>0</v>
      </c>
      <c r="BF107" s="175">
        <f>IF(N107="snížená",J107,0)</f>
        <v>0</v>
      </c>
      <c r="BG107" s="175">
        <f>IF(N107="zákl. přenesená",J107,0)</f>
        <v>0</v>
      </c>
      <c r="BH107" s="175">
        <f>IF(N107="sníž. přenesená",J107,0)</f>
        <v>0</v>
      </c>
      <c r="BI107" s="175">
        <f>IF(N107="nulová",J107,0)</f>
        <v>0</v>
      </c>
      <c r="BJ107" s="16" t="s">
        <v>22</v>
      </c>
      <c r="BK107" s="175">
        <f>ROUND(I107*H107,2)</f>
        <v>0</v>
      </c>
      <c r="BL107" s="16" t="s">
        <v>142</v>
      </c>
      <c r="BM107" s="16" t="s">
        <v>179</v>
      </c>
    </row>
    <row r="108" spans="2:65" s="1" customFormat="1" ht="22.5" customHeight="1">
      <c r="B108" s="163"/>
      <c r="C108" s="164" t="s">
        <v>187</v>
      </c>
      <c r="D108" s="164" t="s">
        <v>137</v>
      </c>
      <c r="E108" s="165" t="s">
        <v>188</v>
      </c>
      <c r="F108" s="166" t="s">
        <v>189</v>
      </c>
      <c r="G108" s="167" t="s">
        <v>169</v>
      </c>
      <c r="H108" s="168">
        <v>939.65</v>
      </c>
      <c r="I108" s="169"/>
      <c r="J108" s="170">
        <f>ROUND(I108*H108,2)</f>
        <v>0</v>
      </c>
      <c r="K108" s="166" t="s">
        <v>141</v>
      </c>
      <c r="L108" s="33"/>
      <c r="M108" s="171" t="s">
        <v>20</v>
      </c>
      <c r="N108" s="172" t="s">
        <v>45</v>
      </c>
      <c r="O108" s="34"/>
      <c r="P108" s="173">
        <f>O108*H108</f>
        <v>0</v>
      </c>
      <c r="Q108" s="173">
        <v>0</v>
      </c>
      <c r="R108" s="173">
        <f>Q108*H108</f>
        <v>0</v>
      </c>
      <c r="S108" s="173">
        <v>0</v>
      </c>
      <c r="T108" s="174">
        <f>S108*H108</f>
        <v>0</v>
      </c>
      <c r="AR108" s="16" t="s">
        <v>142</v>
      </c>
      <c r="AT108" s="16" t="s">
        <v>137</v>
      </c>
      <c r="AU108" s="16" t="s">
        <v>83</v>
      </c>
      <c r="AY108" s="16" t="s">
        <v>135</v>
      </c>
      <c r="BE108" s="175">
        <f>IF(N108="základní",J108,0)</f>
        <v>0</v>
      </c>
      <c r="BF108" s="175">
        <f>IF(N108="snížená",J108,0)</f>
        <v>0</v>
      </c>
      <c r="BG108" s="175">
        <f>IF(N108="zákl. přenesená",J108,0)</f>
        <v>0</v>
      </c>
      <c r="BH108" s="175">
        <f>IF(N108="sníž. přenesená",J108,0)</f>
        <v>0</v>
      </c>
      <c r="BI108" s="175">
        <f>IF(N108="nulová",J108,0)</f>
        <v>0</v>
      </c>
      <c r="BJ108" s="16" t="s">
        <v>22</v>
      </c>
      <c r="BK108" s="175">
        <f>ROUND(I108*H108,2)</f>
        <v>0</v>
      </c>
      <c r="BL108" s="16" t="s">
        <v>142</v>
      </c>
      <c r="BM108" s="16" t="s">
        <v>184</v>
      </c>
    </row>
    <row r="109" spans="2:65" s="1" customFormat="1" ht="22.5" customHeight="1">
      <c r="B109" s="163"/>
      <c r="C109" s="164" t="s">
        <v>8</v>
      </c>
      <c r="D109" s="164" t="s">
        <v>137</v>
      </c>
      <c r="E109" s="165" t="s">
        <v>190</v>
      </c>
      <c r="F109" s="166" t="s">
        <v>191</v>
      </c>
      <c r="G109" s="167" t="s">
        <v>192</v>
      </c>
      <c r="H109" s="168">
        <v>1597.405</v>
      </c>
      <c r="I109" s="169"/>
      <c r="J109" s="170">
        <f>ROUND(I109*H109,2)</f>
        <v>0</v>
      </c>
      <c r="K109" s="166" t="s">
        <v>141</v>
      </c>
      <c r="L109" s="33"/>
      <c r="M109" s="171" t="s">
        <v>20</v>
      </c>
      <c r="N109" s="172" t="s">
        <v>45</v>
      </c>
      <c r="O109" s="34"/>
      <c r="P109" s="173">
        <f>O109*H109</f>
        <v>0</v>
      </c>
      <c r="Q109" s="173">
        <v>0</v>
      </c>
      <c r="R109" s="173">
        <f>Q109*H109</f>
        <v>0</v>
      </c>
      <c r="S109" s="173">
        <v>0</v>
      </c>
      <c r="T109" s="174">
        <f>S109*H109</f>
        <v>0</v>
      </c>
      <c r="AR109" s="16" t="s">
        <v>142</v>
      </c>
      <c r="AT109" s="16" t="s">
        <v>137</v>
      </c>
      <c r="AU109" s="16" t="s">
        <v>83</v>
      </c>
      <c r="AY109" s="16" t="s">
        <v>135</v>
      </c>
      <c r="BE109" s="175">
        <f>IF(N109="základní",J109,0)</f>
        <v>0</v>
      </c>
      <c r="BF109" s="175">
        <f>IF(N109="snížená",J109,0)</f>
        <v>0</v>
      </c>
      <c r="BG109" s="175">
        <f>IF(N109="zákl. přenesená",J109,0)</f>
        <v>0</v>
      </c>
      <c r="BH109" s="175">
        <f>IF(N109="sníž. přenesená",J109,0)</f>
        <v>0</v>
      </c>
      <c r="BI109" s="175">
        <f>IF(N109="nulová",J109,0)</f>
        <v>0</v>
      </c>
      <c r="BJ109" s="16" t="s">
        <v>22</v>
      </c>
      <c r="BK109" s="175">
        <f>ROUND(I109*H109,2)</f>
        <v>0</v>
      </c>
      <c r="BL109" s="16" t="s">
        <v>142</v>
      </c>
      <c r="BM109" s="16" t="s">
        <v>193</v>
      </c>
    </row>
    <row r="110" spans="2:51" s="11" customFormat="1" ht="13.5">
      <c r="B110" s="176"/>
      <c r="D110" s="186" t="s">
        <v>175</v>
      </c>
      <c r="F110" s="195" t="s">
        <v>194</v>
      </c>
      <c r="H110" s="196">
        <v>1597.405</v>
      </c>
      <c r="I110" s="181"/>
      <c r="L110" s="176"/>
      <c r="M110" s="182"/>
      <c r="N110" s="183"/>
      <c r="O110" s="183"/>
      <c r="P110" s="183"/>
      <c r="Q110" s="183"/>
      <c r="R110" s="183"/>
      <c r="S110" s="183"/>
      <c r="T110" s="184"/>
      <c r="AT110" s="178" t="s">
        <v>175</v>
      </c>
      <c r="AU110" s="178" t="s">
        <v>83</v>
      </c>
      <c r="AV110" s="11" t="s">
        <v>83</v>
      </c>
      <c r="AW110" s="11" t="s">
        <v>4</v>
      </c>
      <c r="AX110" s="11" t="s">
        <v>22</v>
      </c>
      <c r="AY110" s="178" t="s">
        <v>135</v>
      </c>
    </row>
    <row r="111" spans="2:65" s="1" customFormat="1" ht="22.5" customHeight="1">
      <c r="B111" s="163"/>
      <c r="C111" s="164" t="s">
        <v>195</v>
      </c>
      <c r="D111" s="164" t="s">
        <v>137</v>
      </c>
      <c r="E111" s="165" t="s">
        <v>196</v>
      </c>
      <c r="F111" s="166" t="s">
        <v>197</v>
      </c>
      <c r="G111" s="167" t="s">
        <v>150</v>
      </c>
      <c r="H111" s="168">
        <v>331</v>
      </c>
      <c r="I111" s="169"/>
      <c r="J111" s="170">
        <f>ROUND(I111*H111,2)</f>
        <v>0</v>
      </c>
      <c r="K111" s="166" t="s">
        <v>141</v>
      </c>
      <c r="L111" s="33"/>
      <c r="M111" s="171" t="s">
        <v>20</v>
      </c>
      <c r="N111" s="172" t="s">
        <v>45</v>
      </c>
      <c r="O111" s="34"/>
      <c r="P111" s="173">
        <f>O111*H111</f>
        <v>0</v>
      </c>
      <c r="Q111" s="173">
        <v>0</v>
      </c>
      <c r="R111" s="173">
        <f>Q111*H111</f>
        <v>0</v>
      </c>
      <c r="S111" s="173">
        <v>0</v>
      </c>
      <c r="T111" s="174">
        <f>S111*H111</f>
        <v>0</v>
      </c>
      <c r="AR111" s="16" t="s">
        <v>142</v>
      </c>
      <c r="AT111" s="16" t="s">
        <v>137</v>
      </c>
      <c r="AU111" s="16" t="s">
        <v>83</v>
      </c>
      <c r="AY111" s="16" t="s">
        <v>135</v>
      </c>
      <c r="BE111" s="175">
        <f>IF(N111="základní",J111,0)</f>
        <v>0</v>
      </c>
      <c r="BF111" s="175">
        <f>IF(N111="snížená",J111,0)</f>
        <v>0</v>
      </c>
      <c r="BG111" s="175">
        <f>IF(N111="zákl. přenesená",J111,0)</f>
        <v>0</v>
      </c>
      <c r="BH111" s="175">
        <f>IF(N111="sníž. přenesená",J111,0)</f>
        <v>0</v>
      </c>
      <c r="BI111" s="175">
        <f>IF(N111="nulová",J111,0)</f>
        <v>0</v>
      </c>
      <c r="BJ111" s="16" t="s">
        <v>22</v>
      </c>
      <c r="BK111" s="175">
        <f>ROUND(I111*H111,2)</f>
        <v>0</v>
      </c>
      <c r="BL111" s="16" t="s">
        <v>142</v>
      </c>
      <c r="BM111" s="16" t="s">
        <v>198</v>
      </c>
    </row>
    <row r="112" spans="2:65" s="1" customFormat="1" ht="22.5" customHeight="1">
      <c r="B112" s="163"/>
      <c r="C112" s="197" t="s">
        <v>198</v>
      </c>
      <c r="D112" s="197" t="s">
        <v>199</v>
      </c>
      <c r="E112" s="198" t="s">
        <v>200</v>
      </c>
      <c r="F112" s="199" t="s">
        <v>201</v>
      </c>
      <c r="G112" s="200" t="s">
        <v>169</v>
      </c>
      <c r="H112" s="201">
        <v>33.1</v>
      </c>
      <c r="I112" s="202"/>
      <c r="J112" s="203">
        <f>ROUND(I112*H112,2)</f>
        <v>0</v>
      </c>
      <c r="K112" s="199" t="s">
        <v>20</v>
      </c>
      <c r="L112" s="204"/>
      <c r="M112" s="205" t="s">
        <v>20</v>
      </c>
      <c r="N112" s="206" t="s">
        <v>45</v>
      </c>
      <c r="O112" s="34"/>
      <c r="P112" s="173">
        <f>O112*H112</f>
        <v>0</v>
      </c>
      <c r="Q112" s="173">
        <v>0.21</v>
      </c>
      <c r="R112" s="173">
        <f>Q112*H112</f>
        <v>6.951</v>
      </c>
      <c r="S112" s="173">
        <v>0</v>
      </c>
      <c r="T112" s="174">
        <f>S112*H112</f>
        <v>0</v>
      </c>
      <c r="AR112" s="16" t="s">
        <v>162</v>
      </c>
      <c r="AT112" s="16" t="s">
        <v>199</v>
      </c>
      <c r="AU112" s="16" t="s">
        <v>83</v>
      </c>
      <c r="AY112" s="16" t="s">
        <v>135</v>
      </c>
      <c r="BE112" s="175">
        <f>IF(N112="základní",J112,0)</f>
        <v>0</v>
      </c>
      <c r="BF112" s="175">
        <f>IF(N112="snížená",J112,0)</f>
        <v>0</v>
      </c>
      <c r="BG112" s="175">
        <f>IF(N112="zákl. přenesená",J112,0)</f>
        <v>0</v>
      </c>
      <c r="BH112" s="175">
        <f>IF(N112="sníž. přenesená",J112,0)</f>
        <v>0</v>
      </c>
      <c r="BI112" s="175">
        <f>IF(N112="nulová",J112,0)</f>
        <v>0</v>
      </c>
      <c r="BJ112" s="16" t="s">
        <v>22</v>
      </c>
      <c r="BK112" s="175">
        <f>ROUND(I112*H112,2)</f>
        <v>0</v>
      </c>
      <c r="BL112" s="16" t="s">
        <v>142</v>
      </c>
      <c r="BM112" s="16" t="s">
        <v>202</v>
      </c>
    </row>
    <row r="113" spans="2:65" s="1" customFormat="1" ht="22.5" customHeight="1">
      <c r="B113" s="163"/>
      <c r="C113" s="164" t="s">
        <v>203</v>
      </c>
      <c r="D113" s="164" t="s">
        <v>137</v>
      </c>
      <c r="E113" s="165" t="s">
        <v>204</v>
      </c>
      <c r="F113" s="166" t="s">
        <v>205</v>
      </c>
      <c r="G113" s="167" t="s">
        <v>150</v>
      </c>
      <c r="H113" s="168">
        <v>331</v>
      </c>
      <c r="I113" s="169"/>
      <c r="J113" s="170">
        <f>ROUND(I113*H113,2)</f>
        <v>0</v>
      </c>
      <c r="K113" s="166" t="s">
        <v>141</v>
      </c>
      <c r="L113" s="33"/>
      <c r="M113" s="171" t="s">
        <v>20</v>
      </c>
      <c r="N113" s="172" t="s">
        <v>45</v>
      </c>
      <c r="O113" s="34"/>
      <c r="P113" s="173">
        <f>O113*H113</f>
        <v>0</v>
      </c>
      <c r="Q113" s="173">
        <v>0</v>
      </c>
      <c r="R113" s="173">
        <f>Q113*H113</f>
        <v>0</v>
      </c>
      <c r="S113" s="173">
        <v>0</v>
      </c>
      <c r="T113" s="174">
        <f>S113*H113</f>
        <v>0</v>
      </c>
      <c r="AR113" s="16" t="s">
        <v>142</v>
      </c>
      <c r="AT113" s="16" t="s">
        <v>137</v>
      </c>
      <c r="AU113" s="16" t="s">
        <v>83</v>
      </c>
      <c r="AY113" s="16" t="s">
        <v>135</v>
      </c>
      <c r="BE113" s="175">
        <f>IF(N113="základní",J113,0)</f>
        <v>0</v>
      </c>
      <c r="BF113" s="175">
        <f>IF(N113="snížená",J113,0)</f>
        <v>0</v>
      </c>
      <c r="BG113" s="175">
        <f>IF(N113="zákl. přenesená",J113,0)</f>
        <v>0</v>
      </c>
      <c r="BH113" s="175">
        <f>IF(N113="sníž. přenesená",J113,0)</f>
        <v>0</v>
      </c>
      <c r="BI113" s="175">
        <f>IF(N113="nulová",J113,0)</f>
        <v>0</v>
      </c>
      <c r="BJ113" s="16" t="s">
        <v>22</v>
      </c>
      <c r="BK113" s="175">
        <f>ROUND(I113*H113,2)</f>
        <v>0</v>
      </c>
      <c r="BL113" s="16" t="s">
        <v>142</v>
      </c>
      <c r="BM113" s="16" t="s">
        <v>187</v>
      </c>
    </row>
    <row r="114" spans="2:65" s="1" customFormat="1" ht="22.5" customHeight="1">
      <c r="B114" s="163"/>
      <c r="C114" s="197" t="s">
        <v>206</v>
      </c>
      <c r="D114" s="197" t="s">
        <v>199</v>
      </c>
      <c r="E114" s="198" t="s">
        <v>207</v>
      </c>
      <c r="F114" s="199" t="s">
        <v>208</v>
      </c>
      <c r="G114" s="200" t="s">
        <v>209</v>
      </c>
      <c r="H114" s="201">
        <v>10.427</v>
      </c>
      <c r="I114" s="202"/>
      <c r="J114" s="203">
        <f>ROUND(I114*H114,2)</f>
        <v>0</v>
      </c>
      <c r="K114" s="199" t="s">
        <v>141</v>
      </c>
      <c r="L114" s="204"/>
      <c r="M114" s="205" t="s">
        <v>20</v>
      </c>
      <c r="N114" s="206" t="s">
        <v>45</v>
      </c>
      <c r="O114" s="34"/>
      <c r="P114" s="173">
        <f>O114*H114</f>
        <v>0</v>
      </c>
      <c r="Q114" s="173">
        <v>0.001</v>
      </c>
      <c r="R114" s="173">
        <f>Q114*H114</f>
        <v>0.010427</v>
      </c>
      <c r="S114" s="173">
        <v>0</v>
      </c>
      <c r="T114" s="174">
        <f>S114*H114</f>
        <v>0</v>
      </c>
      <c r="AR114" s="16" t="s">
        <v>162</v>
      </c>
      <c r="AT114" s="16" t="s">
        <v>199</v>
      </c>
      <c r="AU114" s="16" t="s">
        <v>83</v>
      </c>
      <c r="AY114" s="16" t="s">
        <v>135</v>
      </c>
      <c r="BE114" s="175">
        <f>IF(N114="základní",J114,0)</f>
        <v>0</v>
      </c>
      <c r="BF114" s="175">
        <f>IF(N114="snížená",J114,0)</f>
        <v>0</v>
      </c>
      <c r="BG114" s="175">
        <f>IF(N114="zákl. přenesená",J114,0)</f>
        <v>0</v>
      </c>
      <c r="BH114" s="175">
        <f>IF(N114="sníž. přenesená",J114,0)</f>
        <v>0</v>
      </c>
      <c r="BI114" s="175">
        <f>IF(N114="nulová",J114,0)</f>
        <v>0</v>
      </c>
      <c r="BJ114" s="16" t="s">
        <v>22</v>
      </c>
      <c r="BK114" s="175">
        <f>ROUND(I114*H114,2)</f>
        <v>0</v>
      </c>
      <c r="BL114" s="16" t="s">
        <v>142</v>
      </c>
      <c r="BM114" s="16" t="s">
        <v>8</v>
      </c>
    </row>
    <row r="115" spans="2:51" s="11" customFormat="1" ht="13.5">
      <c r="B115" s="176"/>
      <c r="D115" s="186" t="s">
        <v>175</v>
      </c>
      <c r="F115" s="195" t="s">
        <v>210</v>
      </c>
      <c r="H115" s="196">
        <v>10.427</v>
      </c>
      <c r="I115" s="181"/>
      <c r="L115" s="176"/>
      <c r="M115" s="182"/>
      <c r="N115" s="183"/>
      <c r="O115" s="183"/>
      <c r="P115" s="183"/>
      <c r="Q115" s="183"/>
      <c r="R115" s="183"/>
      <c r="S115" s="183"/>
      <c r="T115" s="184"/>
      <c r="AT115" s="178" t="s">
        <v>175</v>
      </c>
      <c r="AU115" s="178" t="s">
        <v>83</v>
      </c>
      <c r="AV115" s="11" t="s">
        <v>83</v>
      </c>
      <c r="AW115" s="11" t="s">
        <v>4</v>
      </c>
      <c r="AX115" s="11" t="s">
        <v>22</v>
      </c>
      <c r="AY115" s="178" t="s">
        <v>135</v>
      </c>
    </row>
    <row r="116" spans="2:65" s="1" customFormat="1" ht="22.5" customHeight="1">
      <c r="B116" s="163"/>
      <c r="C116" s="164" t="s">
        <v>211</v>
      </c>
      <c r="D116" s="164" t="s">
        <v>137</v>
      </c>
      <c r="E116" s="165" t="s">
        <v>212</v>
      </c>
      <c r="F116" s="166" t="s">
        <v>213</v>
      </c>
      <c r="G116" s="167" t="s">
        <v>150</v>
      </c>
      <c r="H116" s="168">
        <v>2437.6</v>
      </c>
      <c r="I116" s="169"/>
      <c r="J116" s="170">
        <f>ROUND(I116*H116,2)</f>
        <v>0</v>
      </c>
      <c r="K116" s="166" t="s">
        <v>141</v>
      </c>
      <c r="L116" s="33"/>
      <c r="M116" s="171" t="s">
        <v>20</v>
      </c>
      <c r="N116" s="172" t="s">
        <v>45</v>
      </c>
      <c r="O116" s="34"/>
      <c r="P116" s="173">
        <f>O116*H116</f>
        <v>0</v>
      </c>
      <c r="Q116" s="173">
        <v>0</v>
      </c>
      <c r="R116" s="173">
        <f>Q116*H116</f>
        <v>0</v>
      </c>
      <c r="S116" s="173">
        <v>0</v>
      </c>
      <c r="T116" s="174">
        <f>S116*H116</f>
        <v>0</v>
      </c>
      <c r="AR116" s="16" t="s">
        <v>142</v>
      </c>
      <c r="AT116" s="16" t="s">
        <v>137</v>
      </c>
      <c r="AU116" s="16" t="s">
        <v>83</v>
      </c>
      <c r="AY116" s="16" t="s">
        <v>135</v>
      </c>
      <c r="BE116" s="175">
        <f>IF(N116="základní",J116,0)</f>
        <v>0</v>
      </c>
      <c r="BF116" s="175">
        <f>IF(N116="snížená",J116,0)</f>
        <v>0</v>
      </c>
      <c r="BG116" s="175">
        <f>IF(N116="zákl. přenesená",J116,0)</f>
        <v>0</v>
      </c>
      <c r="BH116" s="175">
        <f>IF(N116="sníž. přenesená",J116,0)</f>
        <v>0</v>
      </c>
      <c r="BI116" s="175">
        <f>IF(N116="nulová",J116,0)</f>
        <v>0</v>
      </c>
      <c r="BJ116" s="16" t="s">
        <v>22</v>
      </c>
      <c r="BK116" s="175">
        <f>ROUND(I116*H116,2)</f>
        <v>0</v>
      </c>
      <c r="BL116" s="16" t="s">
        <v>142</v>
      </c>
      <c r="BM116" s="16" t="s">
        <v>195</v>
      </c>
    </row>
    <row r="117" spans="2:65" s="1" customFormat="1" ht="22.5" customHeight="1">
      <c r="B117" s="163"/>
      <c r="C117" s="164" t="s">
        <v>7</v>
      </c>
      <c r="D117" s="164" t="s">
        <v>137</v>
      </c>
      <c r="E117" s="165" t="s">
        <v>214</v>
      </c>
      <c r="F117" s="166" t="s">
        <v>215</v>
      </c>
      <c r="G117" s="167" t="s">
        <v>150</v>
      </c>
      <c r="H117" s="168">
        <v>17.8</v>
      </c>
      <c r="I117" s="169"/>
      <c r="J117" s="170">
        <f>ROUND(I117*H117,2)</f>
        <v>0</v>
      </c>
      <c r="K117" s="166" t="s">
        <v>141</v>
      </c>
      <c r="L117" s="33"/>
      <c r="M117" s="171" t="s">
        <v>20</v>
      </c>
      <c r="N117" s="172" t="s">
        <v>45</v>
      </c>
      <c r="O117" s="34"/>
      <c r="P117" s="173">
        <f>O117*H117</f>
        <v>0</v>
      </c>
      <c r="Q117" s="173">
        <v>0</v>
      </c>
      <c r="R117" s="173">
        <f>Q117*H117</f>
        <v>0</v>
      </c>
      <c r="S117" s="173">
        <v>0</v>
      </c>
      <c r="T117" s="174">
        <f>S117*H117</f>
        <v>0</v>
      </c>
      <c r="AR117" s="16" t="s">
        <v>142</v>
      </c>
      <c r="AT117" s="16" t="s">
        <v>137</v>
      </c>
      <c r="AU117" s="16" t="s">
        <v>83</v>
      </c>
      <c r="AY117" s="16" t="s">
        <v>135</v>
      </c>
      <c r="BE117" s="175">
        <f>IF(N117="základní",J117,0)</f>
        <v>0</v>
      </c>
      <c r="BF117" s="175">
        <f>IF(N117="snížená",J117,0)</f>
        <v>0</v>
      </c>
      <c r="BG117" s="175">
        <f>IF(N117="zákl. přenesená",J117,0)</f>
        <v>0</v>
      </c>
      <c r="BH117" s="175">
        <f>IF(N117="sníž. přenesená",J117,0)</f>
        <v>0</v>
      </c>
      <c r="BI117" s="175">
        <f>IF(N117="nulová",J117,0)</f>
        <v>0</v>
      </c>
      <c r="BJ117" s="16" t="s">
        <v>22</v>
      </c>
      <c r="BK117" s="175">
        <f>ROUND(I117*H117,2)</f>
        <v>0</v>
      </c>
      <c r="BL117" s="16" t="s">
        <v>142</v>
      </c>
      <c r="BM117" s="16" t="s">
        <v>203</v>
      </c>
    </row>
    <row r="118" spans="2:65" s="1" customFormat="1" ht="22.5" customHeight="1">
      <c r="B118" s="163"/>
      <c r="C118" s="164" t="s">
        <v>216</v>
      </c>
      <c r="D118" s="164" t="s">
        <v>137</v>
      </c>
      <c r="E118" s="165" t="s">
        <v>217</v>
      </c>
      <c r="F118" s="166" t="s">
        <v>218</v>
      </c>
      <c r="G118" s="167" t="s">
        <v>150</v>
      </c>
      <c r="H118" s="168">
        <v>143.9</v>
      </c>
      <c r="I118" s="169"/>
      <c r="J118" s="170">
        <f>ROUND(I118*H118,2)</f>
        <v>0</v>
      </c>
      <c r="K118" s="166" t="s">
        <v>141</v>
      </c>
      <c r="L118" s="33"/>
      <c r="M118" s="171" t="s">
        <v>20</v>
      </c>
      <c r="N118" s="172" t="s">
        <v>45</v>
      </c>
      <c r="O118" s="34"/>
      <c r="P118" s="173">
        <f>O118*H118</f>
        <v>0</v>
      </c>
      <c r="Q118" s="173">
        <v>0</v>
      </c>
      <c r="R118" s="173">
        <f>Q118*H118</f>
        <v>0</v>
      </c>
      <c r="S118" s="173">
        <v>0</v>
      </c>
      <c r="T118" s="174">
        <f>S118*H118</f>
        <v>0</v>
      </c>
      <c r="AR118" s="16" t="s">
        <v>142</v>
      </c>
      <c r="AT118" s="16" t="s">
        <v>137</v>
      </c>
      <c r="AU118" s="16" t="s">
        <v>83</v>
      </c>
      <c r="AY118" s="16" t="s">
        <v>135</v>
      </c>
      <c r="BE118" s="175">
        <f>IF(N118="základní",J118,0)</f>
        <v>0</v>
      </c>
      <c r="BF118" s="175">
        <f>IF(N118="snížená",J118,0)</f>
        <v>0</v>
      </c>
      <c r="BG118" s="175">
        <f>IF(N118="zákl. přenesená",J118,0)</f>
        <v>0</v>
      </c>
      <c r="BH118" s="175">
        <f>IF(N118="sníž. přenesená",J118,0)</f>
        <v>0</v>
      </c>
      <c r="BI118" s="175">
        <f>IF(N118="nulová",J118,0)</f>
        <v>0</v>
      </c>
      <c r="BJ118" s="16" t="s">
        <v>22</v>
      </c>
      <c r="BK118" s="175">
        <f>ROUND(I118*H118,2)</f>
        <v>0</v>
      </c>
      <c r="BL118" s="16" t="s">
        <v>142</v>
      </c>
      <c r="BM118" s="16" t="s">
        <v>206</v>
      </c>
    </row>
    <row r="119" spans="2:63" s="10" customFormat="1" ht="29.25" customHeight="1">
      <c r="B119" s="149"/>
      <c r="D119" s="160" t="s">
        <v>73</v>
      </c>
      <c r="E119" s="161" t="s">
        <v>83</v>
      </c>
      <c r="F119" s="161" t="s">
        <v>219</v>
      </c>
      <c r="I119" s="152"/>
      <c r="J119" s="162">
        <f>BK119</f>
        <v>0</v>
      </c>
      <c r="L119" s="149"/>
      <c r="M119" s="154"/>
      <c r="N119" s="155"/>
      <c r="O119" s="155"/>
      <c r="P119" s="156">
        <f>SUM(P120:P121)</f>
        <v>0</v>
      </c>
      <c r="Q119" s="155"/>
      <c r="R119" s="156">
        <f>SUM(R120:R121)</f>
        <v>52.9058724</v>
      </c>
      <c r="S119" s="155"/>
      <c r="T119" s="157">
        <f>SUM(T120:T121)</f>
        <v>0</v>
      </c>
      <c r="AR119" s="150" t="s">
        <v>22</v>
      </c>
      <c r="AT119" s="158" t="s">
        <v>73</v>
      </c>
      <c r="AU119" s="158" t="s">
        <v>22</v>
      </c>
      <c r="AY119" s="150" t="s">
        <v>135</v>
      </c>
      <c r="BK119" s="159">
        <f>SUM(BK120:BK121)</f>
        <v>0</v>
      </c>
    </row>
    <row r="120" spans="2:65" s="1" customFormat="1" ht="22.5" customHeight="1">
      <c r="B120" s="163"/>
      <c r="C120" s="164" t="s">
        <v>220</v>
      </c>
      <c r="D120" s="164" t="s">
        <v>137</v>
      </c>
      <c r="E120" s="165" t="s">
        <v>221</v>
      </c>
      <c r="F120" s="166" t="s">
        <v>222</v>
      </c>
      <c r="G120" s="167" t="s">
        <v>169</v>
      </c>
      <c r="H120" s="168">
        <v>44.76</v>
      </c>
      <c r="I120" s="169"/>
      <c r="J120" s="170">
        <f>ROUND(I120*H120,2)</f>
        <v>0</v>
      </c>
      <c r="K120" s="166" t="s">
        <v>141</v>
      </c>
      <c r="L120" s="33"/>
      <c r="M120" s="171" t="s">
        <v>20</v>
      </c>
      <c r="N120" s="172" t="s">
        <v>45</v>
      </c>
      <c r="O120" s="34"/>
      <c r="P120" s="173">
        <f>O120*H120</f>
        <v>0</v>
      </c>
      <c r="Q120" s="173">
        <v>0</v>
      </c>
      <c r="R120" s="173">
        <f>Q120*H120</f>
        <v>0</v>
      </c>
      <c r="S120" s="173">
        <v>0</v>
      </c>
      <c r="T120" s="174">
        <f>S120*H120</f>
        <v>0</v>
      </c>
      <c r="AR120" s="16" t="s">
        <v>142</v>
      </c>
      <c r="AT120" s="16" t="s">
        <v>137</v>
      </c>
      <c r="AU120" s="16" t="s">
        <v>83</v>
      </c>
      <c r="AY120" s="16" t="s">
        <v>135</v>
      </c>
      <c r="BE120" s="175">
        <f>IF(N120="základní",J120,0)</f>
        <v>0</v>
      </c>
      <c r="BF120" s="175">
        <f>IF(N120="snížená",J120,0)</f>
        <v>0</v>
      </c>
      <c r="BG120" s="175">
        <f>IF(N120="zákl. přenesená",J120,0)</f>
        <v>0</v>
      </c>
      <c r="BH120" s="175">
        <f>IF(N120="sníž. přenesená",J120,0)</f>
        <v>0</v>
      </c>
      <c r="BI120" s="175">
        <f>IF(N120="nulová",J120,0)</f>
        <v>0</v>
      </c>
      <c r="BJ120" s="16" t="s">
        <v>22</v>
      </c>
      <c r="BK120" s="175">
        <f>ROUND(I120*H120,2)</f>
        <v>0</v>
      </c>
      <c r="BL120" s="16" t="s">
        <v>142</v>
      </c>
      <c r="BM120" s="16" t="s">
        <v>223</v>
      </c>
    </row>
    <row r="121" spans="2:65" s="1" customFormat="1" ht="22.5" customHeight="1">
      <c r="B121" s="163"/>
      <c r="C121" s="164" t="s">
        <v>224</v>
      </c>
      <c r="D121" s="164" t="s">
        <v>137</v>
      </c>
      <c r="E121" s="165" t="s">
        <v>225</v>
      </c>
      <c r="F121" s="166" t="s">
        <v>226</v>
      </c>
      <c r="G121" s="167" t="s">
        <v>165</v>
      </c>
      <c r="H121" s="168">
        <v>223.8</v>
      </c>
      <c r="I121" s="169"/>
      <c r="J121" s="170">
        <f>ROUND(I121*H121,2)</f>
        <v>0</v>
      </c>
      <c r="K121" s="166" t="s">
        <v>141</v>
      </c>
      <c r="L121" s="33"/>
      <c r="M121" s="171" t="s">
        <v>20</v>
      </c>
      <c r="N121" s="172" t="s">
        <v>45</v>
      </c>
      <c r="O121" s="34"/>
      <c r="P121" s="173">
        <f>O121*H121</f>
        <v>0</v>
      </c>
      <c r="Q121" s="173">
        <v>0.236398</v>
      </c>
      <c r="R121" s="173">
        <f>Q121*H121</f>
        <v>52.9058724</v>
      </c>
      <c r="S121" s="173">
        <v>0</v>
      </c>
      <c r="T121" s="174">
        <f>S121*H121</f>
        <v>0</v>
      </c>
      <c r="AR121" s="16" t="s">
        <v>142</v>
      </c>
      <c r="AT121" s="16" t="s">
        <v>137</v>
      </c>
      <c r="AU121" s="16" t="s">
        <v>83</v>
      </c>
      <c r="AY121" s="16" t="s">
        <v>135</v>
      </c>
      <c r="BE121" s="175">
        <f>IF(N121="základní",J121,0)</f>
        <v>0</v>
      </c>
      <c r="BF121" s="175">
        <f>IF(N121="snížená",J121,0)</f>
        <v>0</v>
      </c>
      <c r="BG121" s="175">
        <f>IF(N121="zákl. přenesená",J121,0)</f>
        <v>0</v>
      </c>
      <c r="BH121" s="175">
        <f>IF(N121="sníž. přenesená",J121,0)</f>
        <v>0</v>
      </c>
      <c r="BI121" s="175">
        <f>IF(N121="nulová",J121,0)</f>
        <v>0</v>
      </c>
      <c r="BJ121" s="16" t="s">
        <v>22</v>
      </c>
      <c r="BK121" s="175">
        <f>ROUND(I121*H121,2)</f>
        <v>0</v>
      </c>
      <c r="BL121" s="16" t="s">
        <v>142</v>
      </c>
      <c r="BM121" s="16" t="s">
        <v>227</v>
      </c>
    </row>
    <row r="122" spans="2:63" s="10" customFormat="1" ht="29.25" customHeight="1">
      <c r="B122" s="149"/>
      <c r="D122" s="160" t="s">
        <v>73</v>
      </c>
      <c r="E122" s="161" t="s">
        <v>147</v>
      </c>
      <c r="F122" s="161" t="s">
        <v>228</v>
      </c>
      <c r="I122" s="152"/>
      <c r="J122" s="162">
        <f>BK122</f>
        <v>0</v>
      </c>
      <c r="L122" s="149"/>
      <c r="M122" s="154"/>
      <c r="N122" s="155"/>
      <c r="O122" s="155"/>
      <c r="P122" s="156">
        <f>SUM(P123:P126)</f>
        <v>0</v>
      </c>
      <c r="Q122" s="155"/>
      <c r="R122" s="156">
        <f>SUM(R123:R126)</f>
        <v>2.460154</v>
      </c>
      <c r="S122" s="155"/>
      <c r="T122" s="157">
        <f>SUM(T123:T126)</f>
        <v>0</v>
      </c>
      <c r="AR122" s="150" t="s">
        <v>22</v>
      </c>
      <c r="AT122" s="158" t="s">
        <v>73</v>
      </c>
      <c r="AU122" s="158" t="s">
        <v>22</v>
      </c>
      <c r="AY122" s="150" t="s">
        <v>135</v>
      </c>
      <c r="BK122" s="159">
        <f>SUM(BK123:BK126)</f>
        <v>0</v>
      </c>
    </row>
    <row r="123" spans="2:65" s="1" customFormat="1" ht="31.5" customHeight="1">
      <c r="B123" s="163"/>
      <c r="C123" s="164" t="s">
        <v>229</v>
      </c>
      <c r="D123" s="164" t="s">
        <v>137</v>
      </c>
      <c r="E123" s="165" t="s">
        <v>230</v>
      </c>
      <c r="F123" s="166" t="s">
        <v>231</v>
      </c>
      <c r="G123" s="167" t="s">
        <v>165</v>
      </c>
      <c r="H123" s="168">
        <v>7</v>
      </c>
      <c r="I123" s="169"/>
      <c r="J123" s="170">
        <f>ROUND(I123*H123,2)</f>
        <v>0</v>
      </c>
      <c r="K123" s="166" t="s">
        <v>141</v>
      </c>
      <c r="L123" s="33"/>
      <c r="M123" s="171" t="s">
        <v>20</v>
      </c>
      <c r="N123" s="172" t="s">
        <v>45</v>
      </c>
      <c r="O123" s="34"/>
      <c r="P123" s="173">
        <f>O123*H123</f>
        <v>0</v>
      </c>
      <c r="Q123" s="173">
        <v>0.24127</v>
      </c>
      <c r="R123" s="173">
        <f>Q123*H123</f>
        <v>1.68889</v>
      </c>
      <c r="S123" s="173">
        <v>0</v>
      </c>
      <c r="T123" s="174">
        <f>S123*H123</f>
        <v>0</v>
      </c>
      <c r="AR123" s="16" t="s">
        <v>142</v>
      </c>
      <c r="AT123" s="16" t="s">
        <v>137</v>
      </c>
      <c r="AU123" s="16" t="s">
        <v>83</v>
      </c>
      <c r="AY123" s="16" t="s">
        <v>135</v>
      </c>
      <c r="BE123" s="175">
        <f>IF(N123="základní",J123,0)</f>
        <v>0</v>
      </c>
      <c r="BF123" s="175">
        <f>IF(N123="snížená",J123,0)</f>
        <v>0</v>
      </c>
      <c r="BG123" s="175">
        <f>IF(N123="zákl. přenesená",J123,0)</f>
        <v>0</v>
      </c>
      <c r="BH123" s="175">
        <f>IF(N123="sníž. přenesená",J123,0)</f>
        <v>0</v>
      </c>
      <c r="BI123" s="175">
        <f>IF(N123="nulová",J123,0)</f>
        <v>0</v>
      </c>
      <c r="BJ123" s="16" t="s">
        <v>22</v>
      </c>
      <c r="BK123" s="175">
        <f>ROUND(I123*H123,2)</f>
        <v>0</v>
      </c>
      <c r="BL123" s="16" t="s">
        <v>142</v>
      </c>
      <c r="BM123" s="16" t="s">
        <v>232</v>
      </c>
    </row>
    <row r="124" spans="2:65" s="1" customFormat="1" ht="22.5" customHeight="1">
      <c r="B124" s="163"/>
      <c r="C124" s="197" t="s">
        <v>233</v>
      </c>
      <c r="D124" s="197" t="s">
        <v>199</v>
      </c>
      <c r="E124" s="198" t="s">
        <v>234</v>
      </c>
      <c r="F124" s="199" t="s">
        <v>235</v>
      </c>
      <c r="G124" s="200" t="s">
        <v>140</v>
      </c>
      <c r="H124" s="201">
        <v>64.272</v>
      </c>
      <c r="I124" s="202"/>
      <c r="J124" s="203">
        <f>ROUND(I124*H124,2)</f>
        <v>0</v>
      </c>
      <c r="K124" s="199" t="s">
        <v>141</v>
      </c>
      <c r="L124" s="204"/>
      <c r="M124" s="205" t="s">
        <v>20</v>
      </c>
      <c r="N124" s="206" t="s">
        <v>45</v>
      </c>
      <c r="O124" s="34"/>
      <c r="P124" s="173">
        <f>O124*H124</f>
        <v>0</v>
      </c>
      <c r="Q124" s="173">
        <v>0.012</v>
      </c>
      <c r="R124" s="173">
        <f>Q124*H124</f>
        <v>0.7712640000000001</v>
      </c>
      <c r="S124" s="173">
        <v>0</v>
      </c>
      <c r="T124" s="174">
        <f>S124*H124</f>
        <v>0</v>
      </c>
      <c r="AR124" s="16" t="s">
        <v>162</v>
      </c>
      <c r="AT124" s="16" t="s">
        <v>199</v>
      </c>
      <c r="AU124" s="16" t="s">
        <v>83</v>
      </c>
      <c r="AY124" s="16" t="s">
        <v>135</v>
      </c>
      <c r="BE124" s="175">
        <f>IF(N124="základní",J124,0)</f>
        <v>0</v>
      </c>
      <c r="BF124" s="175">
        <f>IF(N124="snížená",J124,0)</f>
        <v>0</v>
      </c>
      <c r="BG124" s="175">
        <f>IF(N124="zákl. přenesená",J124,0)</f>
        <v>0</v>
      </c>
      <c r="BH124" s="175">
        <f>IF(N124="sníž. přenesená",J124,0)</f>
        <v>0</v>
      </c>
      <c r="BI124" s="175">
        <f>IF(N124="nulová",J124,0)</f>
        <v>0</v>
      </c>
      <c r="BJ124" s="16" t="s">
        <v>22</v>
      </c>
      <c r="BK124" s="175">
        <f>ROUND(I124*H124,2)</f>
        <v>0</v>
      </c>
      <c r="BL124" s="16" t="s">
        <v>142</v>
      </c>
      <c r="BM124" s="16" t="s">
        <v>236</v>
      </c>
    </row>
    <row r="125" spans="2:51" s="11" customFormat="1" ht="13.5">
      <c r="B125" s="176"/>
      <c r="D125" s="177" t="s">
        <v>175</v>
      </c>
      <c r="E125" s="178" t="s">
        <v>20</v>
      </c>
      <c r="F125" s="179" t="s">
        <v>237</v>
      </c>
      <c r="H125" s="180">
        <v>63.636</v>
      </c>
      <c r="I125" s="181"/>
      <c r="L125" s="176"/>
      <c r="M125" s="182"/>
      <c r="N125" s="183"/>
      <c r="O125" s="183"/>
      <c r="P125" s="183"/>
      <c r="Q125" s="183"/>
      <c r="R125" s="183"/>
      <c r="S125" s="183"/>
      <c r="T125" s="184"/>
      <c r="AT125" s="178" t="s">
        <v>175</v>
      </c>
      <c r="AU125" s="178" t="s">
        <v>83</v>
      </c>
      <c r="AV125" s="11" t="s">
        <v>83</v>
      </c>
      <c r="AW125" s="11" t="s">
        <v>37</v>
      </c>
      <c r="AX125" s="11" t="s">
        <v>22</v>
      </c>
      <c r="AY125" s="178" t="s">
        <v>135</v>
      </c>
    </row>
    <row r="126" spans="2:51" s="11" customFormat="1" ht="13.5">
      <c r="B126" s="176"/>
      <c r="D126" s="177" t="s">
        <v>175</v>
      </c>
      <c r="F126" s="179" t="s">
        <v>238</v>
      </c>
      <c r="H126" s="180">
        <v>64.272</v>
      </c>
      <c r="I126" s="181"/>
      <c r="L126" s="176"/>
      <c r="M126" s="182"/>
      <c r="N126" s="183"/>
      <c r="O126" s="183"/>
      <c r="P126" s="183"/>
      <c r="Q126" s="183"/>
      <c r="R126" s="183"/>
      <c r="S126" s="183"/>
      <c r="T126" s="184"/>
      <c r="AT126" s="178" t="s">
        <v>175</v>
      </c>
      <c r="AU126" s="178" t="s">
        <v>83</v>
      </c>
      <c r="AV126" s="11" t="s">
        <v>83</v>
      </c>
      <c r="AW126" s="11" t="s">
        <v>4</v>
      </c>
      <c r="AX126" s="11" t="s">
        <v>22</v>
      </c>
      <c r="AY126" s="178" t="s">
        <v>135</v>
      </c>
    </row>
    <row r="127" spans="2:63" s="10" customFormat="1" ht="29.25" customHeight="1">
      <c r="B127" s="149"/>
      <c r="D127" s="160" t="s">
        <v>73</v>
      </c>
      <c r="E127" s="161" t="s">
        <v>153</v>
      </c>
      <c r="F127" s="161" t="s">
        <v>239</v>
      </c>
      <c r="I127" s="152"/>
      <c r="J127" s="162">
        <f>BK127</f>
        <v>0</v>
      </c>
      <c r="L127" s="149"/>
      <c r="M127" s="154"/>
      <c r="N127" s="155"/>
      <c r="O127" s="155"/>
      <c r="P127" s="156">
        <f>SUM(P128:P160)</f>
        <v>0</v>
      </c>
      <c r="Q127" s="155"/>
      <c r="R127" s="156">
        <f>SUM(R128:R160)</f>
        <v>126.75418</v>
      </c>
      <c r="S127" s="155"/>
      <c r="T127" s="157">
        <f>SUM(T128:T160)</f>
        <v>0</v>
      </c>
      <c r="AR127" s="150" t="s">
        <v>22</v>
      </c>
      <c r="AT127" s="158" t="s">
        <v>73</v>
      </c>
      <c r="AU127" s="158" t="s">
        <v>22</v>
      </c>
      <c r="AY127" s="150" t="s">
        <v>135</v>
      </c>
      <c r="BK127" s="159">
        <f>SUM(BK128:BK160)</f>
        <v>0</v>
      </c>
    </row>
    <row r="128" spans="2:65" s="1" customFormat="1" ht="22.5" customHeight="1">
      <c r="B128" s="163"/>
      <c r="C128" s="164" t="s">
        <v>240</v>
      </c>
      <c r="D128" s="164" t="s">
        <v>137</v>
      </c>
      <c r="E128" s="165" t="s">
        <v>241</v>
      </c>
      <c r="F128" s="166" t="s">
        <v>242</v>
      </c>
      <c r="G128" s="167" t="s">
        <v>150</v>
      </c>
      <c r="H128" s="168">
        <v>204.7</v>
      </c>
      <c r="I128" s="169"/>
      <c r="J128" s="170">
        <f>ROUND(I128*H128,2)</f>
        <v>0</v>
      </c>
      <c r="K128" s="166" t="s">
        <v>141</v>
      </c>
      <c r="L128" s="33"/>
      <c r="M128" s="171" t="s">
        <v>20</v>
      </c>
      <c r="N128" s="172" t="s">
        <v>45</v>
      </c>
      <c r="O128" s="34"/>
      <c r="P128" s="173">
        <f>O128*H128</f>
        <v>0</v>
      </c>
      <c r="Q128" s="173">
        <v>0</v>
      </c>
      <c r="R128" s="173">
        <f>Q128*H128</f>
        <v>0</v>
      </c>
      <c r="S128" s="173">
        <v>0</v>
      </c>
      <c r="T128" s="174">
        <f>S128*H128</f>
        <v>0</v>
      </c>
      <c r="AR128" s="16" t="s">
        <v>142</v>
      </c>
      <c r="AT128" s="16" t="s">
        <v>137</v>
      </c>
      <c r="AU128" s="16" t="s">
        <v>83</v>
      </c>
      <c r="AY128" s="16" t="s">
        <v>135</v>
      </c>
      <c r="BE128" s="175">
        <f>IF(N128="základní",J128,0)</f>
        <v>0</v>
      </c>
      <c r="BF128" s="175">
        <f>IF(N128="snížená",J128,0)</f>
        <v>0</v>
      </c>
      <c r="BG128" s="175">
        <f>IF(N128="zákl. přenesená",J128,0)</f>
        <v>0</v>
      </c>
      <c r="BH128" s="175">
        <f>IF(N128="sníž. přenesená",J128,0)</f>
        <v>0</v>
      </c>
      <c r="BI128" s="175">
        <f>IF(N128="nulová",J128,0)</f>
        <v>0</v>
      </c>
      <c r="BJ128" s="16" t="s">
        <v>22</v>
      </c>
      <c r="BK128" s="175">
        <f>ROUND(I128*H128,2)</f>
        <v>0</v>
      </c>
      <c r="BL128" s="16" t="s">
        <v>142</v>
      </c>
      <c r="BM128" s="16" t="s">
        <v>243</v>
      </c>
    </row>
    <row r="129" spans="2:51" s="11" customFormat="1" ht="13.5">
      <c r="B129" s="176"/>
      <c r="D129" s="186" t="s">
        <v>175</v>
      </c>
      <c r="E129" s="207" t="s">
        <v>20</v>
      </c>
      <c r="F129" s="195" t="s">
        <v>244</v>
      </c>
      <c r="H129" s="196">
        <v>204.7</v>
      </c>
      <c r="I129" s="181"/>
      <c r="L129" s="176"/>
      <c r="M129" s="182"/>
      <c r="N129" s="183"/>
      <c r="O129" s="183"/>
      <c r="P129" s="183"/>
      <c r="Q129" s="183"/>
      <c r="R129" s="183"/>
      <c r="S129" s="183"/>
      <c r="T129" s="184"/>
      <c r="AT129" s="178" t="s">
        <v>175</v>
      </c>
      <c r="AU129" s="178" t="s">
        <v>83</v>
      </c>
      <c r="AV129" s="11" t="s">
        <v>83</v>
      </c>
      <c r="AW129" s="11" t="s">
        <v>37</v>
      </c>
      <c r="AX129" s="11" t="s">
        <v>22</v>
      </c>
      <c r="AY129" s="178" t="s">
        <v>135</v>
      </c>
    </row>
    <row r="130" spans="2:65" s="1" customFormat="1" ht="22.5" customHeight="1">
      <c r="B130" s="163"/>
      <c r="C130" s="164" t="s">
        <v>245</v>
      </c>
      <c r="D130" s="164" t="s">
        <v>137</v>
      </c>
      <c r="E130" s="165" t="s">
        <v>246</v>
      </c>
      <c r="F130" s="166" t="s">
        <v>247</v>
      </c>
      <c r="G130" s="167" t="s">
        <v>150</v>
      </c>
      <c r="H130" s="168">
        <v>321.7</v>
      </c>
      <c r="I130" s="169"/>
      <c r="J130" s="170">
        <f>ROUND(I130*H130,2)</f>
        <v>0</v>
      </c>
      <c r="K130" s="166" t="s">
        <v>141</v>
      </c>
      <c r="L130" s="33"/>
      <c r="M130" s="171" t="s">
        <v>20</v>
      </c>
      <c r="N130" s="172" t="s">
        <v>45</v>
      </c>
      <c r="O130" s="34"/>
      <c r="P130" s="173">
        <f>O130*H130</f>
        <v>0</v>
      </c>
      <c r="Q130" s="173">
        <v>0</v>
      </c>
      <c r="R130" s="173">
        <f>Q130*H130</f>
        <v>0</v>
      </c>
      <c r="S130" s="173">
        <v>0</v>
      </c>
      <c r="T130" s="174">
        <f>S130*H130</f>
        <v>0</v>
      </c>
      <c r="AR130" s="16" t="s">
        <v>142</v>
      </c>
      <c r="AT130" s="16" t="s">
        <v>137</v>
      </c>
      <c r="AU130" s="16" t="s">
        <v>83</v>
      </c>
      <c r="AY130" s="16" t="s">
        <v>135</v>
      </c>
      <c r="BE130" s="175">
        <f>IF(N130="základní",J130,0)</f>
        <v>0</v>
      </c>
      <c r="BF130" s="175">
        <f>IF(N130="snížená",J130,0)</f>
        <v>0</v>
      </c>
      <c r="BG130" s="175">
        <f>IF(N130="zákl. přenesená",J130,0)</f>
        <v>0</v>
      </c>
      <c r="BH130" s="175">
        <f>IF(N130="sníž. přenesená",J130,0)</f>
        <v>0</v>
      </c>
      <c r="BI130" s="175">
        <f>IF(N130="nulová",J130,0)</f>
        <v>0</v>
      </c>
      <c r="BJ130" s="16" t="s">
        <v>22</v>
      </c>
      <c r="BK130" s="175">
        <f>ROUND(I130*H130,2)</f>
        <v>0</v>
      </c>
      <c r="BL130" s="16" t="s">
        <v>142</v>
      </c>
      <c r="BM130" s="16" t="s">
        <v>240</v>
      </c>
    </row>
    <row r="131" spans="2:51" s="11" customFormat="1" ht="13.5">
      <c r="B131" s="176"/>
      <c r="D131" s="186" t="s">
        <v>175</v>
      </c>
      <c r="E131" s="207" t="s">
        <v>20</v>
      </c>
      <c r="F131" s="195" t="s">
        <v>248</v>
      </c>
      <c r="H131" s="196">
        <v>321.7</v>
      </c>
      <c r="I131" s="181"/>
      <c r="L131" s="176"/>
      <c r="M131" s="182"/>
      <c r="N131" s="183"/>
      <c r="O131" s="183"/>
      <c r="P131" s="183"/>
      <c r="Q131" s="183"/>
      <c r="R131" s="183"/>
      <c r="S131" s="183"/>
      <c r="T131" s="184"/>
      <c r="AT131" s="178" t="s">
        <v>175</v>
      </c>
      <c r="AU131" s="178" t="s">
        <v>83</v>
      </c>
      <c r="AV131" s="11" t="s">
        <v>83</v>
      </c>
      <c r="AW131" s="11" t="s">
        <v>37</v>
      </c>
      <c r="AX131" s="11" t="s">
        <v>22</v>
      </c>
      <c r="AY131" s="178" t="s">
        <v>135</v>
      </c>
    </row>
    <row r="132" spans="2:65" s="1" customFormat="1" ht="22.5" customHeight="1">
      <c r="B132" s="163"/>
      <c r="C132" s="164" t="s">
        <v>249</v>
      </c>
      <c r="D132" s="164" t="s">
        <v>137</v>
      </c>
      <c r="E132" s="165" t="s">
        <v>250</v>
      </c>
      <c r="F132" s="166" t="s">
        <v>251</v>
      </c>
      <c r="G132" s="167" t="s">
        <v>150</v>
      </c>
      <c r="H132" s="168">
        <v>1678.4</v>
      </c>
      <c r="I132" s="169"/>
      <c r="J132" s="170">
        <f>ROUND(I132*H132,2)</f>
        <v>0</v>
      </c>
      <c r="K132" s="166" t="s">
        <v>141</v>
      </c>
      <c r="L132" s="33"/>
      <c r="M132" s="171" t="s">
        <v>20</v>
      </c>
      <c r="N132" s="172" t="s">
        <v>45</v>
      </c>
      <c r="O132" s="34"/>
      <c r="P132" s="173">
        <f>O132*H132</f>
        <v>0</v>
      </c>
      <c r="Q132" s="173">
        <v>0</v>
      </c>
      <c r="R132" s="173">
        <f>Q132*H132</f>
        <v>0</v>
      </c>
      <c r="S132" s="173">
        <v>0</v>
      </c>
      <c r="T132" s="174">
        <f>S132*H132</f>
        <v>0</v>
      </c>
      <c r="AR132" s="16" t="s">
        <v>142</v>
      </c>
      <c r="AT132" s="16" t="s">
        <v>137</v>
      </c>
      <c r="AU132" s="16" t="s">
        <v>83</v>
      </c>
      <c r="AY132" s="16" t="s">
        <v>135</v>
      </c>
      <c r="BE132" s="175">
        <f>IF(N132="základní",J132,0)</f>
        <v>0</v>
      </c>
      <c r="BF132" s="175">
        <f>IF(N132="snížená",J132,0)</f>
        <v>0</v>
      </c>
      <c r="BG132" s="175">
        <f>IF(N132="zákl. přenesená",J132,0)</f>
        <v>0</v>
      </c>
      <c r="BH132" s="175">
        <f>IF(N132="sníž. přenesená",J132,0)</f>
        <v>0</v>
      </c>
      <c r="BI132" s="175">
        <f>IF(N132="nulová",J132,0)</f>
        <v>0</v>
      </c>
      <c r="BJ132" s="16" t="s">
        <v>22</v>
      </c>
      <c r="BK132" s="175">
        <f>ROUND(I132*H132,2)</f>
        <v>0</v>
      </c>
      <c r="BL132" s="16" t="s">
        <v>142</v>
      </c>
      <c r="BM132" s="16" t="s">
        <v>245</v>
      </c>
    </row>
    <row r="133" spans="2:51" s="11" customFormat="1" ht="13.5">
      <c r="B133" s="176"/>
      <c r="D133" s="177" t="s">
        <v>175</v>
      </c>
      <c r="E133" s="178" t="s">
        <v>20</v>
      </c>
      <c r="F133" s="179" t="s">
        <v>252</v>
      </c>
      <c r="H133" s="180">
        <v>1453.1</v>
      </c>
      <c r="I133" s="181"/>
      <c r="L133" s="176"/>
      <c r="M133" s="182"/>
      <c r="N133" s="183"/>
      <c r="O133" s="183"/>
      <c r="P133" s="183"/>
      <c r="Q133" s="183"/>
      <c r="R133" s="183"/>
      <c r="S133" s="183"/>
      <c r="T133" s="184"/>
      <c r="AT133" s="178" t="s">
        <v>175</v>
      </c>
      <c r="AU133" s="178" t="s">
        <v>83</v>
      </c>
      <c r="AV133" s="11" t="s">
        <v>83</v>
      </c>
      <c r="AW133" s="11" t="s">
        <v>37</v>
      </c>
      <c r="AX133" s="11" t="s">
        <v>74</v>
      </c>
      <c r="AY133" s="178" t="s">
        <v>135</v>
      </c>
    </row>
    <row r="134" spans="2:51" s="11" customFormat="1" ht="13.5">
      <c r="B134" s="176"/>
      <c r="D134" s="177" t="s">
        <v>175</v>
      </c>
      <c r="E134" s="178" t="s">
        <v>20</v>
      </c>
      <c r="F134" s="179" t="s">
        <v>244</v>
      </c>
      <c r="H134" s="180">
        <v>204.7</v>
      </c>
      <c r="I134" s="181"/>
      <c r="L134" s="176"/>
      <c r="M134" s="182"/>
      <c r="N134" s="183"/>
      <c r="O134" s="183"/>
      <c r="P134" s="183"/>
      <c r="Q134" s="183"/>
      <c r="R134" s="183"/>
      <c r="S134" s="183"/>
      <c r="T134" s="184"/>
      <c r="AT134" s="178" t="s">
        <v>175</v>
      </c>
      <c r="AU134" s="178" t="s">
        <v>83</v>
      </c>
      <c r="AV134" s="11" t="s">
        <v>83</v>
      </c>
      <c r="AW134" s="11" t="s">
        <v>37</v>
      </c>
      <c r="AX134" s="11" t="s">
        <v>74</v>
      </c>
      <c r="AY134" s="178" t="s">
        <v>135</v>
      </c>
    </row>
    <row r="135" spans="2:51" s="11" customFormat="1" ht="13.5">
      <c r="B135" s="176"/>
      <c r="D135" s="177" t="s">
        <v>175</v>
      </c>
      <c r="E135" s="178" t="s">
        <v>20</v>
      </c>
      <c r="F135" s="179" t="s">
        <v>253</v>
      </c>
      <c r="H135" s="180">
        <v>20.6</v>
      </c>
      <c r="I135" s="181"/>
      <c r="L135" s="176"/>
      <c r="M135" s="182"/>
      <c r="N135" s="183"/>
      <c r="O135" s="183"/>
      <c r="P135" s="183"/>
      <c r="Q135" s="183"/>
      <c r="R135" s="183"/>
      <c r="S135" s="183"/>
      <c r="T135" s="184"/>
      <c r="AT135" s="178" t="s">
        <v>175</v>
      </c>
      <c r="AU135" s="178" t="s">
        <v>83</v>
      </c>
      <c r="AV135" s="11" t="s">
        <v>83</v>
      </c>
      <c r="AW135" s="11" t="s">
        <v>37</v>
      </c>
      <c r="AX135" s="11" t="s">
        <v>74</v>
      </c>
      <c r="AY135" s="178" t="s">
        <v>135</v>
      </c>
    </row>
    <row r="136" spans="2:51" s="12" customFormat="1" ht="13.5">
      <c r="B136" s="185"/>
      <c r="D136" s="186" t="s">
        <v>175</v>
      </c>
      <c r="E136" s="187" t="s">
        <v>20</v>
      </c>
      <c r="F136" s="188" t="s">
        <v>178</v>
      </c>
      <c r="H136" s="189">
        <v>1678.4</v>
      </c>
      <c r="I136" s="190"/>
      <c r="L136" s="185"/>
      <c r="M136" s="191"/>
      <c r="N136" s="192"/>
      <c r="O136" s="192"/>
      <c r="P136" s="192"/>
      <c r="Q136" s="192"/>
      <c r="R136" s="192"/>
      <c r="S136" s="192"/>
      <c r="T136" s="193"/>
      <c r="AT136" s="194" t="s">
        <v>175</v>
      </c>
      <c r="AU136" s="194" t="s">
        <v>83</v>
      </c>
      <c r="AV136" s="12" t="s">
        <v>142</v>
      </c>
      <c r="AW136" s="12" t="s">
        <v>37</v>
      </c>
      <c r="AX136" s="12" t="s">
        <v>22</v>
      </c>
      <c r="AY136" s="194" t="s">
        <v>135</v>
      </c>
    </row>
    <row r="137" spans="2:65" s="1" customFormat="1" ht="22.5" customHeight="1">
      <c r="B137" s="163"/>
      <c r="C137" s="164" t="s">
        <v>254</v>
      </c>
      <c r="D137" s="164" t="s">
        <v>137</v>
      </c>
      <c r="E137" s="165" t="s">
        <v>255</v>
      </c>
      <c r="F137" s="166" t="s">
        <v>256</v>
      </c>
      <c r="G137" s="167" t="s">
        <v>150</v>
      </c>
      <c r="H137" s="168">
        <v>20.6</v>
      </c>
      <c r="I137" s="169"/>
      <c r="J137" s="170">
        <f>ROUND(I137*H137,2)</f>
        <v>0</v>
      </c>
      <c r="K137" s="166" t="s">
        <v>141</v>
      </c>
      <c r="L137" s="33"/>
      <c r="M137" s="171" t="s">
        <v>20</v>
      </c>
      <c r="N137" s="172" t="s">
        <v>45</v>
      </c>
      <c r="O137" s="34"/>
      <c r="P137" s="173">
        <f>O137*H137</f>
        <v>0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AR137" s="16" t="s">
        <v>142</v>
      </c>
      <c r="AT137" s="16" t="s">
        <v>137</v>
      </c>
      <c r="AU137" s="16" t="s">
        <v>83</v>
      </c>
      <c r="AY137" s="16" t="s">
        <v>135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6" t="s">
        <v>22</v>
      </c>
      <c r="BK137" s="175">
        <f>ROUND(I137*H137,2)</f>
        <v>0</v>
      </c>
      <c r="BL137" s="16" t="s">
        <v>142</v>
      </c>
      <c r="BM137" s="16" t="s">
        <v>257</v>
      </c>
    </row>
    <row r="138" spans="2:51" s="11" customFormat="1" ht="13.5">
      <c r="B138" s="176"/>
      <c r="D138" s="186" t="s">
        <v>175</v>
      </c>
      <c r="E138" s="207" t="s">
        <v>20</v>
      </c>
      <c r="F138" s="195" t="s">
        <v>253</v>
      </c>
      <c r="H138" s="196">
        <v>20.6</v>
      </c>
      <c r="I138" s="181"/>
      <c r="L138" s="176"/>
      <c r="M138" s="182"/>
      <c r="N138" s="183"/>
      <c r="O138" s="183"/>
      <c r="P138" s="183"/>
      <c r="Q138" s="183"/>
      <c r="R138" s="183"/>
      <c r="S138" s="183"/>
      <c r="T138" s="184"/>
      <c r="AT138" s="178" t="s">
        <v>175</v>
      </c>
      <c r="AU138" s="178" t="s">
        <v>83</v>
      </c>
      <c r="AV138" s="11" t="s">
        <v>83</v>
      </c>
      <c r="AW138" s="11" t="s">
        <v>37</v>
      </c>
      <c r="AX138" s="11" t="s">
        <v>22</v>
      </c>
      <c r="AY138" s="178" t="s">
        <v>135</v>
      </c>
    </row>
    <row r="139" spans="2:65" s="1" customFormat="1" ht="22.5" customHeight="1">
      <c r="B139" s="163"/>
      <c r="C139" s="164" t="s">
        <v>258</v>
      </c>
      <c r="D139" s="164" t="s">
        <v>137</v>
      </c>
      <c r="E139" s="165" t="s">
        <v>259</v>
      </c>
      <c r="F139" s="166" t="s">
        <v>260</v>
      </c>
      <c r="G139" s="167" t="s">
        <v>150</v>
      </c>
      <c r="H139" s="168">
        <v>1453.1</v>
      </c>
      <c r="I139" s="169"/>
      <c r="J139" s="170">
        <f>ROUND(I139*H139,2)</f>
        <v>0</v>
      </c>
      <c r="K139" s="166" t="s">
        <v>141</v>
      </c>
      <c r="L139" s="33"/>
      <c r="M139" s="171" t="s">
        <v>20</v>
      </c>
      <c r="N139" s="172" t="s">
        <v>45</v>
      </c>
      <c r="O139" s="34"/>
      <c r="P139" s="173">
        <f>O139*H139</f>
        <v>0</v>
      </c>
      <c r="Q139" s="173">
        <v>0</v>
      </c>
      <c r="R139" s="173">
        <f>Q139*H139</f>
        <v>0</v>
      </c>
      <c r="S139" s="173">
        <v>0</v>
      </c>
      <c r="T139" s="174">
        <f>S139*H139</f>
        <v>0</v>
      </c>
      <c r="AR139" s="16" t="s">
        <v>142</v>
      </c>
      <c r="AT139" s="16" t="s">
        <v>137</v>
      </c>
      <c r="AU139" s="16" t="s">
        <v>83</v>
      </c>
      <c r="AY139" s="16" t="s">
        <v>135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6" t="s">
        <v>22</v>
      </c>
      <c r="BK139" s="175">
        <f>ROUND(I139*H139,2)</f>
        <v>0</v>
      </c>
      <c r="BL139" s="16" t="s">
        <v>142</v>
      </c>
      <c r="BM139" s="16" t="s">
        <v>249</v>
      </c>
    </row>
    <row r="140" spans="2:51" s="11" customFormat="1" ht="13.5">
      <c r="B140" s="176"/>
      <c r="D140" s="186" t="s">
        <v>175</v>
      </c>
      <c r="E140" s="207" t="s">
        <v>20</v>
      </c>
      <c r="F140" s="195" t="s">
        <v>252</v>
      </c>
      <c r="H140" s="196">
        <v>1453.1</v>
      </c>
      <c r="I140" s="181"/>
      <c r="L140" s="176"/>
      <c r="M140" s="182"/>
      <c r="N140" s="183"/>
      <c r="O140" s="183"/>
      <c r="P140" s="183"/>
      <c r="Q140" s="183"/>
      <c r="R140" s="183"/>
      <c r="S140" s="183"/>
      <c r="T140" s="184"/>
      <c r="AT140" s="178" t="s">
        <v>175</v>
      </c>
      <c r="AU140" s="178" t="s">
        <v>83</v>
      </c>
      <c r="AV140" s="11" t="s">
        <v>83</v>
      </c>
      <c r="AW140" s="11" t="s">
        <v>37</v>
      </c>
      <c r="AX140" s="11" t="s">
        <v>22</v>
      </c>
      <c r="AY140" s="178" t="s">
        <v>135</v>
      </c>
    </row>
    <row r="141" spans="2:65" s="1" customFormat="1" ht="22.5" customHeight="1">
      <c r="B141" s="163"/>
      <c r="C141" s="164" t="s">
        <v>261</v>
      </c>
      <c r="D141" s="164" t="s">
        <v>137</v>
      </c>
      <c r="E141" s="165" t="s">
        <v>262</v>
      </c>
      <c r="F141" s="166" t="s">
        <v>263</v>
      </c>
      <c r="G141" s="167" t="s">
        <v>150</v>
      </c>
      <c r="H141" s="168">
        <v>1453.1</v>
      </c>
      <c r="I141" s="169"/>
      <c r="J141" s="170">
        <f>ROUND(I141*H141,2)</f>
        <v>0</v>
      </c>
      <c r="K141" s="166" t="s">
        <v>141</v>
      </c>
      <c r="L141" s="33"/>
      <c r="M141" s="171" t="s">
        <v>20</v>
      </c>
      <c r="N141" s="172" t="s">
        <v>45</v>
      </c>
      <c r="O141" s="34"/>
      <c r="P141" s="173">
        <f>O141*H141</f>
        <v>0</v>
      </c>
      <c r="Q141" s="173">
        <v>0</v>
      </c>
      <c r="R141" s="173">
        <f>Q141*H141</f>
        <v>0</v>
      </c>
      <c r="S141" s="173">
        <v>0</v>
      </c>
      <c r="T141" s="174">
        <f>S141*H141</f>
        <v>0</v>
      </c>
      <c r="AR141" s="16" t="s">
        <v>142</v>
      </c>
      <c r="AT141" s="16" t="s">
        <v>137</v>
      </c>
      <c r="AU141" s="16" t="s">
        <v>83</v>
      </c>
      <c r="AY141" s="16" t="s">
        <v>135</v>
      </c>
      <c r="BE141" s="175">
        <f>IF(N141="základní",J141,0)</f>
        <v>0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16" t="s">
        <v>22</v>
      </c>
      <c r="BK141" s="175">
        <f>ROUND(I141*H141,2)</f>
        <v>0</v>
      </c>
      <c r="BL141" s="16" t="s">
        <v>142</v>
      </c>
      <c r="BM141" s="16" t="s">
        <v>264</v>
      </c>
    </row>
    <row r="142" spans="2:51" s="11" customFormat="1" ht="13.5">
      <c r="B142" s="176"/>
      <c r="D142" s="186" t="s">
        <v>175</v>
      </c>
      <c r="E142" s="207" t="s">
        <v>20</v>
      </c>
      <c r="F142" s="195" t="s">
        <v>252</v>
      </c>
      <c r="H142" s="196">
        <v>1453.1</v>
      </c>
      <c r="I142" s="181"/>
      <c r="L142" s="176"/>
      <c r="M142" s="182"/>
      <c r="N142" s="183"/>
      <c r="O142" s="183"/>
      <c r="P142" s="183"/>
      <c r="Q142" s="183"/>
      <c r="R142" s="183"/>
      <c r="S142" s="183"/>
      <c r="T142" s="184"/>
      <c r="AT142" s="178" t="s">
        <v>175</v>
      </c>
      <c r="AU142" s="178" t="s">
        <v>83</v>
      </c>
      <c r="AV142" s="11" t="s">
        <v>83</v>
      </c>
      <c r="AW142" s="11" t="s">
        <v>37</v>
      </c>
      <c r="AX142" s="11" t="s">
        <v>22</v>
      </c>
      <c r="AY142" s="178" t="s">
        <v>135</v>
      </c>
    </row>
    <row r="143" spans="2:65" s="1" customFormat="1" ht="22.5" customHeight="1">
      <c r="B143" s="163"/>
      <c r="C143" s="164" t="s">
        <v>265</v>
      </c>
      <c r="D143" s="164" t="s">
        <v>137</v>
      </c>
      <c r="E143" s="165" t="s">
        <v>266</v>
      </c>
      <c r="F143" s="166" t="s">
        <v>267</v>
      </c>
      <c r="G143" s="167" t="s">
        <v>150</v>
      </c>
      <c r="H143" s="168">
        <v>20.6</v>
      </c>
      <c r="I143" s="169"/>
      <c r="J143" s="170">
        <f>ROUND(I143*H143,2)</f>
        <v>0</v>
      </c>
      <c r="K143" s="166" t="s">
        <v>141</v>
      </c>
      <c r="L143" s="33"/>
      <c r="M143" s="171" t="s">
        <v>20</v>
      </c>
      <c r="N143" s="172" t="s">
        <v>45</v>
      </c>
      <c r="O143" s="34"/>
      <c r="P143" s="173">
        <f>O143*H143</f>
        <v>0</v>
      </c>
      <c r="Q143" s="173">
        <v>0.01585</v>
      </c>
      <c r="R143" s="173">
        <f>Q143*H143</f>
        <v>0.32651</v>
      </c>
      <c r="S143" s="173">
        <v>0</v>
      </c>
      <c r="T143" s="174">
        <f>S143*H143</f>
        <v>0</v>
      </c>
      <c r="AR143" s="16" t="s">
        <v>142</v>
      </c>
      <c r="AT143" s="16" t="s">
        <v>137</v>
      </c>
      <c r="AU143" s="16" t="s">
        <v>83</v>
      </c>
      <c r="AY143" s="16" t="s">
        <v>135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6" t="s">
        <v>22</v>
      </c>
      <c r="BK143" s="175">
        <f>ROUND(I143*H143,2)</f>
        <v>0</v>
      </c>
      <c r="BL143" s="16" t="s">
        <v>142</v>
      </c>
      <c r="BM143" s="16" t="s">
        <v>268</v>
      </c>
    </row>
    <row r="144" spans="2:51" s="11" customFormat="1" ht="13.5">
      <c r="B144" s="176"/>
      <c r="D144" s="186" t="s">
        <v>175</v>
      </c>
      <c r="E144" s="207" t="s">
        <v>20</v>
      </c>
      <c r="F144" s="195" t="s">
        <v>253</v>
      </c>
      <c r="H144" s="196">
        <v>20.6</v>
      </c>
      <c r="I144" s="181"/>
      <c r="L144" s="176"/>
      <c r="M144" s="182"/>
      <c r="N144" s="183"/>
      <c r="O144" s="183"/>
      <c r="P144" s="183"/>
      <c r="Q144" s="183"/>
      <c r="R144" s="183"/>
      <c r="S144" s="183"/>
      <c r="T144" s="184"/>
      <c r="AT144" s="178" t="s">
        <v>175</v>
      </c>
      <c r="AU144" s="178" t="s">
        <v>83</v>
      </c>
      <c r="AV144" s="11" t="s">
        <v>83</v>
      </c>
      <c r="AW144" s="11" t="s">
        <v>37</v>
      </c>
      <c r="AX144" s="11" t="s">
        <v>22</v>
      </c>
      <c r="AY144" s="178" t="s">
        <v>135</v>
      </c>
    </row>
    <row r="145" spans="2:65" s="1" customFormat="1" ht="22.5" customHeight="1">
      <c r="B145" s="163"/>
      <c r="C145" s="164" t="s">
        <v>269</v>
      </c>
      <c r="D145" s="164" t="s">
        <v>137</v>
      </c>
      <c r="E145" s="165" t="s">
        <v>270</v>
      </c>
      <c r="F145" s="166" t="s">
        <v>271</v>
      </c>
      <c r="G145" s="167" t="s">
        <v>150</v>
      </c>
      <c r="H145" s="168">
        <v>1453.1</v>
      </c>
      <c r="I145" s="169"/>
      <c r="J145" s="170">
        <f>ROUND(I145*H145,2)</f>
        <v>0</v>
      </c>
      <c r="K145" s="166" t="s">
        <v>141</v>
      </c>
      <c r="L145" s="33"/>
      <c r="M145" s="171" t="s">
        <v>20</v>
      </c>
      <c r="N145" s="172" t="s">
        <v>45</v>
      </c>
      <c r="O145" s="34"/>
      <c r="P145" s="173">
        <f>O145*H145</f>
        <v>0</v>
      </c>
      <c r="Q145" s="173">
        <v>0.00601</v>
      </c>
      <c r="R145" s="173">
        <f>Q145*H145</f>
        <v>8.733130999999998</v>
      </c>
      <c r="S145" s="173">
        <v>0</v>
      </c>
      <c r="T145" s="174">
        <f>S145*H145</f>
        <v>0</v>
      </c>
      <c r="AR145" s="16" t="s">
        <v>142</v>
      </c>
      <c r="AT145" s="16" t="s">
        <v>137</v>
      </c>
      <c r="AU145" s="16" t="s">
        <v>83</v>
      </c>
      <c r="AY145" s="16" t="s">
        <v>135</v>
      </c>
      <c r="BE145" s="175">
        <f>IF(N145="základní",J145,0)</f>
        <v>0</v>
      </c>
      <c r="BF145" s="175">
        <f>IF(N145="snížená",J145,0)</f>
        <v>0</v>
      </c>
      <c r="BG145" s="175">
        <f>IF(N145="zákl. přenesená",J145,0)</f>
        <v>0</v>
      </c>
      <c r="BH145" s="175">
        <f>IF(N145="sníž. přenesená",J145,0)</f>
        <v>0</v>
      </c>
      <c r="BI145" s="175">
        <f>IF(N145="nulová",J145,0)</f>
        <v>0</v>
      </c>
      <c r="BJ145" s="16" t="s">
        <v>22</v>
      </c>
      <c r="BK145" s="175">
        <f>ROUND(I145*H145,2)</f>
        <v>0</v>
      </c>
      <c r="BL145" s="16" t="s">
        <v>142</v>
      </c>
      <c r="BM145" s="16" t="s">
        <v>272</v>
      </c>
    </row>
    <row r="146" spans="2:51" s="11" customFormat="1" ht="13.5">
      <c r="B146" s="176"/>
      <c r="D146" s="186" t="s">
        <v>175</v>
      </c>
      <c r="E146" s="207" t="s">
        <v>20</v>
      </c>
      <c r="F146" s="195" t="s">
        <v>252</v>
      </c>
      <c r="H146" s="196">
        <v>1453.1</v>
      </c>
      <c r="I146" s="181"/>
      <c r="L146" s="176"/>
      <c r="M146" s="182"/>
      <c r="N146" s="183"/>
      <c r="O146" s="183"/>
      <c r="P146" s="183"/>
      <c r="Q146" s="183"/>
      <c r="R146" s="183"/>
      <c r="S146" s="183"/>
      <c r="T146" s="184"/>
      <c r="AT146" s="178" t="s">
        <v>175</v>
      </c>
      <c r="AU146" s="178" t="s">
        <v>83</v>
      </c>
      <c r="AV146" s="11" t="s">
        <v>83</v>
      </c>
      <c r="AW146" s="11" t="s">
        <v>37</v>
      </c>
      <c r="AX146" s="11" t="s">
        <v>22</v>
      </c>
      <c r="AY146" s="178" t="s">
        <v>135</v>
      </c>
    </row>
    <row r="147" spans="2:65" s="1" customFormat="1" ht="22.5" customHeight="1">
      <c r="B147" s="163"/>
      <c r="C147" s="164" t="s">
        <v>273</v>
      </c>
      <c r="D147" s="164" t="s">
        <v>137</v>
      </c>
      <c r="E147" s="165" t="s">
        <v>274</v>
      </c>
      <c r="F147" s="166" t="s">
        <v>275</v>
      </c>
      <c r="G147" s="167" t="s">
        <v>150</v>
      </c>
      <c r="H147" s="168">
        <v>1453.1</v>
      </c>
      <c r="I147" s="169"/>
      <c r="J147" s="170">
        <f>ROUND(I147*H147,2)</f>
        <v>0</v>
      </c>
      <c r="K147" s="166" t="s">
        <v>141</v>
      </c>
      <c r="L147" s="33"/>
      <c r="M147" s="171" t="s">
        <v>20</v>
      </c>
      <c r="N147" s="172" t="s">
        <v>45</v>
      </c>
      <c r="O147" s="34"/>
      <c r="P147" s="173">
        <f>O147*H147</f>
        <v>0</v>
      </c>
      <c r="Q147" s="173">
        <v>0.00061</v>
      </c>
      <c r="R147" s="173">
        <f>Q147*H147</f>
        <v>0.8863909999999999</v>
      </c>
      <c r="S147" s="173">
        <v>0</v>
      </c>
      <c r="T147" s="174">
        <f>S147*H147</f>
        <v>0</v>
      </c>
      <c r="AR147" s="16" t="s">
        <v>142</v>
      </c>
      <c r="AT147" s="16" t="s">
        <v>137</v>
      </c>
      <c r="AU147" s="16" t="s">
        <v>83</v>
      </c>
      <c r="AY147" s="16" t="s">
        <v>135</v>
      </c>
      <c r="BE147" s="175">
        <f>IF(N147="základní",J147,0)</f>
        <v>0</v>
      </c>
      <c r="BF147" s="175">
        <f>IF(N147="snížená",J147,0)</f>
        <v>0</v>
      </c>
      <c r="BG147" s="175">
        <f>IF(N147="zákl. přenesená",J147,0)</f>
        <v>0</v>
      </c>
      <c r="BH147" s="175">
        <f>IF(N147="sníž. přenesená",J147,0)</f>
        <v>0</v>
      </c>
      <c r="BI147" s="175">
        <f>IF(N147="nulová",J147,0)</f>
        <v>0</v>
      </c>
      <c r="BJ147" s="16" t="s">
        <v>22</v>
      </c>
      <c r="BK147" s="175">
        <f>ROUND(I147*H147,2)</f>
        <v>0</v>
      </c>
      <c r="BL147" s="16" t="s">
        <v>142</v>
      </c>
      <c r="BM147" s="16" t="s">
        <v>258</v>
      </c>
    </row>
    <row r="148" spans="2:51" s="11" customFormat="1" ht="13.5">
      <c r="B148" s="176"/>
      <c r="D148" s="186" t="s">
        <v>175</v>
      </c>
      <c r="E148" s="207" t="s">
        <v>20</v>
      </c>
      <c r="F148" s="195" t="s">
        <v>252</v>
      </c>
      <c r="H148" s="196">
        <v>1453.1</v>
      </c>
      <c r="I148" s="181"/>
      <c r="L148" s="176"/>
      <c r="M148" s="182"/>
      <c r="N148" s="183"/>
      <c r="O148" s="183"/>
      <c r="P148" s="183"/>
      <c r="Q148" s="183"/>
      <c r="R148" s="183"/>
      <c r="S148" s="183"/>
      <c r="T148" s="184"/>
      <c r="AT148" s="178" t="s">
        <v>175</v>
      </c>
      <c r="AU148" s="178" t="s">
        <v>83</v>
      </c>
      <c r="AV148" s="11" t="s">
        <v>83</v>
      </c>
      <c r="AW148" s="11" t="s">
        <v>37</v>
      </c>
      <c r="AX148" s="11" t="s">
        <v>22</v>
      </c>
      <c r="AY148" s="178" t="s">
        <v>135</v>
      </c>
    </row>
    <row r="149" spans="2:65" s="1" customFormat="1" ht="31.5" customHeight="1">
      <c r="B149" s="163"/>
      <c r="C149" s="164" t="s">
        <v>276</v>
      </c>
      <c r="D149" s="164" t="s">
        <v>137</v>
      </c>
      <c r="E149" s="165" t="s">
        <v>277</v>
      </c>
      <c r="F149" s="166" t="s">
        <v>278</v>
      </c>
      <c r="G149" s="167" t="s">
        <v>150</v>
      </c>
      <c r="H149" s="168">
        <v>1453.1</v>
      </c>
      <c r="I149" s="169"/>
      <c r="J149" s="170">
        <f>ROUND(I149*H149,2)</f>
        <v>0</v>
      </c>
      <c r="K149" s="166" t="s">
        <v>141</v>
      </c>
      <c r="L149" s="33"/>
      <c r="M149" s="171" t="s">
        <v>20</v>
      </c>
      <c r="N149" s="172" t="s">
        <v>45</v>
      </c>
      <c r="O149" s="34"/>
      <c r="P149" s="173">
        <f>O149*H149</f>
        <v>0</v>
      </c>
      <c r="Q149" s="173">
        <v>0</v>
      </c>
      <c r="R149" s="173">
        <f>Q149*H149</f>
        <v>0</v>
      </c>
      <c r="S149" s="173">
        <v>0</v>
      </c>
      <c r="T149" s="174">
        <f>S149*H149</f>
        <v>0</v>
      </c>
      <c r="AR149" s="16" t="s">
        <v>142</v>
      </c>
      <c r="AT149" s="16" t="s">
        <v>137</v>
      </c>
      <c r="AU149" s="16" t="s">
        <v>83</v>
      </c>
      <c r="AY149" s="16" t="s">
        <v>135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6" t="s">
        <v>22</v>
      </c>
      <c r="BK149" s="175">
        <f>ROUND(I149*H149,2)</f>
        <v>0</v>
      </c>
      <c r="BL149" s="16" t="s">
        <v>142</v>
      </c>
      <c r="BM149" s="16" t="s">
        <v>261</v>
      </c>
    </row>
    <row r="150" spans="2:51" s="11" customFormat="1" ht="13.5">
      <c r="B150" s="176"/>
      <c r="D150" s="186" t="s">
        <v>175</v>
      </c>
      <c r="E150" s="207" t="s">
        <v>20</v>
      </c>
      <c r="F150" s="195" t="s">
        <v>252</v>
      </c>
      <c r="H150" s="196">
        <v>1453.1</v>
      </c>
      <c r="I150" s="181"/>
      <c r="L150" s="176"/>
      <c r="M150" s="182"/>
      <c r="N150" s="183"/>
      <c r="O150" s="183"/>
      <c r="P150" s="183"/>
      <c r="Q150" s="183"/>
      <c r="R150" s="183"/>
      <c r="S150" s="183"/>
      <c r="T150" s="184"/>
      <c r="AT150" s="178" t="s">
        <v>175</v>
      </c>
      <c r="AU150" s="178" t="s">
        <v>83</v>
      </c>
      <c r="AV150" s="11" t="s">
        <v>83</v>
      </c>
      <c r="AW150" s="11" t="s">
        <v>37</v>
      </c>
      <c r="AX150" s="11" t="s">
        <v>22</v>
      </c>
      <c r="AY150" s="178" t="s">
        <v>135</v>
      </c>
    </row>
    <row r="151" spans="2:65" s="1" customFormat="1" ht="22.5" customHeight="1">
      <c r="B151" s="163"/>
      <c r="C151" s="164" t="s">
        <v>279</v>
      </c>
      <c r="D151" s="164" t="s">
        <v>137</v>
      </c>
      <c r="E151" s="165" t="s">
        <v>280</v>
      </c>
      <c r="F151" s="166" t="s">
        <v>281</v>
      </c>
      <c r="G151" s="167" t="s">
        <v>150</v>
      </c>
      <c r="H151" s="168">
        <v>321.7</v>
      </c>
      <c r="I151" s="169"/>
      <c r="J151" s="170">
        <f>ROUND(I151*H151,2)</f>
        <v>0</v>
      </c>
      <c r="K151" s="166" t="s">
        <v>141</v>
      </c>
      <c r="L151" s="33"/>
      <c r="M151" s="171" t="s">
        <v>20</v>
      </c>
      <c r="N151" s="172" t="s">
        <v>45</v>
      </c>
      <c r="O151" s="34"/>
      <c r="P151" s="173">
        <f>O151*H151</f>
        <v>0</v>
      </c>
      <c r="Q151" s="173">
        <v>0.08425</v>
      </c>
      <c r="R151" s="173">
        <f>Q151*H151</f>
        <v>27.103225000000002</v>
      </c>
      <c r="S151" s="173">
        <v>0</v>
      </c>
      <c r="T151" s="174">
        <f>S151*H151</f>
        <v>0</v>
      </c>
      <c r="AR151" s="16" t="s">
        <v>142</v>
      </c>
      <c r="AT151" s="16" t="s">
        <v>137</v>
      </c>
      <c r="AU151" s="16" t="s">
        <v>83</v>
      </c>
      <c r="AY151" s="16" t="s">
        <v>135</v>
      </c>
      <c r="BE151" s="175">
        <f>IF(N151="základní",J151,0)</f>
        <v>0</v>
      </c>
      <c r="BF151" s="175">
        <f>IF(N151="snížená",J151,0)</f>
        <v>0</v>
      </c>
      <c r="BG151" s="175">
        <f>IF(N151="zákl. přenesená",J151,0)</f>
        <v>0</v>
      </c>
      <c r="BH151" s="175">
        <f>IF(N151="sníž. přenesená",J151,0)</f>
        <v>0</v>
      </c>
      <c r="BI151" s="175">
        <f>IF(N151="nulová",J151,0)</f>
        <v>0</v>
      </c>
      <c r="BJ151" s="16" t="s">
        <v>22</v>
      </c>
      <c r="BK151" s="175">
        <f>ROUND(I151*H151,2)</f>
        <v>0</v>
      </c>
      <c r="BL151" s="16" t="s">
        <v>142</v>
      </c>
      <c r="BM151" s="16" t="s">
        <v>269</v>
      </c>
    </row>
    <row r="152" spans="2:51" s="11" customFormat="1" ht="13.5">
      <c r="B152" s="176"/>
      <c r="D152" s="186" t="s">
        <v>175</v>
      </c>
      <c r="E152" s="207" t="s">
        <v>20</v>
      </c>
      <c r="F152" s="195" t="s">
        <v>248</v>
      </c>
      <c r="H152" s="196">
        <v>321.7</v>
      </c>
      <c r="I152" s="181"/>
      <c r="L152" s="176"/>
      <c r="M152" s="182"/>
      <c r="N152" s="183"/>
      <c r="O152" s="183"/>
      <c r="P152" s="183"/>
      <c r="Q152" s="183"/>
      <c r="R152" s="183"/>
      <c r="S152" s="183"/>
      <c r="T152" s="184"/>
      <c r="AT152" s="178" t="s">
        <v>175</v>
      </c>
      <c r="AU152" s="178" t="s">
        <v>83</v>
      </c>
      <c r="AV152" s="11" t="s">
        <v>83</v>
      </c>
      <c r="AW152" s="11" t="s">
        <v>37</v>
      </c>
      <c r="AX152" s="11" t="s">
        <v>22</v>
      </c>
      <c r="AY152" s="178" t="s">
        <v>135</v>
      </c>
    </row>
    <row r="153" spans="2:65" s="1" customFormat="1" ht="22.5" customHeight="1">
      <c r="B153" s="163"/>
      <c r="C153" s="197" t="s">
        <v>282</v>
      </c>
      <c r="D153" s="197" t="s">
        <v>199</v>
      </c>
      <c r="E153" s="198" t="s">
        <v>283</v>
      </c>
      <c r="F153" s="199" t="s">
        <v>284</v>
      </c>
      <c r="G153" s="200" t="s">
        <v>150</v>
      </c>
      <c r="H153" s="201">
        <v>2.06</v>
      </c>
      <c r="I153" s="202"/>
      <c r="J153" s="203">
        <f>ROUND(I153*H153,2)</f>
        <v>0</v>
      </c>
      <c r="K153" s="199" t="s">
        <v>141</v>
      </c>
      <c r="L153" s="204"/>
      <c r="M153" s="205" t="s">
        <v>20</v>
      </c>
      <c r="N153" s="206" t="s">
        <v>45</v>
      </c>
      <c r="O153" s="34"/>
      <c r="P153" s="173">
        <f>O153*H153</f>
        <v>0</v>
      </c>
      <c r="Q153" s="173">
        <v>0.131</v>
      </c>
      <c r="R153" s="173">
        <f>Q153*H153</f>
        <v>0.26986000000000004</v>
      </c>
      <c r="S153" s="173">
        <v>0</v>
      </c>
      <c r="T153" s="174">
        <f>S153*H153</f>
        <v>0</v>
      </c>
      <c r="AR153" s="16" t="s">
        <v>162</v>
      </c>
      <c r="AT153" s="16" t="s">
        <v>199</v>
      </c>
      <c r="AU153" s="16" t="s">
        <v>83</v>
      </c>
      <c r="AY153" s="16" t="s">
        <v>135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6" t="s">
        <v>22</v>
      </c>
      <c r="BK153" s="175">
        <f>ROUND(I153*H153,2)</f>
        <v>0</v>
      </c>
      <c r="BL153" s="16" t="s">
        <v>142</v>
      </c>
      <c r="BM153" s="16" t="s">
        <v>276</v>
      </c>
    </row>
    <row r="154" spans="2:51" s="11" customFormat="1" ht="13.5">
      <c r="B154" s="176"/>
      <c r="D154" s="186" t="s">
        <v>175</v>
      </c>
      <c r="F154" s="195" t="s">
        <v>285</v>
      </c>
      <c r="H154" s="196">
        <v>2.06</v>
      </c>
      <c r="I154" s="181"/>
      <c r="L154" s="176"/>
      <c r="M154" s="182"/>
      <c r="N154" s="183"/>
      <c r="O154" s="183"/>
      <c r="P154" s="183"/>
      <c r="Q154" s="183"/>
      <c r="R154" s="183"/>
      <c r="S154" s="183"/>
      <c r="T154" s="184"/>
      <c r="AT154" s="178" t="s">
        <v>175</v>
      </c>
      <c r="AU154" s="178" t="s">
        <v>83</v>
      </c>
      <c r="AV154" s="11" t="s">
        <v>83</v>
      </c>
      <c r="AW154" s="11" t="s">
        <v>4</v>
      </c>
      <c r="AX154" s="11" t="s">
        <v>22</v>
      </c>
      <c r="AY154" s="178" t="s">
        <v>135</v>
      </c>
    </row>
    <row r="155" spans="2:65" s="1" customFormat="1" ht="22.5" customHeight="1">
      <c r="B155" s="163"/>
      <c r="C155" s="197" t="s">
        <v>286</v>
      </c>
      <c r="D155" s="197" t="s">
        <v>199</v>
      </c>
      <c r="E155" s="198" t="s">
        <v>287</v>
      </c>
      <c r="F155" s="199" t="s">
        <v>288</v>
      </c>
      <c r="G155" s="200" t="s">
        <v>150</v>
      </c>
      <c r="H155" s="201">
        <v>322.897</v>
      </c>
      <c r="I155" s="202"/>
      <c r="J155" s="203">
        <f>ROUND(I155*H155,2)</f>
        <v>0</v>
      </c>
      <c r="K155" s="199" t="s">
        <v>141</v>
      </c>
      <c r="L155" s="204"/>
      <c r="M155" s="205" t="s">
        <v>20</v>
      </c>
      <c r="N155" s="206" t="s">
        <v>45</v>
      </c>
      <c r="O155" s="34"/>
      <c r="P155" s="173">
        <f>O155*H155</f>
        <v>0</v>
      </c>
      <c r="Q155" s="173">
        <v>0.113</v>
      </c>
      <c r="R155" s="173">
        <f>Q155*H155</f>
        <v>36.487361</v>
      </c>
      <c r="S155" s="173">
        <v>0</v>
      </c>
      <c r="T155" s="174">
        <f>S155*H155</f>
        <v>0</v>
      </c>
      <c r="AR155" s="16" t="s">
        <v>162</v>
      </c>
      <c r="AT155" s="16" t="s">
        <v>199</v>
      </c>
      <c r="AU155" s="16" t="s">
        <v>83</v>
      </c>
      <c r="AY155" s="16" t="s">
        <v>135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6" t="s">
        <v>22</v>
      </c>
      <c r="BK155" s="175">
        <f>ROUND(I155*H155,2)</f>
        <v>0</v>
      </c>
      <c r="BL155" s="16" t="s">
        <v>142</v>
      </c>
      <c r="BM155" s="16" t="s">
        <v>273</v>
      </c>
    </row>
    <row r="156" spans="2:51" s="11" customFormat="1" ht="13.5">
      <c r="B156" s="176"/>
      <c r="D156" s="186" t="s">
        <v>175</v>
      </c>
      <c r="F156" s="195" t="s">
        <v>289</v>
      </c>
      <c r="H156" s="196">
        <v>322.897</v>
      </c>
      <c r="I156" s="181"/>
      <c r="L156" s="176"/>
      <c r="M156" s="182"/>
      <c r="N156" s="183"/>
      <c r="O156" s="183"/>
      <c r="P156" s="183"/>
      <c r="Q156" s="183"/>
      <c r="R156" s="183"/>
      <c r="S156" s="183"/>
      <c r="T156" s="184"/>
      <c r="AT156" s="178" t="s">
        <v>175</v>
      </c>
      <c r="AU156" s="178" t="s">
        <v>83</v>
      </c>
      <c r="AV156" s="11" t="s">
        <v>83</v>
      </c>
      <c r="AW156" s="11" t="s">
        <v>4</v>
      </c>
      <c r="AX156" s="11" t="s">
        <v>22</v>
      </c>
      <c r="AY156" s="178" t="s">
        <v>135</v>
      </c>
    </row>
    <row r="157" spans="2:65" s="1" customFormat="1" ht="22.5" customHeight="1">
      <c r="B157" s="163"/>
      <c r="C157" s="164" t="s">
        <v>290</v>
      </c>
      <c r="D157" s="164" t="s">
        <v>137</v>
      </c>
      <c r="E157" s="165" t="s">
        <v>291</v>
      </c>
      <c r="F157" s="166" t="s">
        <v>292</v>
      </c>
      <c r="G157" s="167" t="s">
        <v>150</v>
      </c>
      <c r="H157" s="168">
        <v>204.7</v>
      </c>
      <c r="I157" s="169"/>
      <c r="J157" s="170">
        <f>ROUND(I157*H157,2)</f>
        <v>0</v>
      </c>
      <c r="K157" s="166" t="s">
        <v>141</v>
      </c>
      <c r="L157" s="33"/>
      <c r="M157" s="171" t="s">
        <v>20</v>
      </c>
      <c r="N157" s="172" t="s">
        <v>45</v>
      </c>
      <c r="O157" s="34"/>
      <c r="P157" s="173">
        <f>O157*H157</f>
        <v>0</v>
      </c>
      <c r="Q157" s="173">
        <v>0.10362</v>
      </c>
      <c r="R157" s="173">
        <f>Q157*H157</f>
        <v>21.211014</v>
      </c>
      <c r="S157" s="173">
        <v>0</v>
      </c>
      <c r="T157" s="174">
        <f>S157*H157</f>
        <v>0</v>
      </c>
      <c r="AR157" s="16" t="s">
        <v>142</v>
      </c>
      <c r="AT157" s="16" t="s">
        <v>137</v>
      </c>
      <c r="AU157" s="16" t="s">
        <v>83</v>
      </c>
      <c r="AY157" s="16" t="s">
        <v>135</v>
      </c>
      <c r="BE157" s="175">
        <f>IF(N157="základní",J157,0)</f>
        <v>0</v>
      </c>
      <c r="BF157" s="175">
        <f>IF(N157="snížená",J157,0)</f>
        <v>0</v>
      </c>
      <c r="BG157" s="175">
        <f>IF(N157="zákl. přenesená",J157,0)</f>
        <v>0</v>
      </c>
      <c r="BH157" s="175">
        <f>IF(N157="sníž. přenesená",J157,0)</f>
        <v>0</v>
      </c>
      <c r="BI157" s="175">
        <f>IF(N157="nulová",J157,0)</f>
        <v>0</v>
      </c>
      <c r="BJ157" s="16" t="s">
        <v>22</v>
      </c>
      <c r="BK157" s="175">
        <f>ROUND(I157*H157,2)</f>
        <v>0</v>
      </c>
      <c r="BL157" s="16" t="s">
        <v>142</v>
      </c>
      <c r="BM157" s="16" t="s">
        <v>293</v>
      </c>
    </row>
    <row r="158" spans="2:51" s="11" customFormat="1" ht="13.5">
      <c r="B158" s="176"/>
      <c r="D158" s="186" t="s">
        <v>175</v>
      </c>
      <c r="E158" s="207" t="s">
        <v>20</v>
      </c>
      <c r="F158" s="195" t="s">
        <v>244</v>
      </c>
      <c r="H158" s="196">
        <v>204.7</v>
      </c>
      <c r="I158" s="181"/>
      <c r="L158" s="176"/>
      <c r="M158" s="182"/>
      <c r="N158" s="183"/>
      <c r="O158" s="183"/>
      <c r="P158" s="183"/>
      <c r="Q158" s="183"/>
      <c r="R158" s="183"/>
      <c r="S158" s="183"/>
      <c r="T158" s="184"/>
      <c r="AT158" s="178" t="s">
        <v>175</v>
      </c>
      <c r="AU158" s="178" t="s">
        <v>83</v>
      </c>
      <c r="AV158" s="11" t="s">
        <v>83</v>
      </c>
      <c r="AW158" s="11" t="s">
        <v>37</v>
      </c>
      <c r="AX158" s="11" t="s">
        <v>22</v>
      </c>
      <c r="AY158" s="178" t="s">
        <v>135</v>
      </c>
    </row>
    <row r="159" spans="2:65" s="1" customFormat="1" ht="22.5" customHeight="1">
      <c r="B159" s="163"/>
      <c r="C159" s="197" t="s">
        <v>294</v>
      </c>
      <c r="D159" s="197" t="s">
        <v>199</v>
      </c>
      <c r="E159" s="198" t="s">
        <v>295</v>
      </c>
      <c r="F159" s="199" t="s">
        <v>296</v>
      </c>
      <c r="G159" s="200" t="s">
        <v>150</v>
      </c>
      <c r="H159" s="201">
        <v>208.794</v>
      </c>
      <c r="I159" s="202"/>
      <c r="J159" s="203">
        <f>ROUND(I159*H159,2)</f>
        <v>0</v>
      </c>
      <c r="K159" s="199" t="s">
        <v>141</v>
      </c>
      <c r="L159" s="204"/>
      <c r="M159" s="205" t="s">
        <v>20</v>
      </c>
      <c r="N159" s="206" t="s">
        <v>45</v>
      </c>
      <c r="O159" s="34"/>
      <c r="P159" s="173">
        <f>O159*H159</f>
        <v>0</v>
      </c>
      <c r="Q159" s="173">
        <v>0.152</v>
      </c>
      <c r="R159" s="173">
        <f>Q159*H159</f>
        <v>31.736688</v>
      </c>
      <c r="S159" s="173">
        <v>0</v>
      </c>
      <c r="T159" s="174">
        <f>S159*H159</f>
        <v>0</v>
      </c>
      <c r="AR159" s="16" t="s">
        <v>162</v>
      </c>
      <c r="AT159" s="16" t="s">
        <v>199</v>
      </c>
      <c r="AU159" s="16" t="s">
        <v>83</v>
      </c>
      <c r="AY159" s="16" t="s">
        <v>135</v>
      </c>
      <c r="BE159" s="175">
        <f>IF(N159="základní",J159,0)</f>
        <v>0</v>
      </c>
      <c r="BF159" s="175">
        <f>IF(N159="snížená",J159,0)</f>
        <v>0</v>
      </c>
      <c r="BG159" s="175">
        <f>IF(N159="zákl. přenesená",J159,0)</f>
        <v>0</v>
      </c>
      <c r="BH159" s="175">
        <f>IF(N159="sníž. přenesená",J159,0)</f>
        <v>0</v>
      </c>
      <c r="BI159" s="175">
        <f>IF(N159="nulová",J159,0)</f>
        <v>0</v>
      </c>
      <c r="BJ159" s="16" t="s">
        <v>22</v>
      </c>
      <c r="BK159" s="175">
        <f>ROUND(I159*H159,2)</f>
        <v>0</v>
      </c>
      <c r="BL159" s="16" t="s">
        <v>142</v>
      </c>
      <c r="BM159" s="16" t="s">
        <v>297</v>
      </c>
    </row>
    <row r="160" spans="2:51" s="11" customFormat="1" ht="13.5">
      <c r="B160" s="176"/>
      <c r="D160" s="177" t="s">
        <v>175</v>
      </c>
      <c r="F160" s="179" t="s">
        <v>298</v>
      </c>
      <c r="H160" s="180">
        <v>208.794</v>
      </c>
      <c r="I160" s="181"/>
      <c r="L160" s="176"/>
      <c r="M160" s="182"/>
      <c r="N160" s="183"/>
      <c r="O160" s="183"/>
      <c r="P160" s="183"/>
      <c r="Q160" s="183"/>
      <c r="R160" s="183"/>
      <c r="S160" s="183"/>
      <c r="T160" s="184"/>
      <c r="AT160" s="178" t="s">
        <v>175</v>
      </c>
      <c r="AU160" s="178" t="s">
        <v>83</v>
      </c>
      <c r="AV160" s="11" t="s">
        <v>83</v>
      </c>
      <c r="AW160" s="11" t="s">
        <v>4</v>
      </c>
      <c r="AX160" s="11" t="s">
        <v>22</v>
      </c>
      <c r="AY160" s="178" t="s">
        <v>135</v>
      </c>
    </row>
    <row r="161" spans="2:63" s="10" customFormat="1" ht="29.25" customHeight="1">
      <c r="B161" s="149"/>
      <c r="D161" s="160" t="s">
        <v>73</v>
      </c>
      <c r="E161" s="161" t="s">
        <v>162</v>
      </c>
      <c r="F161" s="161" t="s">
        <v>299</v>
      </c>
      <c r="I161" s="152"/>
      <c r="J161" s="162">
        <f>BK161</f>
        <v>0</v>
      </c>
      <c r="L161" s="149"/>
      <c r="M161" s="154"/>
      <c r="N161" s="155"/>
      <c r="O161" s="155"/>
      <c r="P161" s="156">
        <f>SUM(P162:P171)</f>
        <v>0</v>
      </c>
      <c r="Q161" s="155"/>
      <c r="R161" s="156">
        <f>SUM(R162:R171)</f>
        <v>10.655719999999999</v>
      </c>
      <c r="S161" s="155"/>
      <c r="T161" s="157">
        <f>SUM(T162:T171)</f>
        <v>0</v>
      </c>
      <c r="AR161" s="150" t="s">
        <v>22</v>
      </c>
      <c r="AT161" s="158" t="s">
        <v>73</v>
      </c>
      <c r="AU161" s="158" t="s">
        <v>22</v>
      </c>
      <c r="AY161" s="150" t="s">
        <v>135</v>
      </c>
      <c r="BK161" s="159">
        <f>SUM(BK162:BK171)</f>
        <v>0</v>
      </c>
    </row>
    <row r="162" spans="2:65" s="1" customFormat="1" ht="22.5" customHeight="1">
      <c r="B162" s="163"/>
      <c r="C162" s="164" t="s">
        <v>300</v>
      </c>
      <c r="D162" s="164" t="s">
        <v>137</v>
      </c>
      <c r="E162" s="165" t="s">
        <v>301</v>
      </c>
      <c r="F162" s="166" t="s">
        <v>302</v>
      </c>
      <c r="G162" s="167" t="s">
        <v>140</v>
      </c>
      <c r="H162" s="168">
        <v>6</v>
      </c>
      <c r="I162" s="169"/>
      <c r="J162" s="170">
        <f aca="true" t="shared" si="10" ref="J162:J171">ROUND(I162*H162,2)</f>
        <v>0</v>
      </c>
      <c r="K162" s="166" t="s">
        <v>141</v>
      </c>
      <c r="L162" s="33"/>
      <c r="M162" s="171" t="s">
        <v>20</v>
      </c>
      <c r="N162" s="172" t="s">
        <v>45</v>
      </c>
      <c r="O162" s="34"/>
      <c r="P162" s="173">
        <f aca="true" t="shared" si="11" ref="P162:P171">O162*H162</f>
        <v>0</v>
      </c>
      <c r="Q162" s="173">
        <v>0.3409</v>
      </c>
      <c r="R162" s="173">
        <f aca="true" t="shared" si="12" ref="R162:R171">Q162*H162</f>
        <v>2.0454</v>
      </c>
      <c r="S162" s="173">
        <v>0</v>
      </c>
      <c r="T162" s="174">
        <f aca="true" t="shared" si="13" ref="T162:T171">S162*H162</f>
        <v>0</v>
      </c>
      <c r="AR162" s="16" t="s">
        <v>142</v>
      </c>
      <c r="AT162" s="16" t="s">
        <v>137</v>
      </c>
      <c r="AU162" s="16" t="s">
        <v>83</v>
      </c>
      <c r="AY162" s="16" t="s">
        <v>135</v>
      </c>
      <c r="BE162" s="175">
        <f aca="true" t="shared" si="14" ref="BE162:BE171">IF(N162="základní",J162,0)</f>
        <v>0</v>
      </c>
      <c r="BF162" s="175">
        <f aca="true" t="shared" si="15" ref="BF162:BF171">IF(N162="snížená",J162,0)</f>
        <v>0</v>
      </c>
      <c r="BG162" s="175">
        <f aca="true" t="shared" si="16" ref="BG162:BG171">IF(N162="zákl. přenesená",J162,0)</f>
        <v>0</v>
      </c>
      <c r="BH162" s="175">
        <f aca="true" t="shared" si="17" ref="BH162:BH171">IF(N162="sníž. přenesená",J162,0)</f>
        <v>0</v>
      </c>
      <c r="BI162" s="175">
        <f aca="true" t="shared" si="18" ref="BI162:BI171">IF(N162="nulová",J162,0)</f>
        <v>0</v>
      </c>
      <c r="BJ162" s="16" t="s">
        <v>22</v>
      </c>
      <c r="BK162" s="175">
        <f aca="true" t="shared" si="19" ref="BK162:BK171">ROUND(I162*H162,2)</f>
        <v>0</v>
      </c>
      <c r="BL162" s="16" t="s">
        <v>142</v>
      </c>
      <c r="BM162" s="16" t="s">
        <v>303</v>
      </c>
    </row>
    <row r="163" spans="2:65" s="1" customFormat="1" ht="22.5" customHeight="1">
      <c r="B163" s="163"/>
      <c r="C163" s="197" t="s">
        <v>304</v>
      </c>
      <c r="D163" s="197" t="s">
        <v>199</v>
      </c>
      <c r="E163" s="198" t="s">
        <v>305</v>
      </c>
      <c r="F163" s="199" t="s">
        <v>306</v>
      </c>
      <c r="G163" s="200" t="s">
        <v>140</v>
      </c>
      <c r="H163" s="201">
        <v>6</v>
      </c>
      <c r="I163" s="202"/>
      <c r="J163" s="203">
        <f t="shared" si="10"/>
        <v>0</v>
      </c>
      <c r="K163" s="199" t="s">
        <v>141</v>
      </c>
      <c r="L163" s="204"/>
      <c r="M163" s="205" t="s">
        <v>20</v>
      </c>
      <c r="N163" s="206" t="s">
        <v>45</v>
      </c>
      <c r="O163" s="34"/>
      <c r="P163" s="173">
        <f t="shared" si="11"/>
        <v>0</v>
      </c>
      <c r="Q163" s="173">
        <v>0.072</v>
      </c>
      <c r="R163" s="173">
        <f t="shared" si="12"/>
        <v>0.43199999999999994</v>
      </c>
      <c r="S163" s="173">
        <v>0</v>
      </c>
      <c r="T163" s="174">
        <f t="shared" si="13"/>
        <v>0</v>
      </c>
      <c r="AR163" s="16" t="s">
        <v>162</v>
      </c>
      <c r="AT163" s="16" t="s">
        <v>199</v>
      </c>
      <c r="AU163" s="16" t="s">
        <v>83</v>
      </c>
      <c r="AY163" s="16" t="s">
        <v>135</v>
      </c>
      <c r="BE163" s="175">
        <f t="shared" si="14"/>
        <v>0</v>
      </c>
      <c r="BF163" s="175">
        <f t="shared" si="15"/>
        <v>0</v>
      </c>
      <c r="BG163" s="175">
        <f t="shared" si="16"/>
        <v>0</v>
      </c>
      <c r="BH163" s="175">
        <f t="shared" si="17"/>
        <v>0</v>
      </c>
      <c r="BI163" s="175">
        <f t="shared" si="18"/>
        <v>0</v>
      </c>
      <c r="BJ163" s="16" t="s">
        <v>22</v>
      </c>
      <c r="BK163" s="175">
        <f t="shared" si="19"/>
        <v>0</v>
      </c>
      <c r="BL163" s="16" t="s">
        <v>142</v>
      </c>
      <c r="BM163" s="16" t="s">
        <v>307</v>
      </c>
    </row>
    <row r="164" spans="2:65" s="1" customFormat="1" ht="22.5" customHeight="1">
      <c r="B164" s="163"/>
      <c r="C164" s="197" t="s">
        <v>223</v>
      </c>
      <c r="D164" s="197" t="s">
        <v>199</v>
      </c>
      <c r="E164" s="198" t="s">
        <v>308</v>
      </c>
      <c r="F164" s="199" t="s">
        <v>309</v>
      </c>
      <c r="G164" s="200" t="s">
        <v>140</v>
      </c>
      <c r="H164" s="201">
        <v>6</v>
      </c>
      <c r="I164" s="202"/>
      <c r="J164" s="203">
        <f t="shared" si="10"/>
        <v>0</v>
      </c>
      <c r="K164" s="199" t="s">
        <v>20</v>
      </c>
      <c r="L164" s="204"/>
      <c r="M164" s="205" t="s">
        <v>20</v>
      </c>
      <c r="N164" s="206" t="s">
        <v>45</v>
      </c>
      <c r="O164" s="34"/>
      <c r="P164" s="173">
        <f t="shared" si="11"/>
        <v>0</v>
      </c>
      <c r="Q164" s="173">
        <v>0.15</v>
      </c>
      <c r="R164" s="173">
        <f t="shared" si="12"/>
        <v>0.8999999999999999</v>
      </c>
      <c r="S164" s="173">
        <v>0</v>
      </c>
      <c r="T164" s="174">
        <f t="shared" si="13"/>
        <v>0</v>
      </c>
      <c r="AR164" s="16" t="s">
        <v>162</v>
      </c>
      <c r="AT164" s="16" t="s">
        <v>199</v>
      </c>
      <c r="AU164" s="16" t="s">
        <v>83</v>
      </c>
      <c r="AY164" s="16" t="s">
        <v>135</v>
      </c>
      <c r="BE164" s="175">
        <f t="shared" si="14"/>
        <v>0</v>
      </c>
      <c r="BF164" s="175">
        <f t="shared" si="15"/>
        <v>0</v>
      </c>
      <c r="BG164" s="175">
        <f t="shared" si="16"/>
        <v>0</v>
      </c>
      <c r="BH164" s="175">
        <f t="shared" si="17"/>
        <v>0</v>
      </c>
      <c r="BI164" s="175">
        <f t="shared" si="18"/>
        <v>0</v>
      </c>
      <c r="BJ164" s="16" t="s">
        <v>22</v>
      </c>
      <c r="BK164" s="175">
        <f t="shared" si="19"/>
        <v>0</v>
      </c>
      <c r="BL164" s="16" t="s">
        <v>142</v>
      </c>
      <c r="BM164" s="16" t="s">
        <v>310</v>
      </c>
    </row>
    <row r="165" spans="2:65" s="1" customFormat="1" ht="22.5" customHeight="1">
      <c r="B165" s="163"/>
      <c r="C165" s="197" t="s">
        <v>227</v>
      </c>
      <c r="D165" s="197" t="s">
        <v>199</v>
      </c>
      <c r="E165" s="198" t="s">
        <v>311</v>
      </c>
      <c r="F165" s="199" t="s">
        <v>312</v>
      </c>
      <c r="G165" s="200" t="s">
        <v>140</v>
      </c>
      <c r="H165" s="201">
        <v>6</v>
      </c>
      <c r="I165" s="202"/>
      <c r="J165" s="203">
        <f t="shared" si="10"/>
        <v>0</v>
      </c>
      <c r="K165" s="199" t="s">
        <v>141</v>
      </c>
      <c r="L165" s="204"/>
      <c r="M165" s="205" t="s">
        <v>20</v>
      </c>
      <c r="N165" s="206" t="s">
        <v>45</v>
      </c>
      <c r="O165" s="34"/>
      <c r="P165" s="173">
        <f t="shared" si="11"/>
        <v>0</v>
      </c>
      <c r="Q165" s="173">
        <v>0.111</v>
      </c>
      <c r="R165" s="173">
        <f t="shared" si="12"/>
        <v>0.666</v>
      </c>
      <c r="S165" s="173">
        <v>0</v>
      </c>
      <c r="T165" s="174">
        <f t="shared" si="13"/>
        <v>0</v>
      </c>
      <c r="AR165" s="16" t="s">
        <v>162</v>
      </c>
      <c r="AT165" s="16" t="s">
        <v>199</v>
      </c>
      <c r="AU165" s="16" t="s">
        <v>83</v>
      </c>
      <c r="AY165" s="16" t="s">
        <v>135</v>
      </c>
      <c r="BE165" s="175">
        <f t="shared" si="14"/>
        <v>0</v>
      </c>
      <c r="BF165" s="175">
        <f t="shared" si="15"/>
        <v>0</v>
      </c>
      <c r="BG165" s="175">
        <f t="shared" si="16"/>
        <v>0</v>
      </c>
      <c r="BH165" s="175">
        <f t="shared" si="17"/>
        <v>0</v>
      </c>
      <c r="BI165" s="175">
        <f t="shared" si="18"/>
        <v>0</v>
      </c>
      <c r="BJ165" s="16" t="s">
        <v>22</v>
      </c>
      <c r="BK165" s="175">
        <f t="shared" si="19"/>
        <v>0</v>
      </c>
      <c r="BL165" s="16" t="s">
        <v>142</v>
      </c>
      <c r="BM165" s="16" t="s">
        <v>313</v>
      </c>
    </row>
    <row r="166" spans="2:65" s="1" customFormat="1" ht="22.5" customHeight="1">
      <c r="B166" s="163"/>
      <c r="C166" s="197" t="s">
        <v>314</v>
      </c>
      <c r="D166" s="197" t="s">
        <v>199</v>
      </c>
      <c r="E166" s="198" t="s">
        <v>315</v>
      </c>
      <c r="F166" s="199" t="s">
        <v>316</v>
      </c>
      <c r="G166" s="200" t="s">
        <v>140</v>
      </c>
      <c r="H166" s="201">
        <v>6</v>
      </c>
      <c r="I166" s="202"/>
      <c r="J166" s="203">
        <f t="shared" si="10"/>
        <v>0</v>
      </c>
      <c r="K166" s="199" t="s">
        <v>141</v>
      </c>
      <c r="L166" s="204"/>
      <c r="M166" s="205" t="s">
        <v>20</v>
      </c>
      <c r="N166" s="206" t="s">
        <v>45</v>
      </c>
      <c r="O166" s="34"/>
      <c r="P166" s="173">
        <f t="shared" si="11"/>
        <v>0</v>
      </c>
      <c r="Q166" s="173">
        <v>0.027</v>
      </c>
      <c r="R166" s="173">
        <f t="shared" si="12"/>
        <v>0.162</v>
      </c>
      <c r="S166" s="173">
        <v>0</v>
      </c>
      <c r="T166" s="174">
        <f t="shared" si="13"/>
        <v>0</v>
      </c>
      <c r="AR166" s="16" t="s">
        <v>162</v>
      </c>
      <c r="AT166" s="16" t="s">
        <v>199</v>
      </c>
      <c r="AU166" s="16" t="s">
        <v>83</v>
      </c>
      <c r="AY166" s="16" t="s">
        <v>135</v>
      </c>
      <c r="BE166" s="175">
        <f t="shared" si="14"/>
        <v>0</v>
      </c>
      <c r="BF166" s="175">
        <f t="shared" si="15"/>
        <v>0</v>
      </c>
      <c r="BG166" s="175">
        <f t="shared" si="16"/>
        <v>0</v>
      </c>
      <c r="BH166" s="175">
        <f t="shared" si="17"/>
        <v>0</v>
      </c>
      <c r="BI166" s="175">
        <f t="shared" si="18"/>
        <v>0</v>
      </c>
      <c r="BJ166" s="16" t="s">
        <v>22</v>
      </c>
      <c r="BK166" s="175">
        <f t="shared" si="19"/>
        <v>0</v>
      </c>
      <c r="BL166" s="16" t="s">
        <v>142</v>
      </c>
      <c r="BM166" s="16" t="s">
        <v>317</v>
      </c>
    </row>
    <row r="167" spans="2:65" s="1" customFormat="1" ht="22.5" customHeight="1">
      <c r="B167" s="163"/>
      <c r="C167" s="197" t="s">
        <v>318</v>
      </c>
      <c r="D167" s="197" t="s">
        <v>199</v>
      </c>
      <c r="E167" s="198" t="s">
        <v>319</v>
      </c>
      <c r="F167" s="199" t="s">
        <v>320</v>
      </c>
      <c r="G167" s="200" t="s">
        <v>140</v>
      </c>
      <c r="H167" s="201">
        <v>6</v>
      </c>
      <c r="I167" s="202"/>
      <c r="J167" s="203">
        <f t="shared" si="10"/>
        <v>0</v>
      </c>
      <c r="K167" s="199" t="s">
        <v>141</v>
      </c>
      <c r="L167" s="204"/>
      <c r="M167" s="205" t="s">
        <v>20</v>
      </c>
      <c r="N167" s="206" t="s">
        <v>45</v>
      </c>
      <c r="O167" s="34"/>
      <c r="P167" s="173">
        <f t="shared" si="11"/>
        <v>0</v>
      </c>
      <c r="Q167" s="173">
        <v>0.006</v>
      </c>
      <c r="R167" s="173">
        <f t="shared" si="12"/>
        <v>0.036000000000000004</v>
      </c>
      <c r="S167" s="173">
        <v>0</v>
      </c>
      <c r="T167" s="174">
        <f t="shared" si="13"/>
        <v>0</v>
      </c>
      <c r="AR167" s="16" t="s">
        <v>162</v>
      </c>
      <c r="AT167" s="16" t="s">
        <v>199</v>
      </c>
      <c r="AU167" s="16" t="s">
        <v>83</v>
      </c>
      <c r="AY167" s="16" t="s">
        <v>135</v>
      </c>
      <c r="BE167" s="175">
        <f t="shared" si="14"/>
        <v>0</v>
      </c>
      <c r="BF167" s="175">
        <f t="shared" si="15"/>
        <v>0</v>
      </c>
      <c r="BG167" s="175">
        <f t="shared" si="16"/>
        <v>0</v>
      </c>
      <c r="BH167" s="175">
        <f t="shared" si="17"/>
        <v>0</v>
      </c>
      <c r="BI167" s="175">
        <f t="shared" si="18"/>
        <v>0</v>
      </c>
      <c r="BJ167" s="16" t="s">
        <v>22</v>
      </c>
      <c r="BK167" s="175">
        <f t="shared" si="19"/>
        <v>0</v>
      </c>
      <c r="BL167" s="16" t="s">
        <v>142</v>
      </c>
      <c r="BM167" s="16" t="s">
        <v>321</v>
      </c>
    </row>
    <row r="168" spans="2:65" s="1" customFormat="1" ht="22.5" customHeight="1">
      <c r="B168" s="163"/>
      <c r="C168" s="197" t="s">
        <v>322</v>
      </c>
      <c r="D168" s="197" t="s">
        <v>199</v>
      </c>
      <c r="E168" s="198" t="s">
        <v>323</v>
      </c>
      <c r="F168" s="199" t="s">
        <v>324</v>
      </c>
      <c r="G168" s="200" t="s">
        <v>140</v>
      </c>
      <c r="H168" s="201">
        <v>6</v>
      </c>
      <c r="I168" s="202"/>
      <c r="J168" s="203">
        <f t="shared" si="10"/>
        <v>0</v>
      </c>
      <c r="K168" s="199" t="s">
        <v>141</v>
      </c>
      <c r="L168" s="204"/>
      <c r="M168" s="205" t="s">
        <v>20</v>
      </c>
      <c r="N168" s="206" t="s">
        <v>45</v>
      </c>
      <c r="O168" s="34"/>
      <c r="P168" s="173">
        <f t="shared" si="11"/>
        <v>0</v>
      </c>
      <c r="Q168" s="173">
        <v>0.06</v>
      </c>
      <c r="R168" s="173">
        <f t="shared" si="12"/>
        <v>0.36</v>
      </c>
      <c r="S168" s="173">
        <v>0</v>
      </c>
      <c r="T168" s="174">
        <f t="shared" si="13"/>
        <v>0</v>
      </c>
      <c r="AR168" s="16" t="s">
        <v>162</v>
      </c>
      <c r="AT168" s="16" t="s">
        <v>199</v>
      </c>
      <c r="AU168" s="16" t="s">
        <v>83</v>
      </c>
      <c r="AY168" s="16" t="s">
        <v>135</v>
      </c>
      <c r="BE168" s="175">
        <f t="shared" si="14"/>
        <v>0</v>
      </c>
      <c r="BF168" s="175">
        <f t="shared" si="15"/>
        <v>0</v>
      </c>
      <c r="BG168" s="175">
        <f t="shared" si="16"/>
        <v>0</v>
      </c>
      <c r="BH168" s="175">
        <f t="shared" si="17"/>
        <v>0</v>
      </c>
      <c r="BI168" s="175">
        <f t="shared" si="18"/>
        <v>0</v>
      </c>
      <c r="BJ168" s="16" t="s">
        <v>22</v>
      </c>
      <c r="BK168" s="175">
        <f t="shared" si="19"/>
        <v>0</v>
      </c>
      <c r="BL168" s="16" t="s">
        <v>142</v>
      </c>
      <c r="BM168" s="16" t="s">
        <v>325</v>
      </c>
    </row>
    <row r="169" spans="2:65" s="1" customFormat="1" ht="22.5" customHeight="1">
      <c r="B169" s="163"/>
      <c r="C169" s="197" t="s">
        <v>326</v>
      </c>
      <c r="D169" s="197" t="s">
        <v>199</v>
      </c>
      <c r="E169" s="198" t="s">
        <v>327</v>
      </c>
      <c r="F169" s="199" t="s">
        <v>328</v>
      </c>
      <c r="G169" s="200" t="s">
        <v>140</v>
      </c>
      <c r="H169" s="201">
        <v>6</v>
      </c>
      <c r="I169" s="202"/>
      <c r="J169" s="203">
        <f t="shared" si="10"/>
        <v>0</v>
      </c>
      <c r="K169" s="199" t="s">
        <v>141</v>
      </c>
      <c r="L169" s="204"/>
      <c r="M169" s="205" t="s">
        <v>20</v>
      </c>
      <c r="N169" s="206" t="s">
        <v>45</v>
      </c>
      <c r="O169" s="34"/>
      <c r="P169" s="173">
        <f t="shared" si="11"/>
        <v>0</v>
      </c>
      <c r="Q169" s="173">
        <v>0.058</v>
      </c>
      <c r="R169" s="173">
        <f t="shared" si="12"/>
        <v>0.34800000000000003</v>
      </c>
      <c r="S169" s="173">
        <v>0</v>
      </c>
      <c r="T169" s="174">
        <f t="shared" si="13"/>
        <v>0</v>
      </c>
      <c r="AR169" s="16" t="s">
        <v>162</v>
      </c>
      <c r="AT169" s="16" t="s">
        <v>199</v>
      </c>
      <c r="AU169" s="16" t="s">
        <v>83</v>
      </c>
      <c r="AY169" s="16" t="s">
        <v>135</v>
      </c>
      <c r="BE169" s="175">
        <f t="shared" si="14"/>
        <v>0</v>
      </c>
      <c r="BF169" s="175">
        <f t="shared" si="15"/>
        <v>0</v>
      </c>
      <c r="BG169" s="175">
        <f t="shared" si="16"/>
        <v>0</v>
      </c>
      <c r="BH169" s="175">
        <f t="shared" si="17"/>
        <v>0</v>
      </c>
      <c r="BI169" s="175">
        <f t="shared" si="18"/>
        <v>0</v>
      </c>
      <c r="BJ169" s="16" t="s">
        <v>22</v>
      </c>
      <c r="BK169" s="175">
        <f t="shared" si="19"/>
        <v>0</v>
      </c>
      <c r="BL169" s="16" t="s">
        <v>142</v>
      </c>
      <c r="BM169" s="16" t="s">
        <v>329</v>
      </c>
    </row>
    <row r="170" spans="2:65" s="1" customFormat="1" ht="22.5" customHeight="1">
      <c r="B170" s="163"/>
      <c r="C170" s="164" t="s">
        <v>330</v>
      </c>
      <c r="D170" s="164" t="s">
        <v>137</v>
      </c>
      <c r="E170" s="165" t="s">
        <v>331</v>
      </c>
      <c r="F170" s="166" t="s">
        <v>332</v>
      </c>
      <c r="G170" s="167" t="s">
        <v>140</v>
      </c>
      <c r="H170" s="168">
        <v>12</v>
      </c>
      <c r="I170" s="169"/>
      <c r="J170" s="170">
        <f t="shared" si="10"/>
        <v>0</v>
      </c>
      <c r="K170" s="166" t="s">
        <v>141</v>
      </c>
      <c r="L170" s="33"/>
      <c r="M170" s="171" t="s">
        <v>20</v>
      </c>
      <c r="N170" s="172" t="s">
        <v>45</v>
      </c>
      <c r="O170" s="34"/>
      <c r="P170" s="173">
        <f t="shared" si="11"/>
        <v>0</v>
      </c>
      <c r="Q170" s="173">
        <v>0.42368</v>
      </c>
      <c r="R170" s="173">
        <f t="shared" si="12"/>
        <v>5.08416</v>
      </c>
      <c r="S170" s="173">
        <v>0</v>
      </c>
      <c r="T170" s="174">
        <f t="shared" si="13"/>
        <v>0</v>
      </c>
      <c r="AR170" s="16" t="s">
        <v>142</v>
      </c>
      <c r="AT170" s="16" t="s">
        <v>137</v>
      </c>
      <c r="AU170" s="16" t="s">
        <v>83</v>
      </c>
      <c r="AY170" s="16" t="s">
        <v>135</v>
      </c>
      <c r="BE170" s="175">
        <f t="shared" si="14"/>
        <v>0</v>
      </c>
      <c r="BF170" s="175">
        <f t="shared" si="15"/>
        <v>0</v>
      </c>
      <c r="BG170" s="175">
        <f t="shared" si="16"/>
        <v>0</v>
      </c>
      <c r="BH170" s="175">
        <f t="shared" si="17"/>
        <v>0</v>
      </c>
      <c r="BI170" s="175">
        <f t="shared" si="18"/>
        <v>0</v>
      </c>
      <c r="BJ170" s="16" t="s">
        <v>22</v>
      </c>
      <c r="BK170" s="175">
        <f t="shared" si="19"/>
        <v>0</v>
      </c>
      <c r="BL170" s="16" t="s">
        <v>142</v>
      </c>
      <c r="BM170" s="16" t="s">
        <v>322</v>
      </c>
    </row>
    <row r="171" spans="2:65" s="1" customFormat="1" ht="31.5" customHeight="1">
      <c r="B171" s="163"/>
      <c r="C171" s="164" t="s">
        <v>333</v>
      </c>
      <c r="D171" s="164" t="s">
        <v>137</v>
      </c>
      <c r="E171" s="165" t="s">
        <v>334</v>
      </c>
      <c r="F171" s="166" t="s">
        <v>335</v>
      </c>
      <c r="G171" s="167" t="s">
        <v>140</v>
      </c>
      <c r="H171" s="168">
        <v>2</v>
      </c>
      <c r="I171" s="169"/>
      <c r="J171" s="170">
        <f t="shared" si="10"/>
        <v>0</v>
      </c>
      <c r="K171" s="166" t="s">
        <v>141</v>
      </c>
      <c r="L171" s="33"/>
      <c r="M171" s="171" t="s">
        <v>20</v>
      </c>
      <c r="N171" s="172" t="s">
        <v>45</v>
      </c>
      <c r="O171" s="34"/>
      <c r="P171" s="173">
        <f t="shared" si="11"/>
        <v>0</v>
      </c>
      <c r="Q171" s="173">
        <v>0.31108</v>
      </c>
      <c r="R171" s="173">
        <f t="shared" si="12"/>
        <v>0.62216</v>
      </c>
      <c r="S171" s="173">
        <v>0</v>
      </c>
      <c r="T171" s="174">
        <f t="shared" si="13"/>
        <v>0</v>
      </c>
      <c r="AR171" s="16" t="s">
        <v>142</v>
      </c>
      <c r="AT171" s="16" t="s">
        <v>137</v>
      </c>
      <c r="AU171" s="16" t="s">
        <v>83</v>
      </c>
      <c r="AY171" s="16" t="s">
        <v>135</v>
      </c>
      <c r="BE171" s="175">
        <f t="shared" si="14"/>
        <v>0</v>
      </c>
      <c r="BF171" s="175">
        <f t="shared" si="15"/>
        <v>0</v>
      </c>
      <c r="BG171" s="175">
        <f t="shared" si="16"/>
        <v>0</v>
      </c>
      <c r="BH171" s="175">
        <f t="shared" si="17"/>
        <v>0</v>
      </c>
      <c r="BI171" s="175">
        <f t="shared" si="18"/>
        <v>0</v>
      </c>
      <c r="BJ171" s="16" t="s">
        <v>22</v>
      </c>
      <c r="BK171" s="175">
        <f t="shared" si="19"/>
        <v>0</v>
      </c>
      <c r="BL171" s="16" t="s">
        <v>142</v>
      </c>
      <c r="BM171" s="16" t="s">
        <v>326</v>
      </c>
    </row>
    <row r="172" spans="2:63" s="10" customFormat="1" ht="29.25" customHeight="1">
      <c r="B172" s="149"/>
      <c r="D172" s="160" t="s">
        <v>73</v>
      </c>
      <c r="E172" s="161" t="s">
        <v>166</v>
      </c>
      <c r="F172" s="161" t="s">
        <v>336</v>
      </c>
      <c r="I172" s="152"/>
      <c r="J172" s="162">
        <f>BK172</f>
        <v>0</v>
      </c>
      <c r="L172" s="149"/>
      <c r="M172" s="154"/>
      <c r="N172" s="155"/>
      <c r="O172" s="155"/>
      <c r="P172" s="156">
        <f>SUM(P173:P201)</f>
        <v>0</v>
      </c>
      <c r="Q172" s="155"/>
      <c r="R172" s="156">
        <f>SUM(R173:R201)</f>
        <v>128.515303136</v>
      </c>
      <c r="S172" s="155"/>
      <c r="T172" s="157">
        <f>SUM(T173:T201)</f>
        <v>0.145</v>
      </c>
      <c r="AR172" s="150" t="s">
        <v>22</v>
      </c>
      <c r="AT172" s="158" t="s">
        <v>73</v>
      </c>
      <c r="AU172" s="158" t="s">
        <v>22</v>
      </c>
      <c r="AY172" s="150" t="s">
        <v>135</v>
      </c>
      <c r="BK172" s="159">
        <f>SUM(BK173:BK201)</f>
        <v>0</v>
      </c>
    </row>
    <row r="173" spans="2:65" s="1" customFormat="1" ht="22.5" customHeight="1">
      <c r="B173" s="163"/>
      <c r="C173" s="164" t="s">
        <v>337</v>
      </c>
      <c r="D173" s="164" t="s">
        <v>137</v>
      </c>
      <c r="E173" s="165" t="s">
        <v>338</v>
      </c>
      <c r="F173" s="166" t="s">
        <v>339</v>
      </c>
      <c r="G173" s="167" t="s">
        <v>140</v>
      </c>
      <c r="H173" s="168">
        <v>5</v>
      </c>
      <c r="I173" s="169"/>
      <c r="J173" s="170">
        <f>ROUND(I173*H173,2)</f>
        <v>0</v>
      </c>
      <c r="K173" s="166" t="s">
        <v>141</v>
      </c>
      <c r="L173" s="33"/>
      <c r="M173" s="171" t="s">
        <v>20</v>
      </c>
      <c r="N173" s="172" t="s">
        <v>45</v>
      </c>
      <c r="O173" s="34"/>
      <c r="P173" s="173">
        <f>O173*H173</f>
        <v>0</v>
      </c>
      <c r="Q173" s="173">
        <v>0.0007</v>
      </c>
      <c r="R173" s="173">
        <f>Q173*H173</f>
        <v>0.0035</v>
      </c>
      <c r="S173" s="173">
        <v>0</v>
      </c>
      <c r="T173" s="174">
        <f>S173*H173</f>
        <v>0</v>
      </c>
      <c r="AR173" s="16" t="s">
        <v>142</v>
      </c>
      <c r="AT173" s="16" t="s">
        <v>137</v>
      </c>
      <c r="AU173" s="16" t="s">
        <v>83</v>
      </c>
      <c r="AY173" s="16" t="s">
        <v>135</v>
      </c>
      <c r="BE173" s="175">
        <f>IF(N173="základní",J173,0)</f>
        <v>0</v>
      </c>
      <c r="BF173" s="175">
        <f>IF(N173="snížená",J173,0)</f>
        <v>0</v>
      </c>
      <c r="BG173" s="175">
        <f>IF(N173="zákl. přenesená",J173,0)</f>
        <v>0</v>
      </c>
      <c r="BH173" s="175">
        <f>IF(N173="sníž. přenesená",J173,0)</f>
        <v>0</v>
      </c>
      <c r="BI173" s="175">
        <f>IF(N173="nulová",J173,0)</f>
        <v>0</v>
      </c>
      <c r="BJ173" s="16" t="s">
        <v>22</v>
      </c>
      <c r="BK173" s="175">
        <f>ROUND(I173*H173,2)</f>
        <v>0</v>
      </c>
      <c r="BL173" s="16" t="s">
        <v>142</v>
      </c>
      <c r="BM173" s="16" t="s">
        <v>330</v>
      </c>
    </row>
    <row r="174" spans="2:65" s="1" customFormat="1" ht="22.5" customHeight="1">
      <c r="B174" s="163"/>
      <c r="C174" s="197" t="s">
        <v>340</v>
      </c>
      <c r="D174" s="197" t="s">
        <v>199</v>
      </c>
      <c r="E174" s="198" t="s">
        <v>341</v>
      </c>
      <c r="F174" s="199" t="s">
        <v>342</v>
      </c>
      <c r="G174" s="200" t="s">
        <v>140</v>
      </c>
      <c r="H174" s="201">
        <v>5</v>
      </c>
      <c r="I174" s="202"/>
      <c r="J174" s="203">
        <f>ROUND(I174*H174,2)</f>
        <v>0</v>
      </c>
      <c r="K174" s="199" t="s">
        <v>141</v>
      </c>
      <c r="L174" s="204"/>
      <c r="M174" s="205" t="s">
        <v>20</v>
      </c>
      <c r="N174" s="206" t="s">
        <v>45</v>
      </c>
      <c r="O174" s="34"/>
      <c r="P174" s="173">
        <f>O174*H174</f>
        <v>0</v>
      </c>
      <c r="Q174" s="173">
        <v>0.003</v>
      </c>
      <c r="R174" s="173">
        <f>Q174*H174</f>
        <v>0.015</v>
      </c>
      <c r="S174" s="173">
        <v>0</v>
      </c>
      <c r="T174" s="174">
        <f>S174*H174</f>
        <v>0</v>
      </c>
      <c r="AR174" s="16" t="s">
        <v>162</v>
      </c>
      <c r="AT174" s="16" t="s">
        <v>199</v>
      </c>
      <c r="AU174" s="16" t="s">
        <v>83</v>
      </c>
      <c r="AY174" s="16" t="s">
        <v>135</v>
      </c>
      <c r="BE174" s="175">
        <f>IF(N174="základní",J174,0)</f>
        <v>0</v>
      </c>
      <c r="BF174" s="175">
        <f>IF(N174="snížená",J174,0)</f>
        <v>0</v>
      </c>
      <c r="BG174" s="175">
        <f>IF(N174="zákl. přenesená",J174,0)</f>
        <v>0</v>
      </c>
      <c r="BH174" s="175">
        <f>IF(N174="sníž. přenesená",J174,0)</f>
        <v>0</v>
      </c>
      <c r="BI174" s="175">
        <f>IF(N174="nulová",J174,0)</f>
        <v>0</v>
      </c>
      <c r="BJ174" s="16" t="s">
        <v>22</v>
      </c>
      <c r="BK174" s="175">
        <f>ROUND(I174*H174,2)</f>
        <v>0</v>
      </c>
      <c r="BL174" s="16" t="s">
        <v>142</v>
      </c>
      <c r="BM174" s="16" t="s">
        <v>333</v>
      </c>
    </row>
    <row r="175" spans="2:51" s="11" customFormat="1" ht="13.5">
      <c r="B175" s="176"/>
      <c r="D175" s="186" t="s">
        <v>175</v>
      </c>
      <c r="E175" s="207" t="s">
        <v>20</v>
      </c>
      <c r="F175" s="195" t="s">
        <v>343</v>
      </c>
      <c r="H175" s="196">
        <v>5</v>
      </c>
      <c r="I175" s="181"/>
      <c r="L175" s="176"/>
      <c r="M175" s="182"/>
      <c r="N175" s="183"/>
      <c r="O175" s="183"/>
      <c r="P175" s="183"/>
      <c r="Q175" s="183"/>
      <c r="R175" s="183"/>
      <c r="S175" s="183"/>
      <c r="T175" s="184"/>
      <c r="AT175" s="178" t="s">
        <v>175</v>
      </c>
      <c r="AU175" s="178" t="s">
        <v>83</v>
      </c>
      <c r="AV175" s="11" t="s">
        <v>83</v>
      </c>
      <c r="AW175" s="11" t="s">
        <v>37</v>
      </c>
      <c r="AX175" s="11" t="s">
        <v>22</v>
      </c>
      <c r="AY175" s="178" t="s">
        <v>135</v>
      </c>
    </row>
    <row r="176" spans="2:65" s="1" customFormat="1" ht="22.5" customHeight="1">
      <c r="B176" s="163"/>
      <c r="C176" s="164" t="s">
        <v>344</v>
      </c>
      <c r="D176" s="164" t="s">
        <v>137</v>
      </c>
      <c r="E176" s="165" t="s">
        <v>345</v>
      </c>
      <c r="F176" s="166" t="s">
        <v>346</v>
      </c>
      <c r="G176" s="167" t="s">
        <v>140</v>
      </c>
      <c r="H176" s="168">
        <v>5</v>
      </c>
      <c r="I176" s="169"/>
      <c r="J176" s="170">
        <f>ROUND(I176*H176,2)</f>
        <v>0</v>
      </c>
      <c r="K176" s="166" t="s">
        <v>141</v>
      </c>
      <c r="L176" s="33"/>
      <c r="M176" s="171" t="s">
        <v>20</v>
      </c>
      <c r="N176" s="172" t="s">
        <v>45</v>
      </c>
      <c r="O176" s="34"/>
      <c r="P176" s="173">
        <f>O176*H176</f>
        <v>0</v>
      </c>
      <c r="Q176" s="173">
        <v>0.112405</v>
      </c>
      <c r="R176" s="173">
        <f>Q176*H176</f>
        <v>0.562025</v>
      </c>
      <c r="S176" s="173">
        <v>0</v>
      </c>
      <c r="T176" s="174">
        <f>S176*H176</f>
        <v>0</v>
      </c>
      <c r="AR176" s="16" t="s">
        <v>142</v>
      </c>
      <c r="AT176" s="16" t="s">
        <v>137</v>
      </c>
      <c r="AU176" s="16" t="s">
        <v>83</v>
      </c>
      <c r="AY176" s="16" t="s">
        <v>135</v>
      </c>
      <c r="BE176" s="175">
        <f>IF(N176="základní",J176,0)</f>
        <v>0</v>
      </c>
      <c r="BF176" s="175">
        <f>IF(N176="snížená",J176,0)</f>
        <v>0</v>
      </c>
      <c r="BG176" s="175">
        <f>IF(N176="zákl. přenesená",J176,0)</f>
        <v>0</v>
      </c>
      <c r="BH176" s="175">
        <f>IF(N176="sníž. přenesená",J176,0)</f>
        <v>0</v>
      </c>
      <c r="BI176" s="175">
        <f>IF(N176="nulová",J176,0)</f>
        <v>0</v>
      </c>
      <c r="BJ176" s="16" t="s">
        <v>22</v>
      </c>
      <c r="BK176" s="175">
        <f>ROUND(I176*H176,2)</f>
        <v>0</v>
      </c>
      <c r="BL176" s="16" t="s">
        <v>142</v>
      </c>
      <c r="BM176" s="16" t="s">
        <v>347</v>
      </c>
    </row>
    <row r="177" spans="2:65" s="1" customFormat="1" ht="22.5" customHeight="1">
      <c r="B177" s="163"/>
      <c r="C177" s="197" t="s">
        <v>348</v>
      </c>
      <c r="D177" s="197" t="s">
        <v>199</v>
      </c>
      <c r="E177" s="198" t="s">
        <v>349</v>
      </c>
      <c r="F177" s="199" t="s">
        <v>350</v>
      </c>
      <c r="G177" s="200" t="s">
        <v>140</v>
      </c>
      <c r="H177" s="201">
        <v>5</v>
      </c>
      <c r="I177" s="202"/>
      <c r="J177" s="203">
        <f>ROUND(I177*H177,2)</f>
        <v>0</v>
      </c>
      <c r="K177" s="199" t="s">
        <v>141</v>
      </c>
      <c r="L177" s="204"/>
      <c r="M177" s="205" t="s">
        <v>20</v>
      </c>
      <c r="N177" s="206" t="s">
        <v>45</v>
      </c>
      <c r="O177" s="34"/>
      <c r="P177" s="173">
        <f>O177*H177</f>
        <v>0</v>
      </c>
      <c r="Q177" s="173">
        <v>0.0065</v>
      </c>
      <c r="R177" s="173">
        <f>Q177*H177</f>
        <v>0.0325</v>
      </c>
      <c r="S177" s="173">
        <v>0</v>
      </c>
      <c r="T177" s="174">
        <f>S177*H177</f>
        <v>0</v>
      </c>
      <c r="AR177" s="16" t="s">
        <v>162</v>
      </c>
      <c r="AT177" s="16" t="s">
        <v>199</v>
      </c>
      <c r="AU177" s="16" t="s">
        <v>83</v>
      </c>
      <c r="AY177" s="16" t="s">
        <v>135</v>
      </c>
      <c r="BE177" s="175">
        <f>IF(N177="základní",J177,0)</f>
        <v>0</v>
      </c>
      <c r="BF177" s="175">
        <f>IF(N177="snížená",J177,0)</f>
        <v>0</v>
      </c>
      <c r="BG177" s="175">
        <f>IF(N177="zákl. přenesená",J177,0)</f>
        <v>0</v>
      </c>
      <c r="BH177" s="175">
        <f>IF(N177="sníž. přenesená",J177,0)</f>
        <v>0</v>
      </c>
      <c r="BI177" s="175">
        <f>IF(N177="nulová",J177,0)</f>
        <v>0</v>
      </c>
      <c r="BJ177" s="16" t="s">
        <v>22</v>
      </c>
      <c r="BK177" s="175">
        <f>ROUND(I177*H177,2)</f>
        <v>0</v>
      </c>
      <c r="BL177" s="16" t="s">
        <v>142</v>
      </c>
      <c r="BM177" s="16" t="s">
        <v>337</v>
      </c>
    </row>
    <row r="178" spans="2:65" s="1" customFormat="1" ht="22.5" customHeight="1">
      <c r="B178" s="163"/>
      <c r="C178" s="164" t="s">
        <v>351</v>
      </c>
      <c r="D178" s="164" t="s">
        <v>137</v>
      </c>
      <c r="E178" s="165" t="s">
        <v>352</v>
      </c>
      <c r="F178" s="166" t="s">
        <v>353</v>
      </c>
      <c r="G178" s="167" t="s">
        <v>165</v>
      </c>
      <c r="H178" s="168">
        <v>126</v>
      </c>
      <c r="I178" s="169"/>
      <c r="J178" s="170">
        <f>ROUND(I178*H178,2)</f>
        <v>0</v>
      </c>
      <c r="K178" s="166" t="s">
        <v>141</v>
      </c>
      <c r="L178" s="33"/>
      <c r="M178" s="171" t="s">
        <v>20</v>
      </c>
      <c r="N178" s="172" t="s">
        <v>45</v>
      </c>
      <c r="O178" s="34"/>
      <c r="P178" s="173">
        <f>O178*H178</f>
        <v>0</v>
      </c>
      <c r="Q178" s="173">
        <v>0.0002</v>
      </c>
      <c r="R178" s="173">
        <f>Q178*H178</f>
        <v>0.0252</v>
      </c>
      <c r="S178" s="173">
        <v>0</v>
      </c>
      <c r="T178" s="174">
        <f>S178*H178</f>
        <v>0</v>
      </c>
      <c r="AR178" s="16" t="s">
        <v>142</v>
      </c>
      <c r="AT178" s="16" t="s">
        <v>137</v>
      </c>
      <c r="AU178" s="16" t="s">
        <v>83</v>
      </c>
      <c r="AY178" s="16" t="s">
        <v>135</v>
      </c>
      <c r="BE178" s="175">
        <f>IF(N178="základní",J178,0)</f>
        <v>0</v>
      </c>
      <c r="BF178" s="175">
        <f>IF(N178="snížená",J178,0)</f>
        <v>0</v>
      </c>
      <c r="BG178" s="175">
        <f>IF(N178="zákl. přenesená",J178,0)</f>
        <v>0</v>
      </c>
      <c r="BH178" s="175">
        <f>IF(N178="sníž. přenesená",J178,0)</f>
        <v>0</v>
      </c>
      <c r="BI178" s="175">
        <f>IF(N178="nulová",J178,0)</f>
        <v>0</v>
      </c>
      <c r="BJ178" s="16" t="s">
        <v>22</v>
      </c>
      <c r="BK178" s="175">
        <f>ROUND(I178*H178,2)</f>
        <v>0</v>
      </c>
      <c r="BL178" s="16" t="s">
        <v>142</v>
      </c>
      <c r="BM178" s="16" t="s">
        <v>354</v>
      </c>
    </row>
    <row r="179" spans="2:51" s="11" customFormat="1" ht="13.5">
      <c r="B179" s="176"/>
      <c r="D179" s="186" t="s">
        <v>175</v>
      </c>
      <c r="E179" s="207" t="s">
        <v>20</v>
      </c>
      <c r="F179" s="195" t="s">
        <v>355</v>
      </c>
      <c r="H179" s="196">
        <v>126</v>
      </c>
      <c r="I179" s="181"/>
      <c r="L179" s="176"/>
      <c r="M179" s="182"/>
      <c r="N179" s="183"/>
      <c r="O179" s="183"/>
      <c r="P179" s="183"/>
      <c r="Q179" s="183"/>
      <c r="R179" s="183"/>
      <c r="S179" s="183"/>
      <c r="T179" s="184"/>
      <c r="AT179" s="178" t="s">
        <v>175</v>
      </c>
      <c r="AU179" s="178" t="s">
        <v>83</v>
      </c>
      <c r="AV179" s="11" t="s">
        <v>83</v>
      </c>
      <c r="AW179" s="11" t="s">
        <v>37</v>
      </c>
      <c r="AX179" s="11" t="s">
        <v>22</v>
      </c>
      <c r="AY179" s="178" t="s">
        <v>135</v>
      </c>
    </row>
    <row r="180" spans="2:65" s="1" customFormat="1" ht="22.5" customHeight="1">
      <c r="B180" s="163"/>
      <c r="C180" s="164" t="s">
        <v>356</v>
      </c>
      <c r="D180" s="164" t="s">
        <v>137</v>
      </c>
      <c r="E180" s="165" t="s">
        <v>357</v>
      </c>
      <c r="F180" s="166" t="s">
        <v>358</v>
      </c>
      <c r="G180" s="167" t="s">
        <v>165</v>
      </c>
      <c r="H180" s="168">
        <v>67</v>
      </c>
      <c r="I180" s="169"/>
      <c r="J180" s="170">
        <f>ROUND(I180*H180,2)</f>
        <v>0</v>
      </c>
      <c r="K180" s="166" t="s">
        <v>141</v>
      </c>
      <c r="L180" s="33"/>
      <c r="M180" s="171" t="s">
        <v>20</v>
      </c>
      <c r="N180" s="172" t="s">
        <v>45</v>
      </c>
      <c r="O180" s="34"/>
      <c r="P180" s="173">
        <f>O180*H180</f>
        <v>0</v>
      </c>
      <c r="Q180" s="173">
        <v>0.0004</v>
      </c>
      <c r="R180" s="173">
        <f>Q180*H180</f>
        <v>0.0268</v>
      </c>
      <c r="S180" s="173">
        <v>0</v>
      </c>
      <c r="T180" s="174">
        <f>S180*H180</f>
        <v>0</v>
      </c>
      <c r="AR180" s="16" t="s">
        <v>142</v>
      </c>
      <c r="AT180" s="16" t="s">
        <v>137</v>
      </c>
      <c r="AU180" s="16" t="s">
        <v>83</v>
      </c>
      <c r="AY180" s="16" t="s">
        <v>135</v>
      </c>
      <c r="BE180" s="175">
        <f>IF(N180="základní",J180,0)</f>
        <v>0</v>
      </c>
      <c r="BF180" s="175">
        <f>IF(N180="snížená",J180,0)</f>
        <v>0</v>
      </c>
      <c r="BG180" s="175">
        <f>IF(N180="zákl. přenesená",J180,0)</f>
        <v>0</v>
      </c>
      <c r="BH180" s="175">
        <f>IF(N180="sníž. přenesená",J180,0)</f>
        <v>0</v>
      </c>
      <c r="BI180" s="175">
        <f>IF(N180="nulová",J180,0)</f>
        <v>0</v>
      </c>
      <c r="BJ180" s="16" t="s">
        <v>22</v>
      </c>
      <c r="BK180" s="175">
        <f>ROUND(I180*H180,2)</f>
        <v>0</v>
      </c>
      <c r="BL180" s="16" t="s">
        <v>142</v>
      </c>
      <c r="BM180" s="16" t="s">
        <v>359</v>
      </c>
    </row>
    <row r="181" spans="2:51" s="11" customFormat="1" ht="13.5">
      <c r="B181" s="176"/>
      <c r="D181" s="186" t="s">
        <v>175</v>
      </c>
      <c r="E181" s="207" t="s">
        <v>20</v>
      </c>
      <c r="F181" s="195" t="s">
        <v>360</v>
      </c>
      <c r="H181" s="196">
        <v>67</v>
      </c>
      <c r="I181" s="181"/>
      <c r="L181" s="176"/>
      <c r="M181" s="182"/>
      <c r="N181" s="183"/>
      <c r="O181" s="183"/>
      <c r="P181" s="183"/>
      <c r="Q181" s="183"/>
      <c r="R181" s="183"/>
      <c r="S181" s="183"/>
      <c r="T181" s="184"/>
      <c r="AT181" s="178" t="s">
        <v>175</v>
      </c>
      <c r="AU181" s="178" t="s">
        <v>83</v>
      </c>
      <c r="AV181" s="11" t="s">
        <v>83</v>
      </c>
      <c r="AW181" s="11" t="s">
        <v>37</v>
      </c>
      <c r="AX181" s="11" t="s">
        <v>22</v>
      </c>
      <c r="AY181" s="178" t="s">
        <v>135</v>
      </c>
    </row>
    <row r="182" spans="2:65" s="1" customFormat="1" ht="22.5" customHeight="1">
      <c r="B182" s="163"/>
      <c r="C182" s="164" t="s">
        <v>193</v>
      </c>
      <c r="D182" s="164" t="s">
        <v>137</v>
      </c>
      <c r="E182" s="165" t="s">
        <v>361</v>
      </c>
      <c r="F182" s="166" t="s">
        <v>362</v>
      </c>
      <c r="G182" s="167" t="s">
        <v>150</v>
      </c>
      <c r="H182" s="168">
        <v>19.7</v>
      </c>
      <c r="I182" s="169"/>
      <c r="J182" s="170">
        <f>ROUND(I182*H182,2)</f>
        <v>0</v>
      </c>
      <c r="K182" s="166" t="s">
        <v>141</v>
      </c>
      <c r="L182" s="33"/>
      <c r="M182" s="171" t="s">
        <v>20</v>
      </c>
      <c r="N182" s="172" t="s">
        <v>45</v>
      </c>
      <c r="O182" s="34"/>
      <c r="P182" s="173">
        <f>O182*H182</f>
        <v>0</v>
      </c>
      <c r="Q182" s="173">
        <v>0.0016</v>
      </c>
      <c r="R182" s="173">
        <f>Q182*H182</f>
        <v>0.03152</v>
      </c>
      <c r="S182" s="173">
        <v>0</v>
      </c>
      <c r="T182" s="174">
        <f>S182*H182</f>
        <v>0</v>
      </c>
      <c r="AR182" s="16" t="s">
        <v>142</v>
      </c>
      <c r="AT182" s="16" t="s">
        <v>137</v>
      </c>
      <c r="AU182" s="16" t="s">
        <v>83</v>
      </c>
      <c r="AY182" s="16" t="s">
        <v>135</v>
      </c>
      <c r="BE182" s="175">
        <f>IF(N182="základní",J182,0)</f>
        <v>0</v>
      </c>
      <c r="BF182" s="175">
        <f>IF(N182="snížená",J182,0)</f>
        <v>0</v>
      </c>
      <c r="BG182" s="175">
        <f>IF(N182="zákl. přenesená",J182,0)</f>
        <v>0</v>
      </c>
      <c r="BH182" s="175">
        <f>IF(N182="sníž. přenesená",J182,0)</f>
        <v>0</v>
      </c>
      <c r="BI182" s="175">
        <f>IF(N182="nulová",J182,0)</f>
        <v>0</v>
      </c>
      <c r="BJ182" s="16" t="s">
        <v>22</v>
      </c>
      <c r="BK182" s="175">
        <f>ROUND(I182*H182,2)</f>
        <v>0</v>
      </c>
      <c r="BL182" s="16" t="s">
        <v>142</v>
      </c>
      <c r="BM182" s="16" t="s">
        <v>363</v>
      </c>
    </row>
    <row r="183" spans="2:51" s="11" customFormat="1" ht="13.5">
      <c r="B183" s="176"/>
      <c r="D183" s="186" t="s">
        <v>175</v>
      </c>
      <c r="E183" s="207" t="s">
        <v>20</v>
      </c>
      <c r="F183" s="195" t="s">
        <v>364</v>
      </c>
      <c r="H183" s="196">
        <v>19.7</v>
      </c>
      <c r="I183" s="181"/>
      <c r="L183" s="176"/>
      <c r="M183" s="182"/>
      <c r="N183" s="183"/>
      <c r="O183" s="183"/>
      <c r="P183" s="183"/>
      <c r="Q183" s="183"/>
      <c r="R183" s="183"/>
      <c r="S183" s="183"/>
      <c r="T183" s="184"/>
      <c r="AT183" s="178" t="s">
        <v>175</v>
      </c>
      <c r="AU183" s="178" t="s">
        <v>83</v>
      </c>
      <c r="AV183" s="11" t="s">
        <v>83</v>
      </c>
      <c r="AW183" s="11" t="s">
        <v>37</v>
      </c>
      <c r="AX183" s="11" t="s">
        <v>22</v>
      </c>
      <c r="AY183" s="178" t="s">
        <v>135</v>
      </c>
    </row>
    <row r="184" spans="2:65" s="1" customFormat="1" ht="22.5" customHeight="1">
      <c r="B184" s="163"/>
      <c r="C184" s="164" t="s">
        <v>365</v>
      </c>
      <c r="D184" s="164" t="s">
        <v>137</v>
      </c>
      <c r="E184" s="165" t="s">
        <v>366</v>
      </c>
      <c r="F184" s="166" t="s">
        <v>367</v>
      </c>
      <c r="G184" s="167" t="s">
        <v>140</v>
      </c>
      <c r="H184" s="168">
        <v>2</v>
      </c>
      <c r="I184" s="169"/>
      <c r="J184" s="170">
        <f>ROUND(I184*H184,2)</f>
        <v>0</v>
      </c>
      <c r="K184" s="166" t="s">
        <v>141</v>
      </c>
      <c r="L184" s="33"/>
      <c r="M184" s="171" t="s">
        <v>20</v>
      </c>
      <c r="N184" s="172" t="s">
        <v>45</v>
      </c>
      <c r="O184" s="34"/>
      <c r="P184" s="173">
        <f>O184*H184</f>
        <v>0</v>
      </c>
      <c r="Q184" s="173">
        <v>0.00054</v>
      </c>
      <c r="R184" s="173">
        <f>Q184*H184</f>
        <v>0.00108</v>
      </c>
      <c r="S184" s="173">
        <v>0</v>
      </c>
      <c r="T184" s="174">
        <f>S184*H184</f>
        <v>0</v>
      </c>
      <c r="AR184" s="16" t="s">
        <v>142</v>
      </c>
      <c r="AT184" s="16" t="s">
        <v>137</v>
      </c>
      <c r="AU184" s="16" t="s">
        <v>83</v>
      </c>
      <c r="AY184" s="16" t="s">
        <v>135</v>
      </c>
      <c r="BE184" s="175">
        <f>IF(N184="základní",J184,0)</f>
        <v>0</v>
      </c>
      <c r="BF184" s="175">
        <f>IF(N184="snížená",J184,0)</f>
        <v>0</v>
      </c>
      <c r="BG184" s="175">
        <f>IF(N184="zákl. přenesená",J184,0)</f>
        <v>0</v>
      </c>
      <c r="BH184" s="175">
        <f>IF(N184="sníž. přenesená",J184,0)</f>
        <v>0</v>
      </c>
      <c r="BI184" s="175">
        <f>IF(N184="nulová",J184,0)</f>
        <v>0</v>
      </c>
      <c r="BJ184" s="16" t="s">
        <v>22</v>
      </c>
      <c r="BK184" s="175">
        <f>ROUND(I184*H184,2)</f>
        <v>0</v>
      </c>
      <c r="BL184" s="16" t="s">
        <v>142</v>
      </c>
      <c r="BM184" s="16" t="s">
        <v>368</v>
      </c>
    </row>
    <row r="185" spans="2:51" s="11" customFormat="1" ht="13.5">
      <c r="B185" s="176"/>
      <c r="D185" s="186" t="s">
        <v>175</v>
      </c>
      <c r="E185" s="207" t="s">
        <v>20</v>
      </c>
      <c r="F185" s="195" t="s">
        <v>369</v>
      </c>
      <c r="H185" s="196">
        <v>2</v>
      </c>
      <c r="I185" s="181"/>
      <c r="L185" s="176"/>
      <c r="M185" s="182"/>
      <c r="N185" s="183"/>
      <c r="O185" s="183"/>
      <c r="P185" s="183"/>
      <c r="Q185" s="183"/>
      <c r="R185" s="183"/>
      <c r="S185" s="183"/>
      <c r="T185" s="184"/>
      <c r="AT185" s="178" t="s">
        <v>175</v>
      </c>
      <c r="AU185" s="178" t="s">
        <v>83</v>
      </c>
      <c r="AV185" s="11" t="s">
        <v>83</v>
      </c>
      <c r="AW185" s="11" t="s">
        <v>37</v>
      </c>
      <c r="AX185" s="11" t="s">
        <v>22</v>
      </c>
      <c r="AY185" s="178" t="s">
        <v>135</v>
      </c>
    </row>
    <row r="186" spans="2:65" s="1" customFormat="1" ht="22.5" customHeight="1">
      <c r="B186" s="163"/>
      <c r="C186" s="164" t="s">
        <v>370</v>
      </c>
      <c r="D186" s="164" t="s">
        <v>137</v>
      </c>
      <c r="E186" s="165" t="s">
        <v>371</v>
      </c>
      <c r="F186" s="166" t="s">
        <v>372</v>
      </c>
      <c r="G186" s="167" t="s">
        <v>165</v>
      </c>
      <c r="H186" s="168">
        <v>193</v>
      </c>
      <c r="I186" s="169"/>
      <c r="J186" s="170">
        <f>ROUND(I186*H186,2)</f>
        <v>0</v>
      </c>
      <c r="K186" s="166" t="s">
        <v>141</v>
      </c>
      <c r="L186" s="33"/>
      <c r="M186" s="171" t="s">
        <v>20</v>
      </c>
      <c r="N186" s="172" t="s">
        <v>45</v>
      </c>
      <c r="O186" s="34"/>
      <c r="P186" s="173">
        <f>O186*H186</f>
        <v>0</v>
      </c>
      <c r="Q186" s="173">
        <v>3.75E-06</v>
      </c>
      <c r="R186" s="173">
        <f>Q186*H186</f>
        <v>0.00072375</v>
      </c>
      <c r="S186" s="173">
        <v>0</v>
      </c>
      <c r="T186" s="174">
        <f>S186*H186</f>
        <v>0</v>
      </c>
      <c r="AR186" s="16" t="s">
        <v>142</v>
      </c>
      <c r="AT186" s="16" t="s">
        <v>137</v>
      </c>
      <c r="AU186" s="16" t="s">
        <v>83</v>
      </c>
      <c r="AY186" s="16" t="s">
        <v>135</v>
      </c>
      <c r="BE186" s="175">
        <f>IF(N186="základní",J186,0)</f>
        <v>0</v>
      </c>
      <c r="BF186" s="175">
        <f>IF(N186="snížená",J186,0)</f>
        <v>0</v>
      </c>
      <c r="BG186" s="175">
        <f>IF(N186="zákl. přenesená",J186,0)</f>
        <v>0</v>
      </c>
      <c r="BH186" s="175">
        <f>IF(N186="sníž. přenesená",J186,0)</f>
        <v>0</v>
      </c>
      <c r="BI186" s="175">
        <f>IF(N186="nulová",J186,0)</f>
        <v>0</v>
      </c>
      <c r="BJ186" s="16" t="s">
        <v>22</v>
      </c>
      <c r="BK186" s="175">
        <f>ROUND(I186*H186,2)</f>
        <v>0</v>
      </c>
      <c r="BL186" s="16" t="s">
        <v>142</v>
      </c>
      <c r="BM186" s="16" t="s">
        <v>348</v>
      </c>
    </row>
    <row r="187" spans="2:51" s="11" customFormat="1" ht="13.5">
      <c r="B187" s="176"/>
      <c r="D187" s="186" t="s">
        <v>175</v>
      </c>
      <c r="E187" s="207" t="s">
        <v>20</v>
      </c>
      <c r="F187" s="195" t="s">
        <v>373</v>
      </c>
      <c r="H187" s="196">
        <v>193</v>
      </c>
      <c r="I187" s="181"/>
      <c r="L187" s="176"/>
      <c r="M187" s="182"/>
      <c r="N187" s="183"/>
      <c r="O187" s="183"/>
      <c r="P187" s="183"/>
      <c r="Q187" s="183"/>
      <c r="R187" s="183"/>
      <c r="S187" s="183"/>
      <c r="T187" s="184"/>
      <c r="AT187" s="178" t="s">
        <v>175</v>
      </c>
      <c r="AU187" s="178" t="s">
        <v>83</v>
      </c>
      <c r="AV187" s="11" t="s">
        <v>83</v>
      </c>
      <c r="AW187" s="11" t="s">
        <v>37</v>
      </c>
      <c r="AX187" s="11" t="s">
        <v>22</v>
      </c>
      <c r="AY187" s="178" t="s">
        <v>135</v>
      </c>
    </row>
    <row r="188" spans="2:65" s="1" customFormat="1" ht="22.5" customHeight="1">
      <c r="B188" s="163"/>
      <c r="C188" s="164" t="s">
        <v>374</v>
      </c>
      <c r="D188" s="164" t="s">
        <v>137</v>
      </c>
      <c r="E188" s="165" t="s">
        <v>375</v>
      </c>
      <c r="F188" s="166" t="s">
        <v>376</v>
      </c>
      <c r="G188" s="167" t="s">
        <v>150</v>
      </c>
      <c r="H188" s="168">
        <v>19.7</v>
      </c>
      <c r="I188" s="169"/>
      <c r="J188" s="170">
        <f>ROUND(I188*H188,2)</f>
        <v>0</v>
      </c>
      <c r="K188" s="166" t="s">
        <v>141</v>
      </c>
      <c r="L188" s="33"/>
      <c r="M188" s="171" t="s">
        <v>20</v>
      </c>
      <c r="N188" s="172" t="s">
        <v>45</v>
      </c>
      <c r="O188" s="34"/>
      <c r="P188" s="173">
        <f>O188*H188</f>
        <v>0</v>
      </c>
      <c r="Q188" s="173">
        <v>9.38E-06</v>
      </c>
      <c r="R188" s="173">
        <f>Q188*H188</f>
        <v>0.000184786</v>
      </c>
      <c r="S188" s="173">
        <v>0</v>
      </c>
      <c r="T188" s="174">
        <f>S188*H188</f>
        <v>0</v>
      </c>
      <c r="AR188" s="16" t="s">
        <v>142</v>
      </c>
      <c r="AT188" s="16" t="s">
        <v>137</v>
      </c>
      <c r="AU188" s="16" t="s">
        <v>83</v>
      </c>
      <c r="AY188" s="16" t="s">
        <v>135</v>
      </c>
      <c r="BE188" s="175">
        <f>IF(N188="základní",J188,0)</f>
        <v>0</v>
      </c>
      <c r="BF188" s="175">
        <f>IF(N188="snížená",J188,0)</f>
        <v>0</v>
      </c>
      <c r="BG188" s="175">
        <f>IF(N188="zákl. přenesená",J188,0)</f>
        <v>0</v>
      </c>
      <c r="BH188" s="175">
        <f>IF(N188="sníž. přenesená",J188,0)</f>
        <v>0</v>
      </c>
      <c r="BI188" s="175">
        <f>IF(N188="nulová",J188,0)</f>
        <v>0</v>
      </c>
      <c r="BJ188" s="16" t="s">
        <v>22</v>
      </c>
      <c r="BK188" s="175">
        <f>ROUND(I188*H188,2)</f>
        <v>0</v>
      </c>
      <c r="BL188" s="16" t="s">
        <v>142</v>
      </c>
      <c r="BM188" s="16" t="s">
        <v>351</v>
      </c>
    </row>
    <row r="189" spans="2:65" s="1" customFormat="1" ht="31.5" customHeight="1">
      <c r="B189" s="163"/>
      <c r="C189" s="164" t="s">
        <v>377</v>
      </c>
      <c r="D189" s="164" t="s">
        <v>137</v>
      </c>
      <c r="E189" s="165" t="s">
        <v>378</v>
      </c>
      <c r="F189" s="166" t="s">
        <v>379</v>
      </c>
      <c r="G189" s="167" t="s">
        <v>165</v>
      </c>
      <c r="H189" s="168">
        <v>437</v>
      </c>
      <c r="I189" s="169"/>
      <c r="J189" s="170">
        <f>ROUND(I189*H189,2)</f>
        <v>0</v>
      </c>
      <c r="K189" s="166" t="s">
        <v>141</v>
      </c>
      <c r="L189" s="33"/>
      <c r="M189" s="171" t="s">
        <v>20</v>
      </c>
      <c r="N189" s="172" t="s">
        <v>45</v>
      </c>
      <c r="O189" s="34"/>
      <c r="P189" s="173">
        <f>O189*H189</f>
        <v>0</v>
      </c>
      <c r="Q189" s="173">
        <v>0.1554</v>
      </c>
      <c r="R189" s="173">
        <f>Q189*H189</f>
        <v>67.9098</v>
      </c>
      <c r="S189" s="173">
        <v>0</v>
      </c>
      <c r="T189" s="174">
        <f>S189*H189</f>
        <v>0</v>
      </c>
      <c r="AR189" s="16" t="s">
        <v>142</v>
      </c>
      <c r="AT189" s="16" t="s">
        <v>137</v>
      </c>
      <c r="AU189" s="16" t="s">
        <v>83</v>
      </c>
      <c r="AY189" s="16" t="s">
        <v>135</v>
      </c>
      <c r="BE189" s="175">
        <f>IF(N189="základní",J189,0)</f>
        <v>0</v>
      </c>
      <c r="BF189" s="175">
        <f>IF(N189="snížená",J189,0)</f>
        <v>0</v>
      </c>
      <c r="BG189" s="175">
        <f>IF(N189="zákl. přenesená",J189,0)</f>
        <v>0</v>
      </c>
      <c r="BH189" s="175">
        <f>IF(N189="sníž. přenesená",J189,0)</f>
        <v>0</v>
      </c>
      <c r="BI189" s="175">
        <f>IF(N189="nulová",J189,0)</f>
        <v>0</v>
      </c>
      <c r="BJ189" s="16" t="s">
        <v>22</v>
      </c>
      <c r="BK189" s="175">
        <f>ROUND(I189*H189,2)</f>
        <v>0</v>
      </c>
      <c r="BL189" s="16" t="s">
        <v>142</v>
      </c>
      <c r="BM189" s="16" t="s">
        <v>380</v>
      </c>
    </row>
    <row r="190" spans="2:51" s="11" customFormat="1" ht="13.5">
      <c r="B190" s="176"/>
      <c r="D190" s="186" t="s">
        <v>175</v>
      </c>
      <c r="E190" s="207" t="s">
        <v>20</v>
      </c>
      <c r="F190" s="195" t="s">
        <v>381</v>
      </c>
      <c r="H190" s="196">
        <v>437</v>
      </c>
      <c r="I190" s="181"/>
      <c r="L190" s="176"/>
      <c r="M190" s="182"/>
      <c r="N190" s="183"/>
      <c r="O190" s="183"/>
      <c r="P190" s="183"/>
      <c r="Q190" s="183"/>
      <c r="R190" s="183"/>
      <c r="S190" s="183"/>
      <c r="T190" s="184"/>
      <c r="AT190" s="178" t="s">
        <v>175</v>
      </c>
      <c r="AU190" s="178" t="s">
        <v>83</v>
      </c>
      <c r="AV190" s="11" t="s">
        <v>83</v>
      </c>
      <c r="AW190" s="11" t="s">
        <v>37</v>
      </c>
      <c r="AX190" s="11" t="s">
        <v>22</v>
      </c>
      <c r="AY190" s="178" t="s">
        <v>135</v>
      </c>
    </row>
    <row r="191" spans="2:65" s="1" customFormat="1" ht="22.5" customHeight="1">
      <c r="B191" s="163"/>
      <c r="C191" s="197" t="s">
        <v>382</v>
      </c>
      <c r="D191" s="197" t="s">
        <v>199</v>
      </c>
      <c r="E191" s="198" t="s">
        <v>383</v>
      </c>
      <c r="F191" s="199" t="s">
        <v>384</v>
      </c>
      <c r="G191" s="200" t="s">
        <v>140</v>
      </c>
      <c r="H191" s="201">
        <v>328.25</v>
      </c>
      <c r="I191" s="202"/>
      <c r="J191" s="203">
        <f>ROUND(I191*H191,2)</f>
        <v>0</v>
      </c>
      <c r="K191" s="199" t="s">
        <v>141</v>
      </c>
      <c r="L191" s="204"/>
      <c r="M191" s="205" t="s">
        <v>20</v>
      </c>
      <c r="N191" s="206" t="s">
        <v>45</v>
      </c>
      <c r="O191" s="34"/>
      <c r="P191" s="173">
        <f>O191*H191</f>
        <v>0</v>
      </c>
      <c r="Q191" s="173">
        <v>0.086</v>
      </c>
      <c r="R191" s="173">
        <f>Q191*H191</f>
        <v>28.229499999999998</v>
      </c>
      <c r="S191" s="173">
        <v>0</v>
      </c>
      <c r="T191" s="174">
        <f>S191*H191</f>
        <v>0</v>
      </c>
      <c r="AR191" s="16" t="s">
        <v>162</v>
      </c>
      <c r="AT191" s="16" t="s">
        <v>199</v>
      </c>
      <c r="AU191" s="16" t="s">
        <v>83</v>
      </c>
      <c r="AY191" s="16" t="s">
        <v>135</v>
      </c>
      <c r="BE191" s="175">
        <f>IF(N191="základní",J191,0)</f>
        <v>0</v>
      </c>
      <c r="BF191" s="175">
        <f>IF(N191="snížená",J191,0)</f>
        <v>0</v>
      </c>
      <c r="BG191" s="175">
        <f>IF(N191="zákl. přenesená",J191,0)</f>
        <v>0</v>
      </c>
      <c r="BH191" s="175">
        <f>IF(N191="sníž. přenesená",J191,0)</f>
        <v>0</v>
      </c>
      <c r="BI191" s="175">
        <f>IF(N191="nulová",J191,0)</f>
        <v>0</v>
      </c>
      <c r="BJ191" s="16" t="s">
        <v>22</v>
      </c>
      <c r="BK191" s="175">
        <f>ROUND(I191*H191,2)</f>
        <v>0</v>
      </c>
      <c r="BL191" s="16" t="s">
        <v>142</v>
      </c>
      <c r="BM191" s="16" t="s">
        <v>304</v>
      </c>
    </row>
    <row r="192" spans="2:51" s="11" customFormat="1" ht="13.5">
      <c r="B192" s="176"/>
      <c r="D192" s="186" t="s">
        <v>175</v>
      </c>
      <c r="F192" s="195" t="s">
        <v>385</v>
      </c>
      <c r="H192" s="196">
        <v>328.25</v>
      </c>
      <c r="I192" s="181"/>
      <c r="L192" s="176"/>
      <c r="M192" s="182"/>
      <c r="N192" s="183"/>
      <c r="O192" s="183"/>
      <c r="P192" s="183"/>
      <c r="Q192" s="183"/>
      <c r="R192" s="183"/>
      <c r="S192" s="183"/>
      <c r="T192" s="184"/>
      <c r="AT192" s="178" t="s">
        <v>175</v>
      </c>
      <c r="AU192" s="178" t="s">
        <v>83</v>
      </c>
      <c r="AV192" s="11" t="s">
        <v>83</v>
      </c>
      <c r="AW192" s="11" t="s">
        <v>4</v>
      </c>
      <c r="AX192" s="11" t="s">
        <v>22</v>
      </c>
      <c r="AY192" s="178" t="s">
        <v>135</v>
      </c>
    </row>
    <row r="193" spans="2:65" s="1" customFormat="1" ht="22.5" customHeight="1">
      <c r="B193" s="163"/>
      <c r="C193" s="197" t="s">
        <v>386</v>
      </c>
      <c r="D193" s="197" t="s">
        <v>199</v>
      </c>
      <c r="E193" s="198" t="s">
        <v>387</v>
      </c>
      <c r="F193" s="199" t="s">
        <v>388</v>
      </c>
      <c r="G193" s="200" t="s">
        <v>140</v>
      </c>
      <c r="H193" s="201">
        <v>113.12</v>
      </c>
      <c r="I193" s="202"/>
      <c r="J193" s="203">
        <f>ROUND(I193*H193,2)</f>
        <v>0</v>
      </c>
      <c r="K193" s="199" t="s">
        <v>141</v>
      </c>
      <c r="L193" s="204"/>
      <c r="M193" s="205" t="s">
        <v>20</v>
      </c>
      <c r="N193" s="206" t="s">
        <v>45</v>
      </c>
      <c r="O193" s="34"/>
      <c r="P193" s="173">
        <f>O193*H193</f>
        <v>0</v>
      </c>
      <c r="Q193" s="173">
        <v>0.063</v>
      </c>
      <c r="R193" s="173">
        <f>Q193*H193</f>
        <v>7.1265600000000004</v>
      </c>
      <c r="S193" s="173">
        <v>0</v>
      </c>
      <c r="T193" s="174">
        <f>S193*H193</f>
        <v>0</v>
      </c>
      <c r="AR193" s="16" t="s">
        <v>162</v>
      </c>
      <c r="AT193" s="16" t="s">
        <v>199</v>
      </c>
      <c r="AU193" s="16" t="s">
        <v>83</v>
      </c>
      <c r="AY193" s="16" t="s">
        <v>135</v>
      </c>
      <c r="BE193" s="175">
        <f>IF(N193="základní",J193,0)</f>
        <v>0</v>
      </c>
      <c r="BF193" s="175">
        <f>IF(N193="snížená",J193,0)</f>
        <v>0</v>
      </c>
      <c r="BG193" s="175">
        <f>IF(N193="zákl. přenesená",J193,0)</f>
        <v>0</v>
      </c>
      <c r="BH193" s="175">
        <f>IF(N193="sníž. přenesená",J193,0)</f>
        <v>0</v>
      </c>
      <c r="BI193" s="175">
        <f>IF(N193="nulová",J193,0)</f>
        <v>0</v>
      </c>
      <c r="BJ193" s="16" t="s">
        <v>22</v>
      </c>
      <c r="BK193" s="175">
        <f>ROUND(I193*H193,2)</f>
        <v>0</v>
      </c>
      <c r="BL193" s="16" t="s">
        <v>142</v>
      </c>
      <c r="BM193" s="16" t="s">
        <v>389</v>
      </c>
    </row>
    <row r="194" spans="2:51" s="11" customFormat="1" ht="13.5">
      <c r="B194" s="176"/>
      <c r="D194" s="186" t="s">
        <v>175</v>
      </c>
      <c r="F194" s="195" t="s">
        <v>390</v>
      </c>
      <c r="H194" s="196">
        <v>113.12</v>
      </c>
      <c r="I194" s="181"/>
      <c r="L194" s="176"/>
      <c r="M194" s="182"/>
      <c r="N194" s="183"/>
      <c r="O194" s="183"/>
      <c r="P194" s="183"/>
      <c r="Q194" s="183"/>
      <c r="R194" s="183"/>
      <c r="S194" s="183"/>
      <c r="T194" s="184"/>
      <c r="AT194" s="178" t="s">
        <v>175</v>
      </c>
      <c r="AU194" s="178" t="s">
        <v>83</v>
      </c>
      <c r="AV194" s="11" t="s">
        <v>83</v>
      </c>
      <c r="AW194" s="11" t="s">
        <v>4</v>
      </c>
      <c r="AX194" s="11" t="s">
        <v>22</v>
      </c>
      <c r="AY194" s="178" t="s">
        <v>135</v>
      </c>
    </row>
    <row r="195" spans="2:65" s="1" customFormat="1" ht="31.5" customHeight="1">
      <c r="B195" s="163"/>
      <c r="C195" s="164" t="s">
        <v>391</v>
      </c>
      <c r="D195" s="164" t="s">
        <v>137</v>
      </c>
      <c r="E195" s="165" t="s">
        <v>392</v>
      </c>
      <c r="F195" s="166" t="s">
        <v>393</v>
      </c>
      <c r="G195" s="167" t="s">
        <v>165</v>
      </c>
      <c r="H195" s="168">
        <v>151</v>
      </c>
      <c r="I195" s="169"/>
      <c r="J195" s="170">
        <f>ROUND(I195*H195,2)</f>
        <v>0</v>
      </c>
      <c r="K195" s="166" t="s">
        <v>141</v>
      </c>
      <c r="L195" s="33"/>
      <c r="M195" s="171" t="s">
        <v>20</v>
      </c>
      <c r="N195" s="172" t="s">
        <v>45</v>
      </c>
      <c r="O195" s="34"/>
      <c r="P195" s="173">
        <f>O195*H195</f>
        <v>0</v>
      </c>
      <c r="Q195" s="173">
        <v>0.1294996</v>
      </c>
      <c r="R195" s="173">
        <f>Q195*H195</f>
        <v>19.5544396</v>
      </c>
      <c r="S195" s="173">
        <v>0</v>
      </c>
      <c r="T195" s="174">
        <f>S195*H195</f>
        <v>0</v>
      </c>
      <c r="AR195" s="16" t="s">
        <v>142</v>
      </c>
      <c r="AT195" s="16" t="s">
        <v>137</v>
      </c>
      <c r="AU195" s="16" t="s">
        <v>83</v>
      </c>
      <c r="AY195" s="16" t="s">
        <v>135</v>
      </c>
      <c r="BE195" s="175">
        <f>IF(N195="základní",J195,0)</f>
        <v>0</v>
      </c>
      <c r="BF195" s="175">
        <f>IF(N195="snížená",J195,0)</f>
        <v>0</v>
      </c>
      <c r="BG195" s="175">
        <f>IF(N195="zákl. přenesená",J195,0)</f>
        <v>0</v>
      </c>
      <c r="BH195" s="175">
        <f>IF(N195="sníž. přenesená",J195,0)</f>
        <v>0</v>
      </c>
      <c r="BI195" s="175">
        <f>IF(N195="nulová",J195,0)</f>
        <v>0</v>
      </c>
      <c r="BJ195" s="16" t="s">
        <v>22</v>
      </c>
      <c r="BK195" s="175">
        <f>ROUND(I195*H195,2)</f>
        <v>0</v>
      </c>
      <c r="BL195" s="16" t="s">
        <v>142</v>
      </c>
      <c r="BM195" s="16" t="s">
        <v>279</v>
      </c>
    </row>
    <row r="196" spans="2:51" s="11" customFormat="1" ht="13.5">
      <c r="B196" s="176"/>
      <c r="D196" s="186" t="s">
        <v>175</v>
      </c>
      <c r="E196" s="207" t="s">
        <v>20</v>
      </c>
      <c r="F196" s="195" t="s">
        <v>394</v>
      </c>
      <c r="H196" s="196">
        <v>151</v>
      </c>
      <c r="I196" s="181"/>
      <c r="L196" s="176"/>
      <c r="M196" s="182"/>
      <c r="N196" s="183"/>
      <c r="O196" s="183"/>
      <c r="P196" s="183"/>
      <c r="Q196" s="183"/>
      <c r="R196" s="183"/>
      <c r="S196" s="183"/>
      <c r="T196" s="184"/>
      <c r="AT196" s="178" t="s">
        <v>175</v>
      </c>
      <c r="AU196" s="178" t="s">
        <v>83</v>
      </c>
      <c r="AV196" s="11" t="s">
        <v>83</v>
      </c>
      <c r="AW196" s="11" t="s">
        <v>37</v>
      </c>
      <c r="AX196" s="11" t="s">
        <v>22</v>
      </c>
      <c r="AY196" s="178" t="s">
        <v>135</v>
      </c>
    </row>
    <row r="197" spans="2:65" s="1" customFormat="1" ht="22.5" customHeight="1">
      <c r="B197" s="163"/>
      <c r="C197" s="197" t="s">
        <v>395</v>
      </c>
      <c r="D197" s="197" t="s">
        <v>199</v>
      </c>
      <c r="E197" s="198" t="s">
        <v>396</v>
      </c>
      <c r="F197" s="199" t="s">
        <v>397</v>
      </c>
      <c r="G197" s="200" t="s">
        <v>140</v>
      </c>
      <c r="H197" s="201">
        <v>74.74</v>
      </c>
      <c r="I197" s="202"/>
      <c r="J197" s="203">
        <f>ROUND(I197*H197,2)</f>
        <v>0</v>
      </c>
      <c r="K197" s="199" t="s">
        <v>20</v>
      </c>
      <c r="L197" s="204"/>
      <c r="M197" s="205" t="s">
        <v>20</v>
      </c>
      <c r="N197" s="206" t="s">
        <v>45</v>
      </c>
      <c r="O197" s="34"/>
      <c r="P197" s="173">
        <f>O197*H197</f>
        <v>0</v>
      </c>
      <c r="Q197" s="173">
        <v>0.045</v>
      </c>
      <c r="R197" s="173">
        <f>Q197*H197</f>
        <v>3.3632999999999997</v>
      </c>
      <c r="S197" s="173">
        <v>0</v>
      </c>
      <c r="T197" s="174">
        <f>S197*H197</f>
        <v>0</v>
      </c>
      <c r="AR197" s="16" t="s">
        <v>162</v>
      </c>
      <c r="AT197" s="16" t="s">
        <v>199</v>
      </c>
      <c r="AU197" s="16" t="s">
        <v>83</v>
      </c>
      <c r="AY197" s="16" t="s">
        <v>135</v>
      </c>
      <c r="BE197" s="175">
        <f>IF(N197="základní",J197,0)</f>
        <v>0</v>
      </c>
      <c r="BF197" s="175">
        <f>IF(N197="snížená",J197,0)</f>
        <v>0</v>
      </c>
      <c r="BG197" s="175">
        <f>IF(N197="zákl. přenesená",J197,0)</f>
        <v>0</v>
      </c>
      <c r="BH197" s="175">
        <f>IF(N197="sníž. přenesená",J197,0)</f>
        <v>0</v>
      </c>
      <c r="BI197" s="175">
        <f>IF(N197="nulová",J197,0)</f>
        <v>0</v>
      </c>
      <c r="BJ197" s="16" t="s">
        <v>22</v>
      </c>
      <c r="BK197" s="175">
        <f>ROUND(I197*H197,2)</f>
        <v>0</v>
      </c>
      <c r="BL197" s="16" t="s">
        <v>142</v>
      </c>
      <c r="BM197" s="16" t="s">
        <v>398</v>
      </c>
    </row>
    <row r="198" spans="2:51" s="11" customFormat="1" ht="13.5">
      <c r="B198" s="176"/>
      <c r="D198" s="186" t="s">
        <v>175</v>
      </c>
      <c r="F198" s="195" t="s">
        <v>399</v>
      </c>
      <c r="H198" s="196">
        <v>74.74</v>
      </c>
      <c r="I198" s="181"/>
      <c r="L198" s="176"/>
      <c r="M198" s="182"/>
      <c r="N198" s="183"/>
      <c r="O198" s="183"/>
      <c r="P198" s="183"/>
      <c r="Q198" s="183"/>
      <c r="R198" s="183"/>
      <c r="S198" s="183"/>
      <c r="T198" s="184"/>
      <c r="AT198" s="178" t="s">
        <v>175</v>
      </c>
      <c r="AU198" s="178" t="s">
        <v>83</v>
      </c>
      <c r="AV198" s="11" t="s">
        <v>83</v>
      </c>
      <c r="AW198" s="11" t="s">
        <v>4</v>
      </c>
      <c r="AX198" s="11" t="s">
        <v>22</v>
      </c>
      <c r="AY198" s="178" t="s">
        <v>135</v>
      </c>
    </row>
    <row r="199" spans="2:65" s="1" customFormat="1" ht="22.5" customHeight="1">
      <c r="B199" s="163"/>
      <c r="C199" s="197" t="s">
        <v>400</v>
      </c>
      <c r="D199" s="197" t="s">
        <v>199</v>
      </c>
      <c r="E199" s="198" t="s">
        <v>401</v>
      </c>
      <c r="F199" s="199" t="s">
        <v>402</v>
      </c>
      <c r="G199" s="200" t="s">
        <v>140</v>
      </c>
      <c r="H199" s="201">
        <v>77.77</v>
      </c>
      <c r="I199" s="202"/>
      <c r="J199" s="203">
        <f>ROUND(I199*H199,2)</f>
        <v>0</v>
      </c>
      <c r="K199" s="199" t="s">
        <v>20</v>
      </c>
      <c r="L199" s="204"/>
      <c r="M199" s="205" t="s">
        <v>20</v>
      </c>
      <c r="N199" s="206" t="s">
        <v>45</v>
      </c>
      <c r="O199" s="34"/>
      <c r="P199" s="173">
        <f>O199*H199</f>
        <v>0</v>
      </c>
      <c r="Q199" s="173">
        <v>0.021</v>
      </c>
      <c r="R199" s="173">
        <f>Q199*H199</f>
        <v>1.63317</v>
      </c>
      <c r="S199" s="173">
        <v>0</v>
      </c>
      <c r="T199" s="174">
        <f>S199*H199</f>
        <v>0</v>
      </c>
      <c r="AR199" s="16" t="s">
        <v>162</v>
      </c>
      <c r="AT199" s="16" t="s">
        <v>199</v>
      </c>
      <c r="AU199" s="16" t="s">
        <v>83</v>
      </c>
      <c r="AY199" s="16" t="s">
        <v>135</v>
      </c>
      <c r="BE199" s="175">
        <f>IF(N199="základní",J199,0)</f>
        <v>0</v>
      </c>
      <c r="BF199" s="175">
        <f>IF(N199="snížená",J199,0)</f>
        <v>0</v>
      </c>
      <c r="BG199" s="175">
        <f>IF(N199="zákl. přenesená",J199,0)</f>
        <v>0</v>
      </c>
      <c r="BH199" s="175">
        <f>IF(N199="sníž. přenesená",J199,0)</f>
        <v>0</v>
      </c>
      <c r="BI199" s="175">
        <f>IF(N199="nulová",J199,0)</f>
        <v>0</v>
      </c>
      <c r="BJ199" s="16" t="s">
        <v>22</v>
      </c>
      <c r="BK199" s="175">
        <f>ROUND(I199*H199,2)</f>
        <v>0</v>
      </c>
      <c r="BL199" s="16" t="s">
        <v>142</v>
      </c>
      <c r="BM199" s="16" t="s">
        <v>403</v>
      </c>
    </row>
    <row r="200" spans="2:51" s="11" customFormat="1" ht="13.5">
      <c r="B200" s="176"/>
      <c r="D200" s="186" t="s">
        <v>175</v>
      </c>
      <c r="F200" s="195" t="s">
        <v>404</v>
      </c>
      <c r="H200" s="196">
        <v>77.77</v>
      </c>
      <c r="I200" s="181"/>
      <c r="L200" s="176"/>
      <c r="M200" s="182"/>
      <c r="N200" s="183"/>
      <c r="O200" s="183"/>
      <c r="P200" s="183"/>
      <c r="Q200" s="183"/>
      <c r="R200" s="183"/>
      <c r="S200" s="183"/>
      <c r="T200" s="184"/>
      <c r="AT200" s="178" t="s">
        <v>175</v>
      </c>
      <c r="AU200" s="178" t="s">
        <v>83</v>
      </c>
      <c r="AV200" s="11" t="s">
        <v>83</v>
      </c>
      <c r="AW200" s="11" t="s">
        <v>4</v>
      </c>
      <c r="AX200" s="11" t="s">
        <v>22</v>
      </c>
      <c r="AY200" s="178" t="s">
        <v>135</v>
      </c>
    </row>
    <row r="201" spans="2:65" s="1" customFormat="1" ht="22.5" customHeight="1">
      <c r="B201" s="163"/>
      <c r="C201" s="164" t="s">
        <v>405</v>
      </c>
      <c r="D201" s="164" t="s">
        <v>137</v>
      </c>
      <c r="E201" s="165" t="s">
        <v>406</v>
      </c>
      <c r="F201" s="166" t="s">
        <v>407</v>
      </c>
      <c r="G201" s="167" t="s">
        <v>140</v>
      </c>
      <c r="H201" s="168">
        <v>1</v>
      </c>
      <c r="I201" s="169"/>
      <c r="J201" s="170">
        <f>ROUND(I201*H201,2)</f>
        <v>0</v>
      </c>
      <c r="K201" s="166" t="s">
        <v>20</v>
      </c>
      <c r="L201" s="33"/>
      <c r="M201" s="171" t="s">
        <v>20</v>
      </c>
      <c r="N201" s="172" t="s">
        <v>45</v>
      </c>
      <c r="O201" s="34"/>
      <c r="P201" s="173">
        <f>O201*H201</f>
        <v>0</v>
      </c>
      <c r="Q201" s="173">
        <v>0</v>
      </c>
      <c r="R201" s="173">
        <f>Q201*H201</f>
        <v>0</v>
      </c>
      <c r="S201" s="173">
        <v>0.145</v>
      </c>
      <c r="T201" s="174">
        <f>S201*H201</f>
        <v>0.145</v>
      </c>
      <c r="AR201" s="16" t="s">
        <v>142</v>
      </c>
      <c r="AT201" s="16" t="s">
        <v>137</v>
      </c>
      <c r="AU201" s="16" t="s">
        <v>83</v>
      </c>
      <c r="AY201" s="16" t="s">
        <v>135</v>
      </c>
      <c r="BE201" s="175">
        <f>IF(N201="základní",J201,0)</f>
        <v>0</v>
      </c>
      <c r="BF201" s="175">
        <f>IF(N201="snížená",J201,0)</f>
        <v>0</v>
      </c>
      <c r="BG201" s="175">
        <f>IF(N201="zákl. přenesená",J201,0)</f>
        <v>0</v>
      </c>
      <c r="BH201" s="175">
        <f>IF(N201="sníž. přenesená",J201,0)</f>
        <v>0</v>
      </c>
      <c r="BI201" s="175">
        <f>IF(N201="nulová",J201,0)</f>
        <v>0</v>
      </c>
      <c r="BJ201" s="16" t="s">
        <v>22</v>
      </c>
      <c r="BK201" s="175">
        <f>ROUND(I201*H201,2)</f>
        <v>0</v>
      </c>
      <c r="BL201" s="16" t="s">
        <v>142</v>
      </c>
      <c r="BM201" s="16" t="s">
        <v>211</v>
      </c>
    </row>
    <row r="202" spans="2:63" s="10" customFormat="1" ht="29.25" customHeight="1">
      <c r="B202" s="149"/>
      <c r="D202" s="160" t="s">
        <v>73</v>
      </c>
      <c r="E202" s="161" t="s">
        <v>408</v>
      </c>
      <c r="F202" s="161" t="s">
        <v>409</v>
      </c>
      <c r="I202" s="152"/>
      <c r="J202" s="162">
        <f>BK202</f>
        <v>0</v>
      </c>
      <c r="L202" s="149"/>
      <c r="M202" s="154"/>
      <c r="N202" s="155"/>
      <c r="O202" s="155"/>
      <c r="P202" s="156">
        <f>SUM(P203:P214)</f>
        <v>0</v>
      </c>
      <c r="Q202" s="155"/>
      <c r="R202" s="156">
        <f>SUM(R203:R214)</f>
        <v>0</v>
      </c>
      <c r="S202" s="155"/>
      <c r="T202" s="157">
        <f>SUM(T203:T214)</f>
        <v>0</v>
      </c>
      <c r="AR202" s="150" t="s">
        <v>22</v>
      </c>
      <c r="AT202" s="158" t="s">
        <v>73</v>
      </c>
      <c r="AU202" s="158" t="s">
        <v>22</v>
      </c>
      <c r="AY202" s="150" t="s">
        <v>135</v>
      </c>
      <c r="BK202" s="159">
        <f>SUM(BK203:BK214)</f>
        <v>0</v>
      </c>
    </row>
    <row r="203" spans="2:65" s="1" customFormat="1" ht="22.5" customHeight="1">
      <c r="B203" s="163"/>
      <c r="C203" s="164" t="s">
        <v>410</v>
      </c>
      <c r="D203" s="164" t="s">
        <v>137</v>
      </c>
      <c r="E203" s="165" t="s">
        <v>411</v>
      </c>
      <c r="F203" s="166" t="s">
        <v>412</v>
      </c>
      <c r="G203" s="167" t="s">
        <v>192</v>
      </c>
      <c r="H203" s="168">
        <v>11.245</v>
      </c>
      <c r="I203" s="169"/>
      <c r="J203" s="170">
        <f>ROUND(I203*H203,2)</f>
        <v>0</v>
      </c>
      <c r="K203" s="166" t="s">
        <v>141</v>
      </c>
      <c r="L203" s="33"/>
      <c r="M203" s="171" t="s">
        <v>20</v>
      </c>
      <c r="N203" s="172" t="s">
        <v>45</v>
      </c>
      <c r="O203" s="34"/>
      <c r="P203" s="173">
        <f>O203*H203</f>
        <v>0</v>
      </c>
      <c r="Q203" s="173">
        <v>0</v>
      </c>
      <c r="R203" s="173">
        <f>Q203*H203</f>
        <v>0</v>
      </c>
      <c r="S203" s="173">
        <v>0</v>
      </c>
      <c r="T203" s="174">
        <f>S203*H203</f>
        <v>0</v>
      </c>
      <c r="AR203" s="16" t="s">
        <v>142</v>
      </c>
      <c r="AT203" s="16" t="s">
        <v>137</v>
      </c>
      <c r="AU203" s="16" t="s">
        <v>83</v>
      </c>
      <c r="AY203" s="16" t="s">
        <v>135</v>
      </c>
      <c r="BE203" s="175">
        <f>IF(N203="základní",J203,0)</f>
        <v>0</v>
      </c>
      <c r="BF203" s="175">
        <f>IF(N203="snížená",J203,0)</f>
        <v>0</v>
      </c>
      <c r="BG203" s="175">
        <f>IF(N203="zákl. přenesená",J203,0)</f>
        <v>0</v>
      </c>
      <c r="BH203" s="175">
        <f>IF(N203="sníž. přenesená",J203,0)</f>
        <v>0</v>
      </c>
      <c r="BI203" s="175">
        <f>IF(N203="nulová",J203,0)</f>
        <v>0</v>
      </c>
      <c r="BJ203" s="16" t="s">
        <v>22</v>
      </c>
      <c r="BK203" s="175">
        <f>ROUND(I203*H203,2)</f>
        <v>0</v>
      </c>
      <c r="BL203" s="16" t="s">
        <v>142</v>
      </c>
      <c r="BM203" s="16" t="s">
        <v>7</v>
      </c>
    </row>
    <row r="204" spans="2:65" s="1" customFormat="1" ht="22.5" customHeight="1">
      <c r="B204" s="163"/>
      <c r="C204" s="164" t="s">
        <v>413</v>
      </c>
      <c r="D204" s="164" t="s">
        <v>137</v>
      </c>
      <c r="E204" s="165" t="s">
        <v>414</v>
      </c>
      <c r="F204" s="166" t="s">
        <v>415</v>
      </c>
      <c r="G204" s="167" t="s">
        <v>192</v>
      </c>
      <c r="H204" s="168">
        <v>101.205</v>
      </c>
      <c r="I204" s="169"/>
      <c r="J204" s="170">
        <f>ROUND(I204*H204,2)</f>
        <v>0</v>
      </c>
      <c r="K204" s="166" t="s">
        <v>141</v>
      </c>
      <c r="L204" s="33"/>
      <c r="M204" s="171" t="s">
        <v>20</v>
      </c>
      <c r="N204" s="172" t="s">
        <v>45</v>
      </c>
      <c r="O204" s="34"/>
      <c r="P204" s="173">
        <f>O204*H204</f>
        <v>0</v>
      </c>
      <c r="Q204" s="173">
        <v>0</v>
      </c>
      <c r="R204" s="173">
        <f>Q204*H204</f>
        <v>0</v>
      </c>
      <c r="S204" s="173">
        <v>0</v>
      </c>
      <c r="T204" s="174">
        <f>S204*H204</f>
        <v>0</v>
      </c>
      <c r="AR204" s="16" t="s">
        <v>142</v>
      </c>
      <c r="AT204" s="16" t="s">
        <v>137</v>
      </c>
      <c r="AU204" s="16" t="s">
        <v>83</v>
      </c>
      <c r="AY204" s="16" t="s">
        <v>135</v>
      </c>
      <c r="BE204" s="175">
        <f>IF(N204="základní",J204,0)</f>
        <v>0</v>
      </c>
      <c r="BF204" s="175">
        <f>IF(N204="snížená",J204,0)</f>
        <v>0</v>
      </c>
      <c r="BG204" s="175">
        <f>IF(N204="zákl. přenesená",J204,0)</f>
        <v>0</v>
      </c>
      <c r="BH204" s="175">
        <f>IF(N204="sníž. přenesená",J204,0)</f>
        <v>0</v>
      </c>
      <c r="BI204" s="175">
        <f>IF(N204="nulová",J204,0)</f>
        <v>0</v>
      </c>
      <c r="BJ204" s="16" t="s">
        <v>22</v>
      </c>
      <c r="BK204" s="175">
        <f>ROUND(I204*H204,2)</f>
        <v>0</v>
      </c>
      <c r="BL204" s="16" t="s">
        <v>142</v>
      </c>
      <c r="BM204" s="16" t="s">
        <v>216</v>
      </c>
    </row>
    <row r="205" spans="2:51" s="11" customFormat="1" ht="13.5">
      <c r="B205" s="176"/>
      <c r="D205" s="186" t="s">
        <v>175</v>
      </c>
      <c r="F205" s="195" t="s">
        <v>416</v>
      </c>
      <c r="H205" s="196">
        <v>101.205</v>
      </c>
      <c r="I205" s="181"/>
      <c r="L205" s="176"/>
      <c r="M205" s="182"/>
      <c r="N205" s="183"/>
      <c r="O205" s="183"/>
      <c r="P205" s="183"/>
      <c r="Q205" s="183"/>
      <c r="R205" s="183"/>
      <c r="S205" s="183"/>
      <c r="T205" s="184"/>
      <c r="AT205" s="178" t="s">
        <v>175</v>
      </c>
      <c r="AU205" s="178" t="s">
        <v>83</v>
      </c>
      <c r="AV205" s="11" t="s">
        <v>83</v>
      </c>
      <c r="AW205" s="11" t="s">
        <v>4</v>
      </c>
      <c r="AX205" s="11" t="s">
        <v>22</v>
      </c>
      <c r="AY205" s="178" t="s">
        <v>135</v>
      </c>
    </row>
    <row r="206" spans="2:65" s="1" customFormat="1" ht="22.5" customHeight="1">
      <c r="B206" s="163"/>
      <c r="C206" s="164" t="s">
        <v>417</v>
      </c>
      <c r="D206" s="164" t="s">
        <v>137</v>
      </c>
      <c r="E206" s="165" t="s">
        <v>418</v>
      </c>
      <c r="F206" s="166" t="s">
        <v>419</v>
      </c>
      <c r="G206" s="167" t="s">
        <v>192</v>
      </c>
      <c r="H206" s="168">
        <v>280.463</v>
      </c>
      <c r="I206" s="169"/>
      <c r="J206" s="170">
        <f>ROUND(I206*H206,2)</f>
        <v>0</v>
      </c>
      <c r="K206" s="166" t="s">
        <v>141</v>
      </c>
      <c r="L206" s="33"/>
      <c r="M206" s="171" t="s">
        <v>20</v>
      </c>
      <c r="N206" s="172" t="s">
        <v>45</v>
      </c>
      <c r="O206" s="34"/>
      <c r="P206" s="173">
        <f>O206*H206</f>
        <v>0</v>
      </c>
      <c r="Q206" s="173">
        <v>0</v>
      </c>
      <c r="R206" s="173">
        <f>Q206*H206</f>
        <v>0</v>
      </c>
      <c r="S206" s="173">
        <v>0</v>
      </c>
      <c r="T206" s="174">
        <f>S206*H206</f>
        <v>0</v>
      </c>
      <c r="AR206" s="16" t="s">
        <v>142</v>
      </c>
      <c r="AT206" s="16" t="s">
        <v>137</v>
      </c>
      <c r="AU206" s="16" t="s">
        <v>83</v>
      </c>
      <c r="AY206" s="16" t="s">
        <v>135</v>
      </c>
      <c r="BE206" s="175">
        <f>IF(N206="základní",J206,0)</f>
        <v>0</v>
      </c>
      <c r="BF206" s="175">
        <f>IF(N206="snížená",J206,0)</f>
        <v>0</v>
      </c>
      <c r="BG206" s="175">
        <f>IF(N206="zákl. přenesená",J206,0)</f>
        <v>0</v>
      </c>
      <c r="BH206" s="175">
        <f>IF(N206="sníž. přenesená",J206,0)</f>
        <v>0</v>
      </c>
      <c r="BI206" s="175">
        <f>IF(N206="nulová",J206,0)</f>
        <v>0</v>
      </c>
      <c r="BJ206" s="16" t="s">
        <v>22</v>
      </c>
      <c r="BK206" s="175">
        <f>ROUND(I206*H206,2)</f>
        <v>0</v>
      </c>
      <c r="BL206" s="16" t="s">
        <v>142</v>
      </c>
      <c r="BM206" s="16" t="s">
        <v>420</v>
      </c>
    </row>
    <row r="207" spans="2:65" s="1" customFormat="1" ht="22.5" customHeight="1">
      <c r="B207" s="163"/>
      <c r="C207" s="164" t="s">
        <v>421</v>
      </c>
      <c r="D207" s="164" t="s">
        <v>137</v>
      </c>
      <c r="E207" s="165" t="s">
        <v>422</v>
      </c>
      <c r="F207" s="166" t="s">
        <v>423</v>
      </c>
      <c r="G207" s="167" t="s">
        <v>192</v>
      </c>
      <c r="H207" s="168">
        <v>2524.167</v>
      </c>
      <c r="I207" s="169"/>
      <c r="J207" s="170">
        <f>ROUND(I207*H207,2)</f>
        <v>0</v>
      </c>
      <c r="K207" s="166" t="s">
        <v>141</v>
      </c>
      <c r="L207" s="33"/>
      <c r="M207" s="171" t="s">
        <v>20</v>
      </c>
      <c r="N207" s="172" t="s">
        <v>45</v>
      </c>
      <c r="O207" s="34"/>
      <c r="P207" s="173">
        <f>O207*H207</f>
        <v>0</v>
      </c>
      <c r="Q207" s="173">
        <v>0</v>
      </c>
      <c r="R207" s="173">
        <f>Q207*H207</f>
        <v>0</v>
      </c>
      <c r="S207" s="173">
        <v>0</v>
      </c>
      <c r="T207" s="174">
        <f>S207*H207</f>
        <v>0</v>
      </c>
      <c r="AR207" s="16" t="s">
        <v>142</v>
      </c>
      <c r="AT207" s="16" t="s">
        <v>137</v>
      </c>
      <c r="AU207" s="16" t="s">
        <v>83</v>
      </c>
      <c r="AY207" s="16" t="s">
        <v>135</v>
      </c>
      <c r="BE207" s="175">
        <f>IF(N207="základní",J207,0)</f>
        <v>0</v>
      </c>
      <c r="BF207" s="175">
        <f>IF(N207="snížená",J207,0)</f>
        <v>0</v>
      </c>
      <c r="BG207" s="175">
        <f>IF(N207="zákl. přenesená",J207,0)</f>
        <v>0</v>
      </c>
      <c r="BH207" s="175">
        <f>IF(N207="sníž. přenesená",J207,0)</f>
        <v>0</v>
      </c>
      <c r="BI207" s="175">
        <f>IF(N207="nulová",J207,0)</f>
        <v>0</v>
      </c>
      <c r="BJ207" s="16" t="s">
        <v>22</v>
      </c>
      <c r="BK207" s="175">
        <f>ROUND(I207*H207,2)</f>
        <v>0</v>
      </c>
      <c r="BL207" s="16" t="s">
        <v>142</v>
      </c>
      <c r="BM207" s="16" t="s">
        <v>424</v>
      </c>
    </row>
    <row r="208" spans="2:51" s="11" customFormat="1" ht="13.5">
      <c r="B208" s="176"/>
      <c r="D208" s="186" t="s">
        <v>175</v>
      </c>
      <c r="F208" s="195" t="s">
        <v>425</v>
      </c>
      <c r="H208" s="196">
        <v>2524.167</v>
      </c>
      <c r="I208" s="181"/>
      <c r="L208" s="176"/>
      <c r="M208" s="182"/>
      <c r="N208" s="183"/>
      <c r="O208" s="183"/>
      <c r="P208" s="183"/>
      <c r="Q208" s="183"/>
      <c r="R208" s="183"/>
      <c r="S208" s="183"/>
      <c r="T208" s="184"/>
      <c r="AT208" s="178" t="s">
        <v>175</v>
      </c>
      <c r="AU208" s="178" t="s">
        <v>83</v>
      </c>
      <c r="AV208" s="11" t="s">
        <v>83</v>
      </c>
      <c r="AW208" s="11" t="s">
        <v>4</v>
      </c>
      <c r="AX208" s="11" t="s">
        <v>22</v>
      </c>
      <c r="AY208" s="178" t="s">
        <v>135</v>
      </c>
    </row>
    <row r="209" spans="2:65" s="1" customFormat="1" ht="22.5" customHeight="1">
      <c r="B209" s="163"/>
      <c r="C209" s="164" t="s">
        <v>426</v>
      </c>
      <c r="D209" s="164" t="s">
        <v>137</v>
      </c>
      <c r="E209" s="165" t="s">
        <v>427</v>
      </c>
      <c r="F209" s="166" t="s">
        <v>428</v>
      </c>
      <c r="G209" s="167" t="s">
        <v>192</v>
      </c>
      <c r="H209" s="168">
        <v>85.498</v>
      </c>
      <c r="I209" s="169"/>
      <c r="J209" s="170">
        <f>ROUND(I209*H209,2)</f>
        <v>0</v>
      </c>
      <c r="K209" s="166" t="s">
        <v>141</v>
      </c>
      <c r="L209" s="33"/>
      <c r="M209" s="171" t="s">
        <v>20</v>
      </c>
      <c r="N209" s="172" t="s">
        <v>45</v>
      </c>
      <c r="O209" s="34"/>
      <c r="P209" s="173">
        <f>O209*H209</f>
        <v>0</v>
      </c>
      <c r="Q209" s="173">
        <v>0</v>
      </c>
      <c r="R209" s="173">
        <f>Q209*H209</f>
        <v>0</v>
      </c>
      <c r="S209" s="173">
        <v>0</v>
      </c>
      <c r="T209" s="174">
        <f>S209*H209</f>
        <v>0</v>
      </c>
      <c r="AR209" s="16" t="s">
        <v>142</v>
      </c>
      <c r="AT209" s="16" t="s">
        <v>137</v>
      </c>
      <c r="AU209" s="16" t="s">
        <v>83</v>
      </c>
      <c r="AY209" s="16" t="s">
        <v>135</v>
      </c>
      <c r="BE209" s="175">
        <f>IF(N209="základní",J209,0)</f>
        <v>0</v>
      </c>
      <c r="BF209" s="175">
        <f>IF(N209="snížená",J209,0)</f>
        <v>0</v>
      </c>
      <c r="BG209" s="175">
        <f>IF(N209="zákl. přenesená",J209,0)</f>
        <v>0</v>
      </c>
      <c r="BH209" s="175">
        <f>IF(N209="sníž. přenesená",J209,0)</f>
        <v>0</v>
      </c>
      <c r="BI209" s="175">
        <f>IF(N209="nulová",J209,0)</f>
        <v>0</v>
      </c>
      <c r="BJ209" s="16" t="s">
        <v>22</v>
      </c>
      <c r="BK209" s="175">
        <f>ROUND(I209*H209,2)</f>
        <v>0</v>
      </c>
      <c r="BL209" s="16" t="s">
        <v>142</v>
      </c>
      <c r="BM209" s="16" t="s">
        <v>220</v>
      </c>
    </row>
    <row r="210" spans="2:65" s="1" customFormat="1" ht="22.5" customHeight="1">
      <c r="B210" s="163"/>
      <c r="C210" s="164" t="s">
        <v>429</v>
      </c>
      <c r="D210" s="164" t="s">
        <v>137</v>
      </c>
      <c r="E210" s="165" t="s">
        <v>430</v>
      </c>
      <c r="F210" s="166" t="s">
        <v>431</v>
      </c>
      <c r="G210" s="167" t="s">
        <v>192</v>
      </c>
      <c r="H210" s="168">
        <v>769.482</v>
      </c>
      <c r="I210" s="169"/>
      <c r="J210" s="170">
        <f>ROUND(I210*H210,2)</f>
        <v>0</v>
      </c>
      <c r="K210" s="166" t="s">
        <v>141</v>
      </c>
      <c r="L210" s="33"/>
      <c r="M210" s="171" t="s">
        <v>20</v>
      </c>
      <c r="N210" s="172" t="s">
        <v>45</v>
      </c>
      <c r="O210" s="34"/>
      <c r="P210" s="173">
        <f>O210*H210</f>
        <v>0</v>
      </c>
      <c r="Q210" s="173">
        <v>0</v>
      </c>
      <c r="R210" s="173">
        <f>Q210*H210</f>
        <v>0</v>
      </c>
      <c r="S210" s="173">
        <v>0</v>
      </c>
      <c r="T210" s="174">
        <f>S210*H210</f>
        <v>0</v>
      </c>
      <c r="AR210" s="16" t="s">
        <v>142</v>
      </c>
      <c r="AT210" s="16" t="s">
        <v>137</v>
      </c>
      <c r="AU210" s="16" t="s">
        <v>83</v>
      </c>
      <c r="AY210" s="16" t="s">
        <v>135</v>
      </c>
      <c r="BE210" s="175">
        <f>IF(N210="základní",J210,0)</f>
        <v>0</v>
      </c>
      <c r="BF210" s="175">
        <f>IF(N210="snížená",J210,0)</f>
        <v>0</v>
      </c>
      <c r="BG210" s="175">
        <f>IF(N210="zákl. přenesená",J210,0)</f>
        <v>0</v>
      </c>
      <c r="BH210" s="175">
        <f>IF(N210="sníž. přenesená",J210,0)</f>
        <v>0</v>
      </c>
      <c r="BI210" s="175">
        <f>IF(N210="nulová",J210,0)</f>
        <v>0</v>
      </c>
      <c r="BJ210" s="16" t="s">
        <v>22</v>
      </c>
      <c r="BK210" s="175">
        <f>ROUND(I210*H210,2)</f>
        <v>0</v>
      </c>
      <c r="BL210" s="16" t="s">
        <v>142</v>
      </c>
      <c r="BM210" s="16" t="s">
        <v>224</v>
      </c>
    </row>
    <row r="211" spans="2:51" s="11" customFormat="1" ht="13.5">
      <c r="B211" s="176"/>
      <c r="D211" s="186" t="s">
        <v>175</v>
      </c>
      <c r="F211" s="195" t="s">
        <v>432</v>
      </c>
      <c r="H211" s="196">
        <v>769.482</v>
      </c>
      <c r="I211" s="181"/>
      <c r="L211" s="176"/>
      <c r="M211" s="182"/>
      <c r="N211" s="183"/>
      <c r="O211" s="183"/>
      <c r="P211" s="183"/>
      <c r="Q211" s="183"/>
      <c r="R211" s="183"/>
      <c r="S211" s="183"/>
      <c r="T211" s="184"/>
      <c r="AT211" s="178" t="s">
        <v>175</v>
      </c>
      <c r="AU211" s="178" t="s">
        <v>83</v>
      </c>
      <c r="AV211" s="11" t="s">
        <v>83</v>
      </c>
      <c r="AW211" s="11" t="s">
        <v>4</v>
      </c>
      <c r="AX211" s="11" t="s">
        <v>22</v>
      </c>
      <c r="AY211" s="178" t="s">
        <v>135</v>
      </c>
    </row>
    <row r="212" spans="2:65" s="1" customFormat="1" ht="22.5" customHeight="1">
      <c r="B212" s="163"/>
      <c r="C212" s="164" t="s">
        <v>433</v>
      </c>
      <c r="D212" s="164" t="s">
        <v>137</v>
      </c>
      <c r="E212" s="165" t="s">
        <v>434</v>
      </c>
      <c r="F212" s="166" t="s">
        <v>435</v>
      </c>
      <c r="G212" s="167" t="s">
        <v>192</v>
      </c>
      <c r="H212" s="168">
        <v>185.867</v>
      </c>
      <c r="I212" s="169"/>
      <c r="J212" s="170">
        <f>ROUND(I212*H212,2)</f>
        <v>0</v>
      </c>
      <c r="K212" s="166" t="s">
        <v>141</v>
      </c>
      <c r="L212" s="33"/>
      <c r="M212" s="171" t="s">
        <v>20</v>
      </c>
      <c r="N212" s="172" t="s">
        <v>45</v>
      </c>
      <c r="O212" s="34"/>
      <c r="P212" s="173">
        <f>O212*H212</f>
        <v>0</v>
      </c>
      <c r="Q212" s="173">
        <v>0</v>
      </c>
      <c r="R212" s="173">
        <f>Q212*H212</f>
        <v>0</v>
      </c>
      <c r="S212" s="173">
        <v>0</v>
      </c>
      <c r="T212" s="174">
        <f>S212*H212</f>
        <v>0</v>
      </c>
      <c r="AR212" s="16" t="s">
        <v>142</v>
      </c>
      <c r="AT212" s="16" t="s">
        <v>137</v>
      </c>
      <c r="AU212" s="16" t="s">
        <v>83</v>
      </c>
      <c r="AY212" s="16" t="s">
        <v>135</v>
      </c>
      <c r="BE212" s="175">
        <f>IF(N212="základní",J212,0)</f>
        <v>0</v>
      </c>
      <c r="BF212" s="175">
        <f>IF(N212="snížená",J212,0)</f>
        <v>0</v>
      </c>
      <c r="BG212" s="175">
        <f>IF(N212="zákl. přenesená",J212,0)</f>
        <v>0</v>
      </c>
      <c r="BH212" s="175">
        <f>IF(N212="sníž. přenesená",J212,0)</f>
        <v>0</v>
      </c>
      <c r="BI212" s="175">
        <f>IF(N212="nulová",J212,0)</f>
        <v>0</v>
      </c>
      <c r="BJ212" s="16" t="s">
        <v>22</v>
      </c>
      <c r="BK212" s="175">
        <f>ROUND(I212*H212,2)</f>
        <v>0</v>
      </c>
      <c r="BL212" s="16" t="s">
        <v>142</v>
      </c>
      <c r="BM212" s="16" t="s">
        <v>436</v>
      </c>
    </row>
    <row r="213" spans="2:65" s="1" customFormat="1" ht="22.5" customHeight="1">
      <c r="B213" s="163"/>
      <c r="C213" s="164" t="s">
        <v>437</v>
      </c>
      <c r="D213" s="164" t="s">
        <v>137</v>
      </c>
      <c r="E213" s="165" t="s">
        <v>438</v>
      </c>
      <c r="F213" s="166" t="s">
        <v>439</v>
      </c>
      <c r="G213" s="167" t="s">
        <v>192</v>
      </c>
      <c r="H213" s="168">
        <v>180.094</v>
      </c>
      <c r="I213" s="169"/>
      <c r="J213" s="170">
        <f>ROUND(I213*H213,2)</f>
        <v>0</v>
      </c>
      <c r="K213" s="166" t="s">
        <v>141</v>
      </c>
      <c r="L213" s="33"/>
      <c r="M213" s="171" t="s">
        <v>20</v>
      </c>
      <c r="N213" s="172" t="s">
        <v>45</v>
      </c>
      <c r="O213" s="34"/>
      <c r="P213" s="173">
        <f>O213*H213</f>
        <v>0</v>
      </c>
      <c r="Q213" s="173">
        <v>0</v>
      </c>
      <c r="R213" s="173">
        <f>Q213*H213</f>
        <v>0</v>
      </c>
      <c r="S213" s="173">
        <v>0</v>
      </c>
      <c r="T213" s="174">
        <f>S213*H213</f>
        <v>0</v>
      </c>
      <c r="AR213" s="16" t="s">
        <v>142</v>
      </c>
      <c r="AT213" s="16" t="s">
        <v>137</v>
      </c>
      <c r="AU213" s="16" t="s">
        <v>83</v>
      </c>
      <c r="AY213" s="16" t="s">
        <v>135</v>
      </c>
      <c r="BE213" s="175">
        <f>IF(N213="základní",J213,0)</f>
        <v>0</v>
      </c>
      <c r="BF213" s="175">
        <f>IF(N213="snížená",J213,0)</f>
        <v>0</v>
      </c>
      <c r="BG213" s="175">
        <f>IF(N213="zákl. přenesená",J213,0)</f>
        <v>0</v>
      </c>
      <c r="BH213" s="175">
        <f>IF(N213="sníž. přenesená",J213,0)</f>
        <v>0</v>
      </c>
      <c r="BI213" s="175">
        <f>IF(N213="nulová",J213,0)</f>
        <v>0</v>
      </c>
      <c r="BJ213" s="16" t="s">
        <v>22</v>
      </c>
      <c r="BK213" s="175">
        <f>ROUND(I213*H213,2)</f>
        <v>0</v>
      </c>
      <c r="BL213" s="16" t="s">
        <v>142</v>
      </c>
      <c r="BM213" s="16" t="s">
        <v>356</v>
      </c>
    </row>
    <row r="214" spans="2:65" s="1" customFormat="1" ht="22.5" customHeight="1">
      <c r="B214" s="163"/>
      <c r="C214" s="164" t="s">
        <v>440</v>
      </c>
      <c r="D214" s="164" t="s">
        <v>137</v>
      </c>
      <c r="E214" s="165" t="s">
        <v>441</v>
      </c>
      <c r="F214" s="166" t="s">
        <v>442</v>
      </c>
      <c r="G214" s="167" t="s">
        <v>192</v>
      </c>
      <c r="H214" s="168">
        <v>11.245</v>
      </c>
      <c r="I214" s="169"/>
      <c r="J214" s="170">
        <f>ROUND(I214*H214,2)</f>
        <v>0</v>
      </c>
      <c r="K214" s="166" t="s">
        <v>141</v>
      </c>
      <c r="L214" s="33"/>
      <c r="M214" s="171" t="s">
        <v>20</v>
      </c>
      <c r="N214" s="172" t="s">
        <v>45</v>
      </c>
      <c r="O214" s="34"/>
      <c r="P214" s="173">
        <f>O214*H214</f>
        <v>0</v>
      </c>
      <c r="Q214" s="173">
        <v>0</v>
      </c>
      <c r="R214" s="173">
        <f>Q214*H214</f>
        <v>0</v>
      </c>
      <c r="S214" s="173">
        <v>0</v>
      </c>
      <c r="T214" s="174">
        <f>S214*H214</f>
        <v>0</v>
      </c>
      <c r="AR214" s="16" t="s">
        <v>142</v>
      </c>
      <c r="AT214" s="16" t="s">
        <v>137</v>
      </c>
      <c r="AU214" s="16" t="s">
        <v>83</v>
      </c>
      <c r="AY214" s="16" t="s">
        <v>135</v>
      </c>
      <c r="BE214" s="175">
        <f>IF(N214="základní",J214,0)</f>
        <v>0</v>
      </c>
      <c r="BF214" s="175">
        <f>IF(N214="snížená",J214,0)</f>
        <v>0</v>
      </c>
      <c r="BG214" s="175">
        <f>IF(N214="zákl. přenesená",J214,0)</f>
        <v>0</v>
      </c>
      <c r="BH214" s="175">
        <f>IF(N214="sníž. přenesená",J214,0)</f>
        <v>0</v>
      </c>
      <c r="BI214" s="175">
        <f>IF(N214="nulová",J214,0)</f>
        <v>0</v>
      </c>
      <c r="BJ214" s="16" t="s">
        <v>22</v>
      </c>
      <c r="BK214" s="175">
        <f>ROUND(I214*H214,2)</f>
        <v>0</v>
      </c>
      <c r="BL214" s="16" t="s">
        <v>142</v>
      </c>
      <c r="BM214" s="16" t="s">
        <v>443</v>
      </c>
    </row>
    <row r="215" spans="2:63" s="10" customFormat="1" ht="29.25" customHeight="1">
      <c r="B215" s="149"/>
      <c r="D215" s="160" t="s">
        <v>73</v>
      </c>
      <c r="E215" s="161" t="s">
        <v>444</v>
      </c>
      <c r="F215" s="161" t="s">
        <v>445</v>
      </c>
      <c r="I215" s="152"/>
      <c r="J215" s="162">
        <f>BK215</f>
        <v>0</v>
      </c>
      <c r="L215" s="149"/>
      <c r="M215" s="154"/>
      <c r="N215" s="155"/>
      <c r="O215" s="155"/>
      <c r="P215" s="156">
        <f>P216</f>
        <v>0</v>
      </c>
      <c r="Q215" s="155"/>
      <c r="R215" s="156">
        <f>R216</f>
        <v>0</v>
      </c>
      <c r="S215" s="155"/>
      <c r="T215" s="157">
        <f>T216</f>
        <v>0</v>
      </c>
      <c r="AR215" s="150" t="s">
        <v>22</v>
      </c>
      <c r="AT215" s="158" t="s">
        <v>73</v>
      </c>
      <c r="AU215" s="158" t="s">
        <v>22</v>
      </c>
      <c r="AY215" s="150" t="s">
        <v>135</v>
      </c>
      <c r="BK215" s="159">
        <f>BK216</f>
        <v>0</v>
      </c>
    </row>
    <row r="216" spans="2:65" s="1" customFormat="1" ht="31.5" customHeight="1">
      <c r="B216" s="163"/>
      <c r="C216" s="164" t="s">
        <v>446</v>
      </c>
      <c r="D216" s="164" t="s">
        <v>137</v>
      </c>
      <c r="E216" s="165" t="s">
        <v>447</v>
      </c>
      <c r="F216" s="166" t="s">
        <v>448</v>
      </c>
      <c r="G216" s="167" t="s">
        <v>192</v>
      </c>
      <c r="H216" s="168">
        <v>328.258</v>
      </c>
      <c r="I216" s="169"/>
      <c r="J216" s="170">
        <f>ROUND(I216*H216,2)</f>
        <v>0</v>
      </c>
      <c r="K216" s="166" t="s">
        <v>141</v>
      </c>
      <c r="L216" s="33"/>
      <c r="M216" s="171" t="s">
        <v>20</v>
      </c>
      <c r="N216" s="172" t="s">
        <v>45</v>
      </c>
      <c r="O216" s="34"/>
      <c r="P216" s="173">
        <f>O216*H216</f>
        <v>0</v>
      </c>
      <c r="Q216" s="173">
        <v>0</v>
      </c>
      <c r="R216" s="173">
        <f>Q216*H216</f>
        <v>0</v>
      </c>
      <c r="S216" s="173">
        <v>0</v>
      </c>
      <c r="T216" s="174">
        <f>S216*H216</f>
        <v>0</v>
      </c>
      <c r="AR216" s="16" t="s">
        <v>142</v>
      </c>
      <c r="AT216" s="16" t="s">
        <v>137</v>
      </c>
      <c r="AU216" s="16" t="s">
        <v>83</v>
      </c>
      <c r="AY216" s="16" t="s">
        <v>135</v>
      </c>
      <c r="BE216" s="175">
        <f>IF(N216="základní",J216,0)</f>
        <v>0</v>
      </c>
      <c r="BF216" s="175">
        <f>IF(N216="snížená",J216,0)</f>
        <v>0</v>
      </c>
      <c r="BG216" s="175">
        <f>IF(N216="zákl. přenesená",J216,0)</f>
        <v>0</v>
      </c>
      <c r="BH216" s="175">
        <f>IF(N216="sníž. přenesená",J216,0)</f>
        <v>0</v>
      </c>
      <c r="BI216" s="175">
        <f>IF(N216="nulová",J216,0)</f>
        <v>0</v>
      </c>
      <c r="BJ216" s="16" t="s">
        <v>22</v>
      </c>
      <c r="BK216" s="175">
        <f>ROUND(I216*H216,2)</f>
        <v>0</v>
      </c>
      <c r="BL216" s="16" t="s">
        <v>142</v>
      </c>
      <c r="BM216" s="16" t="s">
        <v>229</v>
      </c>
    </row>
    <row r="217" spans="2:63" s="10" customFormat="1" ht="36.75" customHeight="1">
      <c r="B217" s="149"/>
      <c r="D217" s="150" t="s">
        <v>73</v>
      </c>
      <c r="E217" s="151" t="s">
        <v>449</v>
      </c>
      <c r="F217" s="151" t="s">
        <v>450</v>
      </c>
      <c r="I217" s="152"/>
      <c r="J217" s="153">
        <f>BK217</f>
        <v>0</v>
      </c>
      <c r="L217" s="149"/>
      <c r="M217" s="154"/>
      <c r="N217" s="155"/>
      <c r="O217" s="155"/>
      <c r="P217" s="156">
        <f>P218</f>
        <v>0</v>
      </c>
      <c r="Q217" s="155"/>
      <c r="R217" s="156">
        <f>R218</f>
        <v>0.005488</v>
      </c>
      <c r="S217" s="155"/>
      <c r="T217" s="157">
        <f>T218</f>
        <v>0</v>
      </c>
      <c r="AR217" s="150" t="s">
        <v>83</v>
      </c>
      <c r="AT217" s="158" t="s">
        <v>73</v>
      </c>
      <c r="AU217" s="158" t="s">
        <v>74</v>
      </c>
      <c r="AY217" s="150" t="s">
        <v>135</v>
      </c>
      <c r="BK217" s="159">
        <f>BK218</f>
        <v>0</v>
      </c>
    </row>
    <row r="218" spans="2:63" s="10" customFormat="1" ht="19.5" customHeight="1">
      <c r="B218" s="149"/>
      <c r="D218" s="160" t="s">
        <v>73</v>
      </c>
      <c r="E218" s="161" t="s">
        <v>451</v>
      </c>
      <c r="F218" s="161" t="s">
        <v>452</v>
      </c>
      <c r="I218" s="152"/>
      <c r="J218" s="162">
        <f>BK218</f>
        <v>0</v>
      </c>
      <c r="L218" s="149"/>
      <c r="M218" s="154"/>
      <c r="N218" s="155"/>
      <c r="O218" s="155"/>
      <c r="P218" s="156">
        <f>P219</f>
        <v>0</v>
      </c>
      <c r="Q218" s="155"/>
      <c r="R218" s="156">
        <f>R219</f>
        <v>0.005488</v>
      </c>
      <c r="S218" s="155"/>
      <c r="T218" s="157">
        <f>T219</f>
        <v>0</v>
      </c>
      <c r="AR218" s="150" t="s">
        <v>83</v>
      </c>
      <c r="AT218" s="158" t="s">
        <v>73</v>
      </c>
      <c r="AU218" s="158" t="s">
        <v>22</v>
      </c>
      <c r="AY218" s="150" t="s">
        <v>135</v>
      </c>
      <c r="BK218" s="159">
        <f>BK219</f>
        <v>0</v>
      </c>
    </row>
    <row r="219" spans="2:65" s="1" customFormat="1" ht="31.5" customHeight="1">
      <c r="B219" s="163"/>
      <c r="C219" s="164" t="s">
        <v>453</v>
      </c>
      <c r="D219" s="164" t="s">
        <v>137</v>
      </c>
      <c r="E219" s="165" t="s">
        <v>454</v>
      </c>
      <c r="F219" s="166" t="s">
        <v>455</v>
      </c>
      <c r="G219" s="167" t="s">
        <v>150</v>
      </c>
      <c r="H219" s="168">
        <v>7</v>
      </c>
      <c r="I219" s="169"/>
      <c r="J219" s="170">
        <f>ROUND(I219*H219,2)</f>
        <v>0</v>
      </c>
      <c r="K219" s="166" t="s">
        <v>141</v>
      </c>
      <c r="L219" s="33"/>
      <c r="M219" s="171" t="s">
        <v>20</v>
      </c>
      <c r="N219" s="208" t="s">
        <v>45</v>
      </c>
      <c r="O219" s="209"/>
      <c r="P219" s="210">
        <f>O219*H219</f>
        <v>0</v>
      </c>
      <c r="Q219" s="210">
        <v>0.000784</v>
      </c>
      <c r="R219" s="210">
        <f>Q219*H219</f>
        <v>0.005488</v>
      </c>
      <c r="S219" s="210">
        <v>0</v>
      </c>
      <c r="T219" s="211">
        <f>S219*H219</f>
        <v>0</v>
      </c>
      <c r="AR219" s="16" t="s">
        <v>195</v>
      </c>
      <c r="AT219" s="16" t="s">
        <v>137</v>
      </c>
      <c r="AU219" s="16" t="s">
        <v>83</v>
      </c>
      <c r="AY219" s="16" t="s">
        <v>135</v>
      </c>
      <c r="BE219" s="175">
        <f>IF(N219="základní",J219,0)</f>
        <v>0</v>
      </c>
      <c r="BF219" s="175">
        <f>IF(N219="snížená",J219,0)</f>
        <v>0</v>
      </c>
      <c r="BG219" s="175">
        <f>IF(N219="zákl. přenesená",J219,0)</f>
        <v>0</v>
      </c>
      <c r="BH219" s="175">
        <f>IF(N219="sníž. přenesená",J219,0)</f>
        <v>0</v>
      </c>
      <c r="BI219" s="175">
        <f>IF(N219="nulová",J219,0)</f>
        <v>0</v>
      </c>
      <c r="BJ219" s="16" t="s">
        <v>22</v>
      </c>
      <c r="BK219" s="175">
        <f>ROUND(I219*H219,2)</f>
        <v>0</v>
      </c>
      <c r="BL219" s="16" t="s">
        <v>195</v>
      </c>
      <c r="BM219" s="16" t="s">
        <v>456</v>
      </c>
    </row>
    <row r="220" spans="2:12" s="1" customFormat="1" ht="6.75" customHeight="1">
      <c r="B220" s="48"/>
      <c r="C220" s="49"/>
      <c r="D220" s="49"/>
      <c r="E220" s="49"/>
      <c r="F220" s="49"/>
      <c r="G220" s="49"/>
      <c r="H220" s="49"/>
      <c r="I220" s="115"/>
      <c r="J220" s="49"/>
      <c r="K220" s="49"/>
      <c r="L220" s="33"/>
    </row>
    <row r="221" ht="13.5">
      <c r="AT221" s="212"/>
    </row>
  </sheetData>
  <sheetProtection password="CC35" sheet="1" objects="1" scenarios="1" formatColumns="0" formatRows="0" sort="0" autoFilter="0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18"/>
      <c r="C1" s="218"/>
      <c r="D1" s="217" t="s">
        <v>1</v>
      </c>
      <c r="E1" s="218"/>
      <c r="F1" s="219" t="s">
        <v>721</v>
      </c>
      <c r="G1" s="343" t="s">
        <v>722</v>
      </c>
      <c r="H1" s="343"/>
      <c r="I1" s="224"/>
      <c r="J1" s="219" t="s">
        <v>723</v>
      </c>
      <c r="K1" s="217" t="s">
        <v>97</v>
      </c>
      <c r="L1" s="219" t="s">
        <v>724</v>
      </c>
      <c r="M1" s="219"/>
      <c r="N1" s="219"/>
      <c r="O1" s="219"/>
      <c r="P1" s="219"/>
      <c r="Q1" s="219"/>
      <c r="R1" s="219"/>
      <c r="S1" s="219"/>
      <c r="T1" s="219"/>
      <c r="U1" s="215"/>
      <c r="V1" s="21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6" t="s">
        <v>87</v>
      </c>
    </row>
    <row r="3" spans="2:46" ht="6.75" customHeight="1">
      <c r="B3" s="17"/>
      <c r="C3" s="18"/>
      <c r="D3" s="18"/>
      <c r="E3" s="18"/>
      <c r="F3" s="18"/>
      <c r="G3" s="18"/>
      <c r="H3" s="18"/>
      <c r="I3" s="91"/>
      <c r="J3" s="18"/>
      <c r="K3" s="19"/>
      <c r="AT3" s="16" t="s">
        <v>83</v>
      </c>
    </row>
    <row r="4" spans="2:46" ht="36.75" customHeight="1">
      <c r="B4" s="20"/>
      <c r="C4" s="21"/>
      <c r="D4" s="22" t="s">
        <v>98</v>
      </c>
      <c r="E4" s="21"/>
      <c r="F4" s="21"/>
      <c r="G4" s="21"/>
      <c r="H4" s="21"/>
      <c r="I4" s="92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2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2"/>
      <c r="J6" s="21"/>
      <c r="K6" s="23"/>
    </row>
    <row r="7" spans="2:11" ht="22.5" customHeight="1">
      <c r="B7" s="20"/>
      <c r="C7" s="21"/>
      <c r="D7" s="21"/>
      <c r="E7" s="344" t="str">
        <f>'Rekapitulace stavby'!K6</f>
        <v>Lovosice, ul. P. Holého, oprava komunikace a odvod povrch. vod</v>
      </c>
      <c r="F7" s="336"/>
      <c r="G7" s="336"/>
      <c r="H7" s="336"/>
      <c r="I7" s="92"/>
      <c r="J7" s="21"/>
      <c r="K7" s="23"/>
    </row>
    <row r="8" spans="2:11" s="1" customFormat="1" ht="15">
      <c r="B8" s="33"/>
      <c r="C8" s="34"/>
      <c r="D8" s="29" t="s">
        <v>99</v>
      </c>
      <c r="E8" s="34"/>
      <c r="F8" s="34"/>
      <c r="G8" s="34"/>
      <c r="H8" s="34"/>
      <c r="I8" s="93"/>
      <c r="J8" s="34"/>
      <c r="K8" s="37"/>
    </row>
    <row r="9" spans="2:11" s="1" customFormat="1" ht="36.75" customHeight="1">
      <c r="B9" s="33"/>
      <c r="C9" s="34"/>
      <c r="D9" s="34"/>
      <c r="E9" s="345" t="s">
        <v>457</v>
      </c>
      <c r="F9" s="329"/>
      <c r="G9" s="329"/>
      <c r="H9" s="329"/>
      <c r="I9" s="93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3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4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4" t="s">
        <v>25</v>
      </c>
      <c r="J12" s="95" t="str">
        <f>'Rekapitulace stavby'!AN8</f>
        <v>13.5.2016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3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4" t="s">
        <v>30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31</v>
      </c>
      <c r="F15" s="34"/>
      <c r="G15" s="34"/>
      <c r="H15" s="34"/>
      <c r="I15" s="94" t="s">
        <v>32</v>
      </c>
      <c r="J15" s="27" t="s">
        <v>20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3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94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4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3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94" t="s">
        <v>30</v>
      </c>
      <c r="J20" s="27" t="s">
        <v>20</v>
      </c>
      <c r="K20" s="37"/>
    </row>
    <row r="21" spans="2:11" s="1" customFormat="1" ht="18" customHeight="1">
      <c r="B21" s="33"/>
      <c r="C21" s="34"/>
      <c r="D21" s="34"/>
      <c r="E21" s="27" t="s">
        <v>36</v>
      </c>
      <c r="F21" s="34"/>
      <c r="G21" s="34"/>
      <c r="H21" s="34"/>
      <c r="I21" s="94" t="s">
        <v>32</v>
      </c>
      <c r="J21" s="27" t="s">
        <v>20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3"/>
      <c r="J22" s="34"/>
      <c r="K22" s="37"/>
    </row>
    <row r="23" spans="2:11" s="1" customFormat="1" ht="14.25" customHeight="1">
      <c r="B23" s="33"/>
      <c r="C23" s="34"/>
      <c r="D23" s="29" t="s">
        <v>38</v>
      </c>
      <c r="E23" s="34"/>
      <c r="F23" s="34"/>
      <c r="G23" s="34"/>
      <c r="H23" s="34"/>
      <c r="I23" s="93"/>
      <c r="J23" s="34"/>
      <c r="K23" s="37"/>
    </row>
    <row r="24" spans="2:11" s="6" customFormat="1" ht="22.5" customHeight="1">
      <c r="B24" s="97"/>
      <c r="C24" s="98"/>
      <c r="D24" s="98"/>
      <c r="E24" s="339" t="s">
        <v>20</v>
      </c>
      <c r="F24" s="346"/>
      <c r="G24" s="346"/>
      <c r="H24" s="346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3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40</v>
      </c>
      <c r="E27" s="34"/>
      <c r="F27" s="34"/>
      <c r="G27" s="34"/>
      <c r="H27" s="34"/>
      <c r="I27" s="93"/>
      <c r="J27" s="104">
        <f>ROUND(J77,2)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42</v>
      </c>
      <c r="G29" s="34"/>
      <c r="H29" s="34"/>
      <c r="I29" s="105" t="s">
        <v>41</v>
      </c>
      <c r="J29" s="38" t="s">
        <v>43</v>
      </c>
      <c r="K29" s="37"/>
    </row>
    <row r="30" spans="2:11" s="1" customFormat="1" ht="14.25" customHeight="1">
      <c r="B30" s="33"/>
      <c r="C30" s="34"/>
      <c r="D30" s="41" t="s">
        <v>44</v>
      </c>
      <c r="E30" s="41" t="s">
        <v>45</v>
      </c>
      <c r="F30" s="106">
        <f>ROUND(SUM(BE77:BE79),2)</f>
        <v>0</v>
      </c>
      <c r="G30" s="34"/>
      <c r="H30" s="34"/>
      <c r="I30" s="107">
        <v>0.21</v>
      </c>
      <c r="J30" s="106">
        <f>ROUND(ROUND((SUM(BE77:BE79)),2)*I30,2)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46</v>
      </c>
      <c r="F31" s="106">
        <f>ROUND(SUM(BF77:BF79),2)</f>
        <v>0</v>
      </c>
      <c r="G31" s="34"/>
      <c r="H31" s="34"/>
      <c r="I31" s="107">
        <v>0.15</v>
      </c>
      <c r="J31" s="106">
        <f>ROUND(ROUND((SUM(BF77:BF79)),2)*I31,2)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47</v>
      </c>
      <c r="F32" s="106">
        <f>ROUND(SUM(BG77:BG79),2)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48</v>
      </c>
      <c r="F33" s="106">
        <f>ROUND(SUM(BH77:BH79),2)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49</v>
      </c>
      <c r="F34" s="106">
        <f>ROUND(SUM(BI77:BI79),2)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3"/>
      <c r="J35" s="34"/>
      <c r="K35" s="37"/>
    </row>
    <row r="36" spans="2:11" s="1" customFormat="1" ht="24.75" customHeight="1">
      <c r="B36" s="33"/>
      <c r="C36" s="108"/>
      <c r="D36" s="109" t="s">
        <v>50</v>
      </c>
      <c r="E36" s="63"/>
      <c r="F36" s="63"/>
      <c r="G36" s="110" t="s">
        <v>51</v>
      </c>
      <c r="H36" s="111" t="s">
        <v>52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103</v>
      </c>
      <c r="D42" s="34"/>
      <c r="E42" s="34"/>
      <c r="F42" s="34"/>
      <c r="G42" s="34"/>
      <c r="H42" s="34"/>
      <c r="I42" s="93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3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3"/>
      <c r="J44" s="34"/>
      <c r="K44" s="37"/>
    </row>
    <row r="45" spans="2:11" s="1" customFormat="1" ht="22.5" customHeight="1">
      <c r="B45" s="33"/>
      <c r="C45" s="34"/>
      <c r="D45" s="34"/>
      <c r="E45" s="344" t="str">
        <f>E7</f>
        <v>Lovosice, ul. P. Holého, oprava komunikace a odvod povrch. vod</v>
      </c>
      <c r="F45" s="329"/>
      <c r="G45" s="329"/>
      <c r="H45" s="329"/>
      <c r="I45" s="93"/>
      <c r="J45" s="34"/>
      <c r="K45" s="37"/>
    </row>
    <row r="46" spans="2:11" s="1" customFormat="1" ht="14.25" customHeight="1">
      <c r="B46" s="33"/>
      <c r="C46" s="29" t="s">
        <v>99</v>
      </c>
      <c r="D46" s="34"/>
      <c r="E46" s="34"/>
      <c r="F46" s="34"/>
      <c r="G46" s="34"/>
      <c r="H46" s="34"/>
      <c r="I46" s="93"/>
      <c r="J46" s="34"/>
      <c r="K46" s="37"/>
    </row>
    <row r="47" spans="2:11" s="1" customFormat="1" ht="23.25" customHeight="1">
      <c r="B47" s="33"/>
      <c r="C47" s="34"/>
      <c r="D47" s="34"/>
      <c r="E47" s="345" t="str">
        <f>E9</f>
        <v>SO 01a - Vedlejší náklady</v>
      </c>
      <c r="F47" s="329"/>
      <c r="G47" s="329"/>
      <c r="H47" s="329"/>
      <c r="I47" s="93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3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 </v>
      </c>
      <c r="G49" s="34"/>
      <c r="H49" s="34"/>
      <c r="I49" s="94" t="s">
        <v>25</v>
      </c>
      <c r="J49" s="95" t="str">
        <f>IF(J12="","",J12)</f>
        <v>13.5.2016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3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>Město Lovosice</v>
      </c>
      <c r="G51" s="34"/>
      <c r="H51" s="34"/>
      <c r="I51" s="94" t="s">
        <v>35</v>
      </c>
      <c r="J51" s="27" t="str">
        <f>E21</f>
        <v>Báňské projekty Teplice a.s.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93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3"/>
      <c r="J53" s="34"/>
      <c r="K53" s="37"/>
    </row>
    <row r="54" spans="2:11" s="1" customFormat="1" ht="29.25" customHeight="1">
      <c r="B54" s="33"/>
      <c r="C54" s="118" t="s">
        <v>104</v>
      </c>
      <c r="D54" s="108"/>
      <c r="E54" s="108"/>
      <c r="F54" s="108"/>
      <c r="G54" s="108"/>
      <c r="H54" s="108"/>
      <c r="I54" s="119"/>
      <c r="J54" s="120" t="s">
        <v>105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3"/>
      <c r="J55" s="34"/>
      <c r="K55" s="37"/>
    </row>
    <row r="56" spans="2:47" s="1" customFormat="1" ht="29.25" customHeight="1">
      <c r="B56" s="33"/>
      <c r="C56" s="122" t="s">
        <v>106</v>
      </c>
      <c r="D56" s="34"/>
      <c r="E56" s="34"/>
      <c r="F56" s="34"/>
      <c r="G56" s="34"/>
      <c r="H56" s="34"/>
      <c r="I56" s="93"/>
      <c r="J56" s="104">
        <f>J77</f>
        <v>0</v>
      </c>
      <c r="K56" s="37"/>
      <c r="AU56" s="16" t="s">
        <v>107</v>
      </c>
    </row>
    <row r="57" spans="2:11" s="7" customFormat="1" ht="24.75" customHeight="1">
      <c r="B57" s="123"/>
      <c r="C57" s="124"/>
      <c r="D57" s="125" t="s">
        <v>458</v>
      </c>
      <c r="E57" s="126"/>
      <c r="F57" s="126"/>
      <c r="G57" s="126"/>
      <c r="H57" s="126"/>
      <c r="I57" s="127"/>
      <c r="J57" s="128">
        <f>J78</f>
        <v>0</v>
      </c>
      <c r="K57" s="129"/>
    </row>
    <row r="58" spans="2:11" s="1" customFormat="1" ht="21.75" customHeight="1">
      <c r="B58" s="33"/>
      <c r="C58" s="34"/>
      <c r="D58" s="34"/>
      <c r="E58" s="34"/>
      <c r="F58" s="34"/>
      <c r="G58" s="34"/>
      <c r="H58" s="34"/>
      <c r="I58" s="93"/>
      <c r="J58" s="34"/>
      <c r="K58" s="37"/>
    </row>
    <row r="59" spans="2:11" s="1" customFormat="1" ht="6.75" customHeight="1">
      <c r="B59" s="48"/>
      <c r="C59" s="49"/>
      <c r="D59" s="49"/>
      <c r="E59" s="49"/>
      <c r="F59" s="49"/>
      <c r="G59" s="49"/>
      <c r="H59" s="49"/>
      <c r="I59" s="115"/>
      <c r="J59" s="49"/>
      <c r="K59" s="50"/>
    </row>
    <row r="63" spans="2:12" s="1" customFormat="1" ht="6.75" customHeight="1">
      <c r="B63" s="51"/>
      <c r="C63" s="52"/>
      <c r="D63" s="52"/>
      <c r="E63" s="52"/>
      <c r="F63" s="52"/>
      <c r="G63" s="52"/>
      <c r="H63" s="52"/>
      <c r="I63" s="116"/>
      <c r="J63" s="52"/>
      <c r="K63" s="52"/>
      <c r="L63" s="33"/>
    </row>
    <row r="64" spans="2:12" s="1" customFormat="1" ht="36.75" customHeight="1">
      <c r="B64" s="33"/>
      <c r="C64" s="53" t="s">
        <v>119</v>
      </c>
      <c r="I64" s="137"/>
      <c r="L64" s="33"/>
    </row>
    <row r="65" spans="2:12" s="1" customFormat="1" ht="6.75" customHeight="1">
      <c r="B65" s="33"/>
      <c r="I65" s="137"/>
      <c r="L65" s="33"/>
    </row>
    <row r="66" spans="2:12" s="1" customFormat="1" ht="14.25" customHeight="1">
      <c r="B66" s="33"/>
      <c r="C66" s="55" t="s">
        <v>16</v>
      </c>
      <c r="I66" s="137"/>
      <c r="L66" s="33"/>
    </row>
    <row r="67" spans="2:12" s="1" customFormat="1" ht="22.5" customHeight="1">
      <c r="B67" s="33"/>
      <c r="E67" s="347" t="str">
        <f>E7</f>
        <v>Lovosice, ul. P. Holého, oprava komunikace a odvod povrch. vod</v>
      </c>
      <c r="F67" s="324"/>
      <c r="G67" s="324"/>
      <c r="H67" s="324"/>
      <c r="I67" s="137"/>
      <c r="L67" s="33"/>
    </row>
    <row r="68" spans="2:12" s="1" customFormat="1" ht="14.25" customHeight="1">
      <c r="B68" s="33"/>
      <c r="C68" s="55" t="s">
        <v>99</v>
      </c>
      <c r="I68" s="137"/>
      <c r="L68" s="33"/>
    </row>
    <row r="69" spans="2:12" s="1" customFormat="1" ht="23.25" customHeight="1">
      <c r="B69" s="33"/>
      <c r="E69" s="321" t="str">
        <f>E9</f>
        <v>SO 01a - Vedlejší náklady</v>
      </c>
      <c r="F69" s="324"/>
      <c r="G69" s="324"/>
      <c r="H69" s="324"/>
      <c r="I69" s="137"/>
      <c r="L69" s="33"/>
    </row>
    <row r="70" spans="2:12" s="1" customFormat="1" ht="6.75" customHeight="1">
      <c r="B70" s="33"/>
      <c r="I70" s="137"/>
      <c r="L70" s="33"/>
    </row>
    <row r="71" spans="2:12" s="1" customFormat="1" ht="18" customHeight="1">
      <c r="B71" s="33"/>
      <c r="C71" s="55" t="s">
        <v>23</v>
      </c>
      <c r="F71" s="138" t="str">
        <f>F12</f>
        <v> </v>
      </c>
      <c r="I71" s="139" t="s">
        <v>25</v>
      </c>
      <c r="J71" s="59" t="str">
        <f>IF(J12="","",J12)</f>
        <v>13.5.2016</v>
      </c>
      <c r="L71" s="33"/>
    </row>
    <row r="72" spans="2:12" s="1" customFormat="1" ht="6.75" customHeight="1">
      <c r="B72" s="33"/>
      <c r="I72" s="137"/>
      <c r="L72" s="33"/>
    </row>
    <row r="73" spans="2:12" s="1" customFormat="1" ht="15">
      <c r="B73" s="33"/>
      <c r="C73" s="55" t="s">
        <v>29</v>
      </c>
      <c r="F73" s="138" t="str">
        <f>E15</f>
        <v>Město Lovosice</v>
      </c>
      <c r="I73" s="139" t="s">
        <v>35</v>
      </c>
      <c r="J73" s="138" t="str">
        <f>E21</f>
        <v>Báňské projekty Teplice a.s.</v>
      </c>
      <c r="L73" s="33"/>
    </row>
    <row r="74" spans="2:12" s="1" customFormat="1" ht="14.25" customHeight="1">
      <c r="B74" s="33"/>
      <c r="C74" s="55" t="s">
        <v>33</v>
      </c>
      <c r="F74" s="138">
        <f>IF(E18="","",E18)</f>
      </c>
      <c r="I74" s="137"/>
      <c r="L74" s="33"/>
    </row>
    <row r="75" spans="2:12" s="1" customFormat="1" ht="9.75" customHeight="1">
      <c r="B75" s="33"/>
      <c r="I75" s="137"/>
      <c r="L75" s="33"/>
    </row>
    <row r="76" spans="2:20" s="9" customFormat="1" ht="29.25" customHeight="1">
      <c r="B76" s="140"/>
      <c r="C76" s="141" t="s">
        <v>120</v>
      </c>
      <c r="D76" s="142" t="s">
        <v>59</v>
      </c>
      <c r="E76" s="142" t="s">
        <v>55</v>
      </c>
      <c r="F76" s="142" t="s">
        <v>121</v>
      </c>
      <c r="G76" s="142" t="s">
        <v>122</v>
      </c>
      <c r="H76" s="142" t="s">
        <v>123</v>
      </c>
      <c r="I76" s="143" t="s">
        <v>124</v>
      </c>
      <c r="J76" s="142" t="s">
        <v>105</v>
      </c>
      <c r="K76" s="144" t="s">
        <v>125</v>
      </c>
      <c r="L76" s="140"/>
      <c r="M76" s="65" t="s">
        <v>126</v>
      </c>
      <c r="N76" s="66" t="s">
        <v>44</v>
      </c>
      <c r="O76" s="66" t="s">
        <v>127</v>
      </c>
      <c r="P76" s="66" t="s">
        <v>128</v>
      </c>
      <c r="Q76" s="66" t="s">
        <v>129</v>
      </c>
      <c r="R76" s="66" t="s">
        <v>130</v>
      </c>
      <c r="S76" s="66" t="s">
        <v>131</v>
      </c>
      <c r="T76" s="67" t="s">
        <v>132</v>
      </c>
    </row>
    <row r="77" spans="2:63" s="1" customFormat="1" ht="29.25" customHeight="1">
      <c r="B77" s="33"/>
      <c r="C77" s="69" t="s">
        <v>106</v>
      </c>
      <c r="I77" s="137"/>
      <c r="J77" s="145">
        <f>BK77</f>
        <v>0</v>
      </c>
      <c r="L77" s="33"/>
      <c r="M77" s="68"/>
      <c r="N77" s="60"/>
      <c r="O77" s="60"/>
      <c r="P77" s="146">
        <f>P78</f>
        <v>0</v>
      </c>
      <c r="Q77" s="60"/>
      <c r="R77" s="146">
        <f>R78</f>
        <v>0</v>
      </c>
      <c r="S77" s="60"/>
      <c r="T77" s="147">
        <f>T78</f>
        <v>0</v>
      </c>
      <c r="AT77" s="16" t="s">
        <v>73</v>
      </c>
      <c r="AU77" s="16" t="s">
        <v>107</v>
      </c>
      <c r="BK77" s="148">
        <f>BK78</f>
        <v>0</v>
      </c>
    </row>
    <row r="78" spans="2:63" s="10" customFormat="1" ht="36.75" customHeight="1">
      <c r="B78" s="149"/>
      <c r="D78" s="160" t="s">
        <v>73</v>
      </c>
      <c r="E78" s="213" t="s">
        <v>459</v>
      </c>
      <c r="F78" s="213" t="s">
        <v>460</v>
      </c>
      <c r="I78" s="152"/>
      <c r="J78" s="214">
        <f>BK78</f>
        <v>0</v>
      </c>
      <c r="L78" s="149"/>
      <c r="M78" s="154"/>
      <c r="N78" s="155"/>
      <c r="O78" s="155"/>
      <c r="P78" s="156">
        <f>P79</f>
        <v>0</v>
      </c>
      <c r="Q78" s="155"/>
      <c r="R78" s="156">
        <f>R79</f>
        <v>0</v>
      </c>
      <c r="S78" s="155"/>
      <c r="T78" s="157">
        <f>T79</f>
        <v>0</v>
      </c>
      <c r="AR78" s="150" t="s">
        <v>153</v>
      </c>
      <c r="AT78" s="158" t="s">
        <v>73</v>
      </c>
      <c r="AU78" s="158" t="s">
        <v>74</v>
      </c>
      <c r="AY78" s="150" t="s">
        <v>135</v>
      </c>
      <c r="BK78" s="159">
        <f>BK79</f>
        <v>0</v>
      </c>
    </row>
    <row r="79" spans="2:65" s="1" customFormat="1" ht="22.5" customHeight="1">
      <c r="B79" s="163"/>
      <c r="C79" s="164" t="s">
        <v>22</v>
      </c>
      <c r="D79" s="164" t="s">
        <v>137</v>
      </c>
      <c r="E79" s="165" t="s">
        <v>461</v>
      </c>
      <c r="F79" s="166" t="s">
        <v>462</v>
      </c>
      <c r="G79" s="167" t="s">
        <v>463</v>
      </c>
      <c r="H79" s="168">
        <v>1</v>
      </c>
      <c r="I79" s="169"/>
      <c r="J79" s="170">
        <f>ROUND(I79*H79,2)</f>
        <v>0</v>
      </c>
      <c r="K79" s="166" t="s">
        <v>141</v>
      </c>
      <c r="L79" s="33"/>
      <c r="M79" s="171" t="s">
        <v>20</v>
      </c>
      <c r="N79" s="208" t="s">
        <v>45</v>
      </c>
      <c r="O79" s="209"/>
      <c r="P79" s="210">
        <f>O79*H79</f>
        <v>0</v>
      </c>
      <c r="Q79" s="210">
        <v>0</v>
      </c>
      <c r="R79" s="210">
        <f>Q79*H79</f>
        <v>0</v>
      </c>
      <c r="S79" s="210">
        <v>0</v>
      </c>
      <c r="T79" s="211">
        <f>S79*H79</f>
        <v>0</v>
      </c>
      <c r="AR79" s="16" t="s">
        <v>464</v>
      </c>
      <c r="AT79" s="16" t="s">
        <v>137</v>
      </c>
      <c r="AU79" s="16" t="s">
        <v>22</v>
      </c>
      <c r="AY79" s="16" t="s">
        <v>135</v>
      </c>
      <c r="BE79" s="175">
        <f>IF(N79="základní",J79,0)</f>
        <v>0</v>
      </c>
      <c r="BF79" s="175">
        <f>IF(N79="snížená",J79,0)</f>
        <v>0</v>
      </c>
      <c r="BG79" s="175">
        <f>IF(N79="zákl. přenesená",J79,0)</f>
        <v>0</v>
      </c>
      <c r="BH79" s="175">
        <f>IF(N79="sníž. přenesená",J79,0)</f>
        <v>0</v>
      </c>
      <c r="BI79" s="175">
        <f>IF(N79="nulová",J79,0)</f>
        <v>0</v>
      </c>
      <c r="BJ79" s="16" t="s">
        <v>22</v>
      </c>
      <c r="BK79" s="175">
        <f>ROUND(I79*H79,2)</f>
        <v>0</v>
      </c>
      <c r="BL79" s="16" t="s">
        <v>464</v>
      </c>
      <c r="BM79" s="16" t="s">
        <v>465</v>
      </c>
    </row>
    <row r="80" spans="2:12" s="1" customFormat="1" ht="6.75" customHeight="1">
      <c r="B80" s="48"/>
      <c r="C80" s="49"/>
      <c r="D80" s="49"/>
      <c r="E80" s="49"/>
      <c r="F80" s="49"/>
      <c r="G80" s="49"/>
      <c r="H80" s="49"/>
      <c r="I80" s="115"/>
      <c r="J80" s="49"/>
      <c r="K80" s="49"/>
      <c r="L80" s="33"/>
    </row>
    <row r="221" ht="13.5">
      <c r="AT221" s="212"/>
    </row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18"/>
      <c r="C1" s="218"/>
      <c r="D1" s="217" t="s">
        <v>1</v>
      </c>
      <c r="E1" s="218"/>
      <c r="F1" s="219" t="s">
        <v>721</v>
      </c>
      <c r="G1" s="343" t="s">
        <v>722</v>
      </c>
      <c r="H1" s="343"/>
      <c r="I1" s="224"/>
      <c r="J1" s="219" t="s">
        <v>723</v>
      </c>
      <c r="K1" s="217" t="s">
        <v>97</v>
      </c>
      <c r="L1" s="219" t="s">
        <v>724</v>
      </c>
      <c r="M1" s="219"/>
      <c r="N1" s="219"/>
      <c r="O1" s="219"/>
      <c r="P1" s="219"/>
      <c r="Q1" s="219"/>
      <c r="R1" s="219"/>
      <c r="S1" s="219"/>
      <c r="T1" s="219"/>
      <c r="U1" s="215"/>
      <c r="V1" s="21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6" t="s">
        <v>90</v>
      </c>
    </row>
    <row r="3" spans="2:46" ht="6.75" customHeight="1">
      <c r="B3" s="17"/>
      <c r="C3" s="18"/>
      <c r="D3" s="18"/>
      <c r="E3" s="18"/>
      <c r="F3" s="18"/>
      <c r="G3" s="18"/>
      <c r="H3" s="18"/>
      <c r="I3" s="91"/>
      <c r="J3" s="18"/>
      <c r="K3" s="19"/>
      <c r="AT3" s="16" t="s">
        <v>83</v>
      </c>
    </row>
    <row r="4" spans="2:46" ht="36.75" customHeight="1">
      <c r="B4" s="20"/>
      <c r="C4" s="21"/>
      <c r="D4" s="22" t="s">
        <v>98</v>
      </c>
      <c r="E4" s="21"/>
      <c r="F4" s="21"/>
      <c r="G4" s="21"/>
      <c r="H4" s="21"/>
      <c r="I4" s="92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2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2"/>
      <c r="J6" s="21"/>
      <c r="K6" s="23"/>
    </row>
    <row r="7" spans="2:11" ht="22.5" customHeight="1">
      <c r="B7" s="20"/>
      <c r="C7" s="21"/>
      <c r="D7" s="21"/>
      <c r="E7" s="344" t="str">
        <f>'Rekapitulace stavby'!K6</f>
        <v>Lovosice, ul. P. Holého, oprava komunikace a odvod povrch. vod</v>
      </c>
      <c r="F7" s="336"/>
      <c r="G7" s="336"/>
      <c r="H7" s="336"/>
      <c r="I7" s="92"/>
      <c r="J7" s="21"/>
      <c r="K7" s="23"/>
    </row>
    <row r="8" spans="2:11" s="1" customFormat="1" ht="15">
      <c r="B8" s="33"/>
      <c r="C8" s="34"/>
      <c r="D8" s="29" t="s">
        <v>99</v>
      </c>
      <c r="E8" s="34"/>
      <c r="F8" s="34"/>
      <c r="G8" s="34"/>
      <c r="H8" s="34"/>
      <c r="I8" s="93"/>
      <c r="J8" s="34"/>
      <c r="K8" s="37"/>
    </row>
    <row r="9" spans="2:11" s="1" customFormat="1" ht="36.75" customHeight="1">
      <c r="B9" s="33"/>
      <c r="C9" s="34"/>
      <c r="D9" s="34"/>
      <c r="E9" s="345" t="s">
        <v>466</v>
      </c>
      <c r="F9" s="329"/>
      <c r="G9" s="329"/>
      <c r="H9" s="329"/>
      <c r="I9" s="93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3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4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4" t="s">
        <v>25</v>
      </c>
      <c r="J12" s="95" t="str">
        <f>'Rekapitulace stavby'!AN8</f>
        <v>13.5.2016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3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4" t="s">
        <v>30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31</v>
      </c>
      <c r="F15" s="34"/>
      <c r="G15" s="34"/>
      <c r="H15" s="34"/>
      <c r="I15" s="94" t="s">
        <v>32</v>
      </c>
      <c r="J15" s="27" t="s">
        <v>20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3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94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4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3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94" t="s">
        <v>30</v>
      </c>
      <c r="J20" s="27" t="s">
        <v>20</v>
      </c>
      <c r="K20" s="37"/>
    </row>
    <row r="21" spans="2:11" s="1" customFormat="1" ht="18" customHeight="1">
      <c r="B21" s="33"/>
      <c r="C21" s="34"/>
      <c r="D21" s="34"/>
      <c r="E21" s="27" t="s">
        <v>36</v>
      </c>
      <c r="F21" s="34"/>
      <c r="G21" s="34"/>
      <c r="H21" s="34"/>
      <c r="I21" s="94" t="s">
        <v>32</v>
      </c>
      <c r="J21" s="27" t="s">
        <v>20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3"/>
      <c r="J22" s="34"/>
      <c r="K22" s="37"/>
    </row>
    <row r="23" spans="2:11" s="1" customFormat="1" ht="14.25" customHeight="1">
      <c r="B23" s="33"/>
      <c r="C23" s="34"/>
      <c r="D23" s="29" t="s">
        <v>38</v>
      </c>
      <c r="E23" s="34"/>
      <c r="F23" s="34"/>
      <c r="G23" s="34"/>
      <c r="H23" s="34"/>
      <c r="I23" s="93"/>
      <c r="J23" s="34"/>
      <c r="K23" s="37"/>
    </row>
    <row r="24" spans="2:11" s="6" customFormat="1" ht="22.5" customHeight="1">
      <c r="B24" s="97"/>
      <c r="C24" s="98"/>
      <c r="D24" s="98"/>
      <c r="E24" s="339" t="s">
        <v>20</v>
      </c>
      <c r="F24" s="346"/>
      <c r="G24" s="346"/>
      <c r="H24" s="346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3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40</v>
      </c>
      <c r="E27" s="34"/>
      <c r="F27" s="34"/>
      <c r="G27" s="34"/>
      <c r="H27" s="34"/>
      <c r="I27" s="93"/>
      <c r="J27" s="104">
        <f>ROUND(J84,2)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42</v>
      </c>
      <c r="G29" s="34"/>
      <c r="H29" s="34"/>
      <c r="I29" s="105" t="s">
        <v>41</v>
      </c>
      <c r="J29" s="38" t="s">
        <v>43</v>
      </c>
      <c r="K29" s="37"/>
    </row>
    <row r="30" spans="2:11" s="1" customFormat="1" ht="14.25" customHeight="1">
      <c r="B30" s="33"/>
      <c r="C30" s="34"/>
      <c r="D30" s="41" t="s">
        <v>44</v>
      </c>
      <c r="E30" s="41" t="s">
        <v>45</v>
      </c>
      <c r="F30" s="106">
        <f>ROUND(SUM(BE84:BE163),2)</f>
        <v>0</v>
      </c>
      <c r="G30" s="34"/>
      <c r="H30" s="34"/>
      <c r="I30" s="107">
        <v>0.21</v>
      </c>
      <c r="J30" s="106">
        <f>ROUND(ROUND((SUM(BE84:BE163)),2)*I30,2)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46</v>
      </c>
      <c r="F31" s="106">
        <f>ROUND(SUM(BF84:BF163),2)</f>
        <v>0</v>
      </c>
      <c r="G31" s="34"/>
      <c r="H31" s="34"/>
      <c r="I31" s="107">
        <v>0.15</v>
      </c>
      <c r="J31" s="106">
        <f>ROUND(ROUND((SUM(BF84:BF163)),2)*I31,2)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47</v>
      </c>
      <c r="F32" s="106">
        <f>ROUND(SUM(BG84:BG163),2)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48</v>
      </c>
      <c r="F33" s="106">
        <f>ROUND(SUM(BH84:BH163),2)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49</v>
      </c>
      <c r="F34" s="106">
        <f>ROUND(SUM(BI84:BI163),2)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3"/>
      <c r="J35" s="34"/>
      <c r="K35" s="37"/>
    </row>
    <row r="36" spans="2:11" s="1" customFormat="1" ht="24.75" customHeight="1">
      <c r="B36" s="33"/>
      <c r="C36" s="108"/>
      <c r="D36" s="109" t="s">
        <v>50</v>
      </c>
      <c r="E36" s="63"/>
      <c r="F36" s="63"/>
      <c r="G36" s="110" t="s">
        <v>51</v>
      </c>
      <c r="H36" s="111" t="s">
        <v>52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103</v>
      </c>
      <c r="D42" s="34"/>
      <c r="E42" s="34"/>
      <c r="F42" s="34"/>
      <c r="G42" s="34"/>
      <c r="H42" s="34"/>
      <c r="I42" s="93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3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3"/>
      <c r="J44" s="34"/>
      <c r="K44" s="37"/>
    </row>
    <row r="45" spans="2:11" s="1" customFormat="1" ht="22.5" customHeight="1">
      <c r="B45" s="33"/>
      <c r="C45" s="34"/>
      <c r="D45" s="34"/>
      <c r="E45" s="344" t="str">
        <f>E7</f>
        <v>Lovosice, ul. P. Holého, oprava komunikace a odvod povrch. vod</v>
      </c>
      <c r="F45" s="329"/>
      <c r="G45" s="329"/>
      <c r="H45" s="329"/>
      <c r="I45" s="93"/>
      <c r="J45" s="34"/>
      <c r="K45" s="37"/>
    </row>
    <row r="46" spans="2:11" s="1" customFormat="1" ht="14.25" customHeight="1">
      <c r="B46" s="33"/>
      <c r="C46" s="29" t="s">
        <v>99</v>
      </c>
      <c r="D46" s="34"/>
      <c r="E46" s="34"/>
      <c r="F46" s="34"/>
      <c r="G46" s="34"/>
      <c r="H46" s="34"/>
      <c r="I46" s="93"/>
      <c r="J46" s="34"/>
      <c r="K46" s="37"/>
    </row>
    <row r="47" spans="2:11" s="1" customFormat="1" ht="23.25" customHeight="1">
      <c r="B47" s="33"/>
      <c r="C47" s="34"/>
      <c r="D47" s="34"/>
      <c r="E47" s="345" t="str">
        <f>E9</f>
        <v>SO 02 - Jednotná kanalizace</v>
      </c>
      <c r="F47" s="329"/>
      <c r="G47" s="329"/>
      <c r="H47" s="329"/>
      <c r="I47" s="93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3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 </v>
      </c>
      <c r="G49" s="34"/>
      <c r="H49" s="34"/>
      <c r="I49" s="94" t="s">
        <v>25</v>
      </c>
      <c r="J49" s="95" t="str">
        <f>IF(J12="","",J12)</f>
        <v>13.5.2016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3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>Město Lovosice</v>
      </c>
      <c r="G51" s="34"/>
      <c r="H51" s="34"/>
      <c r="I51" s="94" t="s">
        <v>35</v>
      </c>
      <c r="J51" s="27" t="str">
        <f>E21</f>
        <v>Báňské projekty Teplice a.s.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93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3"/>
      <c r="J53" s="34"/>
      <c r="K53" s="37"/>
    </row>
    <row r="54" spans="2:11" s="1" customFormat="1" ht="29.25" customHeight="1">
      <c r="B54" s="33"/>
      <c r="C54" s="118" t="s">
        <v>104</v>
      </c>
      <c r="D54" s="108"/>
      <c r="E54" s="108"/>
      <c r="F54" s="108"/>
      <c r="G54" s="108"/>
      <c r="H54" s="108"/>
      <c r="I54" s="119"/>
      <c r="J54" s="120" t="s">
        <v>105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3"/>
      <c r="J55" s="34"/>
      <c r="K55" s="37"/>
    </row>
    <row r="56" spans="2:47" s="1" customFormat="1" ht="29.25" customHeight="1">
      <c r="B56" s="33"/>
      <c r="C56" s="122" t="s">
        <v>106</v>
      </c>
      <c r="D56" s="34"/>
      <c r="E56" s="34"/>
      <c r="F56" s="34"/>
      <c r="G56" s="34"/>
      <c r="H56" s="34"/>
      <c r="I56" s="93"/>
      <c r="J56" s="104">
        <f>J84</f>
        <v>0</v>
      </c>
      <c r="K56" s="37"/>
      <c r="AU56" s="16" t="s">
        <v>107</v>
      </c>
    </row>
    <row r="57" spans="2:11" s="7" customFormat="1" ht="24.75" customHeight="1">
      <c r="B57" s="123"/>
      <c r="C57" s="124"/>
      <c r="D57" s="125" t="s">
        <v>108</v>
      </c>
      <c r="E57" s="126"/>
      <c r="F57" s="126"/>
      <c r="G57" s="126"/>
      <c r="H57" s="126"/>
      <c r="I57" s="127"/>
      <c r="J57" s="128">
        <f>J85</f>
        <v>0</v>
      </c>
      <c r="K57" s="129"/>
    </row>
    <row r="58" spans="2:11" s="8" customFormat="1" ht="19.5" customHeight="1">
      <c r="B58" s="130"/>
      <c r="C58" s="131"/>
      <c r="D58" s="132" t="s">
        <v>109</v>
      </c>
      <c r="E58" s="133"/>
      <c r="F58" s="133"/>
      <c r="G58" s="133"/>
      <c r="H58" s="133"/>
      <c r="I58" s="134"/>
      <c r="J58" s="135">
        <f>J86</f>
        <v>0</v>
      </c>
      <c r="K58" s="136"/>
    </row>
    <row r="59" spans="2:11" s="8" customFormat="1" ht="19.5" customHeight="1">
      <c r="B59" s="130"/>
      <c r="C59" s="131"/>
      <c r="D59" s="132" t="s">
        <v>467</v>
      </c>
      <c r="E59" s="133"/>
      <c r="F59" s="133"/>
      <c r="G59" s="133"/>
      <c r="H59" s="133"/>
      <c r="I59" s="134"/>
      <c r="J59" s="135">
        <f>J113</f>
        <v>0</v>
      </c>
      <c r="K59" s="136"/>
    </row>
    <row r="60" spans="2:11" s="8" customFormat="1" ht="19.5" customHeight="1">
      <c r="B60" s="130"/>
      <c r="C60" s="131"/>
      <c r="D60" s="132" t="s">
        <v>112</v>
      </c>
      <c r="E60" s="133"/>
      <c r="F60" s="133"/>
      <c r="G60" s="133"/>
      <c r="H60" s="133"/>
      <c r="I60" s="134"/>
      <c r="J60" s="135">
        <f>J115</f>
        <v>0</v>
      </c>
      <c r="K60" s="136"/>
    </row>
    <row r="61" spans="2:11" s="8" customFormat="1" ht="19.5" customHeight="1">
      <c r="B61" s="130"/>
      <c r="C61" s="131"/>
      <c r="D61" s="132" t="s">
        <v>113</v>
      </c>
      <c r="E61" s="133"/>
      <c r="F61" s="133"/>
      <c r="G61" s="133"/>
      <c r="H61" s="133"/>
      <c r="I61" s="134"/>
      <c r="J61" s="135">
        <f>J129</f>
        <v>0</v>
      </c>
      <c r="K61" s="136"/>
    </row>
    <row r="62" spans="2:11" s="8" customFormat="1" ht="19.5" customHeight="1">
      <c r="B62" s="130"/>
      <c r="C62" s="131"/>
      <c r="D62" s="132" t="s">
        <v>114</v>
      </c>
      <c r="E62" s="133"/>
      <c r="F62" s="133"/>
      <c r="G62" s="133"/>
      <c r="H62" s="133"/>
      <c r="I62" s="134"/>
      <c r="J62" s="135">
        <f>J146</f>
        <v>0</v>
      </c>
      <c r="K62" s="136"/>
    </row>
    <row r="63" spans="2:11" s="8" customFormat="1" ht="19.5" customHeight="1">
      <c r="B63" s="130"/>
      <c r="C63" s="131"/>
      <c r="D63" s="132" t="s">
        <v>115</v>
      </c>
      <c r="E63" s="133"/>
      <c r="F63" s="133"/>
      <c r="G63" s="133"/>
      <c r="H63" s="133"/>
      <c r="I63" s="134"/>
      <c r="J63" s="135">
        <f>J152</f>
        <v>0</v>
      </c>
      <c r="K63" s="136"/>
    </row>
    <row r="64" spans="2:11" s="8" customFormat="1" ht="19.5" customHeight="1">
      <c r="B64" s="130"/>
      <c r="C64" s="131"/>
      <c r="D64" s="132" t="s">
        <v>116</v>
      </c>
      <c r="E64" s="133"/>
      <c r="F64" s="133"/>
      <c r="G64" s="133"/>
      <c r="H64" s="133"/>
      <c r="I64" s="134"/>
      <c r="J64" s="135">
        <f>J162</f>
        <v>0</v>
      </c>
      <c r="K64" s="136"/>
    </row>
    <row r="65" spans="2:11" s="1" customFormat="1" ht="21.75" customHeight="1">
      <c r="B65" s="33"/>
      <c r="C65" s="34"/>
      <c r="D65" s="34"/>
      <c r="E65" s="34"/>
      <c r="F65" s="34"/>
      <c r="G65" s="34"/>
      <c r="H65" s="34"/>
      <c r="I65" s="93"/>
      <c r="J65" s="34"/>
      <c r="K65" s="37"/>
    </row>
    <row r="66" spans="2:11" s="1" customFormat="1" ht="6.75" customHeight="1">
      <c r="B66" s="48"/>
      <c r="C66" s="49"/>
      <c r="D66" s="49"/>
      <c r="E66" s="49"/>
      <c r="F66" s="49"/>
      <c r="G66" s="49"/>
      <c r="H66" s="49"/>
      <c r="I66" s="115"/>
      <c r="J66" s="49"/>
      <c r="K66" s="50"/>
    </row>
    <row r="70" spans="2:12" s="1" customFormat="1" ht="6.75" customHeight="1">
      <c r="B70" s="51"/>
      <c r="C70" s="52"/>
      <c r="D70" s="52"/>
      <c r="E70" s="52"/>
      <c r="F70" s="52"/>
      <c r="G70" s="52"/>
      <c r="H70" s="52"/>
      <c r="I70" s="116"/>
      <c r="J70" s="52"/>
      <c r="K70" s="52"/>
      <c r="L70" s="33"/>
    </row>
    <row r="71" spans="2:12" s="1" customFormat="1" ht="36.75" customHeight="1">
      <c r="B71" s="33"/>
      <c r="C71" s="53" t="s">
        <v>119</v>
      </c>
      <c r="I71" s="137"/>
      <c r="L71" s="33"/>
    </row>
    <row r="72" spans="2:12" s="1" customFormat="1" ht="6.75" customHeight="1">
      <c r="B72" s="33"/>
      <c r="I72" s="137"/>
      <c r="L72" s="33"/>
    </row>
    <row r="73" spans="2:12" s="1" customFormat="1" ht="14.25" customHeight="1">
      <c r="B73" s="33"/>
      <c r="C73" s="55" t="s">
        <v>16</v>
      </c>
      <c r="I73" s="137"/>
      <c r="L73" s="33"/>
    </row>
    <row r="74" spans="2:12" s="1" customFormat="1" ht="22.5" customHeight="1">
      <c r="B74" s="33"/>
      <c r="E74" s="347" t="str">
        <f>E7</f>
        <v>Lovosice, ul. P. Holého, oprava komunikace a odvod povrch. vod</v>
      </c>
      <c r="F74" s="324"/>
      <c r="G74" s="324"/>
      <c r="H74" s="324"/>
      <c r="I74" s="137"/>
      <c r="L74" s="33"/>
    </row>
    <row r="75" spans="2:12" s="1" customFormat="1" ht="14.25" customHeight="1">
      <c r="B75" s="33"/>
      <c r="C75" s="55" t="s">
        <v>99</v>
      </c>
      <c r="I75" s="137"/>
      <c r="L75" s="33"/>
    </row>
    <row r="76" spans="2:12" s="1" customFormat="1" ht="23.25" customHeight="1">
      <c r="B76" s="33"/>
      <c r="E76" s="321" t="str">
        <f>E9</f>
        <v>SO 02 - Jednotná kanalizace</v>
      </c>
      <c r="F76" s="324"/>
      <c r="G76" s="324"/>
      <c r="H76" s="324"/>
      <c r="I76" s="137"/>
      <c r="L76" s="33"/>
    </row>
    <row r="77" spans="2:12" s="1" customFormat="1" ht="6.75" customHeight="1">
      <c r="B77" s="33"/>
      <c r="I77" s="137"/>
      <c r="L77" s="33"/>
    </row>
    <row r="78" spans="2:12" s="1" customFormat="1" ht="18" customHeight="1">
      <c r="B78" s="33"/>
      <c r="C78" s="55" t="s">
        <v>23</v>
      </c>
      <c r="F78" s="138" t="str">
        <f>F12</f>
        <v> </v>
      </c>
      <c r="I78" s="139" t="s">
        <v>25</v>
      </c>
      <c r="J78" s="59" t="str">
        <f>IF(J12="","",J12)</f>
        <v>13.5.2016</v>
      </c>
      <c r="L78" s="33"/>
    </row>
    <row r="79" spans="2:12" s="1" customFormat="1" ht="6.75" customHeight="1">
      <c r="B79" s="33"/>
      <c r="I79" s="137"/>
      <c r="L79" s="33"/>
    </row>
    <row r="80" spans="2:12" s="1" customFormat="1" ht="15">
      <c r="B80" s="33"/>
      <c r="C80" s="55" t="s">
        <v>29</v>
      </c>
      <c r="F80" s="138" t="str">
        <f>E15</f>
        <v>Město Lovosice</v>
      </c>
      <c r="I80" s="139" t="s">
        <v>35</v>
      </c>
      <c r="J80" s="138" t="str">
        <f>E21</f>
        <v>Báňské projekty Teplice a.s.</v>
      </c>
      <c r="L80" s="33"/>
    </row>
    <row r="81" spans="2:12" s="1" customFormat="1" ht="14.25" customHeight="1">
      <c r="B81" s="33"/>
      <c r="C81" s="55" t="s">
        <v>33</v>
      </c>
      <c r="F81" s="138">
        <f>IF(E18="","",E18)</f>
      </c>
      <c r="I81" s="137"/>
      <c r="L81" s="33"/>
    </row>
    <row r="82" spans="2:12" s="1" customFormat="1" ht="9.75" customHeight="1">
      <c r="B82" s="33"/>
      <c r="I82" s="137"/>
      <c r="L82" s="33"/>
    </row>
    <row r="83" spans="2:20" s="9" customFormat="1" ht="29.25" customHeight="1">
      <c r="B83" s="140"/>
      <c r="C83" s="141" t="s">
        <v>120</v>
      </c>
      <c r="D83" s="142" t="s">
        <v>59</v>
      </c>
      <c r="E83" s="142" t="s">
        <v>55</v>
      </c>
      <c r="F83" s="142" t="s">
        <v>121</v>
      </c>
      <c r="G83" s="142" t="s">
        <v>122</v>
      </c>
      <c r="H83" s="142" t="s">
        <v>123</v>
      </c>
      <c r="I83" s="143" t="s">
        <v>124</v>
      </c>
      <c r="J83" s="142" t="s">
        <v>105</v>
      </c>
      <c r="K83" s="144" t="s">
        <v>125</v>
      </c>
      <c r="L83" s="140"/>
      <c r="M83" s="65" t="s">
        <v>126</v>
      </c>
      <c r="N83" s="66" t="s">
        <v>44</v>
      </c>
      <c r="O83" s="66" t="s">
        <v>127</v>
      </c>
      <c r="P83" s="66" t="s">
        <v>128</v>
      </c>
      <c r="Q83" s="66" t="s">
        <v>129</v>
      </c>
      <c r="R83" s="66" t="s">
        <v>130</v>
      </c>
      <c r="S83" s="66" t="s">
        <v>131</v>
      </c>
      <c r="T83" s="67" t="s">
        <v>132</v>
      </c>
    </row>
    <row r="84" spans="2:63" s="1" customFormat="1" ht="29.25" customHeight="1">
      <c r="B84" s="33"/>
      <c r="C84" s="69" t="s">
        <v>106</v>
      </c>
      <c r="I84" s="137"/>
      <c r="J84" s="145">
        <f>BK84</f>
        <v>0</v>
      </c>
      <c r="L84" s="33"/>
      <c r="M84" s="68"/>
      <c r="N84" s="60"/>
      <c r="O84" s="60"/>
      <c r="P84" s="146">
        <f>P85</f>
        <v>0</v>
      </c>
      <c r="Q84" s="60"/>
      <c r="R84" s="146">
        <f>R85</f>
        <v>53.261875168</v>
      </c>
      <c r="S84" s="60"/>
      <c r="T84" s="147">
        <f>T85</f>
        <v>6.775</v>
      </c>
      <c r="AT84" s="16" t="s">
        <v>73</v>
      </c>
      <c r="AU84" s="16" t="s">
        <v>107</v>
      </c>
      <c r="BK84" s="148">
        <f>BK85</f>
        <v>0</v>
      </c>
    </row>
    <row r="85" spans="2:63" s="10" customFormat="1" ht="36.75" customHeight="1">
      <c r="B85" s="149"/>
      <c r="D85" s="150" t="s">
        <v>73</v>
      </c>
      <c r="E85" s="151" t="s">
        <v>133</v>
      </c>
      <c r="F85" s="151" t="s">
        <v>134</v>
      </c>
      <c r="I85" s="152"/>
      <c r="J85" s="153">
        <f>BK85</f>
        <v>0</v>
      </c>
      <c r="L85" s="149"/>
      <c r="M85" s="154"/>
      <c r="N85" s="155"/>
      <c r="O85" s="155"/>
      <c r="P85" s="156">
        <f>P86+P113+P115+P129+P146+P152+P162</f>
        <v>0</v>
      </c>
      <c r="Q85" s="155"/>
      <c r="R85" s="156">
        <f>R86+R113+R115+R129+R146+R152+R162</f>
        <v>53.261875168</v>
      </c>
      <c r="S85" s="155"/>
      <c r="T85" s="157">
        <f>T86+T113+T115+T129+T146+T152+T162</f>
        <v>6.775</v>
      </c>
      <c r="AR85" s="150" t="s">
        <v>22</v>
      </c>
      <c r="AT85" s="158" t="s">
        <v>73</v>
      </c>
      <c r="AU85" s="158" t="s">
        <v>74</v>
      </c>
      <c r="AY85" s="150" t="s">
        <v>135</v>
      </c>
      <c r="BK85" s="159">
        <f>BK86+BK113+BK115+BK129+BK146+BK152+BK162</f>
        <v>0</v>
      </c>
    </row>
    <row r="86" spans="2:63" s="10" customFormat="1" ht="19.5" customHeight="1">
      <c r="B86" s="149"/>
      <c r="D86" s="160" t="s">
        <v>73</v>
      </c>
      <c r="E86" s="161" t="s">
        <v>22</v>
      </c>
      <c r="F86" s="161" t="s">
        <v>136</v>
      </c>
      <c r="I86" s="152"/>
      <c r="J86" s="162">
        <f>BK86</f>
        <v>0</v>
      </c>
      <c r="L86" s="149"/>
      <c r="M86" s="154"/>
      <c r="N86" s="155"/>
      <c r="O86" s="155"/>
      <c r="P86" s="156">
        <f>SUM(P87:P112)</f>
        <v>0</v>
      </c>
      <c r="Q86" s="155"/>
      <c r="R86" s="156">
        <f>SUM(R87:R112)</f>
        <v>1.343440868</v>
      </c>
      <c r="S86" s="155"/>
      <c r="T86" s="157">
        <f>SUM(T87:T112)</f>
        <v>0.7010000000000001</v>
      </c>
      <c r="AR86" s="150" t="s">
        <v>22</v>
      </c>
      <c r="AT86" s="158" t="s">
        <v>73</v>
      </c>
      <c r="AU86" s="158" t="s">
        <v>22</v>
      </c>
      <c r="AY86" s="150" t="s">
        <v>135</v>
      </c>
      <c r="BK86" s="159">
        <f>SUM(BK87:BK112)</f>
        <v>0</v>
      </c>
    </row>
    <row r="87" spans="2:65" s="1" customFormat="1" ht="22.5" customHeight="1">
      <c r="B87" s="163"/>
      <c r="C87" s="164" t="s">
        <v>22</v>
      </c>
      <c r="D87" s="164" t="s">
        <v>137</v>
      </c>
      <c r="E87" s="165" t="s">
        <v>468</v>
      </c>
      <c r="F87" s="166" t="s">
        <v>469</v>
      </c>
      <c r="G87" s="167" t="s">
        <v>150</v>
      </c>
      <c r="H87" s="168">
        <v>2</v>
      </c>
      <c r="I87" s="169"/>
      <c r="J87" s="170">
        <f aca="true" t="shared" si="0" ref="J87:J95">ROUND(I87*H87,2)</f>
        <v>0</v>
      </c>
      <c r="K87" s="166" t="s">
        <v>141</v>
      </c>
      <c r="L87" s="33"/>
      <c r="M87" s="171" t="s">
        <v>20</v>
      </c>
      <c r="N87" s="172" t="s">
        <v>45</v>
      </c>
      <c r="O87" s="34"/>
      <c r="P87" s="173">
        <f aca="true" t="shared" si="1" ref="P87:P95">O87*H87</f>
        <v>0</v>
      </c>
      <c r="Q87" s="173">
        <v>0</v>
      </c>
      <c r="R87" s="173">
        <f aca="true" t="shared" si="2" ref="R87:R95">Q87*H87</f>
        <v>0</v>
      </c>
      <c r="S87" s="173">
        <v>0.26</v>
      </c>
      <c r="T87" s="174">
        <f aca="true" t="shared" si="3" ref="T87:T95">S87*H87</f>
        <v>0.52</v>
      </c>
      <c r="AR87" s="16" t="s">
        <v>142</v>
      </c>
      <c r="AT87" s="16" t="s">
        <v>137</v>
      </c>
      <c r="AU87" s="16" t="s">
        <v>83</v>
      </c>
      <c r="AY87" s="16" t="s">
        <v>135</v>
      </c>
      <c r="BE87" s="175">
        <f aca="true" t="shared" si="4" ref="BE87:BE95">IF(N87="základní",J87,0)</f>
        <v>0</v>
      </c>
      <c r="BF87" s="175">
        <f aca="true" t="shared" si="5" ref="BF87:BF95">IF(N87="snížená",J87,0)</f>
        <v>0</v>
      </c>
      <c r="BG87" s="175">
        <f aca="true" t="shared" si="6" ref="BG87:BG95">IF(N87="zákl. přenesená",J87,0)</f>
        <v>0</v>
      </c>
      <c r="BH87" s="175">
        <f aca="true" t="shared" si="7" ref="BH87:BH95">IF(N87="sníž. přenesená",J87,0)</f>
        <v>0</v>
      </c>
      <c r="BI87" s="175">
        <f aca="true" t="shared" si="8" ref="BI87:BI95">IF(N87="nulová",J87,0)</f>
        <v>0</v>
      </c>
      <c r="BJ87" s="16" t="s">
        <v>22</v>
      </c>
      <c r="BK87" s="175">
        <f aca="true" t="shared" si="9" ref="BK87:BK95">ROUND(I87*H87,2)</f>
        <v>0</v>
      </c>
      <c r="BL87" s="16" t="s">
        <v>142</v>
      </c>
      <c r="BM87" s="16" t="s">
        <v>470</v>
      </c>
    </row>
    <row r="88" spans="2:65" s="1" customFormat="1" ht="22.5" customHeight="1">
      <c r="B88" s="163"/>
      <c r="C88" s="164" t="s">
        <v>83</v>
      </c>
      <c r="D88" s="164" t="s">
        <v>137</v>
      </c>
      <c r="E88" s="165" t="s">
        <v>471</v>
      </c>
      <c r="F88" s="166" t="s">
        <v>472</v>
      </c>
      <c r="G88" s="167" t="s">
        <v>150</v>
      </c>
      <c r="H88" s="168">
        <v>1</v>
      </c>
      <c r="I88" s="169"/>
      <c r="J88" s="170">
        <f t="shared" si="0"/>
        <v>0</v>
      </c>
      <c r="K88" s="166" t="s">
        <v>141</v>
      </c>
      <c r="L88" s="33"/>
      <c r="M88" s="171" t="s">
        <v>20</v>
      </c>
      <c r="N88" s="172" t="s">
        <v>45</v>
      </c>
      <c r="O88" s="34"/>
      <c r="P88" s="173">
        <f t="shared" si="1"/>
        <v>0</v>
      </c>
      <c r="Q88" s="173">
        <v>0</v>
      </c>
      <c r="R88" s="173">
        <f t="shared" si="2"/>
        <v>0</v>
      </c>
      <c r="S88" s="173">
        <v>0.181</v>
      </c>
      <c r="T88" s="174">
        <f t="shared" si="3"/>
        <v>0.181</v>
      </c>
      <c r="AR88" s="16" t="s">
        <v>142</v>
      </c>
      <c r="AT88" s="16" t="s">
        <v>137</v>
      </c>
      <c r="AU88" s="16" t="s">
        <v>83</v>
      </c>
      <c r="AY88" s="16" t="s">
        <v>135</v>
      </c>
      <c r="BE88" s="175">
        <f t="shared" si="4"/>
        <v>0</v>
      </c>
      <c r="BF88" s="175">
        <f t="shared" si="5"/>
        <v>0</v>
      </c>
      <c r="BG88" s="175">
        <f t="shared" si="6"/>
        <v>0</v>
      </c>
      <c r="BH88" s="175">
        <f t="shared" si="7"/>
        <v>0</v>
      </c>
      <c r="BI88" s="175">
        <f t="shared" si="8"/>
        <v>0</v>
      </c>
      <c r="BJ88" s="16" t="s">
        <v>22</v>
      </c>
      <c r="BK88" s="175">
        <f t="shared" si="9"/>
        <v>0</v>
      </c>
      <c r="BL88" s="16" t="s">
        <v>142</v>
      </c>
      <c r="BM88" s="16" t="s">
        <v>83</v>
      </c>
    </row>
    <row r="89" spans="2:65" s="1" customFormat="1" ht="22.5" customHeight="1">
      <c r="B89" s="163"/>
      <c r="C89" s="164" t="s">
        <v>147</v>
      </c>
      <c r="D89" s="164" t="s">
        <v>137</v>
      </c>
      <c r="E89" s="165" t="s">
        <v>473</v>
      </c>
      <c r="F89" s="166" t="s">
        <v>474</v>
      </c>
      <c r="G89" s="167" t="s">
        <v>475</v>
      </c>
      <c r="H89" s="168">
        <v>168</v>
      </c>
      <c r="I89" s="169"/>
      <c r="J89" s="170">
        <f t="shared" si="0"/>
        <v>0</v>
      </c>
      <c r="K89" s="166" t="s">
        <v>141</v>
      </c>
      <c r="L89" s="33"/>
      <c r="M89" s="171" t="s">
        <v>20</v>
      </c>
      <c r="N89" s="172" t="s">
        <v>45</v>
      </c>
      <c r="O89" s="34"/>
      <c r="P89" s="173">
        <f t="shared" si="1"/>
        <v>0</v>
      </c>
      <c r="Q89" s="173">
        <v>0</v>
      </c>
      <c r="R89" s="173">
        <f t="shared" si="2"/>
        <v>0</v>
      </c>
      <c r="S89" s="173">
        <v>0</v>
      </c>
      <c r="T89" s="174">
        <f t="shared" si="3"/>
        <v>0</v>
      </c>
      <c r="AR89" s="16" t="s">
        <v>142</v>
      </c>
      <c r="AT89" s="16" t="s">
        <v>137</v>
      </c>
      <c r="AU89" s="16" t="s">
        <v>83</v>
      </c>
      <c r="AY89" s="16" t="s">
        <v>135</v>
      </c>
      <c r="BE89" s="175">
        <f t="shared" si="4"/>
        <v>0</v>
      </c>
      <c r="BF89" s="175">
        <f t="shared" si="5"/>
        <v>0</v>
      </c>
      <c r="BG89" s="175">
        <f t="shared" si="6"/>
        <v>0</v>
      </c>
      <c r="BH89" s="175">
        <f t="shared" si="7"/>
        <v>0</v>
      </c>
      <c r="BI89" s="175">
        <f t="shared" si="8"/>
        <v>0</v>
      </c>
      <c r="BJ89" s="16" t="s">
        <v>22</v>
      </c>
      <c r="BK89" s="175">
        <f t="shared" si="9"/>
        <v>0</v>
      </c>
      <c r="BL89" s="16" t="s">
        <v>142</v>
      </c>
      <c r="BM89" s="16" t="s">
        <v>147</v>
      </c>
    </row>
    <row r="90" spans="2:65" s="1" customFormat="1" ht="22.5" customHeight="1">
      <c r="B90" s="163"/>
      <c r="C90" s="164" t="s">
        <v>142</v>
      </c>
      <c r="D90" s="164" t="s">
        <v>137</v>
      </c>
      <c r="E90" s="165" t="s">
        <v>476</v>
      </c>
      <c r="F90" s="166" t="s">
        <v>477</v>
      </c>
      <c r="G90" s="167" t="s">
        <v>478</v>
      </c>
      <c r="H90" s="168">
        <v>7</v>
      </c>
      <c r="I90" s="169"/>
      <c r="J90" s="170">
        <f t="shared" si="0"/>
        <v>0</v>
      </c>
      <c r="K90" s="166" t="s">
        <v>141</v>
      </c>
      <c r="L90" s="33"/>
      <c r="M90" s="171" t="s">
        <v>20</v>
      </c>
      <c r="N90" s="172" t="s">
        <v>45</v>
      </c>
      <c r="O90" s="34"/>
      <c r="P90" s="173">
        <f t="shared" si="1"/>
        <v>0</v>
      </c>
      <c r="Q90" s="173">
        <v>0</v>
      </c>
      <c r="R90" s="173">
        <f t="shared" si="2"/>
        <v>0</v>
      </c>
      <c r="S90" s="173">
        <v>0</v>
      </c>
      <c r="T90" s="174">
        <f t="shared" si="3"/>
        <v>0</v>
      </c>
      <c r="AR90" s="16" t="s">
        <v>142</v>
      </c>
      <c r="AT90" s="16" t="s">
        <v>137</v>
      </c>
      <c r="AU90" s="16" t="s">
        <v>83</v>
      </c>
      <c r="AY90" s="16" t="s">
        <v>135</v>
      </c>
      <c r="BE90" s="175">
        <f t="shared" si="4"/>
        <v>0</v>
      </c>
      <c r="BF90" s="175">
        <f t="shared" si="5"/>
        <v>0</v>
      </c>
      <c r="BG90" s="175">
        <f t="shared" si="6"/>
        <v>0</v>
      </c>
      <c r="BH90" s="175">
        <f t="shared" si="7"/>
        <v>0</v>
      </c>
      <c r="BI90" s="175">
        <f t="shared" si="8"/>
        <v>0</v>
      </c>
      <c r="BJ90" s="16" t="s">
        <v>22</v>
      </c>
      <c r="BK90" s="175">
        <f t="shared" si="9"/>
        <v>0</v>
      </c>
      <c r="BL90" s="16" t="s">
        <v>142</v>
      </c>
      <c r="BM90" s="16" t="s">
        <v>142</v>
      </c>
    </row>
    <row r="91" spans="2:65" s="1" customFormat="1" ht="22.5" customHeight="1">
      <c r="B91" s="163"/>
      <c r="C91" s="164" t="s">
        <v>153</v>
      </c>
      <c r="D91" s="164" t="s">
        <v>137</v>
      </c>
      <c r="E91" s="165" t="s">
        <v>479</v>
      </c>
      <c r="F91" s="166" t="s">
        <v>480</v>
      </c>
      <c r="G91" s="167" t="s">
        <v>169</v>
      </c>
      <c r="H91" s="168">
        <v>368.5</v>
      </c>
      <c r="I91" s="169"/>
      <c r="J91" s="170">
        <f t="shared" si="0"/>
        <v>0</v>
      </c>
      <c r="K91" s="166" t="s">
        <v>141</v>
      </c>
      <c r="L91" s="33"/>
      <c r="M91" s="171" t="s">
        <v>20</v>
      </c>
      <c r="N91" s="172" t="s">
        <v>45</v>
      </c>
      <c r="O91" s="34"/>
      <c r="P91" s="173">
        <f t="shared" si="1"/>
        <v>0</v>
      </c>
      <c r="Q91" s="173">
        <v>0</v>
      </c>
      <c r="R91" s="173">
        <f t="shared" si="2"/>
        <v>0</v>
      </c>
      <c r="S91" s="173">
        <v>0</v>
      </c>
      <c r="T91" s="174">
        <f t="shared" si="3"/>
        <v>0</v>
      </c>
      <c r="AR91" s="16" t="s">
        <v>142</v>
      </c>
      <c r="AT91" s="16" t="s">
        <v>137</v>
      </c>
      <c r="AU91" s="16" t="s">
        <v>83</v>
      </c>
      <c r="AY91" s="16" t="s">
        <v>135</v>
      </c>
      <c r="BE91" s="175">
        <f t="shared" si="4"/>
        <v>0</v>
      </c>
      <c r="BF91" s="175">
        <f t="shared" si="5"/>
        <v>0</v>
      </c>
      <c r="BG91" s="175">
        <f t="shared" si="6"/>
        <v>0</v>
      </c>
      <c r="BH91" s="175">
        <f t="shared" si="7"/>
        <v>0</v>
      </c>
      <c r="BI91" s="175">
        <f t="shared" si="8"/>
        <v>0</v>
      </c>
      <c r="BJ91" s="16" t="s">
        <v>22</v>
      </c>
      <c r="BK91" s="175">
        <f t="shared" si="9"/>
        <v>0</v>
      </c>
      <c r="BL91" s="16" t="s">
        <v>142</v>
      </c>
      <c r="BM91" s="16" t="s">
        <v>153</v>
      </c>
    </row>
    <row r="92" spans="2:65" s="1" customFormat="1" ht="22.5" customHeight="1">
      <c r="B92" s="163"/>
      <c r="C92" s="164" t="s">
        <v>156</v>
      </c>
      <c r="D92" s="164" t="s">
        <v>137</v>
      </c>
      <c r="E92" s="165" t="s">
        <v>481</v>
      </c>
      <c r="F92" s="166" t="s">
        <v>482</v>
      </c>
      <c r="G92" s="167" t="s">
        <v>150</v>
      </c>
      <c r="H92" s="168">
        <v>799.9</v>
      </c>
      <c r="I92" s="169"/>
      <c r="J92" s="170">
        <f t="shared" si="0"/>
        <v>0</v>
      </c>
      <c r="K92" s="166" t="s">
        <v>141</v>
      </c>
      <c r="L92" s="33"/>
      <c r="M92" s="171" t="s">
        <v>20</v>
      </c>
      <c r="N92" s="172" t="s">
        <v>45</v>
      </c>
      <c r="O92" s="34"/>
      <c r="P92" s="173">
        <f t="shared" si="1"/>
        <v>0</v>
      </c>
      <c r="Q92" s="173">
        <v>0.00085132</v>
      </c>
      <c r="R92" s="173">
        <f t="shared" si="2"/>
        <v>0.680970868</v>
      </c>
      <c r="S92" s="173">
        <v>0</v>
      </c>
      <c r="T92" s="174">
        <f t="shared" si="3"/>
        <v>0</v>
      </c>
      <c r="AR92" s="16" t="s">
        <v>142</v>
      </c>
      <c r="AT92" s="16" t="s">
        <v>137</v>
      </c>
      <c r="AU92" s="16" t="s">
        <v>83</v>
      </c>
      <c r="AY92" s="16" t="s">
        <v>135</v>
      </c>
      <c r="BE92" s="175">
        <f t="shared" si="4"/>
        <v>0</v>
      </c>
      <c r="BF92" s="175">
        <f t="shared" si="5"/>
        <v>0</v>
      </c>
      <c r="BG92" s="175">
        <f t="shared" si="6"/>
        <v>0</v>
      </c>
      <c r="BH92" s="175">
        <f t="shared" si="7"/>
        <v>0</v>
      </c>
      <c r="BI92" s="175">
        <f t="shared" si="8"/>
        <v>0</v>
      </c>
      <c r="BJ92" s="16" t="s">
        <v>22</v>
      </c>
      <c r="BK92" s="175">
        <f t="shared" si="9"/>
        <v>0</v>
      </c>
      <c r="BL92" s="16" t="s">
        <v>142</v>
      </c>
      <c r="BM92" s="16" t="s">
        <v>156</v>
      </c>
    </row>
    <row r="93" spans="2:65" s="1" customFormat="1" ht="22.5" customHeight="1">
      <c r="B93" s="163"/>
      <c r="C93" s="164" t="s">
        <v>159</v>
      </c>
      <c r="D93" s="164" t="s">
        <v>137</v>
      </c>
      <c r="E93" s="165" t="s">
        <v>483</v>
      </c>
      <c r="F93" s="166" t="s">
        <v>484</v>
      </c>
      <c r="G93" s="167" t="s">
        <v>150</v>
      </c>
      <c r="H93" s="168">
        <v>799.9</v>
      </c>
      <c r="I93" s="169"/>
      <c r="J93" s="170">
        <f t="shared" si="0"/>
        <v>0</v>
      </c>
      <c r="K93" s="166" t="s">
        <v>141</v>
      </c>
      <c r="L93" s="33"/>
      <c r="M93" s="171" t="s">
        <v>20</v>
      </c>
      <c r="N93" s="172" t="s">
        <v>45</v>
      </c>
      <c r="O93" s="34"/>
      <c r="P93" s="173">
        <f t="shared" si="1"/>
        <v>0</v>
      </c>
      <c r="Q93" s="173">
        <v>0</v>
      </c>
      <c r="R93" s="173">
        <f t="shared" si="2"/>
        <v>0</v>
      </c>
      <c r="S93" s="173">
        <v>0</v>
      </c>
      <c r="T93" s="174">
        <f t="shared" si="3"/>
        <v>0</v>
      </c>
      <c r="AR93" s="16" t="s">
        <v>142</v>
      </c>
      <c r="AT93" s="16" t="s">
        <v>137</v>
      </c>
      <c r="AU93" s="16" t="s">
        <v>83</v>
      </c>
      <c r="AY93" s="16" t="s">
        <v>135</v>
      </c>
      <c r="BE93" s="175">
        <f t="shared" si="4"/>
        <v>0</v>
      </c>
      <c r="BF93" s="175">
        <f t="shared" si="5"/>
        <v>0</v>
      </c>
      <c r="BG93" s="175">
        <f t="shared" si="6"/>
        <v>0</v>
      </c>
      <c r="BH93" s="175">
        <f t="shared" si="7"/>
        <v>0</v>
      </c>
      <c r="BI93" s="175">
        <f t="shared" si="8"/>
        <v>0</v>
      </c>
      <c r="BJ93" s="16" t="s">
        <v>22</v>
      </c>
      <c r="BK93" s="175">
        <f t="shared" si="9"/>
        <v>0</v>
      </c>
      <c r="BL93" s="16" t="s">
        <v>142</v>
      </c>
      <c r="BM93" s="16" t="s">
        <v>159</v>
      </c>
    </row>
    <row r="94" spans="2:65" s="1" customFormat="1" ht="22.5" customHeight="1">
      <c r="B94" s="163"/>
      <c r="C94" s="164" t="s">
        <v>162</v>
      </c>
      <c r="D94" s="164" t="s">
        <v>137</v>
      </c>
      <c r="E94" s="165" t="s">
        <v>485</v>
      </c>
      <c r="F94" s="166" t="s">
        <v>486</v>
      </c>
      <c r="G94" s="167" t="s">
        <v>169</v>
      </c>
      <c r="H94" s="168">
        <v>368.5</v>
      </c>
      <c r="I94" s="169"/>
      <c r="J94" s="170">
        <f t="shared" si="0"/>
        <v>0</v>
      </c>
      <c r="K94" s="166" t="s">
        <v>141</v>
      </c>
      <c r="L94" s="33"/>
      <c r="M94" s="171" t="s">
        <v>20</v>
      </c>
      <c r="N94" s="172" t="s">
        <v>45</v>
      </c>
      <c r="O94" s="34"/>
      <c r="P94" s="173">
        <f t="shared" si="1"/>
        <v>0</v>
      </c>
      <c r="Q94" s="173">
        <v>0</v>
      </c>
      <c r="R94" s="173">
        <f t="shared" si="2"/>
        <v>0</v>
      </c>
      <c r="S94" s="173">
        <v>0</v>
      </c>
      <c r="T94" s="174">
        <f t="shared" si="3"/>
        <v>0</v>
      </c>
      <c r="AR94" s="16" t="s">
        <v>142</v>
      </c>
      <c r="AT94" s="16" t="s">
        <v>137</v>
      </c>
      <c r="AU94" s="16" t="s">
        <v>83</v>
      </c>
      <c r="AY94" s="16" t="s">
        <v>135</v>
      </c>
      <c r="BE94" s="175">
        <f t="shared" si="4"/>
        <v>0</v>
      </c>
      <c r="BF94" s="175">
        <f t="shared" si="5"/>
        <v>0</v>
      </c>
      <c r="BG94" s="175">
        <f t="shared" si="6"/>
        <v>0</v>
      </c>
      <c r="BH94" s="175">
        <f t="shared" si="7"/>
        <v>0</v>
      </c>
      <c r="BI94" s="175">
        <f t="shared" si="8"/>
        <v>0</v>
      </c>
      <c r="BJ94" s="16" t="s">
        <v>22</v>
      </c>
      <c r="BK94" s="175">
        <f t="shared" si="9"/>
        <v>0</v>
      </c>
      <c r="BL94" s="16" t="s">
        <v>142</v>
      </c>
      <c r="BM94" s="16" t="s">
        <v>162</v>
      </c>
    </row>
    <row r="95" spans="2:65" s="1" customFormat="1" ht="22.5" customHeight="1">
      <c r="B95" s="163"/>
      <c r="C95" s="164" t="s">
        <v>166</v>
      </c>
      <c r="D95" s="164" t="s">
        <v>137</v>
      </c>
      <c r="E95" s="165" t="s">
        <v>173</v>
      </c>
      <c r="F95" s="166" t="s">
        <v>174</v>
      </c>
      <c r="G95" s="167" t="s">
        <v>169</v>
      </c>
      <c r="H95" s="168">
        <v>123</v>
      </c>
      <c r="I95" s="169"/>
      <c r="J95" s="170">
        <f t="shared" si="0"/>
        <v>0</v>
      </c>
      <c r="K95" s="166" t="s">
        <v>141</v>
      </c>
      <c r="L95" s="33"/>
      <c r="M95" s="171" t="s">
        <v>20</v>
      </c>
      <c r="N95" s="172" t="s">
        <v>45</v>
      </c>
      <c r="O95" s="34"/>
      <c r="P95" s="173">
        <f t="shared" si="1"/>
        <v>0</v>
      </c>
      <c r="Q95" s="173">
        <v>0</v>
      </c>
      <c r="R95" s="173">
        <f t="shared" si="2"/>
        <v>0</v>
      </c>
      <c r="S95" s="173">
        <v>0</v>
      </c>
      <c r="T95" s="174">
        <f t="shared" si="3"/>
        <v>0</v>
      </c>
      <c r="AR95" s="16" t="s">
        <v>142</v>
      </c>
      <c r="AT95" s="16" t="s">
        <v>137</v>
      </c>
      <c r="AU95" s="16" t="s">
        <v>83</v>
      </c>
      <c r="AY95" s="16" t="s">
        <v>135</v>
      </c>
      <c r="BE95" s="175">
        <f t="shared" si="4"/>
        <v>0</v>
      </c>
      <c r="BF95" s="175">
        <f t="shared" si="5"/>
        <v>0</v>
      </c>
      <c r="BG95" s="175">
        <f t="shared" si="6"/>
        <v>0</v>
      </c>
      <c r="BH95" s="175">
        <f t="shared" si="7"/>
        <v>0</v>
      </c>
      <c r="BI95" s="175">
        <f t="shared" si="8"/>
        <v>0</v>
      </c>
      <c r="BJ95" s="16" t="s">
        <v>22</v>
      </c>
      <c r="BK95" s="175">
        <f t="shared" si="9"/>
        <v>0</v>
      </c>
      <c r="BL95" s="16" t="s">
        <v>142</v>
      </c>
      <c r="BM95" s="16" t="s">
        <v>166</v>
      </c>
    </row>
    <row r="96" spans="2:51" s="11" customFormat="1" ht="13.5">
      <c r="B96" s="176"/>
      <c r="D96" s="186" t="s">
        <v>175</v>
      </c>
      <c r="E96" s="207" t="s">
        <v>20</v>
      </c>
      <c r="F96" s="195" t="s">
        <v>487</v>
      </c>
      <c r="H96" s="196">
        <v>123</v>
      </c>
      <c r="I96" s="181"/>
      <c r="L96" s="176"/>
      <c r="M96" s="182"/>
      <c r="N96" s="183"/>
      <c r="O96" s="183"/>
      <c r="P96" s="183"/>
      <c r="Q96" s="183"/>
      <c r="R96" s="183"/>
      <c r="S96" s="183"/>
      <c r="T96" s="184"/>
      <c r="AT96" s="178" t="s">
        <v>175</v>
      </c>
      <c r="AU96" s="178" t="s">
        <v>83</v>
      </c>
      <c r="AV96" s="11" t="s">
        <v>83</v>
      </c>
      <c r="AW96" s="11" t="s">
        <v>37</v>
      </c>
      <c r="AX96" s="11" t="s">
        <v>22</v>
      </c>
      <c r="AY96" s="178" t="s">
        <v>135</v>
      </c>
    </row>
    <row r="97" spans="2:65" s="1" customFormat="1" ht="22.5" customHeight="1">
      <c r="B97" s="163"/>
      <c r="C97" s="164" t="s">
        <v>27</v>
      </c>
      <c r="D97" s="164" t="s">
        <v>137</v>
      </c>
      <c r="E97" s="165" t="s">
        <v>173</v>
      </c>
      <c r="F97" s="166" t="s">
        <v>174</v>
      </c>
      <c r="G97" s="167" t="s">
        <v>169</v>
      </c>
      <c r="H97" s="168">
        <v>3.15</v>
      </c>
      <c r="I97" s="169"/>
      <c r="J97" s="170">
        <f>ROUND(I97*H97,2)</f>
        <v>0</v>
      </c>
      <c r="K97" s="166" t="s">
        <v>141</v>
      </c>
      <c r="L97" s="33"/>
      <c r="M97" s="171" t="s">
        <v>20</v>
      </c>
      <c r="N97" s="172" t="s">
        <v>45</v>
      </c>
      <c r="O97" s="34"/>
      <c r="P97" s="173">
        <f>O97*H97</f>
        <v>0</v>
      </c>
      <c r="Q97" s="173">
        <v>0</v>
      </c>
      <c r="R97" s="173">
        <f>Q97*H97</f>
        <v>0</v>
      </c>
      <c r="S97" s="173">
        <v>0</v>
      </c>
      <c r="T97" s="174">
        <f>S97*H97</f>
        <v>0</v>
      </c>
      <c r="AR97" s="16" t="s">
        <v>142</v>
      </c>
      <c r="AT97" s="16" t="s">
        <v>137</v>
      </c>
      <c r="AU97" s="16" t="s">
        <v>83</v>
      </c>
      <c r="AY97" s="16" t="s">
        <v>135</v>
      </c>
      <c r="BE97" s="175">
        <f>IF(N97="základní",J97,0)</f>
        <v>0</v>
      </c>
      <c r="BF97" s="175">
        <f>IF(N97="snížená",J97,0)</f>
        <v>0</v>
      </c>
      <c r="BG97" s="175">
        <f>IF(N97="zákl. přenesená",J97,0)</f>
        <v>0</v>
      </c>
      <c r="BH97" s="175">
        <f>IF(N97="sníž. přenesená",J97,0)</f>
        <v>0</v>
      </c>
      <c r="BI97" s="175">
        <f>IF(N97="nulová",J97,0)</f>
        <v>0</v>
      </c>
      <c r="BJ97" s="16" t="s">
        <v>22</v>
      </c>
      <c r="BK97" s="175">
        <f>ROUND(I97*H97,2)</f>
        <v>0</v>
      </c>
      <c r="BL97" s="16" t="s">
        <v>142</v>
      </c>
      <c r="BM97" s="16" t="s">
        <v>488</v>
      </c>
    </row>
    <row r="98" spans="2:51" s="11" customFormat="1" ht="13.5">
      <c r="B98" s="176"/>
      <c r="D98" s="186" t="s">
        <v>175</v>
      </c>
      <c r="E98" s="207" t="s">
        <v>20</v>
      </c>
      <c r="F98" s="195" t="s">
        <v>489</v>
      </c>
      <c r="H98" s="196">
        <v>3.15</v>
      </c>
      <c r="I98" s="181"/>
      <c r="L98" s="176"/>
      <c r="M98" s="182"/>
      <c r="N98" s="183"/>
      <c r="O98" s="183"/>
      <c r="P98" s="183"/>
      <c r="Q98" s="183"/>
      <c r="R98" s="183"/>
      <c r="S98" s="183"/>
      <c r="T98" s="184"/>
      <c r="AT98" s="178" t="s">
        <v>175</v>
      </c>
      <c r="AU98" s="178" t="s">
        <v>83</v>
      </c>
      <c r="AV98" s="11" t="s">
        <v>83</v>
      </c>
      <c r="AW98" s="11" t="s">
        <v>37</v>
      </c>
      <c r="AX98" s="11" t="s">
        <v>22</v>
      </c>
      <c r="AY98" s="178" t="s">
        <v>135</v>
      </c>
    </row>
    <row r="99" spans="2:65" s="1" customFormat="1" ht="31.5" customHeight="1">
      <c r="B99" s="163"/>
      <c r="C99" s="164" t="s">
        <v>172</v>
      </c>
      <c r="D99" s="164" t="s">
        <v>137</v>
      </c>
      <c r="E99" s="165" t="s">
        <v>180</v>
      </c>
      <c r="F99" s="166" t="s">
        <v>181</v>
      </c>
      <c r="G99" s="167" t="s">
        <v>169</v>
      </c>
      <c r="H99" s="168">
        <v>31.5</v>
      </c>
      <c r="I99" s="169"/>
      <c r="J99" s="170">
        <f>ROUND(I99*H99,2)</f>
        <v>0</v>
      </c>
      <c r="K99" s="166" t="s">
        <v>141</v>
      </c>
      <c r="L99" s="33"/>
      <c r="M99" s="171" t="s">
        <v>20</v>
      </c>
      <c r="N99" s="172" t="s">
        <v>45</v>
      </c>
      <c r="O99" s="34"/>
      <c r="P99" s="173">
        <f>O99*H99</f>
        <v>0</v>
      </c>
      <c r="Q99" s="173">
        <v>0</v>
      </c>
      <c r="R99" s="173">
        <f>Q99*H99</f>
        <v>0</v>
      </c>
      <c r="S99" s="173">
        <v>0</v>
      </c>
      <c r="T99" s="174">
        <f>S99*H99</f>
        <v>0</v>
      </c>
      <c r="AR99" s="16" t="s">
        <v>142</v>
      </c>
      <c r="AT99" s="16" t="s">
        <v>137</v>
      </c>
      <c r="AU99" s="16" t="s">
        <v>83</v>
      </c>
      <c r="AY99" s="16" t="s">
        <v>135</v>
      </c>
      <c r="BE99" s="175">
        <f>IF(N99="základní",J99,0)</f>
        <v>0</v>
      </c>
      <c r="BF99" s="175">
        <f>IF(N99="snížená",J99,0)</f>
        <v>0</v>
      </c>
      <c r="BG99" s="175">
        <f>IF(N99="zákl. přenesená",J99,0)</f>
        <v>0</v>
      </c>
      <c r="BH99" s="175">
        <f>IF(N99="sníž. přenesená",J99,0)</f>
        <v>0</v>
      </c>
      <c r="BI99" s="175">
        <f>IF(N99="nulová",J99,0)</f>
        <v>0</v>
      </c>
      <c r="BJ99" s="16" t="s">
        <v>22</v>
      </c>
      <c r="BK99" s="175">
        <f>ROUND(I99*H99,2)</f>
        <v>0</v>
      </c>
      <c r="BL99" s="16" t="s">
        <v>142</v>
      </c>
      <c r="BM99" s="16" t="s">
        <v>490</v>
      </c>
    </row>
    <row r="100" spans="2:51" s="11" customFormat="1" ht="13.5">
      <c r="B100" s="176"/>
      <c r="D100" s="177" t="s">
        <v>175</v>
      </c>
      <c r="E100" s="178" t="s">
        <v>20</v>
      </c>
      <c r="F100" s="179" t="s">
        <v>489</v>
      </c>
      <c r="H100" s="180">
        <v>3.15</v>
      </c>
      <c r="I100" s="181"/>
      <c r="L100" s="176"/>
      <c r="M100" s="182"/>
      <c r="N100" s="183"/>
      <c r="O100" s="183"/>
      <c r="P100" s="183"/>
      <c r="Q100" s="183"/>
      <c r="R100" s="183"/>
      <c r="S100" s="183"/>
      <c r="T100" s="184"/>
      <c r="AT100" s="178" t="s">
        <v>175</v>
      </c>
      <c r="AU100" s="178" t="s">
        <v>83</v>
      </c>
      <c r="AV100" s="11" t="s">
        <v>83</v>
      </c>
      <c r="AW100" s="11" t="s">
        <v>37</v>
      </c>
      <c r="AX100" s="11" t="s">
        <v>22</v>
      </c>
      <c r="AY100" s="178" t="s">
        <v>135</v>
      </c>
    </row>
    <row r="101" spans="2:51" s="11" customFormat="1" ht="13.5">
      <c r="B101" s="176"/>
      <c r="D101" s="186" t="s">
        <v>175</v>
      </c>
      <c r="F101" s="195" t="s">
        <v>491</v>
      </c>
      <c r="H101" s="196">
        <v>31.5</v>
      </c>
      <c r="I101" s="181"/>
      <c r="L101" s="176"/>
      <c r="M101" s="182"/>
      <c r="N101" s="183"/>
      <c r="O101" s="183"/>
      <c r="P101" s="183"/>
      <c r="Q101" s="183"/>
      <c r="R101" s="183"/>
      <c r="S101" s="183"/>
      <c r="T101" s="184"/>
      <c r="AT101" s="178" t="s">
        <v>175</v>
      </c>
      <c r="AU101" s="178" t="s">
        <v>83</v>
      </c>
      <c r="AV101" s="11" t="s">
        <v>83</v>
      </c>
      <c r="AW101" s="11" t="s">
        <v>4</v>
      </c>
      <c r="AX101" s="11" t="s">
        <v>22</v>
      </c>
      <c r="AY101" s="178" t="s">
        <v>135</v>
      </c>
    </row>
    <row r="102" spans="2:65" s="1" customFormat="1" ht="22.5" customHeight="1">
      <c r="B102" s="163"/>
      <c r="C102" s="164" t="s">
        <v>179</v>
      </c>
      <c r="D102" s="164" t="s">
        <v>137</v>
      </c>
      <c r="E102" s="165" t="s">
        <v>188</v>
      </c>
      <c r="F102" s="166" t="s">
        <v>189</v>
      </c>
      <c r="G102" s="167" t="s">
        <v>169</v>
      </c>
      <c r="H102" s="168">
        <v>123.2</v>
      </c>
      <c r="I102" s="169"/>
      <c r="J102" s="170">
        <f>ROUND(I102*H102,2)</f>
        <v>0</v>
      </c>
      <c r="K102" s="166" t="s">
        <v>141</v>
      </c>
      <c r="L102" s="33"/>
      <c r="M102" s="171" t="s">
        <v>20</v>
      </c>
      <c r="N102" s="172" t="s">
        <v>45</v>
      </c>
      <c r="O102" s="34"/>
      <c r="P102" s="173">
        <f>O102*H102</f>
        <v>0</v>
      </c>
      <c r="Q102" s="173">
        <v>0</v>
      </c>
      <c r="R102" s="173">
        <f>Q102*H102</f>
        <v>0</v>
      </c>
      <c r="S102" s="173">
        <v>0</v>
      </c>
      <c r="T102" s="174">
        <f>S102*H102</f>
        <v>0</v>
      </c>
      <c r="AR102" s="16" t="s">
        <v>142</v>
      </c>
      <c r="AT102" s="16" t="s">
        <v>137</v>
      </c>
      <c r="AU102" s="16" t="s">
        <v>83</v>
      </c>
      <c r="AY102" s="16" t="s">
        <v>135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6" t="s">
        <v>22</v>
      </c>
      <c r="BK102" s="175">
        <f>ROUND(I102*H102,2)</f>
        <v>0</v>
      </c>
      <c r="BL102" s="16" t="s">
        <v>142</v>
      </c>
      <c r="BM102" s="16" t="s">
        <v>27</v>
      </c>
    </row>
    <row r="103" spans="2:65" s="1" customFormat="1" ht="22.5" customHeight="1">
      <c r="B103" s="163"/>
      <c r="C103" s="164" t="s">
        <v>184</v>
      </c>
      <c r="D103" s="164" t="s">
        <v>137</v>
      </c>
      <c r="E103" s="165" t="s">
        <v>190</v>
      </c>
      <c r="F103" s="166" t="s">
        <v>191</v>
      </c>
      <c r="G103" s="167" t="s">
        <v>192</v>
      </c>
      <c r="H103" s="168">
        <v>209.44</v>
      </c>
      <c r="I103" s="169"/>
      <c r="J103" s="170">
        <f>ROUND(I103*H103,2)</f>
        <v>0</v>
      </c>
      <c r="K103" s="166" t="s">
        <v>141</v>
      </c>
      <c r="L103" s="33"/>
      <c r="M103" s="171" t="s">
        <v>20</v>
      </c>
      <c r="N103" s="172" t="s">
        <v>45</v>
      </c>
      <c r="O103" s="34"/>
      <c r="P103" s="173">
        <f>O103*H103</f>
        <v>0</v>
      </c>
      <c r="Q103" s="173">
        <v>0</v>
      </c>
      <c r="R103" s="173">
        <f>Q103*H103</f>
        <v>0</v>
      </c>
      <c r="S103" s="173">
        <v>0</v>
      </c>
      <c r="T103" s="174">
        <f>S103*H103</f>
        <v>0</v>
      </c>
      <c r="AR103" s="16" t="s">
        <v>142</v>
      </c>
      <c r="AT103" s="16" t="s">
        <v>137</v>
      </c>
      <c r="AU103" s="16" t="s">
        <v>83</v>
      </c>
      <c r="AY103" s="16" t="s">
        <v>135</v>
      </c>
      <c r="BE103" s="175">
        <f>IF(N103="základní",J103,0)</f>
        <v>0</v>
      </c>
      <c r="BF103" s="175">
        <f>IF(N103="snížená",J103,0)</f>
        <v>0</v>
      </c>
      <c r="BG103" s="175">
        <f>IF(N103="zákl. přenesená",J103,0)</f>
        <v>0</v>
      </c>
      <c r="BH103" s="175">
        <f>IF(N103="sníž. přenesená",J103,0)</f>
        <v>0</v>
      </c>
      <c r="BI103" s="175">
        <f>IF(N103="nulová",J103,0)</f>
        <v>0</v>
      </c>
      <c r="BJ103" s="16" t="s">
        <v>22</v>
      </c>
      <c r="BK103" s="175">
        <f>ROUND(I103*H103,2)</f>
        <v>0</v>
      </c>
      <c r="BL103" s="16" t="s">
        <v>142</v>
      </c>
      <c r="BM103" s="16" t="s">
        <v>492</v>
      </c>
    </row>
    <row r="104" spans="2:51" s="11" customFormat="1" ht="13.5">
      <c r="B104" s="176"/>
      <c r="D104" s="186" t="s">
        <v>175</v>
      </c>
      <c r="F104" s="195" t="s">
        <v>493</v>
      </c>
      <c r="H104" s="196">
        <v>209.44</v>
      </c>
      <c r="I104" s="181"/>
      <c r="L104" s="176"/>
      <c r="M104" s="182"/>
      <c r="N104" s="183"/>
      <c r="O104" s="183"/>
      <c r="P104" s="183"/>
      <c r="Q104" s="183"/>
      <c r="R104" s="183"/>
      <c r="S104" s="183"/>
      <c r="T104" s="184"/>
      <c r="AT104" s="178" t="s">
        <v>175</v>
      </c>
      <c r="AU104" s="178" t="s">
        <v>83</v>
      </c>
      <c r="AV104" s="11" t="s">
        <v>83</v>
      </c>
      <c r="AW104" s="11" t="s">
        <v>4</v>
      </c>
      <c r="AX104" s="11" t="s">
        <v>22</v>
      </c>
      <c r="AY104" s="178" t="s">
        <v>135</v>
      </c>
    </row>
    <row r="105" spans="2:65" s="1" customFormat="1" ht="22.5" customHeight="1">
      <c r="B105" s="163"/>
      <c r="C105" s="164" t="s">
        <v>187</v>
      </c>
      <c r="D105" s="164" t="s">
        <v>137</v>
      </c>
      <c r="E105" s="165" t="s">
        <v>494</v>
      </c>
      <c r="F105" s="166" t="s">
        <v>495</v>
      </c>
      <c r="G105" s="167" t="s">
        <v>169</v>
      </c>
      <c r="H105" s="168">
        <v>245.3</v>
      </c>
      <c r="I105" s="169"/>
      <c r="J105" s="170">
        <f aca="true" t="shared" si="10" ref="J105:J112">ROUND(I105*H105,2)</f>
        <v>0</v>
      </c>
      <c r="K105" s="166" t="s">
        <v>141</v>
      </c>
      <c r="L105" s="33"/>
      <c r="M105" s="171" t="s">
        <v>20</v>
      </c>
      <c r="N105" s="172" t="s">
        <v>45</v>
      </c>
      <c r="O105" s="34"/>
      <c r="P105" s="173">
        <f aca="true" t="shared" si="11" ref="P105:P112">O105*H105</f>
        <v>0</v>
      </c>
      <c r="Q105" s="173">
        <v>0</v>
      </c>
      <c r="R105" s="173">
        <f aca="true" t="shared" si="12" ref="R105:R112">Q105*H105</f>
        <v>0</v>
      </c>
      <c r="S105" s="173">
        <v>0</v>
      </c>
      <c r="T105" s="174">
        <f aca="true" t="shared" si="13" ref="T105:T112">S105*H105</f>
        <v>0</v>
      </c>
      <c r="AR105" s="16" t="s">
        <v>142</v>
      </c>
      <c r="AT105" s="16" t="s">
        <v>137</v>
      </c>
      <c r="AU105" s="16" t="s">
        <v>83</v>
      </c>
      <c r="AY105" s="16" t="s">
        <v>135</v>
      </c>
      <c r="BE105" s="175">
        <f aca="true" t="shared" si="14" ref="BE105:BE112">IF(N105="základní",J105,0)</f>
        <v>0</v>
      </c>
      <c r="BF105" s="175">
        <f aca="true" t="shared" si="15" ref="BF105:BF112">IF(N105="snížená",J105,0)</f>
        <v>0</v>
      </c>
      <c r="BG105" s="175">
        <f aca="true" t="shared" si="16" ref="BG105:BG112">IF(N105="zákl. přenesená",J105,0)</f>
        <v>0</v>
      </c>
      <c r="BH105" s="175">
        <f aca="true" t="shared" si="17" ref="BH105:BH112">IF(N105="sníž. přenesená",J105,0)</f>
        <v>0</v>
      </c>
      <c r="BI105" s="175">
        <f aca="true" t="shared" si="18" ref="BI105:BI112">IF(N105="nulová",J105,0)</f>
        <v>0</v>
      </c>
      <c r="BJ105" s="16" t="s">
        <v>22</v>
      </c>
      <c r="BK105" s="175">
        <f aca="true" t="shared" si="19" ref="BK105:BK112">ROUND(I105*H105,2)</f>
        <v>0</v>
      </c>
      <c r="BL105" s="16" t="s">
        <v>142</v>
      </c>
      <c r="BM105" s="16" t="s">
        <v>172</v>
      </c>
    </row>
    <row r="106" spans="2:65" s="1" customFormat="1" ht="22.5" customHeight="1">
      <c r="B106" s="163"/>
      <c r="C106" s="164" t="s">
        <v>8</v>
      </c>
      <c r="D106" s="164" t="s">
        <v>137</v>
      </c>
      <c r="E106" s="165" t="s">
        <v>496</v>
      </c>
      <c r="F106" s="166" t="s">
        <v>497</v>
      </c>
      <c r="G106" s="167" t="s">
        <v>169</v>
      </c>
      <c r="H106" s="168">
        <v>91.4</v>
      </c>
      <c r="I106" s="169"/>
      <c r="J106" s="170">
        <f t="shared" si="10"/>
        <v>0</v>
      </c>
      <c r="K106" s="166" t="s">
        <v>141</v>
      </c>
      <c r="L106" s="33"/>
      <c r="M106" s="171" t="s">
        <v>20</v>
      </c>
      <c r="N106" s="172" t="s">
        <v>45</v>
      </c>
      <c r="O106" s="34"/>
      <c r="P106" s="173">
        <f t="shared" si="11"/>
        <v>0</v>
      </c>
      <c r="Q106" s="173">
        <v>0</v>
      </c>
      <c r="R106" s="173">
        <f t="shared" si="12"/>
        <v>0</v>
      </c>
      <c r="S106" s="173">
        <v>0</v>
      </c>
      <c r="T106" s="174">
        <f t="shared" si="13"/>
        <v>0</v>
      </c>
      <c r="AR106" s="16" t="s">
        <v>142</v>
      </c>
      <c r="AT106" s="16" t="s">
        <v>137</v>
      </c>
      <c r="AU106" s="16" t="s">
        <v>83</v>
      </c>
      <c r="AY106" s="16" t="s">
        <v>135</v>
      </c>
      <c r="BE106" s="175">
        <f t="shared" si="14"/>
        <v>0</v>
      </c>
      <c r="BF106" s="175">
        <f t="shared" si="15"/>
        <v>0</v>
      </c>
      <c r="BG106" s="175">
        <f t="shared" si="16"/>
        <v>0</v>
      </c>
      <c r="BH106" s="175">
        <f t="shared" si="17"/>
        <v>0</v>
      </c>
      <c r="BI106" s="175">
        <f t="shared" si="18"/>
        <v>0</v>
      </c>
      <c r="BJ106" s="16" t="s">
        <v>22</v>
      </c>
      <c r="BK106" s="175">
        <f t="shared" si="19"/>
        <v>0</v>
      </c>
      <c r="BL106" s="16" t="s">
        <v>142</v>
      </c>
      <c r="BM106" s="16" t="s">
        <v>179</v>
      </c>
    </row>
    <row r="107" spans="2:65" s="1" customFormat="1" ht="22.5" customHeight="1">
      <c r="B107" s="163"/>
      <c r="C107" s="197" t="s">
        <v>195</v>
      </c>
      <c r="D107" s="197" t="s">
        <v>199</v>
      </c>
      <c r="E107" s="198" t="s">
        <v>498</v>
      </c>
      <c r="F107" s="199" t="s">
        <v>499</v>
      </c>
      <c r="G107" s="200" t="s">
        <v>192</v>
      </c>
      <c r="H107" s="201">
        <v>152.64</v>
      </c>
      <c r="I107" s="202"/>
      <c r="J107" s="203">
        <f t="shared" si="10"/>
        <v>0</v>
      </c>
      <c r="K107" s="199" t="s">
        <v>141</v>
      </c>
      <c r="L107" s="204"/>
      <c r="M107" s="205" t="s">
        <v>20</v>
      </c>
      <c r="N107" s="206" t="s">
        <v>45</v>
      </c>
      <c r="O107" s="34"/>
      <c r="P107" s="173">
        <f t="shared" si="11"/>
        <v>0</v>
      </c>
      <c r="Q107" s="173">
        <v>0</v>
      </c>
      <c r="R107" s="173">
        <f t="shared" si="12"/>
        <v>0</v>
      </c>
      <c r="S107" s="173">
        <v>0</v>
      </c>
      <c r="T107" s="174">
        <f t="shared" si="13"/>
        <v>0</v>
      </c>
      <c r="AR107" s="16" t="s">
        <v>162</v>
      </c>
      <c r="AT107" s="16" t="s">
        <v>199</v>
      </c>
      <c r="AU107" s="16" t="s">
        <v>83</v>
      </c>
      <c r="AY107" s="16" t="s">
        <v>135</v>
      </c>
      <c r="BE107" s="175">
        <f t="shared" si="14"/>
        <v>0</v>
      </c>
      <c r="BF107" s="175">
        <f t="shared" si="15"/>
        <v>0</v>
      </c>
      <c r="BG107" s="175">
        <f t="shared" si="16"/>
        <v>0</v>
      </c>
      <c r="BH107" s="175">
        <f t="shared" si="17"/>
        <v>0</v>
      </c>
      <c r="BI107" s="175">
        <f t="shared" si="18"/>
        <v>0</v>
      </c>
      <c r="BJ107" s="16" t="s">
        <v>22</v>
      </c>
      <c r="BK107" s="175">
        <f t="shared" si="19"/>
        <v>0</v>
      </c>
      <c r="BL107" s="16" t="s">
        <v>142</v>
      </c>
      <c r="BM107" s="16" t="s">
        <v>184</v>
      </c>
    </row>
    <row r="108" spans="2:65" s="1" customFormat="1" ht="22.5" customHeight="1">
      <c r="B108" s="163"/>
      <c r="C108" s="164" t="s">
        <v>198</v>
      </c>
      <c r="D108" s="164" t="s">
        <v>137</v>
      </c>
      <c r="E108" s="165" t="s">
        <v>204</v>
      </c>
      <c r="F108" s="166" t="s">
        <v>205</v>
      </c>
      <c r="G108" s="167" t="s">
        <v>150</v>
      </c>
      <c r="H108" s="168">
        <v>31.5</v>
      </c>
      <c r="I108" s="169"/>
      <c r="J108" s="170">
        <f t="shared" si="10"/>
        <v>0</v>
      </c>
      <c r="K108" s="166" t="s">
        <v>141</v>
      </c>
      <c r="L108" s="33"/>
      <c r="M108" s="171" t="s">
        <v>20</v>
      </c>
      <c r="N108" s="172" t="s">
        <v>45</v>
      </c>
      <c r="O108" s="34"/>
      <c r="P108" s="173">
        <f t="shared" si="11"/>
        <v>0</v>
      </c>
      <c r="Q108" s="173">
        <v>0</v>
      </c>
      <c r="R108" s="173">
        <f t="shared" si="12"/>
        <v>0</v>
      </c>
      <c r="S108" s="173">
        <v>0</v>
      </c>
      <c r="T108" s="174">
        <f t="shared" si="13"/>
        <v>0</v>
      </c>
      <c r="AR108" s="16" t="s">
        <v>142</v>
      </c>
      <c r="AT108" s="16" t="s">
        <v>137</v>
      </c>
      <c r="AU108" s="16" t="s">
        <v>83</v>
      </c>
      <c r="AY108" s="16" t="s">
        <v>135</v>
      </c>
      <c r="BE108" s="175">
        <f t="shared" si="14"/>
        <v>0</v>
      </c>
      <c r="BF108" s="175">
        <f t="shared" si="15"/>
        <v>0</v>
      </c>
      <c r="BG108" s="175">
        <f t="shared" si="16"/>
        <v>0</v>
      </c>
      <c r="BH108" s="175">
        <f t="shared" si="17"/>
        <v>0</v>
      </c>
      <c r="BI108" s="175">
        <f t="shared" si="18"/>
        <v>0</v>
      </c>
      <c r="BJ108" s="16" t="s">
        <v>22</v>
      </c>
      <c r="BK108" s="175">
        <f t="shared" si="19"/>
        <v>0</v>
      </c>
      <c r="BL108" s="16" t="s">
        <v>142</v>
      </c>
      <c r="BM108" s="16" t="s">
        <v>187</v>
      </c>
    </row>
    <row r="109" spans="2:65" s="1" customFormat="1" ht="22.5" customHeight="1">
      <c r="B109" s="163"/>
      <c r="C109" s="197" t="s">
        <v>203</v>
      </c>
      <c r="D109" s="197" t="s">
        <v>199</v>
      </c>
      <c r="E109" s="198" t="s">
        <v>207</v>
      </c>
      <c r="F109" s="199" t="s">
        <v>208</v>
      </c>
      <c r="G109" s="200" t="s">
        <v>209</v>
      </c>
      <c r="H109" s="201">
        <v>0.97</v>
      </c>
      <c r="I109" s="202"/>
      <c r="J109" s="203">
        <f t="shared" si="10"/>
        <v>0</v>
      </c>
      <c r="K109" s="199" t="s">
        <v>141</v>
      </c>
      <c r="L109" s="204"/>
      <c r="M109" s="205" t="s">
        <v>20</v>
      </c>
      <c r="N109" s="206" t="s">
        <v>45</v>
      </c>
      <c r="O109" s="34"/>
      <c r="P109" s="173">
        <f t="shared" si="11"/>
        <v>0</v>
      </c>
      <c r="Q109" s="173">
        <v>0.001</v>
      </c>
      <c r="R109" s="173">
        <f t="shared" si="12"/>
        <v>0.0009699999999999999</v>
      </c>
      <c r="S109" s="173">
        <v>0</v>
      </c>
      <c r="T109" s="174">
        <f t="shared" si="13"/>
        <v>0</v>
      </c>
      <c r="AR109" s="16" t="s">
        <v>162</v>
      </c>
      <c r="AT109" s="16" t="s">
        <v>199</v>
      </c>
      <c r="AU109" s="16" t="s">
        <v>83</v>
      </c>
      <c r="AY109" s="16" t="s">
        <v>135</v>
      </c>
      <c r="BE109" s="175">
        <f t="shared" si="14"/>
        <v>0</v>
      </c>
      <c r="BF109" s="175">
        <f t="shared" si="15"/>
        <v>0</v>
      </c>
      <c r="BG109" s="175">
        <f t="shared" si="16"/>
        <v>0</v>
      </c>
      <c r="BH109" s="175">
        <f t="shared" si="17"/>
        <v>0</v>
      </c>
      <c r="BI109" s="175">
        <f t="shared" si="18"/>
        <v>0</v>
      </c>
      <c r="BJ109" s="16" t="s">
        <v>22</v>
      </c>
      <c r="BK109" s="175">
        <f t="shared" si="19"/>
        <v>0</v>
      </c>
      <c r="BL109" s="16" t="s">
        <v>142</v>
      </c>
      <c r="BM109" s="16" t="s">
        <v>8</v>
      </c>
    </row>
    <row r="110" spans="2:65" s="1" customFormat="1" ht="22.5" customHeight="1">
      <c r="B110" s="163"/>
      <c r="C110" s="164" t="s">
        <v>206</v>
      </c>
      <c r="D110" s="164" t="s">
        <v>137</v>
      </c>
      <c r="E110" s="165" t="s">
        <v>196</v>
      </c>
      <c r="F110" s="166" t="s">
        <v>197</v>
      </c>
      <c r="G110" s="167" t="s">
        <v>150</v>
      </c>
      <c r="H110" s="168">
        <v>31.5</v>
      </c>
      <c r="I110" s="169"/>
      <c r="J110" s="170">
        <f t="shared" si="10"/>
        <v>0</v>
      </c>
      <c r="K110" s="166" t="s">
        <v>141</v>
      </c>
      <c r="L110" s="33"/>
      <c r="M110" s="171" t="s">
        <v>20</v>
      </c>
      <c r="N110" s="172" t="s">
        <v>45</v>
      </c>
      <c r="O110" s="34"/>
      <c r="P110" s="173">
        <f t="shared" si="11"/>
        <v>0</v>
      </c>
      <c r="Q110" s="173">
        <v>0</v>
      </c>
      <c r="R110" s="173">
        <f t="shared" si="12"/>
        <v>0</v>
      </c>
      <c r="S110" s="173">
        <v>0</v>
      </c>
      <c r="T110" s="174">
        <f t="shared" si="13"/>
        <v>0</v>
      </c>
      <c r="AR110" s="16" t="s">
        <v>142</v>
      </c>
      <c r="AT110" s="16" t="s">
        <v>137</v>
      </c>
      <c r="AU110" s="16" t="s">
        <v>83</v>
      </c>
      <c r="AY110" s="16" t="s">
        <v>135</v>
      </c>
      <c r="BE110" s="175">
        <f t="shared" si="14"/>
        <v>0</v>
      </c>
      <c r="BF110" s="175">
        <f t="shared" si="15"/>
        <v>0</v>
      </c>
      <c r="BG110" s="175">
        <f t="shared" si="16"/>
        <v>0</v>
      </c>
      <c r="BH110" s="175">
        <f t="shared" si="17"/>
        <v>0</v>
      </c>
      <c r="BI110" s="175">
        <f t="shared" si="18"/>
        <v>0</v>
      </c>
      <c r="BJ110" s="16" t="s">
        <v>22</v>
      </c>
      <c r="BK110" s="175">
        <f t="shared" si="19"/>
        <v>0</v>
      </c>
      <c r="BL110" s="16" t="s">
        <v>142</v>
      </c>
      <c r="BM110" s="16" t="s">
        <v>195</v>
      </c>
    </row>
    <row r="111" spans="2:65" s="1" customFormat="1" ht="22.5" customHeight="1">
      <c r="B111" s="163"/>
      <c r="C111" s="197" t="s">
        <v>211</v>
      </c>
      <c r="D111" s="197" t="s">
        <v>199</v>
      </c>
      <c r="E111" s="198" t="s">
        <v>200</v>
      </c>
      <c r="F111" s="199" t="s">
        <v>201</v>
      </c>
      <c r="G111" s="200" t="s">
        <v>169</v>
      </c>
      <c r="H111" s="201">
        <v>3.15</v>
      </c>
      <c r="I111" s="202"/>
      <c r="J111" s="203">
        <f t="shared" si="10"/>
        <v>0</v>
      </c>
      <c r="K111" s="199" t="s">
        <v>20</v>
      </c>
      <c r="L111" s="204"/>
      <c r="M111" s="205" t="s">
        <v>20</v>
      </c>
      <c r="N111" s="206" t="s">
        <v>45</v>
      </c>
      <c r="O111" s="34"/>
      <c r="P111" s="173">
        <f t="shared" si="11"/>
        <v>0</v>
      </c>
      <c r="Q111" s="173">
        <v>0.21</v>
      </c>
      <c r="R111" s="173">
        <f t="shared" si="12"/>
        <v>0.6615</v>
      </c>
      <c r="S111" s="173">
        <v>0</v>
      </c>
      <c r="T111" s="174">
        <f t="shared" si="13"/>
        <v>0</v>
      </c>
      <c r="AR111" s="16" t="s">
        <v>162</v>
      </c>
      <c r="AT111" s="16" t="s">
        <v>199</v>
      </c>
      <c r="AU111" s="16" t="s">
        <v>83</v>
      </c>
      <c r="AY111" s="16" t="s">
        <v>135</v>
      </c>
      <c r="BE111" s="175">
        <f t="shared" si="14"/>
        <v>0</v>
      </c>
      <c r="BF111" s="175">
        <f t="shared" si="15"/>
        <v>0</v>
      </c>
      <c r="BG111" s="175">
        <f t="shared" si="16"/>
        <v>0</v>
      </c>
      <c r="BH111" s="175">
        <f t="shared" si="17"/>
        <v>0</v>
      </c>
      <c r="BI111" s="175">
        <f t="shared" si="18"/>
        <v>0</v>
      </c>
      <c r="BJ111" s="16" t="s">
        <v>22</v>
      </c>
      <c r="BK111" s="175">
        <f t="shared" si="19"/>
        <v>0</v>
      </c>
      <c r="BL111" s="16" t="s">
        <v>142</v>
      </c>
      <c r="BM111" s="16" t="s">
        <v>500</v>
      </c>
    </row>
    <row r="112" spans="2:65" s="1" customFormat="1" ht="22.5" customHeight="1">
      <c r="B112" s="163"/>
      <c r="C112" s="164" t="s">
        <v>7</v>
      </c>
      <c r="D112" s="164" t="s">
        <v>137</v>
      </c>
      <c r="E112" s="165" t="s">
        <v>212</v>
      </c>
      <c r="F112" s="166" t="s">
        <v>213</v>
      </c>
      <c r="G112" s="167" t="s">
        <v>150</v>
      </c>
      <c r="H112" s="168">
        <v>75</v>
      </c>
      <c r="I112" s="169"/>
      <c r="J112" s="170">
        <f t="shared" si="10"/>
        <v>0</v>
      </c>
      <c r="K112" s="166" t="s">
        <v>141</v>
      </c>
      <c r="L112" s="33"/>
      <c r="M112" s="171" t="s">
        <v>20</v>
      </c>
      <c r="N112" s="172" t="s">
        <v>45</v>
      </c>
      <c r="O112" s="34"/>
      <c r="P112" s="173">
        <f t="shared" si="11"/>
        <v>0</v>
      </c>
      <c r="Q112" s="173">
        <v>0</v>
      </c>
      <c r="R112" s="173">
        <f t="shared" si="12"/>
        <v>0</v>
      </c>
      <c r="S112" s="173">
        <v>0</v>
      </c>
      <c r="T112" s="174">
        <f t="shared" si="13"/>
        <v>0</v>
      </c>
      <c r="AR112" s="16" t="s">
        <v>142</v>
      </c>
      <c r="AT112" s="16" t="s">
        <v>137</v>
      </c>
      <c r="AU112" s="16" t="s">
        <v>83</v>
      </c>
      <c r="AY112" s="16" t="s">
        <v>135</v>
      </c>
      <c r="BE112" s="175">
        <f t="shared" si="14"/>
        <v>0</v>
      </c>
      <c r="BF112" s="175">
        <f t="shared" si="15"/>
        <v>0</v>
      </c>
      <c r="BG112" s="175">
        <f t="shared" si="16"/>
        <v>0</v>
      </c>
      <c r="BH112" s="175">
        <f t="shared" si="17"/>
        <v>0</v>
      </c>
      <c r="BI112" s="175">
        <f t="shared" si="18"/>
        <v>0</v>
      </c>
      <c r="BJ112" s="16" t="s">
        <v>22</v>
      </c>
      <c r="BK112" s="175">
        <f t="shared" si="19"/>
        <v>0</v>
      </c>
      <c r="BL112" s="16" t="s">
        <v>142</v>
      </c>
      <c r="BM112" s="16" t="s">
        <v>501</v>
      </c>
    </row>
    <row r="113" spans="2:63" s="10" customFormat="1" ht="29.25" customHeight="1">
      <c r="B113" s="149"/>
      <c r="D113" s="160" t="s">
        <v>73</v>
      </c>
      <c r="E113" s="161" t="s">
        <v>142</v>
      </c>
      <c r="F113" s="161" t="s">
        <v>502</v>
      </c>
      <c r="I113" s="152"/>
      <c r="J113" s="162">
        <f>BK113</f>
        <v>0</v>
      </c>
      <c r="L113" s="149"/>
      <c r="M113" s="154"/>
      <c r="N113" s="155"/>
      <c r="O113" s="155"/>
      <c r="P113" s="156">
        <f>P114</f>
        <v>0</v>
      </c>
      <c r="Q113" s="155"/>
      <c r="R113" s="156">
        <f>R114</f>
        <v>0</v>
      </c>
      <c r="S113" s="155"/>
      <c r="T113" s="157">
        <f>T114</f>
        <v>0</v>
      </c>
      <c r="AR113" s="150" t="s">
        <v>22</v>
      </c>
      <c r="AT113" s="158" t="s">
        <v>73</v>
      </c>
      <c r="AU113" s="158" t="s">
        <v>22</v>
      </c>
      <c r="AY113" s="150" t="s">
        <v>135</v>
      </c>
      <c r="BK113" s="159">
        <f>BK114</f>
        <v>0</v>
      </c>
    </row>
    <row r="114" spans="2:65" s="1" customFormat="1" ht="22.5" customHeight="1">
      <c r="B114" s="163"/>
      <c r="C114" s="164" t="s">
        <v>216</v>
      </c>
      <c r="D114" s="164" t="s">
        <v>137</v>
      </c>
      <c r="E114" s="165" t="s">
        <v>503</v>
      </c>
      <c r="F114" s="166" t="s">
        <v>504</v>
      </c>
      <c r="G114" s="167" t="s">
        <v>169</v>
      </c>
      <c r="H114" s="168">
        <v>17.1</v>
      </c>
      <c r="I114" s="169"/>
      <c r="J114" s="170">
        <f>ROUND(I114*H114,2)</f>
        <v>0</v>
      </c>
      <c r="K114" s="166" t="s">
        <v>141</v>
      </c>
      <c r="L114" s="33"/>
      <c r="M114" s="171" t="s">
        <v>20</v>
      </c>
      <c r="N114" s="172" t="s">
        <v>45</v>
      </c>
      <c r="O114" s="34"/>
      <c r="P114" s="173">
        <f>O114*H114</f>
        <v>0</v>
      </c>
      <c r="Q114" s="173">
        <v>0</v>
      </c>
      <c r="R114" s="173">
        <f>Q114*H114</f>
        <v>0</v>
      </c>
      <c r="S114" s="173">
        <v>0</v>
      </c>
      <c r="T114" s="174">
        <f>S114*H114</f>
        <v>0</v>
      </c>
      <c r="AR114" s="16" t="s">
        <v>142</v>
      </c>
      <c r="AT114" s="16" t="s">
        <v>137</v>
      </c>
      <c r="AU114" s="16" t="s">
        <v>83</v>
      </c>
      <c r="AY114" s="16" t="s">
        <v>135</v>
      </c>
      <c r="BE114" s="175">
        <f>IF(N114="základní",J114,0)</f>
        <v>0</v>
      </c>
      <c r="BF114" s="175">
        <f>IF(N114="snížená",J114,0)</f>
        <v>0</v>
      </c>
      <c r="BG114" s="175">
        <f>IF(N114="zákl. přenesená",J114,0)</f>
        <v>0</v>
      </c>
      <c r="BH114" s="175">
        <f>IF(N114="sníž. přenesená",J114,0)</f>
        <v>0</v>
      </c>
      <c r="BI114" s="175">
        <f>IF(N114="nulová",J114,0)</f>
        <v>0</v>
      </c>
      <c r="BJ114" s="16" t="s">
        <v>22</v>
      </c>
      <c r="BK114" s="175">
        <f>ROUND(I114*H114,2)</f>
        <v>0</v>
      </c>
      <c r="BL114" s="16" t="s">
        <v>142</v>
      </c>
      <c r="BM114" s="16" t="s">
        <v>198</v>
      </c>
    </row>
    <row r="115" spans="2:63" s="10" customFormat="1" ht="29.25" customHeight="1">
      <c r="B115" s="149"/>
      <c r="D115" s="160" t="s">
        <v>73</v>
      </c>
      <c r="E115" s="161" t="s">
        <v>153</v>
      </c>
      <c r="F115" s="161" t="s">
        <v>239</v>
      </c>
      <c r="I115" s="152"/>
      <c r="J115" s="162">
        <f>BK115</f>
        <v>0</v>
      </c>
      <c r="L115" s="149"/>
      <c r="M115" s="154"/>
      <c r="N115" s="155"/>
      <c r="O115" s="155"/>
      <c r="P115" s="156">
        <f>SUM(P116:P128)</f>
        <v>0</v>
      </c>
      <c r="Q115" s="155"/>
      <c r="R115" s="156">
        <f>SUM(R116:R128)</f>
        <v>18.451990000000002</v>
      </c>
      <c r="S115" s="155"/>
      <c r="T115" s="157">
        <f>SUM(T116:T128)</f>
        <v>0</v>
      </c>
      <c r="AR115" s="150" t="s">
        <v>22</v>
      </c>
      <c r="AT115" s="158" t="s">
        <v>73</v>
      </c>
      <c r="AU115" s="158" t="s">
        <v>22</v>
      </c>
      <c r="AY115" s="150" t="s">
        <v>135</v>
      </c>
      <c r="BK115" s="159">
        <f>SUM(BK116:BK128)</f>
        <v>0</v>
      </c>
    </row>
    <row r="116" spans="2:65" s="1" customFormat="1" ht="22.5" customHeight="1">
      <c r="B116" s="163"/>
      <c r="C116" s="164" t="s">
        <v>220</v>
      </c>
      <c r="D116" s="164" t="s">
        <v>137</v>
      </c>
      <c r="E116" s="165" t="s">
        <v>241</v>
      </c>
      <c r="F116" s="166" t="s">
        <v>242</v>
      </c>
      <c r="G116" s="167" t="s">
        <v>150</v>
      </c>
      <c r="H116" s="168">
        <v>75</v>
      </c>
      <c r="I116" s="169"/>
      <c r="J116" s="170">
        <f aca="true" t="shared" si="20" ref="J116:J127">ROUND(I116*H116,2)</f>
        <v>0</v>
      </c>
      <c r="K116" s="166" t="s">
        <v>141</v>
      </c>
      <c r="L116" s="33"/>
      <c r="M116" s="171" t="s">
        <v>20</v>
      </c>
      <c r="N116" s="172" t="s">
        <v>45</v>
      </c>
      <c r="O116" s="34"/>
      <c r="P116" s="173">
        <f aca="true" t="shared" si="21" ref="P116:P127">O116*H116</f>
        <v>0</v>
      </c>
      <c r="Q116" s="173">
        <v>0</v>
      </c>
      <c r="R116" s="173">
        <f aca="true" t="shared" si="22" ref="R116:R127">Q116*H116</f>
        <v>0</v>
      </c>
      <c r="S116" s="173">
        <v>0</v>
      </c>
      <c r="T116" s="174">
        <f aca="true" t="shared" si="23" ref="T116:T127">S116*H116</f>
        <v>0</v>
      </c>
      <c r="AR116" s="16" t="s">
        <v>142</v>
      </c>
      <c r="AT116" s="16" t="s">
        <v>137</v>
      </c>
      <c r="AU116" s="16" t="s">
        <v>83</v>
      </c>
      <c r="AY116" s="16" t="s">
        <v>135</v>
      </c>
      <c r="BE116" s="175">
        <f aca="true" t="shared" si="24" ref="BE116:BE127">IF(N116="základní",J116,0)</f>
        <v>0</v>
      </c>
      <c r="BF116" s="175">
        <f aca="true" t="shared" si="25" ref="BF116:BF127">IF(N116="snížená",J116,0)</f>
        <v>0</v>
      </c>
      <c r="BG116" s="175">
        <f aca="true" t="shared" si="26" ref="BG116:BG127">IF(N116="zákl. přenesená",J116,0)</f>
        <v>0</v>
      </c>
      <c r="BH116" s="175">
        <f aca="true" t="shared" si="27" ref="BH116:BH127">IF(N116="sníž. přenesená",J116,0)</f>
        <v>0</v>
      </c>
      <c r="BI116" s="175">
        <f aca="true" t="shared" si="28" ref="BI116:BI127">IF(N116="nulová",J116,0)</f>
        <v>0</v>
      </c>
      <c r="BJ116" s="16" t="s">
        <v>22</v>
      </c>
      <c r="BK116" s="175">
        <f aca="true" t="shared" si="29" ref="BK116:BK127">ROUND(I116*H116,2)</f>
        <v>0</v>
      </c>
      <c r="BL116" s="16" t="s">
        <v>142</v>
      </c>
      <c r="BM116" s="16" t="s">
        <v>505</v>
      </c>
    </row>
    <row r="117" spans="2:65" s="1" customFormat="1" ht="22.5" customHeight="1">
      <c r="B117" s="163"/>
      <c r="C117" s="164" t="s">
        <v>224</v>
      </c>
      <c r="D117" s="164" t="s">
        <v>137</v>
      </c>
      <c r="E117" s="165" t="s">
        <v>246</v>
      </c>
      <c r="F117" s="166" t="s">
        <v>247</v>
      </c>
      <c r="G117" s="167" t="s">
        <v>150</v>
      </c>
      <c r="H117" s="168">
        <v>2</v>
      </c>
      <c r="I117" s="169"/>
      <c r="J117" s="170">
        <f t="shared" si="20"/>
        <v>0</v>
      </c>
      <c r="K117" s="166" t="s">
        <v>141</v>
      </c>
      <c r="L117" s="33"/>
      <c r="M117" s="171" t="s">
        <v>20</v>
      </c>
      <c r="N117" s="172" t="s">
        <v>45</v>
      </c>
      <c r="O117" s="34"/>
      <c r="P117" s="173">
        <f t="shared" si="21"/>
        <v>0</v>
      </c>
      <c r="Q117" s="173">
        <v>0</v>
      </c>
      <c r="R117" s="173">
        <f t="shared" si="22"/>
        <v>0</v>
      </c>
      <c r="S117" s="173">
        <v>0</v>
      </c>
      <c r="T117" s="174">
        <f t="shared" si="23"/>
        <v>0</v>
      </c>
      <c r="AR117" s="16" t="s">
        <v>142</v>
      </c>
      <c r="AT117" s="16" t="s">
        <v>137</v>
      </c>
      <c r="AU117" s="16" t="s">
        <v>83</v>
      </c>
      <c r="AY117" s="16" t="s">
        <v>135</v>
      </c>
      <c r="BE117" s="175">
        <f t="shared" si="24"/>
        <v>0</v>
      </c>
      <c r="BF117" s="175">
        <f t="shared" si="25"/>
        <v>0</v>
      </c>
      <c r="BG117" s="175">
        <f t="shared" si="26"/>
        <v>0</v>
      </c>
      <c r="BH117" s="175">
        <f t="shared" si="27"/>
        <v>0</v>
      </c>
      <c r="BI117" s="175">
        <f t="shared" si="28"/>
        <v>0</v>
      </c>
      <c r="BJ117" s="16" t="s">
        <v>22</v>
      </c>
      <c r="BK117" s="175">
        <f t="shared" si="29"/>
        <v>0</v>
      </c>
      <c r="BL117" s="16" t="s">
        <v>142</v>
      </c>
      <c r="BM117" s="16" t="s">
        <v>203</v>
      </c>
    </row>
    <row r="118" spans="2:65" s="1" customFormat="1" ht="22.5" customHeight="1">
      <c r="B118" s="163"/>
      <c r="C118" s="164" t="s">
        <v>229</v>
      </c>
      <c r="D118" s="164" t="s">
        <v>137</v>
      </c>
      <c r="E118" s="165" t="s">
        <v>250</v>
      </c>
      <c r="F118" s="166" t="s">
        <v>251</v>
      </c>
      <c r="G118" s="167" t="s">
        <v>150</v>
      </c>
      <c r="H118" s="168">
        <v>1</v>
      </c>
      <c r="I118" s="169"/>
      <c r="J118" s="170">
        <f t="shared" si="20"/>
        <v>0</v>
      </c>
      <c r="K118" s="166" t="s">
        <v>141</v>
      </c>
      <c r="L118" s="33"/>
      <c r="M118" s="171" t="s">
        <v>20</v>
      </c>
      <c r="N118" s="172" t="s">
        <v>45</v>
      </c>
      <c r="O118" s="34"/>
      <c r="P118" s="173">
        <f t="shared" si="21"/>
        <v>0</v>
      </c>
      <c r="Q118" s="173">
        <v>0</v>
      </c>
      <c r="R118" s="173">
        <f t="shared" si="22"/>
        <v>0</v>
      </c>
      <c r="S118" s="173">
        <v>0</v>
      </c>
      <c r="T118" s="174">
        <f t="shared" si="23"/>
        <v>0</v>
      </c>
      <c r="AR118" s="16" t="s">
        <v>142</v>
      </c>
      <c r="AT118" s="16" t="s">
        <v>137</v>
      </c>
      <c r="AU118" s="16" t="s">
        <v>83</v>
      </c>
      <c r="AY118" s="16" t="s">
        <v>135</v>
      </c>
      <c r="BE118" s="175">
        <f t="shared" si="24"/>
        <v>0</v>
      </c>
      <c r="BF118" s="175">
        <f t="shared" si="25"/>
        <v>0</v>
      </c>
      <c r="BG118" s="175">
        <f t="shared" si="26"/>
        <v>0</v>
      </c>
      <c r="BH118" s="175">
        <f t="shared" si="27"/>
        <v>0</v>
      </c>
      <c r="BI118" s="175">
        <f t="shared" si="28"/>
        <v>0</v>
      </c>
      <c r="BJ118" s="16" t="s">
        <v>22</v>
      </c>
      <c r="BK118" s="175">
        <f t="shared" si="29"/>
        <v>0</v>
      </c>
      <c r="BL118" s="16" t="s">
        <v>142</v>
      </c>
      <c r="BM118" s="16" t="s">
        <v>206</v>
      </c>
    </row>
    <row r="119" spans="2:65" s="1" customFormat="1" ht="22.5" customHeight="1">
      <c r="B119" s="163"/>
      <c r="C119" s="164" t="s">
        <v>233</v>
      </c>
      <c r="D119" s="164" t="s">
        <v>137</v>
      </c>
      <c r="E119" s="165" t="s">
        <v>250</v>
      </c>
      <c r="F119" s="166" t="s">
        <v>251</v>
      </c>
      <c r="G119" s="167" t="s">
        <v>150</v>
      </c>
      <c r="H119" s="168">
        <v>75</v>
      </c>
      <c r="I119" s="169"/>
      <c r="J119" s="170">
        <f t="shared" si="20"/>
        <v>0</v>
      </c>
      <c r="K119" s="166" t="s">
        <v>141</v>
      </c>
      <c r="L119" s="33"/>
      <c r="M119" s="171" t="s">
        <v>20</v>
      </c>
      <c r="N119" s="172" t="s">
        <v>45</v>
      </c>
      <c r="O119" s="34"/>
      <c r="P119" s="173">
        <f t="shared" si="21"/>
        <v>0</v>
      </c>
      <c r="Q119" s="173">
        <v>0</v>
      </c>
      <c r="R119" s="173">
        <f t="shared" si="22"/>
        <v>0</v>
      </c>
      <c r="S119" s="173">
        <v>0</v>
      </c>
      <c r="T119" s="174">
        <f t="shared" si="23"/>
        <v>0</v>
      </c>
      <c r="AR119" s="16" t="s">
        <v>142</v>
      </c>
      <c r="AT119" s="16" t="s">
        <v>137</v>
      </c>
      <c r="AU119" s="16" t="s">
        <v>83</v>
      </c>
      <c r="AY119" s="16" t="s">
        <v>135</v>
      </c>
      <c r="BE119" s="175">
        <f t="shared" si="24"/>
        <v>0</v>
      </c>
      <c r="BF119" s="175">
        <f t="shared" si="25"/>
        <v>0</v>
      </c>
      <c r="BG119" s="175">
        <f t="shared" si="26"/>
        <v>0</v>
      </c>
      <c r="BH119" s="175">
        <f t="shared" si="27"/>
        <v>0</v>
      </c>
      <c r="BI119" s="175">
        <f t="shared" si="28"/>
        <v>0</v>
      </c>
      <c r="BJ119" s="16" t="s">
        <v>22</v>
      </c>
      <c r="BK119" s="175">
        <f t="shared" si="29"/>
        <v>0</v>
      </c>
      <c r="BL119" s="16" t="s">
        <v>142</v>
      </c>
      <c r="BM119" s="16" t="s">
        <v>506</v>
      </c>
    </row>
    <row r="120" spans="2:65" s="1" customFormat="1" ht="22.5" customHeight="1">
      <c r="B120" s="163"/>
      <c r="C120" s="164" t="s">
        <v>240</v>
      </c>
      <c r="D120" s="164" t="s">
        <v>137</v>
      </c>
      <c r="E120" s="165" t="s">
        <v>259</v>
      </c>
      <c r="F120" s="166" t="s">
        <v>260</v>
      </c>
      <c r="G120" s="167" t="s">
        <v>150</v>
      </c>
      <c r="H120" s="168">
        <v>1</v>
      </c>
      <c r="I120" s="169"/>
      <c r="J120" s="170">
        <f t="shared" si="20"/>
        <v>0</v>
      </c>
      <c r="K120" s="166" t="s">
        <v>141</v>
      </c>
      <c r="L120" s="33"/>
      <c r="M120" s="171" t="s">
        <v>20</v>
      </c>
      <c r="N120" s="172" t="s">
        <v>45</v>
      </c>
      <c r="O120" s="34"/>
      <c r="P120" s="173">
        <f t="shared" si="21"/>
        <v>0</v>
      </c>
      <c r="Q120" s="173">
        <v>0</v>
      </c>
      <c r="R120" s="173">
        <f t="shared" si="22"/>
        <v>0</v>
      </c>
      <c r="S120" s="173">
        <v>0</v>
      </c>
      <c r="T120" s="174">
        <f t="shared" si="23"/>
        <v>0</v>
      </c>
      <c r="AR120" s="16" t="s">
        <v>142</v>
      </c>
      <c r="AT120" s="16" t="s">
        <v>137</v>
      </c>
      <c r="AU120" s="16" t="s">
        <v>83</v>
      </c>
      <c r="AY120" s="16" t="s">
        <v>135</v>
      </c>
      <c r="BE120" s="175">
        <f t="shared" si="24"/>
        <v>0</v>
      </c>
      <c r="BF120" s="175">
        <f t="shared" si="25"/>
        <v>0</v>
      </c>
      <c r="BG120" s="175">
        <f t="shared" si="26"/>
        <v>0</v>
      </c>
      <c r="BH120" s="175">
        <f t="shared" si="27"/>
        <v>0</v>
      </c>
      <c r="BI120" s="175">
        <f t="shared" si="28"/>
        <v>0</v>
      </c>
      <c r="BJ120" s="16" t="s">
        <v>22</v>
      </c>
      <c r="BK120" s="175">
        <f t="shared" si="29"/>
        <v>0</v>
      </c>
      <c r="BL120" s="16" t="s">
        <v>142</v>
      </c>
      <c r="BM120" s="16" t="s">
        <v>211</v>
      </c>
    </row>
    <row r="121" spans="2:65" s="1" customFormat="1" ht="22.5" customHeight="1">
      <c r="B121" s="163"/>
      <c r="C121" s="164" t="s">
        <v>245</v>
      </c>
      <c r="D121" s="164" t="s">
        <v>137</v>
      </c>
      <c r="E121" s="165" t="s">
        <v>507</v>
      </c>
      <c r="F121" s="166" t="s">
        <v>508</v>
      </c>
      <c r="G121" s="167" t="s">
        <v>150</v>
      </c>
      <c r="H121" s="168">
        <v>1</v>
      </c>
      <c r="I121" s="169"/>
      <c r="J121" s="170">
        <f t="shared" si="20"/>
        <v>0</v>
      </c>
      <c r="K121" s="166" t="s">
        <v>141</v>
      </c>
      <c r="L121" s="33"/>
      <c r="M121" s="171" t="s">
        <v>20</v>
      </c>
      <c r="N121" s="172" t="s">
        <v>45</v>
      </c>
      <c r="O121" s="34"/>
      <c r="P121" s="173">
        <f t="shared" si="21"/>
        <v>0</v>
      </c>
      <c r="Q121" s="173">
        <v>0</v>
      </c>
      <c r="R121" s="173">
        <f t="shared" si="22"/>
        <v>0</v>
      </c>
      <c r="S121" s="173">
        <v>0</v>
      </c>
      <c r="T121" s="174">
        <f t="shared" si="23"/>
        <v>0</v>
      </c>
      <c r="AR121" s="16" t="s">
        <v>142</v>
      </c>
      <c r="AT121" s="16" t="s">
        <v>137</v>
      </c>
      <c r="AU121" s="16" t="s">
        <v>83</v>
      </c>
      <c r="AY121" s="16" t="s">
        <v>135</v>
      </c>
      <c r="BE121" s="175">
        <f t="shared" si="24"/>
        <v>0</v>
      </c>
      <c r="BF121" s="175">
        <f t="shared" si="25"/>
        <v>0</v>
      </c>
      <c r="BG121" s="175">
        <f t="shared" si="26"/>
        <v>0</v>
      </c>
      <c r="BH121" s="175">
        <f t="shared" si="27"/>
        <v>0</v>
      </c>
      <c r="BI121" s="175">
        <f t="shared" si="28"/>
        <v>0</v>
      </c>
      <c r="BJ121" s="16" t="s">
        <v>22</v>
      </c>
      <c r="BK121" s="175">
        <f t="shared" si="29"/>
        <v>0</v>
      </c>
      <c r="BL121" s="16" t="s">
        <v>142</v>
      </c>
      <c r="BM121" s="16" t="s">
        <v>7</v>
      </c>
    </row>
    <row r="122" spans="2:65" s="1" customFormat="1" ht="22.5" customHeight="1">
      <c r="B122" s="163"/>
      <c r="C122" s="164" t="s">
        <v>249</v>
      </c>
      <c r="D122" s="164" t="s">
        <v>137</v>
      </c>
      <c r="E122" s="165" t="s">
        <v>274</v>
      </c>
      <c r="F122" s="166" t="s">
        <v>275</v>
      </c>
      <c r="G122" s="167" t="s">
        <v>150</v>
      </c>
      <c r="H122" s="168">
        <v>2</v>
      </c>
      <c r="I122" s="169"/>
      <c r="J122" s="170">
        <f t="shared" si="20"/>
        <v>0</v>
      </c>
      <c r="K122" s="166" t="s">
        <v>141</v>
      </c>
      <c r="L122" s="33"/>
      <c r="M122" s="171" t="s">
        <v>20</v>
      </c>
      <c r="N122" s="172" t="s">
        <v>45</v>
      </c>
      <c r="O122" s="34"/>
      <c r="P122" s="173">
        <f t="shared" si="21"/>
        <v>0</v>
      </c>
      <c r="Q122" s="173">
        <v>0.00061</v>
      </c>
      <c r="R122" s="173">
        <f t="shared" si="22"/>
        <v>0.00122</v>
      </c>
      <c r="S122" s="173">
        <v>0</v>
      </c>
      <c r="T122" s="174">
        <f t="shared" si="23"/>
        <v>0</v>
      </c>
      <c r="AR122" s="16" t="s">
        <v>142</v>
      </c>
      <c r="AT122" s="16" t="s">
        <v>137</v>
      </c>
      <c r="AU122" s="16" t="s">
        <v>83</v>
      </c>
      <c r="AY122" s="16" t="s">
        <v>135</v>
      </c>
      <c r="BE122" s="175">
        <f t="shared" si="24"/>
        <v>0</v>
      </c>
      <c r="BF122" s="175">
        <f t="shared" si="25"/>
        <v>0</v>
      </c>
      <c r="BG122" s="175">
        <f t="shared" si="26"/>
        <v>0</v>
      </c>
      <c r="BH122" s="175">
        <f t="shared" si="27"/>
        <v>0</v>
      </c>
      <c r="BI122" s="175">
        <f t="shared" si="28"/>
        <v>0</v>
      </c>
      <c r="BJ122" s="16" t="s">
        <v>22</v>
      </c>
      <c r="BK122" s="175">
        <f t="shared" si="29"/>
        <v>0</v>
      </c>
      <c r="BL122" s="16" t="s">
        <v>142</v>
      </c>
      <c r="BM122" s="16" t="s">
        <v>216</v>
      </c>
    </row>
    <row r="123" spans="2:65" s="1" customFormat="1" ht="31.5" customHeight="1">
      <c r="B123" s="163"/>
      <c r="C123" s="164" t="s">
        <v>254</v>
      </c>
      <c r="D123" s="164" t="s">
        <v>137</v>
      </c>
      <c r="E123" s="165" t="s">
        <v>509</v>
      </c>
      <c r="F123" s="166" t="s">
        <v>510</v>
      </c>
      <c r="G123" s="167" t="s">
        <v>150</v>
      </c>
      <c r="H123" s="168">
        <v>1</v>
      </c>
      <c r="I123" s="169"/>
      <c r="J123" s="170">
        <f t="shared" si="20"/>
        <v>0</v>
      </c>
      <c r="K123" s="166" t="s">
        <v>141</v>
      </c>
      <c r="L123" s="33"/>
      <c r="M123" s="171" t="s">
        <v>20</v>
      </c>
      <c r="N123" s="172" t="s">
        <v>45</v>
      </c>
      <c r="O123" s="34"/>
      <c r="P123" s="173">
        <f t="shared" si="21"/>
        <v>0</v>
      </c>
      <c r="Q123" s="173">
        <v>0</v>
      </c>
      <c r="R123" s="173">
        <f t="shared" si="22"/>
        <v>0</v>
      </c>
      <c r="S123" s="173">
        <v>0</v>
      </c>
      <c r="T123" s="174">
        <f t="shared" si="23"/>
        <v>0</v>
      </c>
      <c r="AR123" s="16" t="s">
        <v>142</v>
      </c>
      <c r="AT123" s="16" t="s">
        <v>137</v>
      </c>
      <c r="AU123" s="16" t="s">
        <v>83</v>
      </c>
      <c r="AY123" s="16" t="s">
        <v>135</v>
      </c>
      <c r="BE123" s="175">
        <f t="shared" si="24"/>
        <v>0</v>
      </c>
      <c r="BF123" s="175">
        <f t="shared" si="25"/>
        <v>0</v>
      </c>
      <c r="BG123" s="175">
        <f t="shared" si="26"/>
        <v>0</v>
      </c>
      <c r="BH123" s="175">
        <f t="shared" si="27"/>
        <v>0</v>
      </c>
      <c r="BI123" s="175">
        <f t="shared" si="28"/>
        <v>0</v>
      </c>
      <c r="BJ123" s="16" t="s">
        <v>22</v>
      </c>
      <c r="BK123" s="175">
        <f t="shared" si="29"/>
        <v>0</v>
      </c>
      <c r="BL123" s="16" t="s">
        <v>142</v>
      </c>
      <c r="BM123" s="16" t="s">
        <v>220</v>
      </c>
    </row>
    <row r="124" spans="2:65" s="1" customFormat="1" ht="22.5" customHeight="1">
      <c r="B124" s="163"/>
      <c r="C124" s="164" t="s">
        <v>258</v>
      </c>
      <c r="D124" s="164" t="s">
        <v>137</v>
      </c>
      <c r="E124" s="165" t="s">
        <v>511</v>
      </c>
      <c r="F124" s="166" t="s">
        <v>512</v>
      </c>
      <c r="G124" s="167" t="s">
        <v>150</v>
      </c>
      <c r="H124" s="168">
        <v>2</v>
      </c>
      <c r="I124" s="169"/>
      <c r="J124" s="170">
        <f t="shared" si="20"/>
        <v>0</v>
      </c>
      <c r="K124" s="166" t="s">
        <v>141</v>
      </c>
      <c r="L124" s="33"/>
      <c r="M124" s="171" t="s">
        <v>20</v>
      </c>
      <c r="N124" s="172" t="s">
        <v>45</v>
      </c>
      <c r="O124" s="34"/>
      <c r="P124" s="173">
        <f t="shared" si="21"/>
        <v>0</v>
      </c>
      <c r="Q124" s="173">
        <v>0.08425</v>
      </c>
      <c r="R124" s="173">
        <f t="shared" si="22"/>
        <v>0.1685</v>
      </c>
      <c r="S124" s="173">
        <v>0</v>
      </c>
      <c r="T124" s="174">
        <f t="shared" si="23"/>
        <v>0</v>
      </c>
      <c r="AR124" s="16" t="s">
        <v>142</v>
      </c>
      <c r="AT124" s="16" t="s">
        <v>137</v>
      </c>
      <c r="AU124" s="16" t="s">
        <v>83</v>
      </c>
      <c r="AY124" s="16" t="s">
        <v>135</v>
      </c>
      <c r="BE124" s="175">
        <f t="shared" si="24"/>
        <v>0</v>
      </c>
      <c r="BF124" s="175">
        <f t="shared" si="25"/>
        <v>0</v>
      </c>
      <c r="BG124" s="175">
        <f t="shared" si="26"/>
        <v>0</v>
      </c>
      <c r="BH124" s="175">
        <f t="shared" si="27"/>
        <v>0</v>
      </c>
      <c r="BI124" s="175">
        <f t="shared" si="28"/>
        <v>0</v>
      </c>
      <c r="BJ124" s="16" t="s">
        <v>22</v>
      </c>
      <c r="BK124" s="175">
        <f t="shared" si="29"/>
        <v>0</v>
      </c>
      <c r="BL124" s="16" t="s">
        <v>142</v>
      </c>
      <c r="BM124" s="16" t="s">
        <v>224</v>
      </c>
    </row>
    <row r="125" spans="2:65" s="1" customFormat="1" ht="22.5" customHeight="1">
      <c r="B125" s="163"/>
      <c r="C125" s="197" t="s">
        <v>261</v>
      </c>
      <c r="D125" s="197" t="s">
        <v>199</v>
      </c>
      <c r="E125" s="198" t="s">
        <v>287</v>
      </c>
      <c r="F125" s="199" t="s">
        <v>288</v>
      </c>
      <c r="G125" s="200" t="s">
        <v>150</v>
      </c>
      <c r="H125" s="201">
        <v>2.04</v>
      </c>
      <c r="I125" s="202"/>
      <c r="J125" s="203">
        <f t="shared" si="20"/>
        <v>0</v>
      </c>
      <c r="K125" s="199" t="s">
        <v>141</v>
      </c>
      <c r="L125" s="204"/>
      <c r="M125" s="205" t="s">
        <v>20</v>
      </c>
      <c r="N125" s="206" t="s">
        <v>45</v>
      </c>
      <c r="O125" s="34"/>
      <c r="P125" s="173">
        <f t="shared" si="21"/>
        <v>0</v>
      </c>
      <c r="Q125" s="173">
        <v>0.113</v>
      </c>
      <c r="R125" s="173">
        <f t="shared" si="22"/>
        <v>0.23052</v>
      </c>
      <c r="S125" s="173">
        <v>0</v>
      </c>
      <c r="T125" s="174">
        <f t="shared" si="23"/>
        <v>0</v>
      </c>
      <c r="AR125" s="16" t="s">
        <v>162</v>
      </c>
      <c r="AT125" s="16" t="s">
        <v>199</v>
      </c>
      <c r="AU125" s="16" t="s">
        <v>83</v>
      </c>
      <c r="AY125" s="16" t="s">
        <v>135</v>
      </c>
      <c r="BE125" s="175">
        <f t="shared" si="24"/>
        <v>0</v>
      </c>
      <c r="BF125" s="175">
        <f t="shared" si="25"/>
        <v>0</v>
      </c>
      <c r="BG125" s="175">
        <f t="shared" si="26"/>
        <v>0</v>
      </c>
      <c r="BH125" s="175">
        <f t="shared" si="27"/>
        <v>0</v>
      </c>
      <c r="BI125" s="175">
        <f t="shared" si="28"/>
        <v>0</v>
      </c>
      <c r="BJ125" s="16" t="s">
        <v>22</v>
      </c>
      <c r="BK125" s="175">
        <f t="shared" si="29"/>
        <v>0</v>
      </c>
      <c r="BL125" s="16" t="s">
        <v>142</v>
      </c>
      <c r="BM125" s="16" t="s">
        <v>229</v>
      </c>
    </row>
    <row r="126" spans="2:65" s="1" customFormat="1" ht="22.5" customHeight="1">
      <c r="B126" s="163"/>
      <c r="C126" s="164" t="s">
        <v>265</v>
      </c>
      <c r="D126" s="164" t="s">
        <v>137</v>
      </c>
      <c r="E126" s="165" t="s">
        <v>513</v>
      </c>
      <c r="F126" s="166" t="s">
        <v>514</v>
      </c>
      <c r="G126" s="167" t="s">
        <v>150</v>
      </c>
      <c r="H126" s="168">
        <v>75</v>
      </c>
      <c r="I126" s="169"/>
      <c r="J126" s="170">
        <f t="shared" si="20"/>
        <v>0</v>
      </c>
      <c r="K126" s="166" t="s">
        <v>141</v>
      </c>
      <c r="L126" s="33"/>
      <c r="M126" s="171" t="s">
        <v>20</v>
      </c>
      <c r="N126" s="172" t="s">
        <v>45</v>
      </c>
      <c r="O126" s="34"/>
      <c r="P126" s="173">
        <f t="shared" si="21"/>
        <v>0</v>
      </c>
      <c r="Q126" s="173">
        <v>0.08565</v>
      </c>
      <c r="R126" s="173">
        <f t="shared" si="22"/>
        <v>6.42375</v>
      </c>
      <c r="S126" s="173">
        <v>0</v>
      </c>
      <c r="T126" s="174">
        <f t="shared" si="23"/>
        <v>0</v>
      </c>
      <c r="AR126" s="16" t="s">
        <v>142</v>
      </c>
      <c r="AT126" s="16" t="s">
        <v>137</v>
      </c>
      <c r="AU126" s="16" t="s">
        <v>83</v>
      </c>
      <c r="AY126" s="16" t="s">
        <v>135</v>
      </c>
      <c r="BE126" s="175">
        <f t="shared" si="24"/>
        <v>0</v>
      </c>
      <c r="BF126" s="175">
        <f t="shared" si="25"/>
        <v>0</v>
      </c>
      <c r="BG126" s="175">
        <f t="shared" si="26"/>
        <v>0</v>
      </c>
      <c r="BH126" s="175">
        <f t="shared" si="27"/>
        <v>0</v>
      </c>
      <c r="BI126" s="175">
        <f t="shared" si="28"/>
        <v>0</v>
      </c>
      <c r="BJ126" s="16" t="s">
        <v>22</v>
      </c>
      <c r="BK126" s="175">
        <f t="shared" si="29"/>
        <v>0</v>
      </c>
      <c r="BL126" s="16" t="s">
        <v>142</v>
      </c>
      <c r="BM126" s="16" t="s">
        <v>515</v>
      </c>
    </row>
    <row r="127" spans="2:65" s="1" customFormat="1" ht="22.5" customHeight="1">
      <c r="B127" s="163"/>
      <c r="C127" s="197" t="s">
        <v>269</v>
      </c>
      <c r="D127" s="197" t="s">
        <v>199</v>
      </c>
      <c r="E127" s="198" t="s">
        <v>295</v>
      </c>
      <c r="F127" s="199" t="s">
        <v>296</v>
      </c>
      <c r="G127" s="200" t="s">
        <v>150</v>
      </c>
      <c r="H127" s="201">
        <v>76.5</v>
      </c>
      <c r="I127" s="202"/>
      <c r="J127" s="203">
        <f t="shared" si="20"/>
        <v>0</v>
      </c>
      <c r="K127" s="199" t="s">
        <v>141</v>
      </c>
      <c r="L127" s="204"/>
      <c r="M127" s="205" t="s">
        <v>20</v>
      </c>
      <c r="N127" s="206" t="s">
        <v>45</v>
      </c>
      <c r="O127" s="34"/>
      <c r="P127" s="173">
        <f t="shared" si="21"/>
        <v>0</v>
      </c>
      <c r="Q127" s="173">
        <v>0.152</v>
      </c>
      <c r="R127" s="173">
        <f t="shared" si="22"/>
        <v>11.628</v>
      </c>
      <c r="S127" s="173">
        <v>0</v>
      </c>
      <c r="T127" s="174">
        <f t="shared" si="23"/>
        <v>0</v>
      </c>
      <c r="AR127" s="16" t="s">
        <v>162</v>
      </c>
      <c r="AT127" s="16" t="s">
        <v>199</v>
      </c>
      <c r="AU127" s="16" t="s">
        <v>83</v>
      </c>
      <c r="AY127" s="16" t="s">
        <v>135</v>
      </c>
      <c r="BE127" s="175">
        <f t="shared" si="24"/>
        <v>0</v>
      </c>
      <c r="BF127" s="175">
        <f t="shared" si="25"/>
        <v>0</v>
      </c>
      <c r="BG127" s="175">
        <f t="shared" si="26"/>
        <v>0</v>
      </c>
      <c r="BH127" s="175">
        <f t="shared" si="27"/>
        <v>0</v>
      </c>
      <c r="BI127" s="175">
        <f t="shared" si="28"/>
        <v>0</v>
      </c>
      <c r="BJ127" s="16" t="s">
        <v>22</v>
      </c>
      <c r="BK127" s="175">
        <f t="shared" si="29"/>
        <v>0</v>
      </c>
      <c r="BL127" s="16" t="s">
        <v>142</v>
      </c>
      <c r="BM127" s="16" t="s">
        <v>516</v>
      </c>
    </row>
    <row r="128" spans="2:51" s="11" customFormat="1" ht="13.5">
      <c r="B128" s="176"/>
      <c r="D128" s="177" t="s">
        <v>175</v>
      </c>
      <c r="F128" s="179" t="s">
        <v>517</v>
      </c>
      <c r="H128" s="180">
        <v>76.5</v>
      </c>
      <c r="I128" s="181"/>
      <c r="L128" s="176"/>
      <c r="M128" s="182"/>
      <c r="N128" s="183"/>
      <c r="O128" s="183"/>
      <c r="P128" s="183"/>
      <c r="Q128" s="183"/>
      <c r="R128" s="183"/>
      <c r="S128" s="183"/>
      <c r="T128" s="184"/>
      <c r="AT128" s="178" t="s">
        <v>175</v>
      </c>
      <c r="AU128" s="178" t="s">
        <v>83</v>
      </c>
      <c r="AV128" s="11" t="s">
        <v>83</v>
      </c>
      <c r="AW128" s="11" t="s">
        <v>4</v>
      </c>
      <c r="AX128" s="11" t="s">
        <v>22</v>
      </c>
      <c r="AY128" s="178" t="s">
        <v>135</v>
      </c>
    </row>
    <row r="129" spans="2:63" s="10" customFormat="1" ht="29.25" customHeight="1">
      <c r="B129" s="149"/>
      <c r="D129" s="160" t="s">
        <v>73</v>
      </c>
      <c r="E129" s="161" t="s">
        <v>162</v>
      </c>
      <c r="F129" s="161" t="s">
        <v>299</v>
      </c>
      <c r="I129" s="152"/>
      <c r="J129" s="162">
        <f>BK129</f>
        <v>0</v>
      </c>
      <c r="L129" s="149"/>
      <c r="M129" s="154"/>
      <c r="N129" s="155"/>
      <c r="O129" s="155"/>
      <c r="P129" s="156">
        <f>SUM(P130:P145)</f>
        <v>0</v>
      </c>
      <c r="Q129" s="155"/>
      <c r="R129" s="156">
        <f>SUM(R130:R145)</f>
        <v>21.21847712</v>
      </c>
      <c r="S129" s="155"/>
      <c r="T129" s="157">
        <f>SUM(T130:T145)</f>
        <v>0</v>
      </c>
      <c r="AR129" s="150" t="s">
        <v>22</v>
      </c>
      <c r="AT129" s="158" t="s">
        <v>73</v>
      </c>
      <c r="AU129" s="158" t="s">
        <v>22</v>
      </c>
      <c r="AY129" s="150" t="s">
        <v>135</v>
      </c>
      <c r="BK129" s="159">
        <f>SUM(BK130:BK145)</f>
        <v>0</v>
      </c>
    </row>
    <row r="130" spans="2:65" s="1" customFormat="1" ht="31.5" customHeight="1">
      <c r="B130" s="163"/>
      <c r="C130" s="164" t="s">
        <v>273</v>
      </c>
      <c r="D130" s="164" t="s">
        <v>137</v>
      </c>
      <c r="E130" s="165" t="s">
        <v>518</v>
      </c>
      <c r="F130" s="166" t="s">
        <v>519</v>
      </c>
      <c r="G130" s="167" t="s">
        <v>165</v>
      </c>
      <c r="H130" s="168">
        <v>17</v>
      </c>
      <c r="I130" s="169"/>
      <c r="J130" s="170">
        <f aca="true" t="shared" si="30" ref="J130:J145">ROUND(I130*H130,2)</f>
        <v>0</v>
      </c>
      <c r="K130" s="166" t="s">
        <v>141</v>
      </c>
      <c r="L130" s="33"/>
      <c r="M130" s="171" t="s">
        <v>20</v>
      </c>
      <c r="N130" s="172" t="s">
        <v>45</v>
      </c>
      <c r="O130" s="34"/>
      <c r="P130" s="173">
        <f aca="true" t="shared" si="31" ref="P130:P145">O130*H130</f>
        <v>0</v>
      </c>
      <c r="Q130" s="173">
        <v>3.2E-05</v>
      </c>
      <c r="R130" s="173">
        <f aca="true" t="shared" si="32" ref="R130:R145">Q130*H130</f>
        <v>0.000544</v>
      </c>
      <c r="S130" s="173">
        <v>0</v>
      </c>
      <c r="T130" s="174">
        <f aca="true" t="shared" si="33" ref="T130:T145">S130*H130</f>
        <v>0</v>
      </c>
      <c r="AR130" s="16" t="s">
        <v>142</v>
      </c>
      <c r="AT130" s="16" t="s">
        <v>137</v>
      </c>
      <c r="AU130" s="16" t="s">
        <v>83</v>
      </c>
      <c r="AY130" s="16" t="s">
        <v>135</v>
      </c>
      <c r="BE130" s="175">
        <f aca="true" t="shared" si="34" ref="BE130:BE145">IF(N130="základní",J130,0)</f>
        <v>0</v>
      </c>
      <c r="BF130" s="175">
        <f aca="true" t="shared" si="35" ref="BF130:BF145">IF(N130="snížená",J130,0)</f>
        <v>0</v>
      </c>
      <c r="BG130" s="175">
        <f aca="true" t="shared" si="36" ref="BG130:BG145">IF(N130="zákl. přenesená",J130,0)</f>
        <v>0</v>
      </c>
      <c r="BH130" s="175">
        <f aca="true" t="shared" si="37" ref="BH130:BH145">IF(N130="sníž. přenesená",J130,0)</f>
        <v>0</v>
      </c>
      <c r="BI130" s="175">
        <f aca="true" t="shared" si="38" ref="BI130:BI145">IF(N130="nulová",J130,0)</f>
        <v>0</v>
      </c>
      <c r="BJ130" s="16" t="s">
        <v>22</v>
      </c>
      <c r="BK130" s="175">
        <f aca="true" t="shared" si="39" ref="BK130:BK145">ROUND(I130*H130,2)</f>
        <v>0</v>
      </c>
      <c r="BL130" s="16" t="s">
        <v>142</v>
      </c>
      <c r="BM130" s="16" t="s">
        <v>233</v>
      </c>
    </row>
    <row r="131" spans="2:65" s="1" customFormat="1" ht="22.5" customHeight="1">
      <c r="B131" s="163"/>
      <c r="C131" s="197" t="s">
        <v>276</v>
      </c>
      <c r="D131" s="197" t="s">
        <v>199</v>
      </c>
      <c r="E131" s="198" t="s">
        <v>520</v>
      </c>
      <c r="F131" s="199" t="s">
        <v>521</v>
      </c>
      <c r="G131" s="200" t="s">
        <v>165</v>
      </c>
      <c r="H131" s="201">
        <v>17</v>
      </c>
      <c r="I131" s="202"/>
      <c r="J131" s="203">
        <f t="shared" si="30"/>
        <v>0</v>
      </c>
      <c r="K131" s="199" t="s">
        <v>141</v>
      </c>
      <c r="L131" s="204"/>
      <c r="M131" s="205" t="s">
        <v>20</v>
      </c>
      <c r="N131" s="206" t="s">
        <v>45</v>
      </c>
      <c r="O131" s="34"/>
      <c r="P131" s="173">
        <f t="shared" si="31"/>
        <v>0</v>
      </c>
      <c r="Q131" s="173">
        <v>0.024</v>
      </c>
      <c r="R131" s="173">
        <f t="shared" si="32"/>
        <v>0.40800000000000003</v>
      </c>
      <c r="S131" s="173">
        <v>0</v>
      </c>
      <c r="T131" s="174">
        <f t="shared" si="33"/>
        <v>0</v>
      </c>
      <c r="AR131" s="16" t="s">
        <v>162</v>
      </c>
      <c r="AT131" s="16" t="s">
        <v>199</v>
      </c>
      <c r="AU131" s="16" t="s">
        <v>83</v>
      </c>
      <c r="AY131" s="16" t="s">
        <v>135</v>
      </c>
      <c r="BE131" s="175">
        <f t="shared" si="34"/>
        <v>0</v>
      </c>
      <c r="BF131" s="175">
        <f t="shared" si="35"/>
        <v>0</v>
      </c>
      <c r="BG131" s="175">
        <f t="shared" si="36"/>
        <v>0</v>
      </c>
      <c r="BH131" s="175">
        <f t="shared" si="37"/>
        <v>0</v>
      </c>
      <c r="BI131" s="175">
        <f t="shared" si="38"/>
        <v>0</v>
      </c>
      <c r="BJ131" s="16" t="s">
        <v>22</v>
      </c>
      <c r="BK131" s="175">
        <f t="shared" si="39"/>
        <v>0</v>
      </c>
      <c r="BL131" s="16" t="s">
        <v>142</v>
      </c>
      <c r="BM131" s="16" t="s">
        <v>240</v>
      </c>
    </row>
    <row r="132" spans="2:65" s="1" customFormat="1" ht="31.5" customHeight="1">
      <c r="B132" s="163"/>
      <c r="C132" s="164" t="s">
        <v>279</v>
      </c>
      <c r="D132" s="164" t="s">
        <v>137</v>
      </c>
      <c r="E132" s="165" t="s">
        <v>522</v>
      </c>
      <c r="F132" s="166" t="s">
        <v>523</v>
      </c>
      <c r="G132" s="167" t="s">
        <v>165</v>
      </c>
      <c r="H132" s="168">
        <v>135.2</v>
      </c>
      <c r="I132" s="169"/>
      <c r="J132" s="170">
        <f t="shared" si="30"/>
        <v>0</v>
      </c>
      <c r="K132" s="166" t="s">
        <v>141</v>
      </c>
      <c r="L132" s="33"/>
      <c r="M132" s="171" t="s">
        <v>20</v>
      </c>
      <c r="N132" s="172" t="s">
        <v>45</v>
      </c>
      <c r="O132" s="34"/>
      <c r="P132" s="173">
        <f t="shared" si="31"/>
        <v>0</v>
      </c>
      <c r="Q132" s="173">
        <v>4.5E-05</v>
      </c>
      <c r="R132" s="173">
        <f t="shared" si="32"/>
        <v>0.006084</v>
      </c>
      <c r="S132" s="173">
        <v>0</v>
      </c>
      <c r="T132" s="174">
        <f t="shared" si="33"/>
        <v>0</v>
      </c>
      <c r="AR132" s="16" t="s">
        <v>142</v>
      </c>
      <c r="AT132" s="16" t="s">
        <v>137</v>
      </c>
      <c r="AU132" s="16" t="s">
        <v>83</v>
      </c>
      <c r="AY132" s="16" t="s">
        <v>135</v>
      </c>
      <c r="BE132" s="175">
        <f t="shared" si="34"/>
        <v>0</v>
      </c>
      <c r="BF132" s="175">
        <f t="shared" si="35"/>
        <v>0</v>
      </c>
      <c r="BG132" s="175">
        <f t="shared" si="36"/>
        <v>0</v>
      </c>
      <c r="BH132" s="175">
        <f t="shared" si="37"/>
        <v>0</v>
      </c>
      <c r="BI132" s="175">
        <f t="shared" si="38"/>
        <v>0</v>
      </c>
      <c r="BJ132" s="16" t="s">
        <v>22</v>
      </c>
      <c r="BK132" s="175">
        <f t="shared" si="39"/>
        <v>0</v>
      </c>
      <c r="BL132" s="16" t="s">
        <v>142</v>
      </c>
      <c r="BM132" s="16" t="s">
        <v>245</v>
      </c>
    </row>
    <row r="133" spans="2:65" s="1" customFormat="1" ht="31.5" customHeight="1">
      <c r="B133" s="163"/>
      <c r="C133" s="197" t="s">
        <v>282</v>
      </c>
      <c r="D133" s="197" t="s">
        <v>199</v>
      </c>
      <c r="E133" s="198" t="s">
        <v>524</v>
      </c>
      <c r="F133" s="199" t="s">
        <v>525</v>
      </c>
      <c r="G133" s="200" t="s">
        <v>165</v>
      </c>
      <c r="H133" s="201">
        <v>135.2</v>
      </c>
      <c r="I133" s="202"/>
      <c r="J133" s="203">
        <f t="shared" si="30"/>
        <v>0</v>
      </c>
      <c r="K133" s="199" t="s">
        <v>141</v>
      </c>
      <c r="L133" s="204"/>
      <c r="M133" s="205" t="s">
        <v>20</v>
      </c>
      <c r="N133" s="206" t="s">
        <v>45</v>
      </c>
      <c r="O133" s="34"/>
      <c r="P133" s="173">
        <f t="shared" si="31"/>
        <v>0</v>
      </c>
      <c r="Q133" s="173">
        <v>0.053</v>
      </c>
      <c r="R133" s="173">
        <f t="shared" si="32"/>
        <v>7.1655999999999995</v>
      </c>
      <c r="S133" s="173">
        <v>0</v>
      </c>
      <c r="T133" s="174">
        <f t="shared" si="33"/>
        <v>0</v>
      </c>
      <c r="AR133" s="16" t="s">
        <v>162</v>
      </c>
      <c r="AT133" s="16" t="s">
        <v>199</v>
      </c>
      <c r="AU133" s="16" t="s">
        <v>83</v>
      </c>
      <c r="AY133" s="16" t="s">
        <v>135</v>
      </c>
      <c r="BE133" s="175">
        <f t="shared" si="34"/>
        <v>0</v>
      </c>
      <c r="BF133" s="175">
        <f t="shared" si="35"/>
        <v>0</v>
      </c>
      <c r="BG133" s="175">
        <f t="shared" si="36"/>
        <v>0</v>
      </c>
      <c r="BH133" s="175">
        <f t="shared" si="37"/>
        <v>0</v>
      </c>
      <c r="BI133" s="175">
        <f t="shared" si="38"/>
        <v>0</v>
      </c>
      <c r="BJ133" s="16" t="s">
        <v>22</v>
      </c>
      <c r="BK133" s="175">
        <f t="shared" si="39"/>
        <v>0</v>
      </c>
      <c r="BL133" s="16" t="s">
        <v>142</v>
      </c>
      <c r="BM133" s="16" t="s">
        <v>249</v>
      </c>
    </row>
    <row r="134" spans="2:65" s="1" customFormat="1" ht="31.5" customHeight="1">
      <c r="B134" s="163"/>
      <c r="C134" s="164" t="s">
        <v>286</v>
      </c>
      <c r="D134" s="164" t="s">
        <v>137</v>
      </c>
      <c r="E134" s="165" t="s">
        <v>526</v>
      </c>
      <c r="F134" s="166" t="s">
        <v>527</v>
      </c>
      <c r="G134" s="167" t="s">
        <v>165</v>
      </c>
      <c r="H134" s="168">
        <v>39.2</v>
      </c>
      <c r="I134" s="169"/>
      <c r="J134" s="170">
        <f t="shared" si="30"/>
        <v>0</v>
      </c>
      <c r="K134" s="166" t="s">
        <v>141</v>
      </c>
      <c r="L134" s="33"/>
      <c r="M134" s="171" t="s">
        <v>20</v>
      </c>
      <c r="N134" s="172" t="s">
        <v>45</v>
      </c>
      <c r="O134" s="34"/>
      <c r="P134" s="173">
        <f t="shared" si="31"/>
        <v>0</v>
      </c>
      <c r="Q134" s="173">
        <v>8.2E-05</v>
      </c>
      <c r="R134" s="173">
        <f t="shared" si="32"/>
        <v>0.0032144</v>
      </c>
      <c r="S134" s="173">
        <v>0</v>
      </c>
      <c r="T134" s="174">
        <f t="shared" si="33"/>
        <v>0</v>
      </c>
      <c r="AR134" s="16" t="s">
        <v>142</v>
      </c>
      <c r="AT134" s="16" t="s">
        <v>137</v>
      </c>
      <c r="AU134" s="16" t="s">
        <v>83</v>
      </c>
      <c r="AY134" s="16" t="s">
        <v>135</v>
      </c>
      <c r="BE134" s="175">
        <f t="shared" si="34"/>
        <v>0</v>
      </c>
      <c r="BF134" s="175">
        <f t="shared" si="35"/>
        <v>0</v>
      </c>
      <c r="BG134" s="175">
        <f t="shared" si="36"/>
        <v>0</v>
      </c>
      <c r="BH134" s="175">
        <f t="shared" si="37"/>
        <v>0</v>
      </c>
      <c r="BI134" s="175">
        <f t="shared" si="38"/>
        <v>0</v>
      </c>
      <c r="BJ134" s="16" t="s">
        <v>22</v>
      </c>
      <c r="BK134" s="175">
        <f t="shared" si="39"/>
        <v>0</v>
      </c>
      <c r="BL134" s="16" t="s">
        <v>142</v>
      </c>
      <c r="BM134" s="16" t="s">
        <v>254</v>
      </c>
    </row>
    <row r="135" spans="2:65" s="1" customFormat="1" ht="22.5" customHeight="1">
      <c r="B135" s="163"/>
      <c r="C135" s="197" t="s">
        <v>290</v>
      </c>
      <c r="D135" s="197" t="s">
        <v>199</v>
      </c>
      <c r="E135" s="198" t="s">
        <v>528</v>
      </c>
      <c r="F135" s="199" t="s">
        <v>529</v>
      </c>
      <c r="G135" s="200" t="s">
        <v>165</v>
      </c>
      <c r="H135" s="201">
        <v>39.2</v>
      </c>
      <c r="I135" s="202"/>
      <c r="J135" s="203">
        <f t="shared" si="30"/>
        <v>0</v>
      </c>
      <c r="K135" s="199" t="s">
        <v>141</v>
      </c>
      <c r="L135" s="204"/>
      <c r="M135" s="205" t="s">
        <v>20</v>
      </c>
      <c r="N135" s="206" t="s">
        <v>45</v>
      </c>
      <c r="O135" s="34"/>
      <c r="P135" s="173">
        <f t="shared" si="31"/>
        <v>0</v>
      </c>
      <c r="Q135" s="173">
        <v>0.072</v>
      </c>
      <c r="R135" s="173">
        <f t="shared" si="32"/>
        <v>2.8224</v>
      </c>
      <c r="S135" s="173">
        <v>0</v>
      </c>
      <c r="T135" s="174">
        <f t="shared" si="33"/>
        <v>0</v>
      </c>
      <c r="AR135" s="16" t="s">
        <v>162</v>
      </c>
      <c r="AT135" s="16" t="s">
        <v>199</v>
      </c>
      <c r="AU135" s="16" t="s">
        <v>83</v>
      </c>
      <c r="AY135" s="16" t="s">
        <v>135</v>
      </c>
      <c r="BE135" s="175">
        <f t="shared" si="34"/>
        <v>0</v>
      </c>
      <c r="BF135" s="175">
        <f t="shared" si="35"/>
        <v>0</v>
      </c>
      <c r="BG135" s="175">
        <f t="shared" si="36"/>
        <v>0</v>
      </c>
      <c r="BH135" s="175">
        <f t="shared" si="37"/>
        <v>0</v>
      </c>
      <c r="BI135" s="175">
        <f t="shared" si="38"/>
        <v>0</v>
      </c>
      <c r="BJ135" s="16" t="s">
        <v>22</v>
      </c>
      <c r="BK135" s="175">
        <f t="shared" si="39"/>
        <v>0</v>
      </c>
      <c r="BL135" s="16" t="s">
        <v>142</v>
      </c>
      <c r="BM135" s="16" t="s">
        <v>258</v>
      </c>
    </row>
    <row r="136" spans="2:65" s="1" customFormat="1" ht="31.5" customHeight="1">
      <c r="B136" s="163"/>
      <c r="C136" s="164" t="s">
        <v>294</v>
      </c>
      <c r="D136" s="164" t="s">
        <v>137</v>
      </c>
      <c r="E136" s="165" t="s">
        <v>530</v>
      </c>
      <c r="F136" s="166" t="s">
        <v>531</v>
      </c>
      <c r="G136" s="167" t="s">
        <v>140</v>
      </c>
      <c r="H136" s="168">
        <v>12</v>
      </c>
      <c r="I136" s="169"/>
      <c r="J136" s="170">
        <f t="shared" si="30"/>
        <v>0</v>
      </c>
      <c r="K136" s="166" t="s">
        <v>141</v>
      </c>
      <c r="L136" s="33"/>
      <c r="M136" s="171" t="s">
        <v>20</v>
      </c>
      <c r="N136" s="172" t="s">
        <v>45</v>
      </c>
      <c r="O136" s="34"/>
      <c r="P136" s="173">
        <f t="shared" si="31"/>
        <v>0</v>
      </c>
      <c r="Q136" s="173">
        <v>6.75E-05</v>
      </c>
      <c r="R136" s="173">
        <f t="shared" si="32"/>
        <v>0.00081</v>
      </c>
      <c r="S136" s="173">
        <v>0</v>
      </c>
      <c r="T136" s="174">
        <f t="shared" si="33"/>
        <v>0</v>
      </c>
      <c r="AR136" s="16" t="s">
        <v>142</v>
      </c>
      <c r="AT136" s="16" t="s">
        <v>137</v>
      </c>
      <c r="AU136" s="16" t="s">
        <v>83</v>
      </c>
      <c r="AY136" s="16" t="s">
        <v>135</v>
      </c>
      <c r="BE136" s="175">
        <f t="shared" si="34"/>
        <v>0</v>
      </c>
      <c r="BF136" s="175">
        <f t="shared" si="35"/>
        <v>0</v>
      </c>
      <c r="BG136" s="175">
        <f t="shared" si="36"/>
        <v>0</v>
      </c>
      <c r="BH136" s="175">
        <f t="shared" si="37"/>
        <v>0</v>
      </c>
      <c r="BI136" s="175">
        <f t="shared" si="38"/>
        <v>0</v>
      </c>
      <c r="BJ136" s="16" t="s">
        <v>22</v>
      </c>
      <c r="BK136" s="175">
        <f t="shared" si="39"/>
        <v>0</v>
      </c>
      <c r="BL136" s="16" t="s">
        <v>142</v>
      </c>
      <c r="BM136" s="16" t="s">
        <v>261</v>
      </c>
    </row>
    <row r="137" spans="2:65" s="1" customFormat="1" ht="22.5" customHeight="1">
      <c r="B137" s="163"/>
      <c r="C137" s="197" t="s">
        <v>300</v>
      </c>
      <c r="D137" s="197" t="s">
        <v>199</v>
      </c>
      <c r="E137" s="198" t="s">
        <v>532</v>
      </c>
      <c r="F137" s="199" t="s">
        <v>533</v>
      </c>
      <c r="G137" s="200" t="s">
        <v>140</v>
      </c>
      <c r="H137" s="201">
        <v>2</v>
      </c>
      <c r="I137" s="202"/>
      <c r="J137" s="203">
        <f t="shared" si="30"/>
        <v>0</v>
      </c>
      <c r="K137" s="199" t="s">
        <v>20</v>
      </c>
      <c r="L137" s="204"/>
      <c r="M137" s="205" t="s">
        <v>20</v>
      </c>
      <c r="N137" s="206" t="s">
        <v>45</v>
      </c>
      <c r="O137" s="34"/>
      <c r="P137" s="173">
        <f t="shared" si="31"/>
        <v>0</v>
      </c>
      <c r="Q137" s="173">
        <v>0</v>
      </c>
      <c r="R137" s="173">
        <f t="shared" si="32"/>
        <v>0</v>
      </c>
      <c r="S137" s="173">
        <v>0</v>
      </c>
      <c r="T137" s="174">
        <f t="shared" si="33"/>
        <v>0</v>
      </c>
      <c r="AR137" s="16" t="s">
        <v>162</v>
      </c>
      <c r="AT137" s="16" t="s">
        <v>199</v>
      </c>
      <c r="AU137" s="16" t="s">
        <v>83</v>
      </c>
      <c r="AY137" s="16" t="s">
        <v>135</v>
      </c>
      <c r="BE137" s="175">
        <f t="shared" si="34"/>
        <v>0</v>
      </c>
      <c r="BF137" s="175">
        <f t="shared" si="35"/>
        <v>0</v>
      </c>
      <c r="BG137" s="175">
        <f t="shared" si="36"/>
        <v>0</v>
      </c>
      <c r="BH137" s="175">
        <f t="shared" si="37"/>
        <v>0</v>
      </c>
      <c r="BI137" s="175">
        <f t="shared" si="38"/>
        <v>0</v>
      </c>
      <c r="BJ137" s="16" t="s">
        <v>22</v>
      </c>
      <c r="BK137" s="175">
        <f t="shared" si="39"/>
        <v>0</v>
      </c>
      <c r="BL137" s="16" t="s">
        <v>142</v>
      </c>
      <c r="BM137" s="16" t="s">
        <v>265</v>
      </c>
    </row>
    <row r="138" spans="2:65" s="1" customFormat="1" ht="22.5" customHeight="1">
      <c r="B138" s="163"/>
      <c r="C138" s="197" t="s">
        <v>304</v>
      </c>
      <c r="D138" s="197" t="s">
        <v>199</v>
      </c>
      <c r="E138" s="198" t="s">
        <v>534</v>
      </c>
      <c r="F138" s="199" t="s">
        <v>535</v>
      </c>
      <c r="G138" s="200" t="s">
        <v>140</v>
      </c>
      <c r="H138" s="201">
        <v>6</v>
      </c>
      <c r="I138" s="202"/>
      <c r="J138" s="203">
        <f t="shared" si="30"/>
        <v>0</v>
      </c>
      <c r="K138" s="199" t="s">
        <v>141</v>
      </c>
      <c r="L138" s="204"/>
      <c r="M138" s="205" t="s">
        <v>20</v>
      </c>
      <c r="N138" s="206" t="s">
        <v>45</v>
      </c>
      <c r="O138" s="34"/>
      <c r="P138" s="173">
        <f t="shared" si="31"/>
        <v>0</v>
      </c>
      <c r="Q138" s="173">
        <v>0.01</v>
      </c>
      <c r="R138" s="173">
        <f t="shared" si="32"/>
        <v>0.06</v>
      </c>
      <c r="S138" s="173">
        <v>0</v>
      </c>
      <c r="T138" s="174">
        <f t="shared" si="33"/>
        <v>0</v>
      </c>
      <c r="AR138" s="16" t="s">
        <v>162</v>
      </c>
      <c r="AT138" s="16" t="s">
        <v>199</v>
      </c>
      <c r="AU138" s="16" t="s">
        <v>83</v>
      </c>
      <c r="AY138" s="16" t="s">
        <v>135</v>
      </c>
      <c r="BE138" s="175">
        <f t="shared" si="34"/>
        <v>0</v>
      </c>
      <c r="BF138" s="175">
        <f t="shared" si="35"/>
        <v>0</v>
      </c>
      <c r="BG138" s="175">
        <f t="shared" si="36"/>
        <v>0</v>
      </c>
      <c r="BH138" s="175">
        <f t="shared" si="37"/>
        <v>0</v>
      </c>
      <c r="BI138" s="175">
        <f t="shared" si="38"/>
        <v>0</v>
      </c>
      <c r="BJ138" s="16" t="s">
        <v>22</v>
      </c>
      <c r="BK138" s="175">
        <f t="shared" si="39"/>
        <v>0</v>
      </c>
      <c r="BL138" s="16" t="s">
        <v>142</v>
      </c>
      <c r="BM138" s="16" t="s">
        <v>269</v>
      </c>
    </row>
    <row r="139" spans="2:65" s="1" customFormat="1" ht="31.5" customHeight="1">
      <c r="B139" s="163"/>
      <c r="C139" s="197" t="s">
        <v>223</v>
      </c>
      <c r="D139" s="197" t="s">
        <v>199</v>
      </c>
      <c r="E139" s="198" t="s">
        <v>536</v>
      </c>
      <c r="F139" s="199" t="s">
        <v>537</v>
      </c>
      <c r="G139" s="200" t="s">
        <v>140</v>
      </c>
      <c r="H139" s="201">
        <v>4</v>
      </c>
      <c r="I139" s="202"/>
      <c r="J139" s="203">
        <f t="shared" si="30"/>
        <v>0</v>
      </c>
      <c r="K139" s="199" t="s">
        <v>141</v>
      </c>
      <c r="L139" s="204"/>
      <c r="M139" s="205" t="s">
        <v>20</v>
      </c>
      <c r="N139" s="206" t="s">
        <v>45</v>
      </c>
      <c r="O139" s="34"/>
      <c r="P139" s="173">
        <f t="shared" si="31"/>
        <v>0</v>
      </c>
      <c r="Q139" s="173">
        <v>0.042</v>
      </c>
      <c r="R139" s="173">
        <f t="shared" si="32"/>
        <v>0.168</v>
      </c>
      <c r="S139" s="173">
        <v>0</v>
      </c>
      <c r="T139" s="174">
        <f t="shared" si="33"/>
        <v>0</v>
      </c>
      <c r="AR139" s="16" t="s">
        <v>162</v>
      </c>
      <c r="AT139" s="16" t="s">
        <v>199</v>
      </c>
      <c r="AU139" s="16" t="s">
        <v>83</v>
      </c>
      <c r="AY139" s="16" t="s">
        <v>135</v>
      </c>
      <c r="BE139" s="175">
        <f t="shared" si="34"/>
        <v>0</v>
      </c>
      <c r="BF139" s="175">
        <f t="shared" si="35"/>
        <v>0</v>
      </c>
      <c r="BG139" s="175">
        <f t="shared" si="36"/>
        <v>0</v>
      </c>
      <c r="BH139" s="175">
        <f t="shared" si="37"/>
        <v>0</v>
      </c>
      <c r="BI139" s="175">
        <f t="shared" si="38"/>
        <v>0</v>
      </c>
      <c r="BJ139" s="16" t="s">
        <v>22</v>
      </c>
      <c r="BK139" s="175">
        <f t="shared" si="39"/>
        <v>0</v>
      </c>
      <c r="BL139" s="16" t="s">
        <v>142</v>
      </c>
      <c r="BM139" s="16" t="s">
        <v>273</v>
      </c>
    </row>
    <row r="140" spans="2:65" s="1" customFormat="1" ht="22.5" customHeight="1">
      <c r="B140" s="163"/>
      <c r="C140" s="164" t="s">
        <v>227</v>
      </c>
      <c r="D140" s="164" t="s">
        <v>137</v>
      </c>
      <c r="E140" s="165" t="s">
        <v>538</v>
      </c>
      <c r="F140" s="166" t="s">
        <v>539</v>
      </c>
      <c r="G140" s="167" t="s">
        <v>140</v>
      </c>
      <c r="H140" s="168">
        <v>2</v>
      </c>
      <c r="I140" s="169"/>
      <c r="J140" s="170">
        <f t="shared" si="30"/>
        <v>0</v>
      </c>
      <c r="K140" s="166" t="s">
        <v>20</v>
      </c>
      <c r="L140" s="33"/>
      <c r="M140" s="171" t="s">
        <v>20</v>
      </c>
      <c r="N140" s="172" t="s">
        <v>45</v>
      </c>
      <c r="O140" s="34"/>
      <c r="P140" s="173">
        <f t="shared" si="31"/>
        <v>0</v>
      </c>
      <c r="Q140" s="173">
        <v>0</v>
      </c>
      <c r="R140" s="173">
        <f t="shared" si="32"/>
        <v>0</v>
      </c>
      <c r="S140" s="173">
        <v>0</v>
      </c>
      <c r="T140" s="174">
        <f t="shared" si="33"/>
        <v>0</v>
      </c>
      <c r="AR140" s="16" t="s">
        <v>142</v>
      </c>
      <c r="AT140" s="16" t="s">
        <v>137</v>
      </c>
      <c r="AU140" s="16" t="s">
        <v>83</v>
      </c>
      <c r="AY140" s="16" t="s">
        <v>135</v>
      </c>
      <c r="BE140" s="175">
        <f t="shared" si="34"/>
        <v>0</v>
      </c>
      <c r="BF140" s="175">
        <f t="shared" si="35"/>
        <v>0</v>
      </c>
      <c r="BG140" s="175">
        <f t="shared" si="36"/>
        <v>0</v>
      </c>
      <c r="BH140" s="175">
        <f t="shared" si="37"/>
        <v>0</v>
      </c>
      <c r="BI140" s="175">
        <f t="shared" si="38"/>
        <v>0</v>
      </c>
      <c r="BJ140" s="16" t="s">
        <v>22</v>
      </c>
      <c r="BK140" s="175">
        <f t="shared" si="39"/>
        <v>0</v>
      </c>
      <c r="BL140" s="16" t="s">
        <v>142</v>
      </c>
      <c r="BM140" s="16" t="s">
        <v>276</v>
      </c>
    </row>
    <row r="141" spans="2:65" s="1" customFormat="1" ht="22.5" customHeight="1">
      <c r="B141" s="163"/>
      <c r="C141" s="164" t="s">
        <v>314</v>
      </c>
      <c r="D141" s="164" t="s">
        <v>137</v>
      </c>
      <c r="E141" s="165" t="s">
        <v>540</v>
      </c>
      <c r="F141" s="166" t="s">
        <v>541</v>
      </c>
      <c r="G141" s="167" t="s">
        <v>140</v>
      </c>
      <c r="H141" s="168">
        <v>6</v>
      </c>
      <c r="I141" s="169"/>
      <c r="J141" s="170">
        <f t="shared" si="30"/>
        <v>0</v>
      </c>
      <c r="K141" s="166" t="s">
        <v>20</v>
      </c>
      <c r="L141" s="33"/>
      <c r="M141" s="171" t="s">
        <v>20</v>
      </c>
      <c r="N141" s="172" t="s">
        <v>45</v>
      </c>
      <c r="O141" s="34"/>
      <c r="P141" s="173">
        <f t="shared" si="31"/>
        <v>0</v>
      </c>
      <c r="Q141" s="173">
        <v>0</v>
      </c>
      <c r="R141" s="173">
        <f t="shared" si="32"/>
        <v>0</v>
      </c>
      <c r="S141" s="173">
        <v>0</v>
      </c>
      <c r="T141" s="174">
        <f t="shared" si="33"/>
        <v>0</v>
      </c>
      <c r="AR141" s="16" t="s">
        <v>142</v>
      </c>
      <c r="AT141" s="16" t="s">
        <v>137</v>
      </c>
      <c r="AU141" s="16" t="s">
        <v>83</v>
      </c>
      <c r="AY141" s="16" t="s">
        <v>135</v>
      </c>
      <c r="BE141" s="175">
        <f t="shared" si="34"/>
        <v>0</v>
      </c>
      <c r="BF141" s="175">
        <f t="shared" si="35"/>
        <v>0</v>
      </c>
      <c r="BG141" s="175">
        <f t="shared" si="36"/>
        <v>0</v>
      </c>
      <c r="BH141" s="175">
        <f t="shared" si="37"/>
        <v>0</v>
      </c>
      <c r="BI141" s="175">
        <f t="shared" si="38"/>
        <v>0</v>
      </c>
      <c r="BJ141" s="16" t="s">
        <v>22</v>
      </c>
      <c r="BK141" s="175">
        <f t="shared" si="39"/>
        <v>0</v>
      </c>
      <c r="BL141" s="16" t="s">
        <v>142</v>
      </c>
      <c r="BM141" s="16" t="s">
        <v>279</v>
      </c>
    </row>
    <row r="142" spans="2:65" s="1" customFormat="1" ht="22.5" customHeight="1">
      <c r="B142" s="163"/>
      <c r="C142" s="164" t="s">
        <v>318</v>
      </c>
      <c r="D142" s="164" t="s">
        <v>137</v>
      </c>
      <c r="E142" s="165" t="s">
        <v>542</v>
      </c>
      <c r="F142" s="166" t="s">
        <v>543</v>
      </c>
      <c r="G142" s="167" t="s">
        <v>165</v>
      </c>
      <c r="H142" s="168">
        <v>17</v>
      </c>
      <c r="I142" s="169"/>
      <c r="J142" s="170">
        <f t="shared" si="30"/>
        <v>0</v>
      </c>
      <c r="K142" s="166" t="s">
        <v>141</v>
      </c>
      <c r="L142" s="33"/>
      <c r="M142" s="171" t="s">
        <v>20</v>
      </c>
      <c r="N142" s="172" t="s">
        <v>45</v>
      </c>
      <c r="O142" s="34"/>
      <c r="P142" s="173">
        <f t="shared" si="31"/>
        <v>0</v>
      </c>
      <c r="Q142" s="173">
        <v>0</v>
      </c>
      <c r="R142" s="173">
        <f t="shared" si="32"/>
        <v>0</v>
      </c>
      <c r="S142" s="173">
        <v>0</v>
      </c>
      <c r="T142" s="174">
        <f t="shared" si="33"/>
        <v>0</v>
      </c>
      <c r="AR142" s="16" t="s">
        <v>142</v>
      </c>
      <c r="AT142" s="16" t="s">
        <v>137</v>
      </c>
      <c r="AU142" s="16" t="s">
        <v>83</v>
      </c>
      <c r="AY142" s="16" t="s">
        <v>135</v>
      </c>
      <c r="BE142" s="175">
        <f t="shared" si="34"/>
        <v>0</v>
      </c>
      <c r="BF142" s="175">
        <f t="shared" si="35"/>
        <v>0</v>
      </c>
      <c r="BG142" s="175">
        <f t="shared" si="36"/>
        <v>0</v>
      </c>
      <c r="BH142" s="175">
        <f t="shared" si="37"/>
        <v>0</v>
      </c>
      <c r="BI142" s="175">
        <f t="shared" si="38"/>
        <v>0</v>
      </c>
      <c r="BJ142" s="16" t="s">
        <v>22</v>
      </c>
      <c r="BK142" s="175">
        <f t="shared" si="39"/>
        <v>0</v>
      </c>
      <c r="BL142" s="16" t="s">
        <v>142</v>
      </c>
      <c r="BM142" s="16" t="s">
        <v>282</v>
      </c>
    </row>
    <row r="143" spans="2:65" s="1" customFormat="1" ht="22.5" customHeight="1">
      <c r="B143" s="163"/>
      <c r="C143" s="164" t="s">
        <v>322</v>
      </c>
      <c r="D143" s="164" t="s">
        <v>137</v>
      </c>
      <c r="E143" s="165" t="s">
        <v>544</v>
      </c>
      <c r="F143" s="166" t="s">
        <v>545</v>
      </c>
      <c r="G143" s="167" t="s">
        <v>165</v>
      </c>
      <c r="H143" s="168">
        <v>174.4</v>
      </c>
      <c r="I143" s="169"/>
      <c r="J143" s="170">
        <f t="shared" si="30"/>
        <v>0</v>
      </c>
      <c r="K143" s="166" t="s">
        <v>141</v>
      </c>
      <c r="L143" s="33"/>
      <c r="M143" s="171" t="s">
        <v>20</v>
      </c>
      <c r="N143" s="172" t="s">
        <v>45</v>
      </c>
      <c r="O143" s="34"/>
      <c r="P143" s="173">
        <f t="shared" si="31"/>
        <v>0</v>
      </c>
      <c r="Q143" s="173">
        <v>0</v>
      </c>
      <c r="R143" s="173">
        <f t="shared" si="32"/>
        <v>0</v>
      </c>
      <c r="S143" s="173">
        <v>0</v>
      </c>
      <c r="T143" s="174">
        <f t="shared" si="33"/>
        <v>0</v>
      </c>
      <c r="AR143" s="16" t="s">
        <v>142</v>
      </c>
      <c r="AT143" s="16" t="s">
        <v>137</v>
      </c>
      <c r="AU143" s="16" t="s">
        <v>83</v>
      </c>
      <c r="AY143" s="16" t="s">
        <v>135</v>
      </c>
      <c r="BE143" s="175">
        <f t="shared" si="34"/>
        <v>0</v>
      </c>
      <c r="BF143" s="175">
        <f t="shared" si="35"/>
        <v>0</v>
      </c>
      <c r="BG143" s="175">
        <f t="shared" si="36"/>
        <v>0</v>
      </c>
      <c r="BH143" s="175">
        <f t="shared" si="37"/>
        <v>0</v>
      </c>
      <c r="BI143" s="175">
        <f t="shared" si="38"/>
        <v>0</v>
      </c>
      <c r="BJ143" s="16" t="s">
        <v>22</v>
      </c>
      <c r="BK143" s="175">
        <f t="shared" si="39"/>
        <v>0</v>
      </c>
      <c r="BL143" s="16" t="s">
        <v>142</v>
      </c>
      <c r="BM143" s="16" t="s">
        <v>286</v>
      </c>
    </row>
    <row r="144" spans="2:65" s="1" customFormat="1" ht="31.5" customHeight="1">
      <c r="B144" s="163"/>
      <c r="C144" s="164" t="s">
        <v>326</v>
      </c>
      <c r="D144" s="164" t="s">
        <v>137</v>
      </c>
      <c r="E144" s="165" t="s">
        <v>546</v>
      </c>
      <c r="F144" s="166" t="s">
        <v>547</v>
      </c>
      <c r="G144" s="167" t="s">
        <v>140</v>
      </c>
      <c r="H144" s="168">
        <v>5</v>
      </c>
      <c r="I144" s="169"/>
      <c r="J144" s="170">
        <f t="shared" si="30"/>
        <v>0</v>
      </c>
      <c r="K144" s="166" t="s">
        <v>141</v>
      </c>
      <c r="L144" s="33"/>
      <c r="M144" s="171" t="s">
        <v>20</v>
      </c>
      <c r="N144" s="172" t="s">
        <v>45</v>
      </c>
      <c r="O144" s="34"/>
      <c r="P144" s="173">
        <f t="shared" si="31"/>
        <v>0</v>
      </c>
      <c r="Q144" s="173">
        <v>2.116764944</v>
      </c>
      <c r="R144" s="173">
        <f t="shared" si="32"/>
        <v>10.583824719999999</v>
      </c>
      <c r="S144" s="173">
        <v>0</v>
      </c>
      <c r="T144" s="174">
        <f t="shared" si="33"/>
        <v>0</v>
      </c>
      <c r="AR144" s="16" t="s">
        <v>142</v>
      </c>
      <c r="AT144" s="16" t="s">
        <v>137</v>
      </c>
      <c r="AU144" s="16" t="s">
        <v>83</v>
      </c>
      <c r="AY144" s="16" t="s">
        <v>135</v>
      </c>
      <c r="BE144" s="175">
        <f t="shared" si="34"/>
        <v>0</v>
      </c>
      <c r="BF144" s="175">
        <f t="shared" si="35"/>
        <v>0</v>
      </c>
      <c r="BG144" s="175">
        <f t="shared" si="36"/>
        <v>0</v>
      </c>
      <c r="BH144" s="175">
        <f t="shared" si="37"/>
        <v>0</v>
      </c>
      <c r="BI144" s="175">
        <f t="shared" si="38"/>
        <v>0</v>
      </c>
      <c r="BJ144" s="16" t="s">
        <v>22</v>
      </c>
      <c r="BK144" s="175">
        <f t="shared" si="39"/>
        <v>0</v>
      </c>
      <c r="BL144" s="16" t="s">
        <v>142</v>
      </c>
      <c r="BM144" s="16" t="s">
        <v>290</v>
      </c>
    </row>
    <row r="145" spans="2:65" s="1" customFormat="1" ht="22.5" customHeight="1">
      <c r="B145" s="163"/>
      <c r="C145" s="197" t="s">
        <v>330</v>
      </c>
      <c r="D145" s="197" t="s">
        <v>199</v>
      </c>
      <c r="E145" s="198" t="s">
        <v>548</v>
      </c>
      <c r="F145" s="199" t="s">
        <v>549</v>
      </c>
      <c r="G145" s="200" t="s">
        <v>140</v>
      </c>
      <c r="H145" s="201">
        <v>5</v>
      </c>
      <c r="I145" s="202"/>
      <c r="J145" s="203">
        <f t="shared" si="30"/>
        <v>0</v>
      </c>
      <c r="K145" s="199" t="s">
        <v>20</v>
      </c>
      <c r="L145" s="204"/>
      <c r="M145" s="205" t="s">
        <v>20</v>
      </c>
      <c r="N145" s="206" t="s">
        <v>45</v>
      </c>
      <c r="O145" s="34"/>
      <c r="P145" s="173">
        <f t="shared" si="31"/>
        <v>0</v>
      </c>
      <c r="Q145" s="173">
        <v>0</v>
      </c>
      <c r="R145" s="173">
        <f t="shared" si="32"/>
        <v>0</v>
      </c>
      <c r="S145" s="173">
        <v>0</v>
      </c>
      <c r="T145" s="174">
        <f t="shared" si="33"/>
        <v>0</v>
      </c>
      <c r="AR145" s="16" t="s">
        <v>162</v>
      </c>
      <c r="AT145" s="16" t="s">
        <v>199</v>
      </c>
      <c r="AU145" s="16" t="s">
        <v>83</v>
      </c>
      <c r="AY145" s="16" t="s">
        <v>135</v>
      </c>
      <c r="BE145" s="175">
        <f t="shared" si="34"/>
        <v>0</v>
      </c>
      <c r="BF145" s="175">
        <f t="shared" si="35"/>
        <v>0</v>
      </c>
      <c r="BG145" s="175">
        <f t="shared" si="36"/>
        <v>0</v>
      </c>
      <c r="BH145" s="175">
        <f t="shared" si="37"/>
        <v>0</v>
      </c>
      <c r="BI145" s="175">
        <f t="shared" si="38"/>
        <v>0</v>
      </c>
      <c r="BJ145" s="16" t="s">
        <v>22</v>
      </c>
      <c r="BK145" s="175">
        <f t="shared" si="39"/>
        <v>0</v>
      </c>
      <c r="BL145" s="16" t="s">
        <v>142</v>
      </c>
      <c r="BM145" s="16" t="s">
        <v>294</v>
      </c>
    </row>
    <row r="146" spans="2:63" s="10" customFormat="1" ht="29.25" customHeight="1">
      <c r="B146" s="149"/>
      <c r="D146" s="160" t="s">
        <v>73</v>
      </c>
      <c r="E146" s="161" t="s">
        <v>166</v>
      </c>
      <c r="F146" s="161" t="s">
        <v>336</v>
      </c>
      <c r="I146" s="152"/>
      <c r="J146" s="162">
        <f>BK146</f>
        <v>0</v>
      </c>
      <c r="L146" s="149"/>
      <c r="M146" s="154"/>
      <c r="N146" s="155"/>
      <c r="O146" s="155"/>
      <c r="P146" s="156">
        <f>SUM(P147:P151)</f>
        <v>0</v>
      </c>
      <c r="Q146" s="155"/>
      <c r="R146" s="156">
        <f>SUM(R147:R151)</f>
        <v>12.24796718</v>
      </c>
      <c r="S146" s="155"/>
      <c r="T146" s="157">
        <f>SUM(T147:T151)</f>
        <v>6.074</v>
      </c>
      <c r="AR146" s="150" t="s">
        <v>22</v>
      </c>
      <c r="AT146" s="158" t="s">
        <v>73</v>
      </c>
      <c r="AU146" s="158" t="s">
        <v>22</v>
      </c>
      <c r="AY146" s="150" t="s">
        <v>135</v>
      </c>
      <c r="BK146" s="159">
        <f>SUM(BK147:BK151)</f>
        <v>0</v>
      </c>
    </row>
    <row r="147" spans="2:65" s="1" customFormat="1" ht="31.5" customHeight="1">
      <c r="B147" s="163"/>
      <c r="C147" s="164" t="s">
        <v>333</v>
      </c>
      <c r="D147" s="164" t="s">
        <v>137</v>
      </c>
      <c r="E147" s="165" t="s">
        <v>392</v>
      </c>
      <c r="F147" s="166" t="s">
        <v>393</v>
      </c>
      <c r="G147" s="167" t="s">
        <v>165</v>
      </c>
      <c r="H147" s="168">
        <v>70</v>
      </c>
      <c r="I147" s="169"/>
      <c r="J147" s="170">
        <f>ROUND(I147*H147,2)</f>
        <v>0</v>
      </c>
      <c r="K147" s="166" t="s">
        <v>141</v>
      </c>
      <c r="L147" s="33"/>
      <c r="M147" s="171" t="s">
        <v>20</v>
      </c>
      <c r="N147" s="172" t="s">
        <v>45</v>
      </c>
      <c r="O147" s="34"/>
      <c r="P147" s="173">
        <f>O147*H147</f>
        <v>0</v>
      </c>
      <c r="Q147" s="173">
        <v>0.1295</v>
      </c>
      <c r="R147" s="173">
        <f>Q147*H147</f>
        <v>9.065</v>
      </c>
      <c r="S147" s="173">
        <v>0</v>
      </c>
      <c r="T147" s="174">
        <f>S147*H147</f>
        <v>0</v>
      </c>
      <c r="AR147" s="16" t="s">
        <v>142</v>
      </c>
      <c r="AT147" s="16" t="s">
        <v>137</v>
      </c>
      <c r="AU147" s="16" t="s">
        <v>83</v>
      </c>
      <c r="AY147" s="16" t="s">
        <v>135</v>
      </c>
      <c r="BE147" s="175">
        <f>IF(N147="základní",J147,0)</f>
        <v>0</v>
      </c>
      <c r="BF147" s="175">
        <f>IF(N147="snížená",J147,0)</f>
        <v>0</v>
      </c>
      <c r="BG147" s="175">
        <f>IF(N147="zákl. přenesená",J147,0)</f>
        <v>0</v>
      </c>
      <c r="BH147" s="175">
        <f>IF(N147="sníž. přenesená",J147,0)</f>
        <v>0</v>
      </c>
      <c r="BI147" s="175">
        <f>IF(N147="nulová",J147,0)</f>
        <v>0</v>
      </c>
      <c r="BJ147" s="16" t="s">
        <v>22</v>
      </c>
      <c r="BK147" s="175">
        <f>ROUND(I147*H147,2)</f>
        <v>0</v>
      </c>
      <c r="BL147" s="16" t="s">
        <v>142</v>
      </c>
      <c r="BM147" s="16" t="s">
        <v>550</v>
      </c>
    </row>
    <row r="148" spans="2:65" s="1" customFormat="1" ht="22.5" customHeight="1">
      <c r="B148" s="163"/>
      <c r="C148" s="197" t="s">
        <v>337</v>
      </c>
      <c r="D148" s="197" t="s">
        <v>199</v>
      </c>
      <c r="E148" s="198" t="s">
        <v>396</v>
      </c>
      <c r="F148" s="199" t="s">
        <v>397</v>
      </c>
      <c r="G148" s="200" t="s">
        <v>140</v>
      </c>
      <c r="H148" s="201">
        <v>70.7</v>
      </c>
      <c r="I148" s="202"/>
      <c r="J148" s="203">
        <f>ROUND(I148*H148,2)</f>
        <v>0</v>
      </c>
      <c r="K148" s="199" t="s">
        <v>141</v>
      </c>
      <c r="L148" s="204"/>
      <c r="M148" s="205" t="s">
        <v>20</v>
      </c>
      <c r="N148" s="206" t="s">
        <v>45</v>
      </c>
      <c r="O148" s="34"/>
      <c r="P148" s="173">
        <f>O148*H148</f>
        <v>0</v>
      </c>
      <c r="Q148" s="173">
        <v>0.045</v>
      </c>
      <c r="R148" s="173">
        <f>Q148*H148</f>
        <v>3.1815</v>
      </c>
      <c r="S148" s="173">
        <v>0</v>
      </c>
      <c r="T148" s="174">
        <f>S148*H148</f>
        <v>0</v>
      </c>
      <c r="AR148" s="16" t="s">
        <v>162</v>
      </c>
      <c r="AT148" s="16" t="s">
        <v>199</v>
      </c>
      <c r="AU148" s="16" t="s">
        <v>83</v>
      </c>
      <c r="AY148" s="16" t="s">
        <v>135</v>
      </c>
      <c r="BE148" s="175">
        <f>IF(N148="základní",J148,0)</f>
        <v>0</v>
      </c>
      <c r="BF148" s="175">
        <f>IF(N148="snížená",J148,0)</f>
        <v>0</v>
      </c>
      <c r="BG148" s="175">
        <f>IF(N148="zákl. přenesená",J148,0)</f>
        <v>0</v>
      </c>
      <c r="BH148" s="175">
        <f>IF(N148="sníž. přenesená",J148,0)</f>
        <v>0</v>
      </c>
      <c r="BI148" s="175">
        <f>IF(N148="nulová",J148,0)</f>
        <v>0</v>
      </c>
      <c r="BJ148" s="16" t="s">
        <v>22</v>
      </c>
      <c r="BK148" s="175">
        <f>ROUND(I148*H148,2)</f>
        <v>0</v>
      </c>
      <c r="BL148" s="16" t="s">
        <v>142</v>
      </c>
      <c r="BM148" s="16" t="s">
        <v>551</v>
      </c>
    </row>
    <row r="149" spans="2:51" s="11" customFormat="1" ht="13.5">
      <c r="B149" s="176"/>
      <c r="D149" s="186" t="s">
        <v>175</v>
      </c>
      <c r="F149" s="195" t="s">
        <v>552</v>
      </c>
      <c r="H149" s="196">
        <v>70.7</v>
      </c>
      <c r="I149" s="181"/>
      <c r="L149" s="176"/>
      <c r="M149" s="182"/>
      <c r="N149" s="183"/>
      <c r="O149" s="183"/>
      <c r="P149" s="183"/>
      <c r="Q149" s="183"/>
      <c r="R149" s="183"/>
      <c r="S149" s="183"/>
      <c r="T149" s="184"/>
      <c r="AT149" s="178" t="s">
        <v>175</v>
      </c>
      <c r="AU149" s="178" t="s">
        <v>83</v>
      </c>
      <c r="AV149" s="11" t="s">
        <v>83</v>
      </c>
      <c r="AW149" s="11" t="s">
        <v>4</v>
      </c>
      <c r="AX149" s="11" t="s">
        <v>22</v>
      </c>
      <c r="AY149" s="178" t="s">
        <v>135</v>
      </c>
    </row>
    <row r="150" spans="2:65" s="1" customFormat="1" ht="31.5" customHeight="1">
      <c r="B150" s="163"/>
      <c r="C150" s="164" t="s">
        <v>340</v>
      </c>
      <c r="D150" s="164" t="s">
        <v>137</v>
      </c>
      <c r="E150" s="165" t="s">
        <v>553</v>
      </c>
      <c r="F150" s="166" t="s">
        <v>554</v>
      </c>
      <c r="G150" s="167" t="s">
        <v>169</v>
      </c>
      <c r="H150" s="168">
        <v>1</v>
      </c>
      <c r="I150" s="169"/>
      <c r="J150" s="170">
        <f>ROUND(I150*H150,2)</f>
        <v>0</v>
      </c>
      <c r="K150" s="166" t="s">
        <v>141</v>
      </c>
      <c r="L150" s="33"/>
      <c r="M150" s="171" t="s">
        <v>20</v>
      </c>
      <c r="N150" s="172" t="s">
        <v>45</v>
      </c>
      <c r="O150" s="34"/>
      <c r="P150" s="173">
        <f>O150*H150</f>
        <v>0</v>
      </c>
      <c r="Q150" s="173">
        <v>0.00146718</v>
      </c>
      <c r="R150" s="173">
        <f>Q150*H150</f>
        <v>0.00146718</v>
      </c>
      <c r="S150" s="173">
        <v>2.447</v>
      </c>
      <c r="T150" s="174">
        <f>S150*H150</f>
        <v>2.447</v>
      </c>
      <c r="AR150" s="16" t="s">
        <v>142</v>
      </c>
      <c r="AT150" s="16" t="s">
        <v>137</v>
      </c>
      <c r="AU150" s="16" t="s">
        <v>83</v>
      </c>
      <c r="AY150" s="16" t="s">
        <v>135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6" t="s">
        <v>22</v>
      </c>
      <c r="BK150" s="175">
        <f>ROUND(I150*H150,2)</f>
        <v>0</v>
      </c>
      <c r="BL150" s="16" t="s">
        <v>142</v>
      </c>
      <c r="BM150" s="16" t="s">
        <v>300</v>
      </c>
    </row>
    <row r="151" spans="2:65" s="1" customFormat="1" ht="22.5" customHeight="1">
      <c r="B151" s="163"/>
      <c r="C151" s="164" t="s">
        <v>344</v>
      </c>
      <c r="D151" s="164" t="s">
        <v>137</v>
      </c>
      <c r="E151" s="165" t="s">
        <v>555</v>
      </c>
      <c r="F151" s="166" t="s">
        <v>556</v>
      </c>
      <c r="G151" s="167" t="s">
        <v>165</v>
      </c>
      <c r="H151" s="168">
        <v>39</v>
      </c>
      <c r="I151" s="169"/>
      <c r="J151" s="170">
        <f>ROUND(I151*H151,2)</f>
        <v>0</v>
      </c>
      <c r="K151" s="166" t="s">
        <v>141</v>
      </c>
      <c r="L151" s="33"/>
      <c r="M151" s="171" t="s">
        <v>20</v>
      </c>
      <c r="N151" s="172" t="s">
        <v>45</v>
      </c>
      <c r="O151" s="34"/>
      <c r="P151" s="173">
        <f>O151*H151</f>
        <v>0</v>
      </c>
      <c r="Q151" s="173">
        <v>0</v>
      </c>
      <c r="R151" s="173">
        <f>Q151*H151</f>
        <v>0</v>
      </c>
      <c r="S151" s="173">
        <v>0.093</v>
      </c>
      <c r="T151" s="174">
        <f>S151*H151</f>
        <v>3.627</v>
      </c>
      <c r="AR151" s="16" t="s">
        <v>142</v>
      </c>
      <c r="AT151" s="16" t="s">
        <v>137</v>
      </c>
      <c r="AU151" s="16" t="s">
        <v>83</v>
      </c>
      <c r="AY151" s="16" t="s">
        <v>135</v>
      </c>
      <c r="BE151" s="175">
        <f>IF(N151="základní",J151,0)</f>
        <v>0</v>
      </c>
      <c r="BF151" s="175">
        <f>IF(N151="snížená",J151,0)</f>
        <v>0</v>
      </c>
      <c r="BG151" s="175">
        <f>IF(N151="zákl. přenesená",J151,0)</f>
        <v>0</v>
      </c>
      <c r="BH151" s="175">
        <f>IF(N151="sníž. přenesená",J151,0)</f>
        <v>0</v>
      </c>
      <c r="BI151" s="175">
        <f>IF(N151="nulová",J151,0)</f>
        <v>0</v>
      </c>
      <c r="BJ151" s="16" t="s">
        <v>22</v>
      </c>
      <c r="BK151" s="175">
        <f>ROUND(I151*H151,2)</f>
        <v>0</v>
      </c>
      <c r="BL151" s="16" t="s">
        <v>142</v>
      </c>
      <c r="BM151" s="16" t="s">
        <v>304</v>
      </c>
    </row>
    <row r="152" spans="2:63" s="10" customFormat="1" ht="29.25" customHeight="1">
      <c r="B152" s="149"/>
      <c r="D152" s="160" t="s">
        <v>73</v>
      </c>
      <c r="E152" s="161" t="s">
        <v>408</v>
      </c>
      <c r="F152" s="161" t="s">
        <v>409</v>
      </c>
      <c r="I152" s="152"/>
      <c r="J152" s="162">
        <f>BK152</f>
        <v>0</v>
      </c>
      <c r="L152" s="149"/>
      <c r="M152" s="154"/>
      <c r="N152" s="155"/>
      <c r="O152" s="155"/>
      <c r="P152" s="156">
        <f>SUM(P153:P161)</f>
        <v>0</v>
      </c>
      <c r="Q152" s="155"/>
      <c r="R152" s="156">
        <f>SUM(R153:R161)</f>
        <v>0</v>
      </c>
      <c r="S152" s="155"/>
      <c r="T152" s="157">
        <f>SUM(T153:T161)</f>
        <v>0</v>
      </c>
      <c r="AR152" s="150" t="s">
        <v>22</v>
      </c>
      <c r="AT152" s="158" t="s">
        <v>73</v>
      </c>
      <c r="AU152" s="158" t="s">
        <v>22</v>
      </c>
      <c r="AY152" s="150" t="s">
        <v>135</v>
      </c>
      <c r="BK152" s="159">
        <f>SUM(BK153:BK161)</f>
        <v>0</v>
      </c>
    </row>
    <row r="153" spans="2:65" s="1" customFormat="1" ht="22.5" customHeight="1">
      <c r="B153" s="163"/>
      <c r="C153" s="164" t="s">
        <v>348</v>
      </c>
      <c r="D153" s="164" t="s">
        <v>137</v>
      </c>
      <c r="E153" s="165" t="s">
        <v>418</v>
      </c>
      <c r="F153" s="166" t="s">
        <v>419</v>
      </c>
      <c r="G153" s="167" t="s">
        <v>192</v>
      </c>
      <c r="H153" s="168">
        <v>0.701</v>
      </c>
      <c r="I153" s="169"/>
      <c r="J153" s="170">
        <f>ROUND(I153*H153,2)</f>
        <v>0</v>
      </c>
      <c r="K153" s="166" t="s">
        <v>141</v>
      </c>
      <c r="L153" s="33"/>
      <c r="M153" s="171" t="s">
        <v>20</v>
      </c>
      <c r="N153" s="172" t="s">
        <v>45</v>
      </c>
      <c r="O153" s="34"/>
      <c r="P153" s="173">
        <f>O153*H153</f>
        <v>0</v>
      </c>
      <c r="Q153" s="173">
        <v>0</v>
      </c>
      <c r="R153" s="173">
        <f>Q153*H153</f>
        <v>0</v>
      </c>
      <c r="S153" s="173">
        <v>0</v>
      </c>
      <c r="T153" s="174">
        <f>S153*H153</f>
        <v>0</v>
      </c>
      <c r="AR153" s="16" t="s">
        <v>142</v>
      </c>
      <c r="AT153" s="16" t="s">
        <v>137</v>
      </c>
      <c r="AU153" s="16" t="s">
        <v>83</v>
      </c>
      <c r="AY153" s="16" t="s">
        <v>135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6" t="s">
        <v>22</v>
      </c>
      <c r="BK153" s="175">
        <f>ROUND(I153*H153,2)</f>
        <v>0</v>
      </c>
      <c r="BL153" s="16" t="s">
        <v>142</v>
      </c>
      <c r="BM153" s="16" t="s">
        <v>557</v>
      </c>
    </row>
    <row r="154" spans="2:65" s="1" customFormat="1" ht="22.5" customHeight="1">
      <c r="B154" s="163"/>
      <c r="C154" s="164" t="s">
        <v>351</v>
      </c>
      <c r="D154" s="164" t="s">
        <v>137</v>
      </c>
      <c r="E154" s="165" t="s">
        <v>422</v>
      </c>
      <c r="F154" s="166" t="s">
        <v>423</v>
      </c>
      <c r="G154" s="167" t="s">
        <v>192</v>
      </c>
      <c r="H154" s="168">
        <v>6.309</v>
      </c>
      <c r="I154" s="169"/>
      <c r="J154" s="170">
        <f>ROUND(I154*H154,2)</f>
        <v>0</v>
      </c>
      <c r="K154" s="166" t="s">
        <v>141</v>
      </c>
      <c r="L154" s="33"/>
      <c r="M154" s="171" t="s">
        <v>20</v>
      </c>
      <c r="N154" s="172" t="s">
        <v>45</v>
      </c>
      <c r="O154" s="34"/>
      <c r="P154" s="173">
        <f>O154*H154</f>
        <v>0</v>
      </c>
      <c r="Q154" s="173">
        <v>0</v>
      </c>
      <c r="R154" s="173">
        <f>Q154*H154</f>
        <v>0</v>
      </c>
      <c r="S154" s="173">
        <v>0</v>
      </c>
      <c r="T154" s="174">
        <f>S154*H154</f>
        <v>0</v>
      </c>
      <c r="AR154" s="16" t="s">
        <v>142</v>
      </c>
      <c r="AT154" s="16" t="s">
        <v>137</v>
      </c>
      <c r="AU154" s="16" t="s">
        <v>83</v>
      </c>
      <c r="AY154" s="16" t="s">
        <v>135</v>
      </c>
      <c r="BE154" s="175">
        <f>IF(N154="základní",J154,0)</f>
        <v>0</v>
      </c>
      <c r="BF154" s="175">
        <f>IF(N154="snížená",J154,0)</f>
        <v>0</v>
      </c>
      <c r="BG154" s="175">
        <f>IF(N154="zákl. přenesená",J154,0)</f>
        <v>0</v>
      </c>
      <c r="BH154" s="175">
        <f>IF(N154="sníž. přenesená",J154,0)</f>
        <v>0</v>
      </c>
      <c r="BI154" s="175">
        <f>IF(N154="nulová",J154,0)</f>
        <v>0</v>
      </c>
      <c r="BJ154" s="16" t="s">
        <v>22</v>
      </c>
      <c r="BK154" s="175">
        <f>ROUND(I154*H154,2)</f>
        <v>0</v>
      </c>
      <c r="BL154" s="16" t="s">
        <v>142</v>
      </c>
      <c r="BM154" s="16" t="s">
        <v>558</v>
      </c>
    </row>
    <row r="155" spans="2:51" s="11" customFormat="1" ht="13.5">
      <c r="B155" s="176"/>
      <c r="D155" s="186" t="s">
        <v>175</v>
      </c>
      <c r="F155" s="195" t="s">
        <v>559</v>
      </c>
      <c r="H155" s="196">
        <v>6.309</v>
      </c>
      <c r="I155" s="181"/>
      <c r="L155" s="176"/>
      <c r="M155" s="182"/>
      <c r="N155" s="183"/>
      <c r="O155" s="183"/>
      <c r="P155" s="183"/>
      <c r="Q155" s="183"/>
      <c r="R155" s="183"/>
      <c r="S155" s="183"/>
      <c r="T155" s="184"/>
      <c r="AT155" s="178" t="s">
        <v>175</v>
      </c>
      <c r="AU155" s="178" t="s">
        <v>83</v>
      </c>
      <c r="AV155" s="11" t="s">
        <v>83</v>
      </c>
      <c r="AW155" s="11" t="s">
        <v>4</v>
      </c>
      <c r="AX155" s="11" t="s">
        <v>22</v>
      </c>
      <c r="AY155" s="178" t="s">
        <v>135</v>
      </c>
    </row>
    <row r="156" spans="2:65" s="1" customFormat="1" ht="22.5" customHeight="1">
      <c r="B156" s="163"/>
      <c r="C156" s="164" t="s">
        <v>356</v>
      </c>
      <c r="D156" s="164" t="s">
        <v>137</v>
      </c>
      <c r="E156" s="165" t="s">
        <v>427</v>
      </c>
      <c r="F156" s="166" t="s">
        <v>428</v>
      </c>
      <c r="G156" s="167" t="s">
        <v>192</v>
      </c>
      <c r="H156" s="168">
        <v>6.074</v>
      </c>
      <c r="I156" s="169"/>
      <c r="J156" s="170">
        <f>ROUND(I156*H156,2)</f>
        <v>0</v>
      </c>
      <c r="K156" s="166" t="s">
        <v>141</v>
      </c>
      <c r="L156" s="33"/>
      <c r="M156" s="171" t="s">
        <v>20</v>
      </c>
      <c r="N156" s="172" t="s">
        <v>45</v>
      </c>
      <c r="O156" s="34"/>
      <c r="P156" s="173">
        <f>O156*H156</f>
        <v>0</v>
      </c>
      <c r="Q156" s="173">
        <v>0</v>
      </c>
      <c r="R156" s="173">
        <f>Q156*H156</f>
        <v>0</v>
      </c>
      <c r="S156" s="173">
        <v>0</v>
      </c>
      <c r="T156" s="174">
        <f>S156*H156</f>
        <v>0</v>
      </c>
      <c r="AR156" s="16" t="s">
        <v>142</v>
      </c>
      <c r="AT156" s="16" t="s">
        <v>137</v>
      </c>
      <c r="AU156" s="16" t="s">
        <v>83</v>
      </c>
      <c r="AY156" s="16" t="s">
        <v>135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6" t="s">
        <v>22</v>
      </c>
      <c r="BK156" s="175">
        <f>ROUND(I156*H156,2)</f>
        <v>0</v>
      </c>
      <c r="BL156" s="16" t="s">
        <v>142</v>
      </c>
      <c r="BM156" s="16" t="s">
        <v>560</v>
      </c>
    </row>
    <row r="157" spans="2:65" s="1" customFormat="1" ht="22.5" customHeight="1">
      <c r="B157" s="163"/>
      <c r="C157" s="164" t="s">
        <v>193</v>
      </c>
      <c r="D157" s="164" t="s">
        <v>137</v>
      </c>
      <c r="E157" s="165" t="s">
        <v>430</v>
      </c>
      <c r="F157" s="166" t="s">
        <v>431</v>
      </c>
      <c r="G157" s="167" t="s">
        <v>192</v>
      </c>
      <c r="H157" s="168">
        <v>54.666</v>
      </c>
      <c r="I157" s="169"/>
      <c r="J157" s="170">
        <f>ROUND(I157*H157,2)</f>
        <v>0</v>
      </c>
      <c r="K157" s="166" t="s">
        <v>141</v>
      </c>
      <c r="L157" s="33"/>
      <c r="M157" s="171" t="s">
        <v>20</v>
      </c>
      <c r="N157" s="172" t="s">
        <v>45</v>
      </c>
      <c r="O157" s="34"/>
      <c r="P157" s="173">
        <f>O157*H157</f>
        <v>0</v>
      </c>
      <c r="Q157" s="173">
        <v>0</v>
      </c>
      <c r="R157" s="173">
        <f>Q157*H157</f>
        <v>0</v>
      </c>
      <c r="S157" s="173">
        <v>0</v>
      </c>
      <c r="T157" s="174">
        <f>S157*H157</f>
        <v>0</v>
      </c>
      <c r="AR157" s="16" t="s">
        <v>142</v>
      </c>
      <c r="AT157" s="16" t="s">
        <v>137</v>
      </c>
      <c r="AU157" s="16" t="s">
        <v>83</v>
      </c>
      <c r="AY157" s="16" t="s">
        <v>135</v>
      </c>
      <c r="BE157" s="175">
        <f>IF(N157="základní",J157,0)</f>
        <v>0</v>
      </c>
      <c r="BF157" s="175">
        <f>IF(N157="snížená",J157,0)</f>
        <v>0</v>
      </c>
      <c r="BG157" s="175">
        <f>IF(N157="zákl. přenesená",J157,0)</f>
        <v>0</v>
      </c>
      <c r="BH157" s="175">
        <f>IF(N157="sníž. přenesená",J157,0)</f>
        <v>0</v>
      </c>
      <c r="BI157" s="175">
        <f>IF(N157="nulová",J157,0)</f>
        <v>0</v>
      </c>
      <c r="BJ157" s="16" t="s">
        <v>22</v>
      </c>
      <c r="BK157" s="175">
        <f>ROUND(I157*H157,2)</f>
        <v>0</v>
      </c>
      <c r="BL157" s="16" t="s">
        <v>142</v>
      </c>
      <c r="BM157" s="16" t="s">
        <v>561</v>
      </c>
    </row>
    <row r="158" spans="2:51" s="11" customFormat="1" ht="13.5">
      <c r="B158" s="176"/>
      <c r="D158" s="186" t="s">
        <v>175</v>
      </c>
      <c r="F158" s="195" t="s">
        <v>562</v>
      </c>
      <c r="H158" s="196">
        <v>54.666</v>
      </c>
      <c r="I158" s="181"/>
      <c r="L158" s="176"/>
      <c r="M158" s="182"/>
      <c r="N158" s="183"/>
      <c r="O158" s="183"/>
      <c r="P158" s="183"/>
      <c r="Q158" s="183"/>
      <c r="R158" s="183"/>
      <c r="S158" s="183"/>
      <c r="T158" s="184"/>
      <c r="AT158" s="178" t="s">
        <v>175</v>
      </c>
      <c r="AU158" s="178" t="s">
        <v>83</v>
      </c>
      <c r="AV158" s="11" t="s">
        <v>83</v>
      </c>
      <c r="AW158" s="11" t="s">
        <v>4</v>
      </c>
      <c r="AX158" s="11" t="s">
        <v>22</v>
      </c>
      <c r="AY158" s="178" t="s">
        <v>135</v>
      </c>
    </row>
    <row r="159" spans="2:65" s="1" customFormat="1" ht="22.5" customHeight="1">
      <c r="B159" s="163"/>
      <c r="C159" s="164" t="s">
        <v>365</v>
      </c>
      <c r="D159" s="164" t="s">
        <v>137</v>
      </c>
      <c r="E159" s="165" t="s">
        <v>434</v>
      </c>
      <c r="F159" s="166" t="s">
        <v>435</v>
      </c>
      <c r="G159" s="167" t="s">
        <v>192</v>
      </c>
      <c r="H159" s="168">
        <v>2.967</v>
      </c>
      <c r="I159" s="169"/>
      <c r="J159" s="170">
        <f>ROUND(I159*H159,2)</f>
        <v>0</v>
      </c>
      <c r="K159" s="166" t="s">
        <v>141</v>
      </c>
      <c r="L159" s="33"/>
      <c r="M159" s="171" t="s">
        <v>20</v>
      </c>
      <c r="N159" s="172" t="s">
        <v>45</v>
      </c>
      <c r="O159" s="34"/>
      <c r="P159" s="173">
        <f>O159*H159</f>
        <v>0</v>
      </c>
      <c r="Q159" s="173">
        <v>0</v>
      </c>
      <c r="R159" s="173">
        <f>Q159*H159</f>
        <v>0</v>
      </c>
      <c r="S159" s="173">
        <v>0</v>
      </c>
      <c r="T159" s="174">
        <f>S159*H159</f>
        <v>0</v>
      </c>
      <c r="AR159" s="16" t="s">
        <v>142</v>
      </c>
      <c r="AT159" s="16" t="s">
        <v>137</v>
      </c>
      <c r="AU159" s="16" t="s">
        <v>83</v>
      </c>
      <c r="AY159" s="16" t="s">
        <v>135</v>
      </c>
      <c r="BE159" s="175">
        <f>IF(N159="základní",J159,0)</f>
        <v>0</v>
      </c>
      <c r="BF159" s="175">
        <f>IF(N159="snížená",J159,0)</f>
        <v>0</v>
      </c>
      <c r="BG159" s="175">
        <f>IF(N159="zákl. přenesená",J159,0)</f>
        <v>0</v>
      </c>
      <c r="BH159" s="175">
        <f>IF(N159="sníž. přenesená",J159,0)</f>
        <v>0</v>
      </c>
      <c r="BI159" s="175">
        <f>IF(N159="nulová",J159,0)</f>
        <v>0</v>
      </c>
      <c r="BJ159" s="16" t="s">
        <v>22</v>
      </c>
      <c r="BK159" s="175">
        <f>ROUND(I159*H159,2)</f>
        <v>0</v>
      </c>
      <c r="BL159" s="16" t="s">
        <v>142</v>
      </c>
      <c r="BM159" s="16" t="s">
        <v>563</v>
      </c>
    </row>
    <row r="160" spans="2:65" s="1" customFormat="1" ht="22.5" customHeight="1">
      <c r="B160" s="163"/>
      <c r="C160" s="164" t="s">
        <v>370</v>
      </c>
      <c r="D160" s="164" t="s">
        <v>137</v>
      </c>
      <c r="E160" s="165" t="s">
        <v>438</v>
      </c>
      <c r="F160" s="166" t="s">
        <v>439</v>
      </c>
      <c r="G160" s="167" t="s">
        <v>192</v>
      </c>
      <c r="H160" s="168">
        <v>0.181</v>
      </c>
      <c r="I160" s="169"/>
      <c r="J160" s="170">
        <f>ROUND(I160*H160,2)</f>
        <v>0</v>
      </c>
      <c r="K160" s="166" t="s">
        <v>141</v>
      </c>
      <c r="L160" s="33"/>
      <c r="M160" s="171" t="s">
        <v>20</v>
      </c>
      <c r="N160" s="172" t="s">
        <v>45</v>
      </c>
      <c r="O160" s="34"/>
      <c r="P160" s="173">
        <f>O160*H160</f>
        <v>0</v>
      </c>
      <c r="Q160" s="173">
        <v>0</v>
      </c>
      <c r="R160" s="173">
        <f>Q160*H160</f>
        <v>0</v>
      </c>
      <c r="S160" s="173">
        <v>0</v>
      </c>
      <c r="T160" s="174">
        <f>S160*H160</f>
        <v>0</v>
      </c>
      <c r="AR160" s="16" t="s">
        <v>142</v>
      </c>
      <c r="AT160" s="16" t="s">
        <v>137</v>
      </c>
      <c r="AU160" s="16" t="s">
        <v>83</v>
      </c>
      <c r="AY160" s="16" t="s">
        <v>135</v>
      </c>
      <c r="BE160" s="175">
        <f>IF(N160="základní",J160,0)</f>
        <v>0</v>
      </c>
      <c r="BF160" s="175">
        <f>IF(N160="snížená",J160,0)</f>
        <v>0</v>
      </c>
      <c r="BG160" s="175">
        <f>IF(N160="zákl. přenesená",J160,0)</f>
        <v>0</v>
      </c>
      <c r="BH160" s="175">
        <f>IF(N160="sníž. přenesená",J160,0)</f>
        <v>0</v>
      </c>
      <c r="BI160" s="175">
        <f>IF(N160="nulová",J160,0)</f>
        <v>0</v>
      </c>
      <c r="BJ160" s="16" t="s">
        <v>22</v>
      </c>
      <c r="BK160" s="175">
        <f>ROUND(I160*H160,2)</f>
        <v>0</v>
      </c>
      <c r="BL160" s="16" t="s">
        <v>142</v>
      </c>
      <c r="BM160" s="16" t="s">
        <v>564</v>
      </c>
    </row>
    <row r="161" spans="2:65" s="1" customFormat="1" ht="22.5" customHeight="1">
      <c r="B161" s="163"/>
      <c r="C161" s="164" t="s">
        <v>374</v>
      </c>
      <c r="D161" s="164" t="s">
        <v>137</v>
      </c>
      <c r="E161" s="165" t="s">
        <v>565</v>
      </c>
      <c r="F161" s="166" t="s">
        <v>566</v>
      </c>
      <c r="G161" s="167" t="s">
        <v>192</v>
      </c>
      <c r="H161" s="168">
        <v>3.627</v>
      </c>
      <c r="I161" s="169"/>
      <c r="J161" s="170">
        <f>ROUND(I161*H161,2)</f>
        <v>0</v>
      </c>
      <c r="K161" s="166" t="s">
        <v>141</v>
      </c>
      <c r="L161" s="33"/>
      <c r="M161" s="171" t="s">
        <v>20</v>
      </c>
      <c r="N161" s="172" t="s">
        <v>45</v>
      </c>
      <c r="O161" s="34"/>
      <c r="P161" s="173">
        <f>O161*H161</f>
        <v>0</v>
      </c>
      <c r="Q161" s="173">
        <v>0</v>
      </c>
      <c r="R161" s="173">
        <f>Q161*H161</f>
        <v>0</v>
      </c>
      <c r="S161" s="173">
        <v>0</v>
      </c>
      <c r="T161" s="174">
        <f>S161*H161</f>
        <v>0</v>
      </c>
      <c r="AR161" s="16" t="s">
        <v>142</v>
      </c>
      <c r="AT161" s="16" t="s">
        <v>137</v>
      </c>
      <c r="AU161" s="16" t="s">
        <v>83</v>
      </c>
      <c r="AY161" s="16" t="s">
        <v>135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6" t="s">
        <v>22</v>
      </c>
      <c r="BK161" s="175">
        <f>ROUND(I161*H161,2)</f>
        <v>0</v>
      </c>
      <c r="BL161" s="16" t="s">
        <v>142</v>
      </c>
      <c r="BM161" s="16" t="s">
        <v>567</v>
      </c>
    </row>
    <row r="162" spans="2:63" s="10" customFormat="1" ht="29.25" customHeight="1">
      <c r="B162" s="149"/>
      <c r="D162" s="160" t="s">
        <v>73</v>
      </c>
      <c r="E162" s="161" t="s">
        <v>444</v>
      </c>
      <c r="F162" s="161" t="s">
        <v>445</v>
      </c>
      <c r="I162" s="152"/>
      <c r="J162" s="162">
        <f>BK162</f>
        <v>0</v>
      </c>
      <c r="L162" s="149"/>
      <c r="M162" s="154"/>
      <c r="N162" s="155"/>
      <c r="O162" s="155"/>
      <c r="P162" s="156">
        <f>P163</f>
        <v>0</v>
      </c>
      <c r="Q162" s="155"/>
      <c r="R162" s="156">
        <f>R163</f>
        <v>0</v>
      </c>
      <c r="S162" s="155"/>
      <c r="T162" s="157">
        <f>T163</f>
        <v>0</v>
      </c>
      <c r="AR162" s="150" t="s">
        <v>22</v>
      </c>
      <c r="AT162" s="158" t="s">
        <v>73</v>
      </c>
      <c r="AU162" s="158" t="s">
        <v>22</v>
      </c>
      <c r="AY162" s="150" t="s">
        <v>135</v>
      </c>
      <c r="BK162" s="159">
        <f>BK163</f>
        <v>0</v>
      </c>
    </row>
    <row r="163" spans="2:65" s="1" customFormat="1" ht="22.5" customHeight="1">
      <c r="B163" s="163"/>
      <c r="C163" s="164" t="s">
        <v>377</v>
      </c>
      <c r="D163" s="164" t="s">
        <v>137</v>
      </c>
      <c r="E163" s="165" t="s">
        <v>568</v>
      </c>
      <c r="F163" s="166" t="s">
        <v>569</v>
      </c>
      <c r="G163" s="167" t="s">
        <v>192</v>
      </c>
      <c r="H163" s="168">
        <v>53.262</v>
      </c>
      <c r="I163" s="169"/>
      <c r="J163" s="170">
        <f>ROUND(I163*H163,2)</f>
        <v>0</v>
      </c>
      <c r="K163" s="166" t="s">
        <v>141</v>
      </c>
      <c r="L163" s="33"/>
      <c r="M163" s="171" t="s">
        <v>20</v>
      </c>
      <c r="N163" s="208" t="s">
        <v>45</v>
      </c>
      <c r="O163" s="209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AR163" s="16" t="s">
        <v>142</v>
      </c>
      <c r="AT163" s="16" t="s">
        <v>137</v>
      </c>
      <c r="AU163" s="16" t="s">
        <v>83</v>
      </c>
      <c r="AY163" s="16" t="s">
        <v>135</v>
      </c>
      <c r="BE163" s="175">
        <f>IF(N163="základní",J163,0)</f>
        <v>0</v>
      </c>
      <c r="BF163" s="175">
        <f>IF(N163="snížená",J163,0)</f>
        <v>0</v>
      </c>
      <c r="BG163" s="175">
        <f>IF(N163="zákl. přenesená",J163,0)</f>
        <v>0</v>
      </c>
      <c r="BH163" s="175">
        <f>IF(N163="sníž. přenesená",J163,0)</f>
        <v>0</v>
      </c>
      <c r="BI163" s="175">
        <f>IF(N163="nulová",J163,0)</f>
        <v>0</v>
      </c>
      <c r="BJ163" s="16" t="s">
        <v>22</v>
      </c>
      <c r="BK163" s="175">
        <f>ROUND(I163*H163,2)</f>
        <v>0</v>
      </c>
      <c r="BL163" s="16" t="s">
        <v>142</v>
      </c>
      <c r="BM163" s="16" t="s">
        <v>330</v>
      </c>
    </row>
    <row r="164" spans="2:12" s="1" customFormat="1" ht="6.75" customHeight="1">
      <c r="B164" s="48"/>
      <c r="C164" s="49"/>
      <c r="D164" s="49"/>
      <c r="E164" s="49"/>
      <c r="F164" s="49"/>
      <c r="G164" s="49"/>
      <c r="H164" s="49"/>
      <c r="I164" s="115"/>
      <c r="J164" s="49"/>
      <c r="K164" s="49"/>
      <c r="L164" s="33"/>
    </row>
    <row r="221" ht="13.5">
      <c r="AT221" s="212"/>
    </row>
  </sheetData>
  <sheetProtection password="CC35" sheet="1" objects="1" scenarios="1" formatColumns="0" formatRows="0" sort="0" autoFilter="0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18"/>
      <c r="C1" s="218"/>
      <c r="D1" s="217" t="s">
        <v>1</v>
      </c>
      <c r="E1" s="218"/>
      <c r="F1" s="219" t="s">
        <v>721</v>
      </c>
      <c r="G1" s="343" t="s">
        <v>722</v>
      </c>
      <c r="H1" s="343"/>
      <c r="I1" s="224"/>
      <c r="J1" s="219" t="s">
        <v>723</v>
      </c>
      <c r="K1" s="217" t="s">
        <v>97</v>
      </c>
      <c r="L1" s="219" t="s">
        <v>724</v>
      </c>
      <c r="M1" s="219"/>
      <c r="N1" s="219"/>
      <c r="O1" s="219"/>
      <c r="P1" s="219"/>
      <c r="Q1" s="219"/>
      <c r="R1" s="219"/>
      <c r="S1" s="219"/>
      <c r="T1" s="219"/>
      <c r="U1" s="215"/>
      <c r="V1" s="21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6" t="s">
        <v>92</v>
      </c>
    </row>
    <row r="3" spans="2:46" ht="6.75" customHeight="1">
      <c r="B3" s="17"/>
      <c r="C3" s="18"/>
      <c r="D3" s="18"/>
      <c r="E3" s="18"/>
      <c r="F3" s="18"/>
      <c r="G3" s="18"/>
      <c r="H3" s="18"/>
      <c r="I3" s="91"/>
      <c r="J3" s="18"/>
      <c r="K3" s="19"/>
      <c r="AT3" s="16" t="s">
        <v>83</v>
      </c>
    </row>
    <row r="4" spans="2:46" ht="36.75" customHeight="1">
      <c r="B4" s="20"/>
      <c r="C4" s="21"/>
      <c r="D4" s="22" t="s">
        <v>98</v>
      </c>
      <c r="E4" s="21"/>
      <c r="F4" s="21"/>
      <c r="G4" s="21"/>
      <c r="H4" s="21"/>
      <c r="I4" s="92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2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2"/>
      <c r="J6" s="21"/>
      <c r="K6" s="23"/>
    </row>
    <row r="7" spans="2:11" ht="22.5" customHeight="1">
      <c r="B7" s="20"/>
      <c r="C7" s="21"/>
      <c r="D7" s="21"/>
      <c r="E7" s="344" t="str">
        <f>'Rekapitulace stavby'!K6</f>
        <v>Lovosice, ul. P. Holého, oprava komunikace a odvod povrch. vod</v>
      </c>
      <c r="F7" s="336"/>
      <c r="G7" s="336"/>
      <c r="H7" s="336"/>
      <c r="I7" s="92"/>
      <c r="J7" s="21"/>
      <c r="K7" s="23"/>
    </row>
    <row r="8" spans="2:11" s="1" customFormat="1" ht="15">
      <c r="B8" s="33"/>
      <c r="C8" s="34"/>
      <c r="D8" s="29" t="s">
        <v>99</v>
      </c>
      <c r="E8" s="34"/>
      <c r="F8" s="34"/>
      <c r="G8" s="34"/>
      <c r="H8" s="34"/>
      <c r="I8" s="93"/>
      <c r="J8" s="34"/>
      <c r="K8" s="37"/>
    </row>
    <row r="9" spans="2:11" s="1" customFormat="1" ht="36.75" customHeight="1">
      <c r="B9" s="33"/>
      <c r="C9" s="34"/>
      <c r="D9" s="34"/>
      <c r="E9" s="345" t="s">
        <v>570</v>
      </c>
      <c r="F9" s="329"/>
      <c r="G9" s="329"/>
      <c r="H9" s="329"/>
      <c r="I9" s="93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3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93</v>
      </c>
      <c r="G11" s="34"/>
      <c r="H11" s="34"/>
      <c r="I11" s="94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4" t="s">
        <v>25</v>
      </c>
      <c r="J12" s="95" t="str">
        <f>'Rekapitulace stavby'!AN8</f>
        <v>13.5.2016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3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4" t="s">
        <v>30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31</v>
      </c>
      <c r="F15" s="34"/>
      <c r="G15" s="34"/>
      <c r="H15" s="34"/>
      <c r="I15" s="94" t="s">
        <v>32</v>
      </c>
      <c r="J15" s="27" t="s">
        <v>20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3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94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4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3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94" t="s">
        <v>30</v>
      </c>
      <c r="J20" s="27" t="s">
        <v>20</v>
      </c>
      <c r="K20" s="37"/>
    </row>
    <row r="21" spans="2:11" s="1" customFormat="1" ht="18" customHeight="1">
      <c r="B21" s="33"/>
      <c r="C21" s="34"/>
      <c r="D21" s="34"/>
      <c r="E21" s="27" t="s">
        <v>36</v>
      </c>
      <c r="F21" s="34"/>
      <c r="G21" s="34"/>
      <c r="H21" s="34"/>
      <c r="I21" s="94" t="s">
        <v>32</v>
      </c>
      <c r="J21" s="27" t="s">
        <v>20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3"/>
      <c r="J22" s="34"/>
      <c r="K22" s="37"/>
    </row>
    <row r="23" spans="2:11" s="1" customFormat="1" ht="14.25" customHeight="1">
      <c r="B23" s="33"/>
      <c r="C23" s="34"/>
      <c r="D23" s="29" t="s">
        <v>38</v>
      </c>
      <c r="E23" s="34"/>
      <c r="F23" s="34"/>
      <c r="G23" s="34"/>
      <c r="H23" s="34"/>
      <c r="I23" s="93"/>
      <c r="J23" s="34"/>
      <c r="K23" s="37"/>
    </row>
    <row r="24" spans="2:11" s="6" customFormat="1" ht="22.5" customHeight="1">
      <c r="B24" s="97"/>
      <c r="C24" s="98"/>
      <c r="D24" s="98"/>
      <c r="E24" s="339" t="s">
        <v>20</v>
      </c>
      <c r="F24" s="346"/>
      <c r="G24" s="346"/>
      <c r="H24" s="346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3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40</v>
      </c>
      <c r="E27" s="34"/>
      <c r="F27" s="34"/>
      <c r="G27" s="34"/>
      <c r="H27" s="34"/>
      <c r="I27" s="93"/>
      <c r="J27" s="104">
        <f>ROUND(J77,2)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42</v>
      </c>
      <c r="G29" s="34"/>
      <c r="H29" s="34"/>
      <c r="I29" s="105" t="s">
        <v>41</v>
      </c>
      <c r="J29" s="38" t="s">
        <v>43</v>
      </c>
      <c r="K29" s="37"/>
    </row>
    <row r="30" spans="2:11" s="1" customFormat="1" ht="14.25" customHeight="1">
      <c r="B30" s="33"/>
      <c r="C30" s="34"/>
      <c r="D30" s="41" t="s">
        <v>44</v>
      </c>
      <c r="E30" s="41" t="s">
        <v>45</v>
      </c>
      <c r="F30" s="106">
        <f>ROUND(SUM(BE77:BE79),2)</f>
        <v>0</v>
      </c>
      <c r="G30" s="34"/>
      <c r="H30" s="34"/>
      <c r="I30" s="107">
        <v>0.21</v>
      </c>
      <c r="J30" s="106">
        <f>ROUND(ROUND((SUM(BE77:BE79)),2)*I30,2)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46</v>
      </c>
      <c r="F31" s="106">
        <f>ROUND(SUM(BF77:BF79),2)</f>
        <v>0</v>
      </c>
      <c r="G31" s="34"/>
      <c r="H31" s="34"/>
      <c r="I31" s="107">
        <v>0.15</v>
      </c>
      <c r="J31" s="106">
        <f>ROUND(ROUND((SUM(BF77:BF79)),2)*I31,2)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47</v>
      </c>
      <c r="F32" s="106">
        <f>ROUND(SUM(BG77:BG79),2)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48</v>
      </c>
      <c r="F33" s="106">
        <f>ROUND(SUM(BH77:BH79),2)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49</v>
      </c>
      <c r="F34" s="106">
        <f>ROUND(SUM(BI77:BI79),2)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3"/>
      <c r="J35" s="34"/>
      <c r="K35" s="37"/>
    </row>
    <row r="36" spans="2:11" s="1" customFormat="1" ht="24.75" customHeight="1">
      <c r="B36" s="33"/>
      <c r="C36" s="108"/>
      <c r="D36" s="109" t="s">
        <v>50</v>
      </c>
      <c r="E36" s="63"/>
      <c r="F36" s="63"/>
      <c r="G36" s="110" t="s">
        <v>51</v>
      </c>
      <c r="H36" s="111" t="s">
        <v>52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103</v>
      </c>
      <c r="D42" s="34"/>
      <c r="E42" s="34"/>
      <c r="F42" s="34"/>
      <c r="G42" s="34"/>
      <c r="H42" s="34"/>
      <c r="I42" s="93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3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3"/>
      <c r="J44" s="34"/>
      <c r="K44" s="37"/>
    </row>
    <row r="45" spans="2:11" s="1" customFormat="1" ht="22.5" customHeight="1">
      <c r="B45" s="33"/>
      <c r="C45" s="34"/>
      <c r="D45" s="34"/>
      <c r="E45" s="344" t="str">
        <f>E7</f>
        <v>Lovosice, ul. P. Holého, oprava komunikace a odvod povrch. vod</v>
      </c>
      <c r="F45" s="329"/>
      <c r="G45" s="329"/>
      <c r="H45" s="329"/>
      <c r="I45" s="93"/>
      <c r="J45" s="34"/>
      <c r="K45" s="37"/>
    </row>
    <row r="46" spans="2:11" s="1" customFormat="1" ht="14.25" customHeight="1">
      <c r="B46" s="33"/>
      <c r="C46" s="29" t="s">
        <v>99</v>
      </c>
      <c r="D46" s="34"/>
      <c r="E46" s="34"/>
      <c r="F46" s="34"/>
      <c r="G46" s="34"/>
      <c r="H46" s="34"/>
      <c r="I46" s="93"/>
      <c r="J46" s="34"/>
      <c r="K46" s="37"/>
    </row>
    <row r="47" spans="2:11" s="1" customFormat="1" ht="23.25" customHeight="1">
      <c r="B47" s="33"/>
      <c r="C47" s="34"/>
      <c r="D47" s="34"/>
      <c r="E47" s="345" t="str">
        <f>E9</f>
        <v>SO 02a - Vedlejší náklady</v>
      </c>
      <c r="F47" s="329"/>
      <c r="G47" s="329"/>
      <c r="H47" s="329"/>
      <c r="I47" s="93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3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 </v>
      </c>
      <c r="G49" s="34"/>
      <c r="H49" s="34"/>
      <c r="I49" s="94" t="s">
        <v>25</v>
      </c>
      <c r="J49" s="95" t="str">
        <f>IF(J12="","",J12)</f>
        <v>13.5.2016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3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>Město Lovosice</v>
      </c>
      <c r="G51" s="34"/>
      <c r="H51" s="34"/>
      <c r="I51" s="94" t="s">
        <v>35</v>
      </c>
      <c r="J51" s="27" t="str">
        <f>E21</f>
        <v>Báňské projekty Teplice a.s.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93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3"/>
      <c r="J53" s="34"/>
      <c r="K53" s="37"/>
    </row>
    <row r="54" spans="2:11" s="1" customFormat="1" ht="29.25" customHeight="1">
      <c r="B54" s="33"/>
      <c r="C54" s="118" t="s">
        <v>104</v>
      </c>
      <c r="D54" s="108"/>
      <c r="E54" s="108"/>
      <c r="F54" s="108"/>
      <c r="G54" s="108"/>
      <c r="H54" s="108"/>
      <c r="I54" s="119"/>
      <c r="J54" s="120" t="s">
        <v>105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3"/>
      <c r="J55" s="34"/>
      <c r="K55" s="37"/>
    </row>
    <row r="56" spans="2:47" s="1" customFormat="1" ht="29.25" customHeight="1">
      <c r="B56" s="33"/>
      <c r="C56" s="122" t="s">
        <v>106</v>
      </c>
      <c r="D56" s="34"/>
      <c r="E56" s="34"/>
      <c r="F56" s="34"/>
      <c r="G56" s="34"/>
      <c r="H56" s="34"/>
      <c r="I56" s="93"/>
      <c r="J56" s="104">
        <f>J77</f>
        <v>0</v>
      </c>
      <c r="K56" s="37"/>
      <c r="AU56" s="16" t="s">
        <v>107</v>
      </c>
    </row>
    <row r="57" spans="2:11" s="7" customFormat="1" ht="24.75" customHeight="1">
      <c r="B57" s="123"/>
      <c r="C57" s="124"/>
      <c r="D57" s="125" t="s">
        <v>458</v>
      </c>
      <c r="E57" s="126"/>
      <c r="F57" s="126"/>
      <c r="G57" s="126"/>
      <c r="H57" s="126"/>
      <c r="I57" s="127"/>
      <c r="J57" s="128">
        <f>J78</f>
        <v>0</v>
      </c>
      <c r="K57" s="129"/>
    </row>
    <row r="58" spans="2:11" s="1" customFormat="1" ht="21.75" customHeight="1">
      <c r="B58" s="33"/>
      <c r="C58" s="34"/>
      <c r="D58" s="34"/>
      <c r="E58" s="34"/>
      <c r="F58" s="34"/>
      <c r="G58" s="34"/>
      <c r="H58" s="34"/>
      <c r="I58" s="93"/>
      <c r="J58" s="34"/>
      <c r="K58" s="37"/>
    </row>
    <row r="59" spans="2:11" s="1" customFormat="1" ht="6.75" customHeight="1">
      <c r="B59" s="48"/>
      <c r="C59" s="49"/>
      <c r="D59" s="49"/>
      <c r="E59" s="49"/>
      <c r="F59" s="49"/>
      <c r="G59" s="49"/>
      <c r="H59" s="49"/>
      <c r="I59" s="115"/>
      <c r="J59" s="49"/>
      <c r="K59" s="50"/>
    </row>
    <row r="63" spans="2:12" s="1" customFormat="1" ht="6.75" customHeight="1">
      <c r="B63" s="51"/>
      <c r="C63" s="52"/>
      <c r="D63" s="52"/>
      <c r="E63" s="52"/>
      <c r="F63" s="52"/>
      <c r="G63" s="52"/>
      <c r="H63" s="52"/>
      <c r="I63" s="116"/>
      <c r="J63" s="52"/>
      <c r="K63" s="52"/>
      <c r="L63" s="33"/>
    </row>
    <row r="64" spans="2:12" s="1" customFormat="1" ht="36.75" customHeight="1">
      <c r="B64" s="33"/>
      <c r="C64" s="53" t="s">
        <v>119</v>
      </c>
      <c r="I64" s="137"/>
      <c r="L64" s="33"/>
    </row>
    <row r="65" spans="2:12" s="1" customFormat="1" ht="6.75" customHeight="1">
      <c r="B65" s="33"/>
      <c r="I65" s="137"/>
      <c r="L65" s="33"/>
    </row>
    <row r="66" spans="2:12" s="1" customFormat="1" ht="14.25" customHeight="1">
      <c r="B66" s="33"/>
      <c r="C66" s="55" t="s">
        <v>16</v>
      </c>
      <c r="I66" s="137"/>
      <c r="L66" s="33"/>
    </row>
    <row r="67" spans="2:12" s="1" customFormat="1" ht="22.5" customHeight="1">
      <c r="B67" s="33"/>
      <c r="E67" s="347" t="str">
        <f>E7</f>
        <v>Lovosice, ul. P. Holého, oprava komunikace a odvod povrch. vod</v>
      </c>
      <c r="F67" s="324"/>
      <c r="G67" s="324"/>
      <c r="H67" s="324"/>
      <c r="I67" s="137"/>
      <c r="L67" s="33"/>
    </row>
    <row r="68" spans="2:12" s="1" customFormat="1" ht="14.25" customHeight="1">
      <c r="B68" s="33"/>
      <c r="C68" s="55" t="s">
        <v>99</v>
      </c>
      <c r="I68" s="137"/>
      <c r="L68" s="33"/>
    </row>
    <row r="69" spans="2:12" s="1" customFormat="1" ht="23.25" customHeight="1">
      <c r="B69" s="33"/>
      <c r="E69" s="321" t="str">
        <f>E9</f>
        <v>SO 02a - Vedlejší náklady</v>
      </c>
      <c r="F69" s="324"/>
      <c r="G69" s="324"/>
      <c r="H69" s="324"/>
      <c r="I69" s="137"/>
      <c r="L69" s="33"/>
    </row>
    <row r="70" spans="2:12" s="1" customFormat="1" ht="6.75" customHeight="1">
      <c r="B70" s="33"/>
      <c r="I70" s="137"/>
      <c r="L70" s="33"/>
    </row>
    <row r="71" spans="2:12" s="1" customFormat="1" ht="18" customHeight="1">
      <c r="B71" s="33"/>
      <c r="C71" s="55" t="s">
        <v>23</v>
      </c>
      <c r="F71" s="138" t="str">
        <f>F12</f>
        <v> </v>
      </c>
      <c r="I71" s="139" t="s">
        <v>25</v>
      </c>
      <c r="J71" s="59" t="str">
        <f>IF(J12="","",J12)</f>
        <v>13.5.2016</v>
      </c>
      <c r="L71" s="33"/>
    </row>
    <row r="72" spans="2:12" s="1" customFormat="1" ht="6.75" customHeight="1">
      <c r="B72" s="33"/>
      <c r="I72" s="137"/>
      <c r="L72" s="33"/>
    </row>
    <row r="73" spans="2:12" s="1" customFormat="1" ht="15">
      <c r="B73" s="33"/>
      <c r="C73" s="55" t="s">
        <v>29</v>
      </c>
      <c r="F73" s="138" t="str">
        <f>E15</f>
        <v>Město Lovosice</v>
      </c>
      <c r="I73" s="139" t="s">
        <v>35</v>
      </c>
      <c r="J73" s="138" t="str">
        <f>E21</f>
        <v>Báňské projekty Teplice a.s.</v>
      </c>
      <c r="L73" s="33"/>
    </row>
    <row r="74" spans="2:12" s="1" customFormat="1" ht="14.25" customHeight="1">
      <c r="B74" s="33"/>
      <c r="C74" s="55" t="s">
        <v>33</v>
      </c>
      <c r="F74" s="138">
        <f>IF(E18="","",E18)</f>
      </c>
      <c r="I74" s="137"/>
      <c r="L74" s="33"/>
    </row>
    <row r="75" spans="2:12" s="1" customFormat="1" ht="9.75" customHeight="1">
      <c r="B75" s="33"/>
      <c r="I75" s="137"/>
      <c r="L75" s="33"/>
    </row>
    <row r="76" spans="2:20" s="9" customFormat="1" ht="29.25" customHeight="1">
      <c r="B76" s="140"/>
      <c r="C76" s="141" t="s">
        <v>120</v>
      </c>
      <c r="D76" s="142" t="s">
        <v>59</v>
      </c>
      <c r="E76" s="142" t="s">
        <v>55</v>
      </c>
      <c r="F76" s="142" t="s">
        <v>121</v>
      </c>
      <c r="G76" s="142" t="s">
        <v>122</v>
      </c>
      <c r="H76" s="142" t="s">
        <v>123</v>
      </c>
      <c r="I76" s="143" t="s">
        <v>124</v>
      </c>
      <c r="J76" s="142" t="s">
        <v>105</v>
      </c>
      <c r="K76" s="144" t="s">
        <v>125</v>
      </c>
      <c r="L76" s="140"/>
      <c r="M76" s="65" t="s">
        <v>126</v>
      </c>
      <c r="N76" s="66" t="s">
        <v>44</v>
      </c>
      <c r="O76" s="66" t="s">
        <v>127</v>
      </c>
      <c r="P76" s="66" t="s">
        <v>128</v>
      </c>
      <c r="Q76" s="66" t="s">
        <v>129</v>
      </c>
      <c r="R76" s="66" t="s">
        <v>130</v>
      </c>
      <c r="S76" s="66" t="s">
        <v>131</v>
      </c>
      <c r="T76" s="67" t="s">
        <v>132</v>
      </c>
    </row>
    <row r="77" spans="2:63" s="1" customFormat="1" ht="29.25" customHeight="1">
      <c r="B77" s="33"/>
      <c r="C77" s="69" t="s">
        <v>106</v>
      </c>
      <c r="I77" s="137"/>
      <c r="J77" s="145">
        <f>BK77</f>
        <v>0</v>
      </c>
      <c r="L77" s="33"/>
      <c r="M77" s="68"/>
      <c r="N77" s="60"/>
      <c r="O77" s="60"/>
      <c r="P77" s="146">
        <f>P78</f>
        <v>0</v>
      </c>
      <c r="Q77" s="60"/>
      <c r="R77" s="146">
        <f>R78</f>
        <v>0</v>
      </c>
      <c r="S77" s="60"/>
      <c r="T77" s="147">
        <f>T78</f>
        <v>0</v>
      </c>
      <c r="AT77" s="16" t="s">
        <v>73</v>
      </c>
      <c r="AU77" s="16" t="s">
        <v>107</v>
      </c>
      <c r="BK77" s="148">
        <f>BK78</f>
        <v>0</v>
      </c>
    </row>
    <row r="78" spans="2:63" s="10" customFormat="1" ht="36.75" customHeight="1">
      <c r="B78" s="149"/>
      <c r="D78" s="160" t="s">
        <v>73</v>
      </c>
      <c r="E78" s="213" t="s">
        <v>459</v>
      </c>
      <c r="F78" s="213" t="s">
        <v>460</v>
      </c>
      <c r="I78" s="152"/>
      <c r="J78" s="214">
        <f>BK78</f>
        <v>0</v>
      </c>
      <c r="L78" s="149"/>
      <c r="M78" s="154"/>
      <c r="N78" s="155"/>
      <c r="O78" s="155"/>
      <c r="P78" s="156">
        <f>P79</f>
        <v>0</v>
      </c>
      <c r="Q78" s="155"/>
      <c r="R78" s="156">
        <f>R79</f>
        <v>0</v>
      </c>
      <c r="S78" s="155"/>
      <c r="T78" s="157">
        <f>T79</f>
        <v>0</v>
      </c>
      <c r="AR78" s="150" t="s">
        <v>153</v>
      </c>
      <c r="AT78" s="158" t="s">
        <v>73</v>
      </c>
      <c r="AU78" s="158" t="s">
        <v>74</v>
      </c>
      <c r="AY78" s="150" t="s">
        <v>135</v>
      </c>
      <c r="BK78" s="159">
        <f>BK79</f>
        <v>0</v>
      </c>
    </row>
    <row r="79" spans="2:65" s="1" customFormat="1" ht="22.5" customHeight="1">
      <c r="B79" s="163"/>
      <c r="C79" s="164" t="s">
        <v>22</v>
      </c>
      <c r="D79" s="164" t="s">
        <v>137</v>
      </c>
      <c r="E79" s="165" t="s">
        <v>461</v>
      </c>
      <c r="F79" s="166" t="s">
        <v>462</v>
      </c>
      <c r="G79" s="167" t="s">
        <v>463</v>
      </c>
      <c r="H79" s="168">
        <v>1</v>
      </c>
      <c r="I79" s="169"/>
      <c r="J79" s="170">
        <f>ROUND(I79*H79,2)</f>
        <v>0</v>
      </c>
      <c r="K79" s="166" t="s">
        <v>20</v>
      </c>
      <c r="L79" s="33"/>
      <c r="M79" s="171" t="s">
        <v>20</v>
      </c>
      <c r="N79" s="208" t="s">
        <v>45</v>
      </c>
      <c r="O79" s="209"/>
      <c r="P79" s="210">
        <f>O79*H79</f>
        <v>0</v>
      </c>
      <c r="Q79" s="210">
        <v>0</v>
      </c>
      <c r="R79" s="210">
        <f>Q79*H79</f>
        <v>0</v>
      </c>
      <c r="S79" s="210">
        <v>0</v>
      </c>
      <c r="T79" s="211">
        <f>S79*H79</f>
        <v>0</v>
      </c>
      <c r="AR79" s="16" t="s">
        <v>464</v>
      </c>
      <c r="AT79" s="16" t="s">
        <v>137</v>
      </c>
      <c r="AU79" s="16" t="s">
        <v>22</v>
      </c>
      <c r="AY79" s="16" t="s">
        <v>135</v>
      </c>
      <c r="BE79" s="175">
        <f>IF(N79="základní",J79,0)</f>
        <v>0</v>
      </c>
      <c r="BF79" s="175">
        <f>IF(N79="snížená",J79,0)</f>
        <v>0</v>
      </c>
      <c r="BG79" s="175">
        <f>IF(N79="zákl. přenesená",J79,0)</f>
        <v>0</v>
      </c>
      <c r="BH79" s="175">
        <f>IF(N79="sníž. přenesená",J79,0)</f>
        <v>0</v>
      </c>
      <c r="BI79" s="175">
        <f>IF(N79="nulová",J79,0)</f>
        <v>0</v>
      </c>
      <c r="BJ79" s="16" t="s">
        <v>22</v>
      </c>
      <c r="BK79" s="175">
        <f>ROUND(I79*H79,2)</f>
        <v>0</v>
      </c>
      <c r="BL79" s="16" t="s">
        <v>464</v>
      </c>
      <c r="BM79" s="16" t="s">
        <v>571</v>
      </c>
    </row>
    <row r="80" spans="2:12" s="1" customFormat="1" ht="6.75" customHeight="1">
      <c r="B80" s="48"/>
      <c r="C80" s="49"/>
      <c r="D80" s="49"/>
      <c r="E80" s="49"/>
      <c r="F80" s="49"/>
      <c r="G80" s="49"/>
      <c r="H80" s="49"/>
      <c r="I80" s="115"/>
      <c r="J80" s="49"/>
      <c r="K80" s="49"/>
      <c r="L80" s="33"/>
    </row>
    <row r="221" ht="13.5">
      <c r="AT221" s="212"/>
    </row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18"/>
      <c r="C1" s="218"/>
      <c r="D1" s="217" t="s">
        <v>1</v>
      </c>
      <c r="E1" s="218"/>
      <c r="F1" s="219" t="s">
        <v>721</v>
      </c>
      <c r="G1" s="343" t="s">
        <v>722</v>
      </c>
      <c r="H1" s="343"/>
      <c r="I1" s="224"/>
      <c r="J1" s="219" t="s">
        <v>723</v>
      </c>
      <c r="K1" s="217" t="s">
        <v>97</v>
      </c>
      <c r="L1" s="219" t="s">
        <v>724</v>
      </c>
      <c r="M1" s="219"/>
      <c r="N1" s="219"/>
      <c r="O1" s="219"/>
      <c r="P1" s="219"/>
      <c r="Q1" s="219"/>
      <c r="R1" s="219"/>
      <c r="S1" s="219"/>
      <c r="T1" s="219"/>
      <c r="U1" s="215"/>
      <c r="V1" s="21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6" t="s">
        <v>96</v>
      </c>
    </row>
    <row r="3" spans="2:46" ht="6.75" customHeight="1">
      <c r="B3" s="17"/>
      <c r="C3" s="18"/>
      <c r="D3" s="18"/>
      <c r="E3" s="18"/>
      <c r="F3" s="18"/>
      <c r="G3" s="18"/>
      <c r="H3" s="18"/>
      <c r="I3" s="91"/>
      <c r="J3" s="18"/>
      <c r="K3" s="19"/>
      <c r="AT3" s="16" t="s">
        <v>83</v>
      </c>
    </row>
    <row r="4" spans="2:46" ht="36.75" customHeight="1">
      <c r="B4" s="20"/>
      <c r="C4" s="21"/>
      <c r="D4" s="22" t="s">
        <v>98</v>
      </c>
      <c r="E4" s="21"/>
      <c r="F4" s="21"/>
      <c r="G4" s="21"/>
      <c r="H4" s="21"/>
      <c r="I4" s="92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2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2"/>
      <c r="J6" s="21"/>
      <c r="K6" s="23"/>
    </row>
    <row r="7" spans="2:11" ht="22.5" customHeight="1">
      <c r="B7" s="20"/>
      <c r="C7" s="21"/>
      <c r="D7" s="21"/>
      <c r="E7" s="344" t="str">
        <f>'Rekapitulace stavby'!K6</f>
        <v>Lovosice, ul. P. Holého, oprava komunikace a odvod povrch. vod</v>
      </c>
      <c r="F7" s="336"/>
      <c r="G7" s="336"/>
      <c r="H7" s="336"/>
      <c r="I7" s="92"/>
      <c r="J7" s="21"/>
      <c r="K7" s="23"/>
    </row>
    <row r="8" spans="2:11" s="1" customFormat="1" ht="15">
      <c r="B8" s="33"/>
      <c r="C8" s="34"/>
      <c r="D8" s="29" t="s">
        <v>99</v>
      </c>
      <c r="E8" s="34"/>
      <c r="F8" s="34"/>
      <c r="G8" s="34"/>
      <c r="H8" s="34"/>
      <c r="I8" s="93"/>
      <c r="J8" s="34"/>
      <c r="K8" s="37"/>
    </row>
    <row r="9" spans="2:11" s="1" customFormat="1" ht="36.75" customHeight="1">
      <c r="B9" s="33"/>
      <c r="C9" s="34"/>
      <c r="D9" s="34"/>
      <c r="E9" s="345" t="s">
        <v>572</v>
      </c>
      <c r="F9" s="329"/>
      <c r="G9" s="329"/>
      <c r="H9" s="329"/>
      <c r="I9" s="93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3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4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4" t="s">
        <v>25</v>
      </c>
      <c r="J12" s="95" t="str">
        <f>'Rekapitulace stavby'!AN8</f>
        <v>13.5.2016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3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4" t="s">
        <v>30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31</v>
      </c>
      <c r="F15" s="34"/>
      <c r="G15" s="34"/>
      <c r="H15" s="34"/>
      <c r="I15" s="94" t="s">
        <v>32</v>
      </c>
      <c r="J15" s="27" t="s">
        <v>20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3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94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4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3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94" t="s">
        <v>30</v>
      </c>
      <c r="J20" s="27" t="s">
        <v>20</v>
      </c>
      <c r="K20" s="37"/>
    </row>
    <row r="21" spans="2:11" s="1" customFormat="1" ht="18" customHeight="1">
      <c r="B21" s="33"/>
      <c r="C21" s="34"/>
      <c r="D21" s="34"/>
      <c r="E21" s="27" t="s">
        <v>36</v>
      </c>
      <c r="F21" s="34"/>
      <c r="G21" s="34"/>
      <c r="H21" s="34"/>
      <c r="I21" s="94" t="s">
        <v>32</v>
      </c>
      <c r="J21" s="27" t="s">
        <v>20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3"/>
      <c r="J22" s="34"/>
      <c r="K22" s="37"/>
    </row>
    <row r="23" spans="2:11" s="1" customFormat="1" ht="14.25" customHeight="1">
      <c r="B23" s="33"/>
      <c r="C23" s="34"/>
      <c r="D23" s="29" t="s">
        <v>38</v>
      </c>
      <c r="E23" s="34"/>
      <c r="F23" s="34"/>
      <c r="G23" s="34"/>
      <c r="H23" s="34"/>
      <c r="I23" s="93"/>
      <c r="J23" s="34"/>
      <c r="K23" s="37"/>
    </row>
    <row r="24" spans="2:11" s="6" customFormat="1" ht="22.5" customHeight="1">
      <c r="B24" s="97"/>
      <c r="C24" s="98"/>
      <c r="D24" s="98"/>
      <c r="E24" s="339" t="s">
        <v>20</v>
      </c>
      <c r="F24" s="346"/>
      <c r="G24" s="346"/>
      <c r="H24" s="346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3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40</v>
      </c>
      <c r="E27" s="34"/>
      <c r="F27" s="34"/>
      <c r="G27" s="34"/>
      <c r="H27" s="34"/>
      <c r="I27" s="93"/>
      <c r="J27" s="104">
        <f>ROUND(J100,2)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42</v>
      </c>
      <c r="G29" s="34"/>
      <c r="H29" s="34"/>
      <c r="I29" s="105" t="s">
        <v>41</v>
      </c>
      <c r="J29" s="38" t="s">
        <v>43</v>
      </c>
      <c r="K29" s="37"/>
    </row>
    <row r="30" spans="2:11" s="1" customFormat="1" ht="14.25" customHeight="1">
      <c r="B30" s="33"/>
      <c r="C30" s="34"/>
      <c r="D30" s="41" t="s">
        <v>44</v>
      </c>
      <c r="E30" s="41" t="s">
        <v>45</v>
      </c>
      <c r="F30" s="106">
        <f>ROUND(SUM(BE100:BE158),2)</f>
        <v>0</v>
      </c>
      <c r="G30" s="34"/>
      <c r="H30" s="34"/>
      <c r="I30" s="107">
        <v>0.21</v>
      </c>
      <c r="J30" s="106">
        <f>ROUND(ROUND((SUM(BE100:BE158)),2)*I30,2)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46</v>
      </c>
      <c r="F31" s="106">
        <f>ROUND(SUM(BF100:BF158),2)</f>
        <v>0</v>
      </c>
      <c r="G31" s="34"/>
      <c r="H31" s="34"/>
      <c r="I31" s="107">
        <v>0.15</v>
      </c>
      <c r="J31" s="106">
        <f>ROUND(ROUND((SUM(BF100:BF158)),2)*I31,2)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47</v>
      </c>
      <c r="F32" s="106">
        <f>ROUND(SUM(BG100:BG158),2)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48</v>
      </c>
      <c r="F33" s="106">
        <f>ROUND(SUM(BH100:BH158),2)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49</v>
      </c>
      <c r="F34" s="106">
        <f>ROUND(SUM(BI100:BI158),2)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3"/>
      <c r="J35" s="34"/>
      <c r="K35" s="37"/>
    </row>
    <row r="36" spans="2:11" s="1" customFormat="1" ht="24.75" customHeight="1">
      <c r="B36" s="33"/>
      <c r="C36" s="108"/>
      <c r="D36" s="109" t="s">
        <v>50</v>
      </c>
      <c r="E36" s="63"/>
      <c r="F36" s="63"/>
      <c r="G36" s="110" t="s">
        <v>51</v>
      </c>
      <c r="H36" s="111" t="s">
        <v>52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103</v>
      </c>
      <c r="D42" s="34"/>
      <c r="E42" s="34"/>
      <c r="F42" s="34"/>
      <c r="G42" s="34"/>
      <c r="H42" s="34"/>
      <c r="I42" s="93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3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3"/>
      <c r="J44" s="34"/>
      <c r="K44" s="37"/>
    </row>
    <row r="45" spans="2:11" s="1" customFormat="1" ht="22.5" customHeight="1">
      <c r="B45" s="33"/>
      <c r="C45" s="34"/>
      <c r="D45" s="34"/>
      <c r="E45" s="344" t="str">
        <f>E7</f>
        <v>Lovosice, ul. P. Holého, oprava komunikace a odvod povrch. vod</v>
      </c>
      <c r="F45" s="329"/>
      <c r="G45" s="329"/>
      <c r="H45" s="329"/>
      <c r="I45" s="93"/>
      <c r="J45" s="34"/>
      <c r="K45" s="37"/>
    </row>
    <row r="46" spans="2:11" s="1" customFormat="1" ht="14.25" customHeight="1">
      <c r="B46" s="33"/>
      <c r="C46" s="29" t="s">
        <v>99</v>
      </c>
      <c r="D46" s="34"/>
      <c r="E46" s="34"/>
      <c r="F46" s="34"/>
      <c r="G46" s="34"/>
      <c r="H46" s="34"/>
      <c r="I46" s="93"/>
      <c r="J46" s="34"/>
      <c r="K46" s="37"/>
    </row>
    <row r="47" spans="2:11" s="1" customFormat="1" ht="23.25" customHeight="1">
      <c r="B47" s="33"/>
      <c r="C47" s="34"/>
      <c r="D47" s="34"/>
      <c r="E47" s="345" t="str">
        <f>E9</f>
        <v>SO 03 - Veřejné osvětlení - Část elektro</v>
      </c>
      <c r="F47" s="329"/>
      <c r="G47" s="329"/>
      <c r="H47" s="329"/>
      <c r="I47" s="93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3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 </v>
      </c>
      <c r="G49" s="34"/>
      <c r="H49" s="34"/>
      <c r="I49" s="94" t="s">
        <v>25</v>
      </c>
      <c r="J49" s="95" t="str">
        <f>IF(J12="","",J12)</f>
        <v>13.5.2016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3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>Město Lovosice</v>
      </c>
      <c r="G51" s="34"/>
      <c r="H51" s="34"/>
      <c r="I51" s="94" t="s">
        <v>35</v>
      </c>
      <c r="J51" s="27" t="str">
        <f>E21</f>
        <v>Báňské projekty Teplice a.s.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93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3"/>
      <c r="J53" s="34"/>
      <c r="K53" s="37"/>
    </row>
    <row r="54" spans="2:11" s="1" customFormat="1" ht="29.25" customHeight="1">
      <c r="B54" s="33"/>
      <c r="C54" s="118" t="s">
        <v>104</v>
      </c>
      <c r="D54" s="108"/>
      <c r="E54" s="108"/>
      <c r="F54" s="108"/>
      <c r="G54" s="108"/>
      <c r="H54" s="108"/>
      <c r="I54" s="119"/>
      <c r="J54" s="120" t="s">
        <v>105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3"/>
      <c r="J55" s="34"/>
      <c r="K55" s="37"/>
    </row>
    <row r="56" spans="2:47" s="1" customFormat="1" ht="29.25" customHeight="1">
      <c r="B56" s="33"/>
      <c r="C56" s="122" t="s">
        <v>106</v>
      </c>
      <c r="D56" s="34"/>
      <c r="E56" s="34"/>
      <c r="F56" s="34"/>
      <c r="G56" s="34"/>
      <c r="H56" s="34"/>
      <c r="I56" s="93"/>
      <c r="J56" s="104">
        <f>J100</f>
        <v>0</v>
      </c>
      <c r="K56" s="37"/>
      <c r="AU56" s="16" t="s">
        <v>107</v>
      </c>
    </row>
    <row r="57" spans="2:11" s="7" customFormat="1" ht="24.75" customHeight="1">
      <c r="B57" s="123"/>
      <c r="C57" s="124"/>
      <c r="D57" s="125" t="s">
        <v>573</v>
      </c>
      <c r="E57" s="126"/>
      <c r="F57" s="126"/>
      <c r="G57" s="126"/>
      <c r="H57" s="126"/>
      <c r="I57" s="127"/>
      <c r="J57" s="128">
        <f>J101</f>
        <v>0</v>
      </c>
      <c r="K57" s="129"/>
    </row>
    <row r="58" spans="2:11" s="7" customFormat="1" ht="24.75" customHeight="1">
      <c r="B58" s="123"/>
      <c r="C58" s="124"/>
      <c r="D58" s="125" t="s">
        <v>574</v>
      </c>
      <c r="E58" s="126"/>
      <c r="F58" s="126"/>
      <c r="G58" s="126"/>
      <c r="H58" s="126"/>
      <c r="I58" s="127"/>
      <c r="J58" s="128">
        <f>J105</f>
        <v>0</v>
      </c>
      <c r="K58" s="129"/>
    </row>
    <row r="59" spans="2:11" s="8" customFormat="1" ht="19.5" customHeight="1">
      <c r="B59" s="130"/>
      <c r="C59" s="131"/>
      <c r="D59" s="132" t="s">
        <v>575</v>
      </c>
      <c r="E59" s="133"/>
      <c r="F59" s="133"/>
      <c r="G59" s="133"/>
      <c r="H59" s="133"/>
      <c r="I59" s="134"/>
      <c r="J59" s="135">
        <f>J106</f>
        <v>0</v>
      </c>
      <c r="K59" s="136"/>
    </row>
    <row r="60" spans="2:11" s="8" customFormat="1" ht="19.5" customHeight="1">
      <c r="B60" s="130"/>
      <c r="C60" s="131"/>
      <c r="D60" s="132" t="s">
        <v>576</v>
      </c>
      <c r="E60" s="133"/>
      <c r="F60" s="133"/>
      <c r="G60" s="133"/>
      <c r="H60" s="133"/>
      <c r="I60" s="134"/>
      <c r="J60" s="135">
        <f>J109</f>
        <v>0</v>
      </c>
      <c r="K60" s="136"/>
    </row>
    <row r="61" spans="2:11" s="8" customFormat="1" ht="19.5" customHeight="1">
      <c r="B61" s="130"/>
      <c r="C61" s="131"/>
      <c r="D61" s="132" t="s">
        <v>577</v>
      </c>
      <c r="E61" s="133"/>
      <c r="F61" s="133"/>
      <c r="G61" s="133"/>
      <c r="H61" s="133"/>
      <c r="I61" s="134"/>
      <c r="J61" s="135">
        <f>J112</f>
        <v>0</v>
      </c>
      <c r="K61" s="136"/>
    </row>
    <row r="62" spans="2:11" s="8" customFormat="1" ht="19.5" customHeight="1">
      <c r="B62" s="130"/>
      <c r="C62" s="131"/>
      <c r="D62" s="132" t="s">
        <v>578</v>
      </c>
      <c r="E62" s="133"/>
      <c r="F62" s="133"/>
      <c r="G62" s="133"/>
      <c r="H62" s="133"/>
      <c r="I62" s="134"/>
      <c r="J62" s="135">
        <f>J115</f>
        <v>0</v>
      </c>
      <c r="K62" s="136"/>
    </row>
    <row r="63" spans="2:11" s="8" customFormat="1" ht="19.5" customHeight="1">
      <c r="B63" s="130"/>
      <c r="C63" s="131"/>
      <c r="D63" s="132" t="s">
        <v>579</v>
      </c>
      <c r="E63" s="133"/>
      <c r="F63" s="133"/>
      <c r="G63" s="133"/>
      <c r="H63" s="133"/>
      <c r="I63" s="134"/>
      <c r="J63" s="135">
        <f>J118</f>
        <v>0</v>
      </c>
      <c r="K63" s="136"/>
    </row>
    <row r="64" spans="2:11" s="7" customFormat="1" ht="24.75" customHeight="1">
      <c r="B64" s="123"/>
      <c r="C64" s="124"/>
      <c r="D64" s="125" t="s">
        <v>580</v>
      </c>
      <c r="E64" s="126"/>
      <c r="F64" s="126"/>
      <c r="G64" s="126"/>
      <c r="H64" s="126"/>
      <c r="I64" s="127"/>
      <c r="J64" s="128">
        <f>J124</f>
        <v>0</v>
      </c>
      <c r="K64" s="129"/>
    </row>
    <row r="65" spans="2:11" s="8" customFormat="1" ht="19.5" customHeight="1">
      <c r="B65" s="130"/>
      <c r="C65" s="131"/>
      <c r="D65" s="132" t="s">
        <v>581</v>
      </c>
      <c r="E65" s="133"/>
      <c r="F65" s="133"/>
      <c r="G65" s="133"/>
      <c r="H65" s="133"/>
      <c r="I65" s="134"/>
      <c r="J65" s="135">
        <f>J125</f>
        <v>0</v>
      </c>
      <c r="K65" s="136"/>
    </row>
    <row r="66" spans="2:11" s="7" customFormat="1" ht="24.75" customHeight="1">
      <c r="B66" s="123"/>
      <c r="C66" s="124"/>
      <c r="D66" s="125" t="s">
        <v>582</v>
      </c>
      <c r="E66" s="126"/>
      <c r="F66" s="126"/>
      <c r="G66" s="126"/>
      <c r="H66" s="126"/>
      <c r="I66" s="127"/>
      <c r="J66" s="128">
        <f>J127</f>
        <v>0</v>
      </c>
      <c r="K66" s="129"/>
    </row>
    <row r="67" spans="2:11" s="8" customFormat="1" ht="19.5" customHeight="1">
      <c r="B67" s="130"/>
      <c r="C67" s="131"/>
      <c r="D67" s="132" t="s">
        <v>583</v>
      </c>
      <c r="E67" s="133"/>
      <c r="F67" s="133"/>
      <c r="G67" s="133"/>
      <c r="H67" s="133"/>
      <c r="I67" s="134"/>
      <c r="J67" s="135">
        <f>J128</f>
        <v>0</v>
      </c>
      <c r="K67" s="136"/>
    </row>
    <row r="68" spans="2:11" s="8" customFormat="1" ht="19.5" customHeight="1">
      <c r="B68" s="130"/>
      <c r="C68" s="131"/>
      <c r="D68" s="132" t="s">
        <v>584</v>
      </c>
      <c r="E68" s="133"/>
      <c r="F68" s="133"/>
      <c r="G68" s="133"/>
      <c r="H68" s="133"/>
      <c r="I68" s="134"/>
      <c r="J68" s="135">
        <f>J130</f>
        <v>0</v>
      </c>
      <c r="K68" s="136"/>
    </row>
    <row r="69" spans="2:11" s="8" customFormat="1" ht="19.5" customHeight="1">
      <c r="B69" s="130"/>
      <c r="C69" s="131"/>
      <c r="D69" s="132" t="s">
        <v>585</v>
      </c>
      <c r="E69" s="133"/>
      <c r="F69" s="133"/>
      <c r="G69" s="133"/>
      <c r="H69" s="133"/>
      <c r="I69" s="134"/>
      <c r="J69" s="135">
        <f>J132</f>
        <v>0</v>
      </c>
      <c r="K69" s="136"/>
    </row>
    <row r="70" spans="2:11" s="8" customFormat="1" ht="19.5" customHeight="1">
      <c r="B70" s="130"/>
      <c r="C70" s="131"/>
      <c r="D70" s="132" t="s">
        <v>586</v>
      </c>
      <c r="E70" s="133"/>
      <c r="F70" s="133"/>
      <c r="G70" s="133"/>
      <c r="H70" s="133"/>
      <c r="I70" s="134"/>
      <c r="J70" s="135">
        <f>J134</f>
        <v>0</v>
      </c>
      <c r="K70" s="136"/>
    </row>
    <row r="71" spans="2:11" s="8" customFormat="1" ht="19.5" customHeight="1">
      <c r="B71" s="130"/>
      <c r="C71" s="131"/>
      <c r="D71" s="132" t="s">
        <v>587</v>
      </c>
      <c r="E71" s="133"/>
      <c r="F71" s="133"/>
      <c r="G71" s="133"/>
      <c r="H71" s="133"/>
      <c r="I71" s="134"/>
      <c r="J71" s="135">
        <f>J136</f>
        <v>0</v>
      </c>
      <c r="K71" s="136"/>
    </row>
    <row r="72" spans="2:11" s="8" customFormat="1" ht="19.5" customHeight="1">
      <c r="B72" s="130"/>
      <c r="C72" s="131"/>
      <c r="D72" s="132" t="s">
        <v>588</v>
      </c>
      <c r="E72" s="133"/>
      <c r="F72" s="133"/>
      <c r="G72" s="133"/>
      <c r="H72" s="133"/>
      <c r="I72" s="134"/>
      <c r="J72" s="135">
        <f>J138</f>
        <v>0</v>
      </c>
      <c r="K72" s="136"/>
    </row>
    <row r="73" spans="2:11" s="8" customFormat="1" ht="19.5" customHeight="1">
      <c r="B73" s="130"/>
      <c r="C73" s="131"/>
      <c r="D73" s="132" t="s">
        <v>589</v>
      </c>
      <c r="E73" s="133"/>
      <c r="F73" s="133"/>
      <c r="G73" s="133"/>
      <c r="H73" s="133"/>
      <c r="I73" s="134"/>
      <c r="J73" s="135">
        <f>J140</f>
        <v>0</v>
      </c>
      <c r="K73" s="136"/>
    </row>
    <row r="74" spans="2:11" s="8" customFormat="1" ht="19.5" customHeight="1">
      <c r="B74" s="130"/>
      <c r="C74" s="131"/>
      <c r="D74" s="132" t="s">
        <v>590</v>
      </c>
      <c r="E74" s="133"/>
      <c r="F74" s="133"/>
      <c r="G74" s="133"/>
      <c r="H74" s="133"/>
      <c r="I74" s="134"/>
      <c r="J74" s="135">
        <f>J143</f>
        <v>0</v>
      </c>
      <c r="K74" s="136"/>
    </row>
    <row r="75" spans="2:11" s="8" customFormat="1" ht="19.5" customHeight="1">
      <c r="B75" s="130"/>
      <c r="C75" s="131"/>
      <c r="D75" s="132" t="s">
        <v>591</v>
      </c>
      <c r="E75" s="133"/>
      <c r="F75" s="133"/>
      <c r="G75" s="133"/>
      <c r="H75" s="133"/>
      <c r="I75" s="134"/>
      <c r="J75" s="135">
        <f>J145</f>
        <v>0</v>
      </c>
      <c r="K75" s="136"/>
    </row>
    <row r="76" spans="2:11" s="8" customFormat="1" ht="19.5" customHeight="1">
      <c r="B76" s="130"/>
      <c r="C76" s="131"/>
      <c r="D76" s="132" t="s">
        <v>592</v>
      </c>
      <c r="E76" s="133"/>
      <c r="F76" s="133"/>
      <c r="G76" s="133"/>
      <c r="H76" s="133"/>
      <c r="I76" s="134"/>
      <c r="J76" s="135">
        <f>J147</f>
        <v>0</v>
      </c>
      <c r="K76" s="136"/>
    </row>
    <row r="77" spans="2:11" s="8" customFormat="1" ht="19.5" customHeight="1">
      <c r="B77" s="130"/>
      <c r="C77" s="131"/>
      <c r="D77" s="132" t="s">
        <v>593</v>
      </c>
      <c r="E77" s="133"/>
      <c r="F77" s="133"/>
      <c r="G77" s="133"/>
      <c r="H77" s="133"/>
      <c r="I77" s="134"/>
      <c r="J77" s="135">
        <f>J149</f>
        <v>0</v>
      </c>
      <c r="K77" s="136"/>
    </row>
    <row r="78" spans="2:11" s="8" customFormat="1" ht="19.5" customHeight="1">
      <c r="B78" s="130"/>
      <c r="C78" s="131"/>
      <c r="D78" s="132" t="s">
        <v>594</v>
      </c>
      <c r="E78" s="133"/>
      <c r="F78" s="133"/>
      <c r="G78" s="133"/>
      <c r="H78" s="133"/>
      <c r="I78" s="134"/>
      <c r="J78" s="135">
        <f>J153</f>
        <v>0</v>
      </c>
      <c r="K78" s="136"/>
    </row>
    <row r="79" spans="2:11" s="8" customFormat="1" ht="19.5" customHeight="1">
      <c r="B79" s="130"/>
      <c r="C79" s="131"/>
      <c r="D79" s="132" t="s">
        <v>595</v>
      </c>
      <c r="E79" s="133"/>
      <c r="F79" s="133"/>
      <c r="G79" s="133"/>
      <c r="H79" s="133"/>
      <c r="I79" s="134"/>
      <c r="J79" s="135">
        <f>J155</f>
        <v>0</v>
      </c>
      <c r="K79" s="136"/>
    </row>
    <row r="80" spans="2:11" s="8" customFormat="1" ht="19.5" customHeight="1">
      <c r="B80" s="130"/>
      <c r="C80" s="131"/>
      <c r="D80" s="132" t="s">
        <v>596</v>
      </c>
      <c r="E80" s="133"/>
      <c r="F80" s="133"/>
      <c r="G80" s="133"/>
      <c r="H80" s="133"/>
      <c r="I80" s="134"/>
      <c r="J80" s="135">
        <f>J157</f>
        <v>0</v>
      </c>
      <c r="K80" s="136"/>
    </row>
    <row r="81" spans="2:11" s="1" customFormat="1" ht="21.75" customHeight="1">
      <c r="B81" s="33"/>
      <c r="C81" s="34"/>
      <c r="D81" s="34"/>
      <c r="E81" s="34"/>
      <c r="F81" s="34"/>
      <c r="G81" s="34"/>
      <c r="H81" s="34"/>
      <c r="I81" s="93"/>
      <c r="J81" s="34"/>
      <c r="K81" s="37"/>
    </row>
    <row r="82" spans="2:11" s="1" customFormat="1" ht="6.75" customHeight="1">
      <c r="B82" s="48"/>
      <c r="C82" s="49"/>
      <c r="D82" s="49"/>
      <c r="E82" s="49"/>
      <c r="F82" s="49"/>
      <c r="G82" s="49"/>
      <c r="H82" s="49"/>
      <c r="I82" s="115"/>
      <c r="J82" s="49"/>
      <c r="K82" s="50"/>
    </row>
    <row r="86" spans="2:12" s="1" customFormat="1" ht="6.75" customHeight="1">
      <c r="B86" s="51"/>
      <c r="C86" s="52"/>
      <c r="D86" s="52"/>
      <c r="E86" s="52"/>
      <c r="F86" s="52"/>
      <c r="G86" s="52"/>
      <c r="H86" s="52"/>
      <c r="I86" s="116"/>
      <c r="J86" s="52"/>
      <c r="K86" s="52"/>
      <c r="L86" s="33"/>
    </row>
    <row r="87" spans="2:12" s="1" customFormat="1" ht="36.75" customHeight="1">
      <c r="B87" s="33"/>
      <c r="C87" s="53" t="s">
        <v>119</v>
      </c>
      <c r="I87" s="137"/>
      <c r="L87" s="33"/>
    </row>
    <row r="88" spans="2:12" s="1" customFormat="1" ht="6.75" customHeight="1">
      <c r="B88" s="33"/>
      <c r="I88" s="137"/>
      <c r="L88" s="33"/>
    </row>
    <row r="89" spans="2:12" s="1" customFormat="1" ht="14.25" customHeight="1">
      <c r="B89" s="33"/>
      <c r="C89" s="55" t="s">
        <v>16</v>
      </c>
      <c r="I89" s="137"/>
      <c r="L89" s="33"/>
    </row>
    <row r="90" spans="2:12" s="1" customFormat="1" ht="22.5" customHeight="1">
      <c r="B90" s="33"/>
      <c r="E90" s="347" t="str">
        <f>E7</f>
        <v>Lovosice, ul. P. Holého, oprava komunikace a odvod povrch. vod</v>
      </c>
      <c r="F90" s="324"/>
      <c r="G90" s="324"/>
      <c r="H90" s="324"/>
      <c r="I90" s="137"/>
      <c r="L90" s="33"/>
    </row>
    <row r="91" spans="2:12" s="1" customFormat="1" ht="14.25" customHeight="1">
      <c r="B91" s="33"/>
      <c r="C91" s="55" t="s">
        <v>99</v>
      </c>
      <c r="I91" s="137"/>
      <c r="L91" s="33"/>
    </row>
    <row r="92" spans="2:12" s="1" customFormat="1" ht="23.25" customHeight="1">
      <c r="B92" s="33"/>
      <c r="E92" s="321" t="str">
        <f>E9</f>
        <v>SO 03 - Veřejné osvětlení - Část elektro</v>
      </c>
      <c r="F92" s="324"/>
      <c r="G92" s="324"/>
      <c r="H92" s="324"/>
      <c r="I92" s="137"/>
      <c r="L92" s="33"/>
    </row>
    <row r="93" spans="2:12" s="1" customFormat="1" ht="6.75" customHeight="1">
      <c r="B93" s="33"/>
      <c r="I93" s="137"/>
      <c r="L93" s="33"/>
    </row>
    <row r="94" spans="2:12" s="1" customFormat="1" ht="18" customHeight="1">
      <c r="B94" s="33"/>
      <c r="C94" s="55" t="s">
        <v>23</v>
      </c>
      <c r="F94" s="138" t="str">
        <f>F12</f>
        <v> </v>
      </c>
      <c r="I94" s="139" t="s">
        <v>25</v>
      </c>
      <c r="J94" s="59" t="str">
        <f>IF(J12="","",J12)</f>
        <v>13.5.2016</v>
      </c>
      <c r="L94" s="33"/>
    </row>
    <row r="95" spans="2:12" s="1" customFormat="1" ht="6.75" customHeight="1">
      <c r="B95" s="33"/>
      <c r="I95" s="137"/>
      <c r="L95" s="33"/>
    </row>
    <row r="96" spans="2:12" s="1" customFormat="1" ht="15">
      <c r="B96" s="33"/>
      <c r="C96" s="55" t="s">
        <v>29</v>
      </c>
      <c r="F96" s="138" t="str">
        <f>E15</f>
        <v>Město Lovosice</v>
      </c>
      <c r="I96" s="139" t="s">
        <v>35</v>
      </c>
      <c r="J96" s="138" t="str">
        <f>E21</f>
        <v>Báňské projekty Teplice a.s.</v>
      </c>
      <c r="L96" s="33"/>
    </row>
    <row r="97" spans="2:12" s="1" customFormat="1" ht="14.25" customHeight="1">
      <c r="B97" s="33"/>
      <c r="C97" s="55" t="s">
        <v>33</v>
      </c>
      <c r="F97" s="138">
        <f>IF(E18="","",E18)</f>
      </c>
      <c r="I97" s="137"/>
      <c r="L97" s="33"/>
    </row>
    <row r="98" spans="2:12" s="1" customFormat="1" ht="9.75" customHeight="1">
      <c r="B98" s="33"/>
      <c r="I98" s="137"/>
      <c r="L98" s="33"/>
    </row>
    <row r="99" spans="2:20" s="9" customFormat="1" ht="29.25" customHeight="1">
      <c r="B99" s="140"/>
      <c r="C99" s="141" t="s">
        <v>120</v>
      </c>
      <c r="D99" s="142" t="s">
        <v>59</v>
      </c>
      <c r="E99" s="142" t="s">
        <v>55</v>
      </c>
      <c r="F99" s="142" t="s">
        <v>121</v>
      </c>
      <c r="G99" s="142" t="s">
        <v>122</v>
      </c>
      <c r="H99" s="142" t="s">
        <v>123</v>
      </c>
      <c r="I99" s="143" t="s">
        <v>124</v>
      </c>
      <c r="J99" s="142" t="s">
        <v>105</v>
      </c>
      <c r="K99" s="144" t="s">
        <v>125</v>
      </c>
      <c r="L99" s="140"/>
      <c r="M99" s="65" t="s">
        <v>126</v>
      </c>
      <c r="N99" s="66" t="s">
        <v>44</v>
      </c>
      <c r="O99" s="66" t="s">
        <v>127</v>
      </c>
      <c r="P99" s="66" t="s">
        <v>128</v>
      </c>
      <c r="Q99" s="66" t="s">
        <v>129</v>
      </c>
      <c r="R99" s="66" t="s">
        <v>130</v>
      </c>
      <c r="S99" s="66" t="s">
        <v>131</v>
      </c>
      <c r="T99" s="67" t="s">
        <v>132</v>
      </c>
    </row>
    <row r="100" spans="2:63" s="1" customFormat="1" ht="29.25" customHeight="1">
      <c r="B100" s="33"/>
      <c r="C100" s="69" t="s">
        <v>106</v>
      </c>
      <c r="I100" s="137"/>
      <c r="J100" s="145">
        <f>BK100</f>
        <v>0</v>
      </c>
      <c r="L100" s="33"/>
      <c r="M100" s="68"/>
      <c r="N100" s="60"/>
      <c r="O100" s="60"/>
      <c r="P100" s="146">
        <f>P101+P105+P124+P127</f>
        <v>0</v>
      </c>
      <c r="Q100" s="60"/>
      <c r="R100" s="146">
        <f>R101+R105+R124+R127</f>
        <v>0</v>
      </c>
      <c r="S100" s="60"/>
      <c r="T100" s="147">
        <f>T101+T105+T124+T127</f>
        <v>0</v>
      </c>
      <c r="AT100" s="16" t="s">
        <v>73</v>
      </c>
      <c r="AU100" s="16" t="s">
        <v>107</v>
      </c>
      <c r="BK100" s="148">
        <f>BK101+BK105+BK124+BK127</f>
        <v>0</v>
      </c>
    </row>
    <row r="101" spans="2:63" s="10" customFormat="1" ht="36.75" customHeight="1">
      <c r="B101" s="149"/>
      <c r="D101" s="160" t="s">
        <v>73</v>
      </c>
      <c r="E101" s="213" t="s">
        <v>597</v>
      </c>
      <c r="F101" s="213" t="s">
        <v>598</v>
      </c>
      <c r="I101" s="152"/>
      <c r="J101" s="214">
        <f>BK101</f>
        <v>0</v>
      </c>
      <c r="L101" s="149"/>
      <c r="M101" s="154"/>
      <c r="N101" s="155"/>
      <c r="O101" s="155"/>
      <c r="P101" s="156">
        <f>SUM(P102:P104)</f>
        <v>0</v>
      </c>
      <c r="Q101" s="155"/>
      <c r="R101" s="156">
        <f>SUM(R102:R104)</f>
        <v>0</v>
      </c>
      <c r="S101" s="155"/>
      <c r="T101" s="157">
        <f>SUM(T102:T104)</f>
        <v>0</v>
      </c>
      <c r="AR101" s="150" t="s">
        <v>22</v>
      </c>
      <c r="AT101" s="158" t="s">
        <v>73</v>
      </c>
      <c r="AU101" s="158" t="s">
        <v>74</v>
      </c>
      <c r="AY101" s="150" t="s">
        <v>135</v>
      </c>
      <c r="BK101" s="159">
        <f>SUM(BK102:BK104)</f>
        <v>0</v>
      </c>
    </row>
    <row r="102" spans="2:65" s="1" customFormat="1" ht="22.5" customHeight="1">
      <c r="B102" s="163"/>
      <c r="C102" s="197" t="s">
        <v>22</v>
      </c>
      <c r="D102" s="197" t="s">
        <v>199</v>
      </c>
      <c r="E102" s="198" t="s">
        <v>599</v>
      </c>
      <c r="F102" s="199" t="s">
        <v>600</v>
      </c>
      <c r="G102" s="200" t="s">
        <v>601</v>
      </c>
      <c r="H102" s="201">
        <v>8</v>
      </c>
      <c r="I102" s="202"/>
      <c r="J102" s="203">
        <f>ROUND(I102*H102,2)</f>
        <v>0</v>
      </c>
      <c r="K102" s="199" t="s">
        <v>602</v>
      </c>
      <c r="L102" s="204"/>
      <c r="M102" s="205" t="s">
        <v>20</v>
      </c>
      <c r="N102" s="206" t="s">
        <v>45</v>
      </c>
      <c r="O102" s="34"/>
      <c r="P102" s="173">
        <f>O102*H102</f>
        <v>0</v>
      </c>
      <c r="Q102" s="173">
        <v>0</v>
      </c>
      <c r="R102" s="173">
        <f>Q102*H102</f>
        <v>0</v>
      </c>
      <c r="S102" s="173">
        <v>0</v>
      </c>
      <c r="T102" s="174">
        <f>S102*H102</f>
        <v>0</v>
      </c>
      <c r="AR102" s="16" t="s">
        <v>162</v>
      </c>
      <c r="AT102" s="16" t="s">
        <v>199</v>
      </c>
      <c r="AU102" s="16" t="s">
        <v>22</v>
      </c>
      <c r="AY102" s="16" t="s">
        <v>135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6" t="s">
        <v>22</v>
      </c>
      <c r="BK102" s="175">
        <f>ROUND(I102*H102,2)</f>
        <v>0</v>
      </c>
      <c r="BL102" s="16" t="s">
        <v>142</v>
      </c>
      <c r="BM102" s="16" t="s">
        <v>22</v>
      </c>
    </row>
    <row r="103" spans="2:65" s="1" customFormat="1" ht="22.5" customHeight="1">
      <c r="B103" s="163"/>
      <c r="C103" s="197" t="s">
        <v>83</v>
      </c>
      <c r="D103" s="197" t="s">
        <v>199</v>
      </c>
      <c r="E103" s="198" t="s">
        <v>603</v>
      </c>
      <c r="F103" s="199" t="s">
        <v>604</v>
      </c>
      <c r="G103" s="200" t="s">
        <v>140</v>
      </c>
      <c r="H103" s="201">
        <v>8</v>
      </c>
      <c r="I103" s="202"/>
      <c r="J103" s="203">
        <f>ROUND(I103*H103,2)</f>
        <v>0</v>
      </c>
      <c r="K103" s="199" t="s">
        <v>605</v>
      </c>
      <c r="L103" s="204"/>
      <c r="M103" s="205" t="s">
        <v>20</v>
      </c>
      <c r="N103" s="206" t="s">
        <v>45</v>
      </c>
      <c r="O103" s="34"/>
      <c r="P103" s="173">
        <f>O103*H103</f>
        <v>0</v>
      </c>
      <c r="Q103" s="173">
        <v>0</v>
      </c>
      <c r="R103" s="173">
        <f>Q103*H103</f>
        <v>0</v>
      </c>
      <c r="S103" s="173">
        <v>0</v>
      </c>
      <c r="T103" s="174">
        <f>S103*H103</f>
        <v>0</v>
      </c>
      <c r="AR103" s="16" t="s">
        <v>162</v>
      </c>
      <c r="AT103" s="16" t="s">
        <v>199</v>
      </c>
      <c r="AU103" s="16" t="s">
        <v>22</v>
      </c>
      <c r="AY103" s="16" t="s">
        <v>135</v>
      </c>
      <c r="BE103" s="175">
        <f>IF(N103="základní",J103,0)</f>
        <v>0</v>
      </c>
      <c r="BF103" s="175">
        <f>IF(N103="snížená",J103,0)</f>
        <v>0</v>
      </c>
      <c r="BG103" s="175">
        <f>IF(N103="zákl. přenesená",J103,0)</f>
        <v>0</v>
      </c>
      <c r="BH103" s="175">
        <f>IF(N103="sníž. přenesená",J103,0)</f>
        <v>0</v>
      </c>
      <c r="BI103" s="175">
        <f>IF(N103="nulová",J103,0)</f>
        <v>0</v>
      </c>
      <c r="BJ103" s="16" t="s">
        <v>22</v>
      </c>
      <c r="BK103" s="175">
        <f>ROUND(I103*H103,2)</f>
        <v>0</v>
      </c>
      <c r="BL103" s="16" t="s">
        <v>142</v>
      </c>
      <c r="BM103" s="16" t="s">
        <v>83</v>
      </c>
    </row>
    <row r="104" spans="2:65" s="1" customFormat="1" ht="22.5" customHeight="1">
      <c r="B104" s="163"/>
      <c r="C104" s="197" t="s">
        <v>147</v>
      </c>
      <c r="D104" s="197" t="s">
        <v>199</v>
      </c>
      <c r="E104" s="198" t="s">
        <v>606</v>
      </c>
      <c r="F104" s="199" t="s">
        <v>607</v>
      </c>
      <c r="G104" s="200" t="s">
        <v>601</v>
      </c>
      <c r="H104" s="201">
        <v>10</v>
      </c>
      <c r="I104" s="202"/>
      <c r="J104" s="203">
        <f>ROUND(I104*H104,2)</f>
        <v>0</v>
      </c>
      <c r="K104" s="199" t="s">
        <v>602</v>
      </c>
      <c r="L104" s="204"/>
      <c r="M104" s="205" t="s">
        <v>20</v>
      </c>
      <c r="N104" s="206" t="s">
        <v>45</v>
      </c>
      <c r="O104" s="34"/>
      <c r="P104" s="173">
        <f>O104*H104</f>
        <v>0</v>
      </c>
      <c r="Q104" s="173">
        <v>0</v>
      </c>
      <c r="R104" s="173">
        <f>Q104*H104</f>
        <v>0</v>
      </c>
      <c r="S104" s="173">
        <v>0</v>
      </c>
      <c r="T104" s="174">
        <f>S104*H104</f>
        <v>0</v>
      </c>
      <c r="AR104" s="16" t="s">
        <v>162</v>
      </c>
      <c r="AT104" s="16" t="s">
        <v>199</v>
      </c>
      <c r="AU104" s="16" t="s">
        <v>22</v>
      </c>
      <c r="AY104" s="16" t="s">
        <v>135</v>
      </c>
      <c r="BE104" s="175">
        <f>IF(N104="základní",J104,0)</f>
        <v>0</v>
      </c>
      <c r="BF104" s="175">
        <f>IF(N104="snížená",J104,0)</f>
        <v>0</v>
      </c>
      <c r="BG104" s="175">
        <f>IF(N104="zákl. přenesená",J104,0)</f>
        <v>0</v>
      </c>
      <c r="BH104" s="175">
        <f>IF(N104="sníž. přenesená",J104,0)</f>
        <v>0</v>
      </c>
      <c r="BI104" s="175">
        <f>IF(N104="nulová",J104,0)</f>
        <v>0</v>
      </c>
      <c r="BJ104" s="16" t="s">
        <v>22</v>
      </c>
      <c r="BK104" s="175">
        <f>ROUND(I104*H104,2)</f>
        <v>0</v>
      </c>
      <c r="BL104" s="16" t="s">
        <v>142</v>
      </c>
      <c r="BM104" s="16" t="s">
        <v>147</v>
      </c>
    </row>
    <row r="105" spans="2:63" s="10" customFormat="1" ht="36.75" customHeight="1">
      <c r="B105" s="149"/>
      <c r="D105" s="150" t="s">
        <v>73</v>
      </c>
      <c r="E105" s="151" t="s">
        <v>608</v>
      </c>
      <c r="F105" s="151" t="s">
        <v>609</v>
      </c>
      <c r="I105" s="152"/>
      <c r="J105" s="153">
        <f>BK105</f>
        <v>0</v>
      </c>
      <c r="L105" s="149"/>
      <c r="M105" s="154"/>
      <c r="N105" s="155"/>
      <c r="O105" s="155"/>
      <c r="P105" s="156">
        <f>P106+P109+P112+P115+P118</f>
        <v>0</v>
      </c>
      <c r="Q105" s="155"/>
      <c r="R105" s="156">
        <f>R106+R109+R112+R115+R118</f>
        <v>0</v>
      </c>
      <c r="S105" s="155"/>
      <c r="T105" s="157">
        <f>T106+T109+T112+T115+T118</f>
        <v>0</v>
      </c>
      <c r="AR105" s="150" t="s">
        <v>22</v>
      </c>
      <c r="AT105" s="158" t="s">
        <v>73</v>
      </c>
      <c r="AU105" s="158" t="s">
        <v>74</v>
      </c>
      <c r="AY105" s="150" t="s">
        <v>135</v>
      </c>
      <c r="BK105" s="159">
        <f>BK106+BK109+BK112+BK115+BK118</f>
        <v>0</v>
      </c>
    </row>
    <row r="106" spans="2:63" s="10" customFormat="1" ht="19.5" customHeight="1">
      <c r="B106" s="149"/>
      <c r="D106" s="160" t="s">
        <v>73</v>
      </c>
      <c r="E106" s="161" t="s">
        <v>610</v>
      </c>
      <c r="F106" s="161" t="s">
        <v>611</v>
      </c>
      <c r="I106" s="152"/>
      <c r="J106" s="162">
        <f>BK106</f>
        <v>0</v>
      </c>
      <c r="L106" s="149"/>
      <c r="M106" s="154"/>
      <c r="N106" s="155"/>
      <c r="O106" s="155"/>
      <c r="P106" s="156">
        <f>SUM(P107:P108)</f>
        <v>0</v>
      </c>
      <c r="Q106" s="155"/>
      <c r="R106" s="156">
        <f>SUM(R107:R108)</f>
        <v>0</v>
      </c>
      <c r="S106" s="155"/>
      <c r="T106" s="157">
        <f>SUM(T107:T108)</f>
        <v>0</v>
      </c>
      <c r="AR106" s="150" t="s">
        <v>22</v>
      </c>
      <c r="AT106" s="158" t="s">
        <v>73</v>
      </c>
      <c r="AU106" s="158" t="s">
        <v>22</v>
      </c>
      <c r="AY106" s="150" t="s">
        <v>135</v>
      </c>
      <c r="BK106" s="159">
        <f>SUM(BK107:BK108)</f>
        <v>0</v>
      </c>
    </row>
    <row r="107" spans="2:65" s="1" customFormat="1" ht="31.5" customHeight="1">
      <c r="B107" s="163"/>
      <c r="C107" s="164" t="s">
        <v>142</v>
      </c>
      <c r="D107" s="164" t="s">
        <v>137</v>
      </c>
      <c r="E107" s="165" t="s">
        <v>612</v>
      </c>
      <c r="F107" s="166" t="s">
        <v>613</v>
      </c>
      <c r="G107" s="167" t="s">
        <v>140</v>
      </c>
      <c r="H107" s="168">
        <v>16</v>
      </c>
      <c r="I107" s="169"/>
      <c r="J107" s="170">
        <f>ROUND(I107*H107,2)</f>
        <v>0</v>
      </c>
      <c r="K107" s="166" t="s">
        <v>605</v>
      </c>
      <c r="L107" s="33"/>
      <c r="M107" s="171" t="s">
        <v>20</v>
      </c>
      <c r="N107" s="172" t="s">
        <v>45</v>
      </c>
      <c r="O107" s="34"/>
      <c r="P107" s="173">
        <f>O107*H107</f>
        <v>0</v>
      </c>
      <c r="Q107" s="173">
        <v>0</v>
      </c>
      <c r="R107" s="173">
        <f>Q107*H107</f>
        <v>0</v>
      </c>
      <c r="S107" s="173">
        <v>0</v>
      </c>
      <c r="T107" s="174">
        <f>S107*H107</f>
        <v>0</v>
      </c>
      <c r="AR107" s="16" t="s">
        <v>142</v>
      </c>
      <c r="AT107" s="16" t="s">
        <v>137</v>
      </c>
      <c r="AU107" s="16" t="s">
        <v>83</v>
      </c>
      <c r="AY107" s="16" t="s">
        <v>135</v>
      </c>
      <c r="BE107" s="175">
        <f>IF(N107="základní",J107,0)</f>
        <v>0</v>
      </c>
      <c r="BF107" s="175">
        <f>IF(N107="snížená",J107,0)</f>
        <v>0</v>
      </c>
      <c r="BG107" s="175">
        <f>IF(N107="zákl. přenesená",J107,0)</f>
        <v>0</v>
      </c>
      <c r="BH107" s="175">
        <f>IF(N107="sníž. přenesená",J107,0)</f>
        <v>0</v>
      </c>
      <c r="BI107" s="175">
        <f>IF(N107="nulová",J107,0)</f>
        <v>0</v>
      </c>
      <c r="BJ107" s="16" t="s">
        <v>22</v>
      </c>
      <c r="BK107" s="175">
        <f>ROUND(I107*H107,2)</f>
        <v>0</v>
      </c>
      <c r="BL107" s="16" t="s">
        <v>142</v>
      </c>
      <c r="BM107" s="16" t="s">
        <v>142</v>
      </c>
    </row>
    <row r="108" spans="2:65" s="1" customFormat="1" ht="31.5" customHeight="1">
      <c r="B108" s="163"/>
      <c r="C108" s="164" t="s">
        <v>153</v>
      </c>
      <c r="D108" s="164" t="s">
        <v>137</v>
      </c>
      <c r="E108" s="165" t="s">
        <v>614</v>
      </c>
      <c r="F108" s="166" t="s">
        <v>615</v>
      </c>
      <c r="G108" s="167" t="s">
        <v>140</v>
      </c>
      <c r="H108" s="168">
        <v>16</v>
      </c>
      <c r="I108" s="169"/>
      <c r="J108" s="170">
        <f>ROUND(I108*H108,2)</f>
        <v>0</v>
      </c>
      <c r="K108" s="166" t="s">
        <v>605</v>
      </c>
      <c r="L108" s="33"/>
      <c r="M108" s="171" t="s">
        <v>20</v>
      </c>
      <c r="N108" s="172" t="s">
        <v>45</v>
      </c>
      <c r="O108" s="34"/>
      <c r="P108" s="173">
        <f>O108*H108</f>
        <v>0</v>
      </c>
      <c r="Q108" s="173">
        <v>0</v>
      </c>
      <c r="R108" s="173">
        <f>Q108*H108</f>
        <v>0</v>
      </c>
      <c r="S108" s="173">
        <v>0</v>
      </c>
      <c r="T108" s="174">
        <f>S108*H108</f>
        <v>0</v>
      </c>
      <c r="AR108" s="16" t="s">
        <v>142</v>
      </c>
      <c r="AT108" s="16" t="s">
        <v>137</v>
      </c>
      <c r="AU108" s="16" t="s">
        <v>83</v>
      </c>
      <c r="AY108" s="16" t="s">
        <v>135</v>
      </c>
      <c r="BE108" s="175">
        <f>IF(N108="základní",J108,0)</f>
        <v>0</v>
      </c>
      <c r="BF108" s="175">
        <f>IF(N108="snížená",J108,0)</f>
        <v>0</v>
      </c>
      <c r="BG108" s="175">
        <f>IF(N108="zákl. přenesená",J108,0)</f>
        <v>0</v>
      </c>
      <c r="BH108" s="175">
        <f>IF(N108="sníž. přenesená",J108,0)</f>
        <v>0</v>
      </c>
      <c r="BI108" s="175">
        <f>IF(N108="nulová",J108,0)</f>
        <v>0</v>
      </c>
      <c r="BJ108" s="16" t="s">
        <v>22</v>
      </c>
      <c r="BK108" s="175">
        <f>ROUND(I108*H108,2)</f>
        <v>0</v>
      </c>
      <c r="BL108" s="16" t="s">
        <v>142</v>
      </c>
      <c r="BM108" s="16" t="s">
        <v>153</v>
      </c>
    </row>
    <row r="109" spans="2:63" s="10" customFormat="1" ht="29.25" customHeight="1">
      <c r="B109" s="149"/>
      <c r="D109" s="160" t="s">
        <v>73</v>
      </c>
      <c r="E109" s="161" t="s">
        <v>616</v>
      </c>
      <c r="F109" s="161" t="s">
        <v>617</v>
      </c>
      <c r="I109" s="152"/>
      <c r="J109" s="162">
        <f>BK109</f>
        <v>0</v>
      </c>
      <c r="L109" s="149"/>
      <c r="M109" s="154"/>
      <c r="N109" s="155"/>
      <c r="O109" s="155"/>
      <c r="P109" s="156">
        <f>SUM(P110:P111)</f>
        <v>0</v>
      </c>
      <c r="Q109" s="155"/>
      <c r="R109" s="156">
        <f>SUM(R110:R111)</f>
        <v>0</v>
      </c>
      <c r="S109" s="155"/>
      <c r="T109" s="157">
        <f>SUM(T110:T111)</f>
        <v>0</v>
      </c>
      <c r="AR109" s="150" t="s">
        <v>22</v>
      </c>
      <c r="AT109" s="158" t="s">
        <v>73</v>
      </c>
      <c r="AU109" s="158" t="s">
        <v>22</v>
      </c>
      <c r="AY109" s="150" t="s">
        <v>135</v>
      </c>
      <c r="BK109" s="159">
        <f>SUM(BK110:BK111)</f>
        <v>0</v>
      </c>
    </row>
    <row r="110" spans="2:65" s="1" customFormat="1" ht="22.5" customHeight="1">
      <c r="B110" s="163"/>
      <c r="C110" s="164" t="s">
        <v>156</v>
      </c>
      <c r="D110" s="164" t="s">
        <v>137</v>
      </c>
      <c r="E110" s="165" t="s">
        <v>618</v>
      </c>
      <c r="F110" s="166" t="s">
        <v>619</v>
      </c>
      <c r="G110" s="167" t="s">
        <v>140</v>
      </c>
      <c r="H110" s="168">
        <v>10</v>
      </c>
      <c r="I110" s="169"/>
      <c r="J110" s="170">
        <f>ROUND(I110*H110,2)</f>
        <v>0</v>
      </c>
      <c r="K110" s="166" t="s">
        <v>605</v>
      </c>
      <c r="L110" s="33"/>
      <c r="M110" s="171" t="s">
        <v>20</v>
      </c>
      <c r="N110" s="172" t="s">
        <v>45</v>
      </c>
      <c r="O110" s="34"/>
      <c r="P110" s="173">
        <f>O110*H110</f>
        <v>0</v>
      </c>
      <c r="Q110" s="173">
        <v>0</v>
      </c>
      <c r="R110" s="173">
        <f>Q110*H110</f>
        <v>0</v>
      </c>
      <c r="S110" s="173">
        <v>0</v>
      </c>
      <c r="T110" s="174">
        <f>S110*H110</f>
        <v>0</v>
      </c>
      <c r="AR110" s="16" t="s">
        <v>142</v>
      </c>
      <c r="AT110" s="16" t="s">
        <v>137</v>
      </c>
      <c r="AU110" s="16" t="s">
        <v>83</v>
      </c>
      <c r="AY110" s="16" t="s">
        <v>135</v>
      </c>
      <c r="BE110" s="175">
        <f>IF(N110="základní",J110,0)</f>
        <v>0</v>
      </c>
      <c r="BF110" s="175">
        <f>IF(N110="snížená",J110,0)</f>
        <v>0</v>
      </c>
      <c r="BG110" s="175">
        <f>IF(N110="zákl. přenesená",J110,0)</f>
        <v>0</v>
      </c>
      <c r="BH110" s="175">
        <f>IF(N110="sníž. přenesená",J110,0)</f>
        <v>0</v>
      </c>
      <c r="BI110" s="175">
        <f>IF(N110="nulová",J110,0)</f>
        <v>0</v>
      </c>
      <c r="BJ110" s="16" t="s">
        <v>22</v>
      </c>
      <c r="BK110" s="175">
        <f>ROUND(I110*H110,2)</f>
        <v>0</v>
      </c>
      <c r="BL110" s="16" t="s">
        <v>142</v>
      </c>
      <c r="BM110" s="16" t="s">
        <v>156</v>
      </c>
    </row>
    <row r="111" spans="2:65" s="1" customFormat="1" ht="22.5" customHeight="1">
      <c r="B111" s="163"/>
      <c r="C111" s="164" t="s">
        <v>159</v>
      </c>
      <c r="D111" s="164" t="s">
        <v>137</v>
      </c>
      <c r="E111" s="165" t="s">
        <v>620</v>
      </c>
      <c r="F111" s="166" t="s">
        <v>621</v>
      </c>
      <c r="G111" s="167" t="s">
        <v>140</v>
      </c>
      <c r="H111" s="168">
        <v>8</v>
      </c>
      <c r="I111" s="169"/>
      <c r="J111" s="170">
        <f>ROUND(I111*H111,2)</f>
        <v>0</v>
      </c>
      <c r="K111" s="166" t="s">
        <v>605</v>
      </c>
      <c r="L111" s="33"/>
      <c r="M111" s="171" t="s">
        <v>20</v>
      </c>
      <c r="N111" s="172" t="s">
        <v>45</v>
      </c>
      <c r="O111" s="34"/>
      <c r="P111" s="173">
        <f>O111*H111</f>
        <v>0</v>
      </c>
      <c r="Q111" s="173">
        <v>0</v>
      </c>
      <c r="R111" s="173">
        <f>Q111*H111</f>
        <v>0</v>
      </c>
      <c r="S111" s="173">
        <v>0</v>
      </c>
      <c r="T111" s="174">
        <f>S111*H111</f>
        <v>0</v>
      </c>
      <c r="AR111" s="16" t="s">
        <v>142</v>
      </c>
      <c r="AT111" s="16" t="s">
        <v>137</v>
      </c>
      <c r="AU111" s="16" t="s">
        <v>83</v>
      </c>
      <c r="AY111" s="16" t="s">
        <v>135</v>
      </c>
      <c r="BE111" s="175">
        <f>IF(N111="základní",J111,0)</f>
        <v>0</v>
      </c>
      <c r="BF111" s="175">
        <f>IF(N111="snížená",J111,0)</f>
        <v>0</v>
      </c>
      <c r="BG111" s="175">
        <f>IF(N111="zákl. přenesená",J111,0)</f>
        <v>0</v>
      </c>
      <c r="BH111" s="175">
        <f>IF(N111="sníž. přenesená",J111,0)</f>
        <v>0</v>
      </c>
      <c r="BI111" s="175">
        <f>IF(N111="nulová",J111,0)</f>
        <v>0</v>
      </c>
      <c r="BJ111" s="16" t="s">
        <v>22</v>
      </c>
      <c r="BK111" s="175">
        <f>ROUND(I111*H111,2)</f>
        <v>0</v>
      </c>
      <c r="BL111" s="16" t="s">
        <v>142</v>
      </c>
      <c r="BM111" s="16" t="s">
        <v>159</v>
      </c>
    </row>
    <row r="112" spans="2:63" s="10" customFormat="1" ht="29.25" customHeight="1">
      <c r="B112" s="149"/>
      <c r="D112" s="160" t="s">
        <v>73</v>
      </c>
      <c r="E112" s="161" t="s">
        <v>622</v>
      </c>
      <c r="F112" s="161" t="s">
        <v>623</v>
      </c>
      <c r="I112" s="152"/>
      <c r="J112" s="162">
        <f>BK112</f>
        <v>0</v>
      </c>
      <c r="L112" s="149"/>
      <c r="M112" s="154"/>
      <c r="N112" s="155"/>
      <c r="O112" s="155"/>
      <c r="P112" s="156">
        <f>SUM(P113:P114)</f>
        <v>0</v>
      </c>
      <c r="Q112" s="155"/>
      <c r="R112" s="156">
        <f>SUM(R113:R114)</f>
        <v>0</v>
      </c>
      <c r="S112" s="155"/>
      <c r="T112" s="157">
        <f>SUM(T113:T114)</f>
        <v>0</v>
      </c>
      <c r="AR112" s="150" t="s">
        <v>22</v>
      </c>
      <c r="AT112" s="158" t="s">
        <v>73</v>
      </c>
      <c r="AU112" s="158" t="s">
        <v>22</v>
      </c>
      <c r="AY112" s="150" t="s">
        <v>135</v>
      </c>
      <c r="BK112" s="159">
        <f>SUM(BK113:BK114)</f>
        <v>0</v>
      </c>
    </row>
    <row r="113" spans="2:65" s="1" customFormat="1" ht="31.5" customHeight="1">
      <c r="B113" s="163"/>
      <c r="C113" s="164" t="s">
        <v>162</v>
      </c>
      <c r="D113" s="164" t="s">
        <v>137</v>
      </c>
      <c r="E113" s="165" t="s">
        <v>624</v>
      </c>
      <c r="F113" s="166" t="s">
        <v>625</v>
      </c>
      <c r="G113" s="167" t="s">
        <v>165</v>
      </c>
      <c r="H113" s="168">
        <v>242</v>
      </c>
      <c r="I113" s="169"/>
      <c r="J113" s="170">
        <f>ROUND(I113*H113,2)</f>
        <v>0</v>
      </c>
      <c r="K113" s="166" t="s">
        <v>605</v>
      </c>
      <c r="L113" s="33"/>
      <c r="M113" s="171" t="s">
        <v>20</v>
      </c>
      <c r="N113" s="172" t="s">
        <v>45</v>
      </c>
      <c r="O113" s="34"/>
      <c r="P113" s="173">
        <f>O113*H113</f>
        <v>0</v>
      </c>
      <c r="Q113" s="173">
        <v>0</v>
      </c>
      <c r="R113" s="173">
        <f>Q113*H113</f>
        <v>0</v>
      </c>
      <c r="S113" s="173">
        <v>0</v>
      </c>
      <c r="T113" s="174">
        <f>S113*H113</f>
        <v>0</v>
      </c>
      <c r="AR113" s="16" t="s">
        <v>142</v>
      </c>
      <c r="AT113" s="16" t="s">
        <v>137</v>
      </c>
      <c r="AU113" s="16" t="s">
        <v>83</v>
      </c>
      <c r="AY113" s="16" t="s">
        <v>135</v>
      </c>
      <c r="BE113" s="175">
        <f>IF(N113="základní",J113,0)</f>
        <v>0</v>
      </c>
      <c r="BF113" s="175">
        <f>IF(N113="snížená",J113,0)</f>
        <v>0</v>
      </c>
      <c r="BG113" s="175">
        <f>IF(N113="zákl. přenesená",J113,0)</f>
        <v>0</v>
      </c>
      <c r="BH113" s="175">
        <f>IF(N113="sníž. přenesená",J113,0)</f>
        <v>0</v>
      </c>
      <c r="BI113" s="175">
        <f>IF(N113="nulová",J113,0)</f>
        <v>0</v>
      </c>
      <c r="BJ113" s="16" t="s">
        <v>22</v>
      </c>
      <c r="BK113" s="175">
        <f>ROUND(I113*H113,2)</f>
        <v>0</v>
      </c>
      <c r="BL113" s="16" t="s">
        <v>142</v>
      </c>
      <c r="BM113" s="16" t="s">
        <v>162</v>
      </c>
    </row>
    <row r="114" spans="2:65" s="1" customFormat="1" ht="31.5" customHeight="1">
      <c r="B114" s="163"/>
      <c r="C114" s="164" t="s">
        <v>166</v>
      </c>
      <c r="D114" s="164" t="s">
        <v>137</v>
      </c>
      <c r="E114" s="165" t="s">
        <v>626</v>
      </c>
      <c r="F114" s="166" t="s">
        <v>627</v>
      </c>
      <c r="G114" s="167" t="s">
        <v>140</v>
      </c>
      <c r="H114" s="168">
        <v>18</v>
      </c>
      <c r="I114" s="169"/>
      <c r="J114" s="170">
        <f>ROUND(I114*H114,2)</f>
        <v>0</v>
      </c>
      <c r="K114" s="166" t="s">
        <v>605</v>
      </c>
      <c r="L114" s="33"/>
      <c r="M114" s="171" t="s">
        <v>20</v>
      </c>
      <c r="N114" s="172" t="s">
        <v>45</v>
      </c>
      <c r="O114" s="34"/>
      <c r="P114" s="173">
        <f>O114*H114</f>
        <v>0</v>
      </c>
      <c r="Q114" s="173">
        <v>0</v>
      </c>
      <c r="R114" s="173">
        <f>Q114*H114</f>
        <v>0</v>
      </c>
      <c r="S114" s="173">
        <v>0</v>
      </c>
      <c r="T114" s="174">
        <f>S114*H114</f>
        <v>0</v>
      </c>
      <c r="AR114" s="16" t="s">
        <v>142</v>
      </c>
      <c r="AT114" s="16" t="s">
        <v>137</v>
      </c>
      <c r="AU114" s="16" t="s">
        <v>83</v>
      </c>
      <c r="AY114" s="16" t="s">
        <v>135</v>
      </c>
      <c r="BE114" s="175">
        <f>IF(N114="základní",J114,0)</f>
        <v>0</v>
      </c>
      <c r="BF114" s="175">
        <f>IF(N114="snížená",J114,0)</f>
        <v>0</v>
      </c>
      <c r="BG114" s="175">
        <f>IF(N114="zákl. přenesená",J114,0)</f>
        <v>0</v>
      </c>
      <c r="BH114" s="175">
        <f>IF(N114="sníž. přenesená",J114,0)</f>
        <v>0</v>
      </c>
      <c r="BI114" s="175">
        <f>IF(N114="nulová",J114,0)</f>
        <v>0</v>
      </c>
      <c r="BJ114" s="16" t="s">
        <v>22</v>
      </c>
      <c r="BK114" s="175">
        <f>ROUND(I114*H114,2)</f>
        <v>0</v>
      </c>
      <c r="BL114" s="16" t="s">
        <v>142</v>
      </c>
      <c r="BM114" s="16" t="s">
        <v>166</v>
      </c>
    </row>
    <row r="115" spans="2:63" s="10" customFormat="1" ht="29.25" customHeight="1">
      <c r="B115" s="149"/>
      <c r="D115" s="160" t="s">
        <v>73</v>
      </c>
      <c r="E115" s="161" t="s">
        <v>628</v>
      </c>
      <c r="F115" s="161" t="s">
        <v>629</v>
      </c>
      <c r="I115" s="152"/>
      <c r="J115" s="162">
        <f>BK115</f>
        <v>0</v>
      </c>
      <c r="L115" s="149"/>
      <c r="M115" s="154"/>
      <c r="N115" s="155"/>
      <c r="O115" s="155"/>
      <c r="P115" s="156">
        <f>SUM(P116:P117)</f>
        <v>0</v>
      </c>
      <c r="Q115" s="155"/>
      <c r="R115" s="156">
        <f>SUM(R116:R117)</f>
        <v>0</v>
      </c>
      <c r="S115" s="155"/>
      <c r="T115" s="157">
        <f>SUM(T116:T117)</f>
        <v>0</v>
      </c>
      <c r="AR115" s="150" t="s">
        <v>22</v>
      </c>
      <c r="AT115" s="158" t="s">
        <v>73</v>
      </c>
      <c r="AU115" s="158" t="s">
        <v>22</v>
      </c>
      <c r="AY115" s="150" t="s">
        <v>135</v>
      </c>
      <c r="BK115" s="159">
        <f>SUM(BK116:BK117)</f>
        <v>0</v>
      </c>
    </row>
    <row r="116" spans="2:65" s="1" customFormat="1" ht="22.5" customHeight="1">
      <c r="B116" s="163"/>
      <c r="C116" s="164" t="s">
        <v>27</v>
      </c>
      <c r="D116" s="164" t="s">
        <v>137</v>
      </c>
      <c r="E116" s="165" t="s">
        <v>630</v>
      </c>
      <c r="F116" s="166" t="s">
        <v>631</v>
      </c>
      <c r="G116" s="167" t="s">
        <v>165</v>
      </c>
      <c r="H116" s="168">
        <v>264</v>
      </c>
      <c r="I116" s="169"/>
      <c r="J116" s="170">
        <f>ROUND(I116*H116,2)</f>
        <v>0</v>
      </c>
      <c r="K116" s="166" t="s">
        <v>605</v>
      </c>
      <c r="L116" s="33"/>
      <c r="M116" s="171" t="s">
        <v>20</v>
      </c>
      <c r="N116" s="172" t="s">
        <v>45</v>
      </c>
      <c r="O116" s="34"/>
      <c r="P116" s="173">
        <f>O116*H116</f>
        <v>0</v>
      </c>
      <c r="Q116" s="173">
        <v>0</v>
      </c>
      <c r="R116" s="173">
        <f>Q116*H116</f>
        <v>0</v>
      </c>
      <c r="S116" s="173">
        <v>0</v>
      </c>
      <c r="T116" s="174">
        <f>S116*H116</f>
        <v>0</v>
      </c>
      <c r="AR116" s="16" t="s">
        <v>142</v>
      </c>
      <c r="AT116" s="16" t="s">
        <v>137</v>
      </c>
      <c r="AU116" s="16" t="s">
        <v>83</v>
      </c>
      <c r="AY116" s="16" t="s">
        <v>135</v>
      </c>
      <c r="BE116" s="175">
        <f>IF(N116="základní",J116,0)</f>
        <v>0</v>
      </c>
      <c r="BF116" s="175">
        <f>IF(N116="snížená",J116,0)</f>
        <v>0</v>
      </c>
      <c r="BG116" s="175">
        <f>IF(N116="zákl. přenesená",J116,0)</f>
        <v>0</v>
      </c>
      <c r="BH116" s="175">
        <f>IF(N116="sníž. přenesená",J116,0)</f>
        <v>0</v>
      </c>
      <c r="BI116" s="175">
        <f>IF(N116="nulová",J116,0)</f>
        <v>0</v>
      </c>
      <c r="BJ116" s="16" t="s">
        <v>22</v>
      </c>
      <c r="BK116" s="175">
        <f>ROUND(I116*H116,2)</f>
        <v>0</v>
      </c>
      <c r="BL116" s="16" t="s">
        <v>142</v>
      </c>
      <c r="BM116" s="16" t="s">
        <v>27</v>
      </c>
    </row>
    <row r="117" spans="2:65" s="1" customFormat="1" ht="22.5" customHeight="1">
      <c r="B117" s="163"/>
      <c r="C117" s="164" t="s">
        <v>172</v>
      </c>
      <c r="D117" s="164" t="s">
        <v>137</v>
      </c>
      <c r="E117" s="165" t="s">
        <v>632</v>
      </c>
      <c r="F117" s="166" t="s">
        <v>633</v>
      </c>
      <c r="G117" s="167" t="s">
        <v>165</v>
      </c>
      <c r="H117" s="168">
        <v>64</v>
      </c>
      <c r="I117" s="169"/>
      <c r="J117" s="170">
        <f>ROUND(I117*H117,2)</f>
        <v>0</v>
      </c>
      <c r="K117" s="166" t="s">
        <v>605</v>
      </c>
      <c r="L117" s="33"/>
      <c r="M117" s="171" t="s">
        <v>20</v>
      </c>
      <c r="N117" s="172" t="s">
        <v>45</v>
      </c>
      <c r="O117" s="34"/>
      <c r="P117" s="173">
        <f>O117*H117</f>
        <v>0</v>
      </c>
      <c r="Q117" s="173">
        <v>0</v>
      </c>
      <c r="R117" s="173">
        <f>Q117*H117</f>
        <v>0</v>
      </c>
      <c r="S117" s="173">
        <v>0</v>
      </c>
      <c r="T117" s="174">
        <f>S117*H117</f>
        <v>0</v>
      </c>
      <c r="AR117" s="16" t="s">
        <v>142</v>
      </c>
      <c r="AT117" s="16" t="s">
        <v>137</v>
      </c>
      <c r="AU117" s="16" t="s">
        <v>83</v>
      </c>
      <c r="AY117" s="16" t="s">
        <v>135</v>
      </c>
      <c r="BE117" s="175">
        <f>IF(N117="základní",J117,0)</f>
        <v>0</v>
      </c>
      <c r="BF117" s="175">
        <f>IF(N117="snížená",J117,0)</f>
        <v>0</v>
      </c>
      <c r="BG117" s="175">
        <f>IF(N117="zákl. přenesená",J117,0)</f>
        <v>0</v>
      </c>
      <c r="BH117" s="175">
        <f>IF(N117="sníž. přenesená",J117,0)</f>
        <v>0</v>
      </c>
      <c r="BI117" s="175">
        <f>IF(N117="nulová",J117,0)</f>
        <v>0</v>
      </c>
      <c r="BJ117" s="16" t="s">
        <v>22</v>
      </c>
      <c r="BK117" s="175">
        <f>ROUND(I117*H117,2)</f>
        <v>0</v>
      </c>
      <c r="BL117" s="16" t="s">
        <v>142</v>
      </c>
      <c r="BM117" s="16" t="s">
        <v>172</v>
      </c>
    </row>
    <row r="118" spans="2:63" s="10" customFormat="1" ht="29.25" customHeight="1">
      <c r="B118" s="149"/>
      <c r="D118" s="160" t="s">
        <v>73</v>
      </c>
      <c r="E118" s="161" t="s">
        <v>634</v>
      </c>
      <c r="F118" s="161" t="s">
        <v>635</v>
      </c>
      <c r="I118" s="152"/>
      <c r="J118" s="162">
        <f>BK118</f>
        <v>0</v>
      </c>
      <c r="L118" s="149"/>
      <c r="M118" s="154"/>
      <c r="N118" s="155"/>
      <c r="O118" s="155"/>
      <c r="P118" s="156">
        <f>SUM(P119:P123)</f>
        <v>0</v>
      </c>
      <c r="Q118" s="155"/>
      <c r="R118" s="156">
        <f>SUM(R119:R123)</f>
        <v>0</v>
      </c>
      <c r="S118" s="155"/>
      <c r="T118" s="157">
        <f>SUM(T119:T123)</f>
        <v>0</v>
      </c>
      <c r="AR118" s="150" t="s">
        <v>22</v>
      </c>
      <c r="AT118" s="158" t="s">
        <v>73</v>
      </c>
      <c r="AU118" s="158" t="s">
        <v>22</v>
      </c>
      <c r="AY118" s="150" t="s">
        <v>135</v>
      </c>
      <c r="BK118" s="159">
        <f>SUM(BK119:BK123)</f>
        <v>0</v>
      </c>
    </row>
    <row r="119" spans="2:65" s="1" customFormat="1" ht="22.5" customHeight="1">
      <c r="B119" s="163"/>
      <c r="C119" s="164" t="s">
        <v>179</v>
      </c>
      <c r="D119" s="164" t="s">
        <v>137</v>
      </c>
      <c r="E119" s="165" t="s">
        <v>636</v>
      </c>
      <c r="F119" s="166" t="s">
        <v>637</v>
      </c>
      <c r="G119" s="167" t="s">
        <v>638</v>
      </c>
      <c r="H119" s="168">
        <v>10</v>
      </c>
      <c r="I119" s="169"/>
      <c r="J119" s="170">
        <f>ROUND(I119*H119,2)</f>
        <v>0</v>
      </c>
      <c r="K119" s="166" t="s">
        <v>605</v>
      </c>
      <c r="L119" s="33"/>
      <c r="M119" s="171" t="s">
        <v>20</v>
      </c>
      <c r="N119" s="172" t="s">
        <v>45</v>
      </c>
      <c r="O119" s="34"/>
      <c r="P119" s="173">
        <f>O119*H119</f>
        <v>0</v>
      </c>
      <c r="Q119" s="173">
        <v>0</v>
      </c>
      <c r="R119" s="173">
        <f>Q119*H119</f>
        <v>0</v>
      </c>
      <c r="S119" s="173">
        <v>0</v>
      </c>
      <c r="T119" s="174">
        <f>S119*H119</f>
        <v>0</v>
      </c>
      <c r="AR119" s="16" t="s">
        <v>142</v>
      </c>
      <c r="AT119" s="16" t="s">
        <v>137</v>
      </c>
      <c r="AU119" s="16" t="s">
        <v>83</v>
      </c>
      <c r="AY119" s="16" t="s">
        <v>135</v>
      </c>
      <c r="BE119" s="175">
        <f>IF(N119="základní",J119,0)</f>
        <v>0</v>
      </c>
      <c r="BF119" s="175">
        <f>IF(N119="snížená",J119,0)</f>
        <v>0</v>
      </c>
      <c r="BG119" s="175">
        <f>IF(N119="zákl. přenesená",J119,0)</f>
        <v>0</v>
      </c>
      <c r="BH119" s="175">
        <f>IF(N119="sníž. přenesená",J119,0)</f>
        <v>0</v>
      </c>
      <c r="BI119" s="175">
        <f>IF(N119="nulová",J119,0)</f>
        <v>0</v>
      </c>
      <c r="BJ119" s="16" t="s">
        <v>22</v>
      </c>
      <c r="BK119" s="175">
        <f>ROUND(I119*H119,2)</f>
        <v>0</v>
      </c>
      <c r="BL119" s="16" t="s">
        <v>142</v>
      </c>
      <c r="BM119" s="16" t="s">
        <v>179</v>
      </c>
    </row>
    <row r="120" spans="2:65" s="1" customFormat="1" ht="22.5" customHeight="1">
      <c r="B120" s="163"/>
      <c r="C120" s="164" t="s">
        <v>184</v>
      </c>
      <c r="D120" s="164" t="s">
        <v>137</v>
      </c>
      <c r="E120" s="165" t="s">
        <v>639</v>
      </c>
      <c r="F120" s="166" t="s">
        <v>640</v>
      </c>
      <c r="G120" s="167" t="s">
        <v>601</v>
      </c>
      <c r="H120" s="168">
        <v>7</v>
      </c>
      <c r="I120" s="169"/>
      <c r="J120" s="170">
        <f>ROUND(I120*H120,2)</f>
        <v>0</v>
      </c>
      <c r="K120" s="166" t="s">
        <v>602</v>
      </c>
      <c r="L120" s="33"/>
      <c r="M120" s="171" t="s">
        <v>20</v>
      </c>
      <c r="N120" s="172" t="s">
        <v>45</v>
      </c>
      <c r="O120" s="34"/>
      <c r="P120" s="173">
        <f>O120*H120</f>
        <v>0</v>
      </c>
      <c r="Q120" s="173">
        <v>0</v>
      </c>
      <c r="R120" s="173">
        <f>Q120*H120</f>
        <v>0</v>
      </c>
      <c r="S120" s="173">
        <v>0</v>
      </c>
      <c r="T120" s="174">
        <f>S120*H120</f>
        <v>0</v>
      </c>
      <c r="AR120" s="16" t="s">
        <v>142</v>
      </c>
      <c r="AT120" s="16" t="s">
        <v>137</v>
      </c>
      <c r="AU120" s="16" t="s">
        <v>83</v>
      </c>
      <c r="AY120" s="16" t="s">
        <v>135</v>
      </c>
      <c r="BE120" s="175">
        <f>IF(N120="základní",J120,0)</f>
        <v>0</v>
      </c>
      <c r="BF120" s="175">
        <f>IF(N120="snížená",J120,0)</f>
        <v>0</v>
      </c>
      <c r="BG120" s="175">
        <f>IF(N120="zákl. přenesená",J120,0)</f>
        <v>0</v>
      </c>
      <c r="BH120" s="175">
        <f>IF(N120="sníž. přenesená",J120,0)</f>
        <v>0</v>
      </c>
      <c r="BI120" s="175">
        <f>IF(N120="nulová",J120,0)</f>
        <v>0</v>
      </c>
      <c r="BJ120" s="16" t="s">
        <v>22</v>
      </c>
      <c r="BK120" s="175">
        <f>ROUND(I120*H120,2)</f>
        <v>0</v>
      </c>
      <c r="BL120" s="16" t="s">
        <v>142</v>
      </c>
      <c r="BM120" s="16" t="s">
        <v>184</v>
      </c>
    </row>
    <row r="121" spans="2:65" s="1" customFormat="1" ht="22.5" customHeight="1">
      <c r="B121" s="163"/>
      <c r="C121" s="164" t="s">
        <v>187</v>
      </c>
      <c r="D121" s="164" t="s">
        <v>137</v>
      </c>
      <c r="E121" s="165" t="s">
        <v>641</v>
      </c>
      <c r="F121" s="166" t="s">
        <v>642</v>
      </c>
      <c r="G121" s="167" t="s">
        <v>601</v>
      </c>
      <c r="H121" s="168">
        <v>2</v>
      </c>
      <c r="I121" s="169"/>
      <c r="J121" s="170">
        <f>ROUND(I121*H121,2)</f>
        <v>0</v>
      </c>
      <c r="K121" s="166" t="s">
        <v>602</v>
      </c>
      <c r="L121" s="33"/>
      <c r="M121" s="171" t="s">
        <v>20</v>
      </c>
      <c r="N121" s="172" t="s">
        <v>45</v>
      </c>
      <c r="O121" s="34"/>
      <c r="P121" s="173">
        <f>O121*H121</f>
        <v>0</v>
      </c>
      <c r="Q121" s="173">
        <v>0</v>
      </c>
      <c r="R121" s="173">
        <f>Q121*H121</f>
        <v>0</v>
      </c>
      <c r="S121" s="173">
        <v>0</v>
      </c>
      <c r="T121" s="174">
        <f>S121*H121</f>
        <v>0</v>
      </c>
      <c r="AR121" s="16" t="s">
        <v>142</v>
      </c>
      <c r="AT121" s="16" t="s">
        <v>137</v>
      </c>
      <c r="AU121" s="16" t="s">
        <v>83</v>
      </c>
      <c r="AY121" s="16" t="s">
        <v>135</v>
      </c>
      <c r="BE121" s="175">
        <f>IF(N121="základní",J121,0)</f>
        <v>0</v>
      </c>
      <c r="BF121" s="175">
        <f>IF(N121="snížená",J121,0)</f>
        <v>0</v>
      </c>
      <c r="BG121" s="175">
        <f>IF(N121="zákl. přenesená",J121,0)</f>
        <v>0</v>
      </c>
      <c r="BH121" s="175">
        <f>IF(N121="sníž. přenesená",J121,0)</f>
        <v>0</v>
      </c>
      <c r="BI121" s="175">
        <f>IF(N121="nulová",J121,0)</f>
        <v>0</v>
      </c>
      <c r="BJ121" s="16" t="s">
        <v>22</v>
      </c>
      <c r="BK121" s="175">
        <f>ROUND(I121*H121,2)</f>
        <v>0</v>
      </c>
      <c r="BL121" s="16" t="s">
        <v>142</v>
      </c>
      <c r="BM121" s="16" t="s">
        <v>187</v>
      </c>
    </row>
    <row r="122" spans="2:65" s="1" customFormat="1" ht="22.5" customHeight="1">
      <c r="B122" s="163"/>
      <c r="C122" s="164" t="s">
        <v>8</v>
      </c>
      <c r="D122" s="164" t="s">
        <v>137</v>
      </c>
      <c r="E122" s="165" t="s">
        <v>643</v>
      </c>
      <c r="F122" s="166" t="s">
        <v>644</v>
      </c>
      <c r="G122" s="167" t="s">
        <v>475</v>
      </c>
      <c r="H122" s="168">
        <v>10</v>
      </c>
      <c r="I122" s="169"/>
      <c r="J122" s="170">
        <f>ROUND(I122*H122,2)</f>
        <v>0</v>
      </c>
      <c r="K122" s="166" t="s">
        <v>602</v>
      </c>
      <c r="L122" s="33"/>
      <c r="M122" s="171" t="s">
        <v>20</v>
      </c>
      <c r="N122" s="172" t="s">
        <v>45</v>
      </c>
      <c r="O122" s="34"/>
      <c r="P122" s="173">
        <f>O122*H122</f>
        <v>0</v>
      </c>
      <c r="Q122" s="173">
        <v>0</v>
      </c>
      <c r="R122" s="173">
        <f>Q122*H122</f>
        <v>0</v>
      </c>
      <c r="S122" s="173">
        <v>0</v>
      </c>
      <c r="T122" s="174">
        <f>S122*H122</f>
        <v>0</v>
      </c>
      <c r="AR122" s="16" t="s">
        <v>142</v>
      </c>
      <c r="AT122" s="16" t="s">
        <v>137</v>
      </c>
      <c r="AU122" s="16" t="s">
        <v>83</v>
      </c>
      <c r="AY122" s="16" t="s">
        <v>135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6" t="s">
        <v>22</v>
      </c>
      <c r="BK122" s="175">
        <f>ROUND(I122*H122,2)</f>
        <v>0</v>
      </c>
      <c r="BL122" s="16" t="s">
        <v>142</v>
      </c>
      <c r="BM122" s="16" t="s">
        <v>8</v>
      </c>
    </row>
    <row r="123" spans="2:65" s="1" customFormat="1" ht="44.25" customHeight="1">
      <c r="B123" s="163"/>
      <c r="C123" s="197" t="s">
        <v>195</v>
      </c>
      <c r="D123" s="197" t="s">
        <v>199</v>
      </c>
      <c r="E123" s="198" t="s">
        <v>645</v>
      </c>
      <c r="F123" s="199" t="s">
        <v>646</v>
      </c>
      <c r="G123" s="200" t="s">
        <v>165</v>
      </c>
      <c r="H123" s="201">
        <v>264</v>
      </c>
      <c r="I123" s="202"/>
      <c r="J123" s="203">
        <f>ROUND(I123*H123,2)</f>
        <v>0</v>
      </c>
      <c r="K123" s="199" t="s">
        <v>605</v>
      </c>
      <c r="L123" s="204"/>
      <c r="M123" s="205" t="s">
        <v>20</v>
      </c>
      <c r="N123" s="206" t="s">
        <v>45</v>
      </c>
      <c r="O123" s="34"/>
      <c r="P123" s="173">
        <f>O123*H123</f>
        <v>0</v>
      </c>
      <c r="Q123" s="173">
        <v>0</v>
      </c>
      <c r="R123" s="173">
        <f>Q123*H123</f>
        <v>0</v>
      </c>
      <c r="S123" s="173">
        <v>0</v>
      </c>
      <c r="T123" s="174">
        <f>S123*H123</f>
        <v>0</v>
      </c>
      <c r="AR123" s="16" t="s">
        <v>162</v>
      </c>
      <c r="AT123" s="16" t="s">
        <v>199</v>
      </c>
      <c r="AU123" s="16" t="s">
        <v>83</v>
      </c>
      <c r="AY123" s="16" t="s">
        <v>135</v>
      </c>
      <c r="BE123" s="175">
        <f>IF(N123="základní",J123,0)</f>
        <v>0</v>
      </c>
      <c r="BF123" s="175">
        <f>IF(N123="snížená",J123,0)</f>
        <v>0</v>
      </c>
      <c r="BG123" s="175">
        <f>IF(N123="zákl. přenesená",J123,0)</f>
        <v>0</v>
      </c>
      <c r="BH123" s="175">
        <f>IF(N123="sníž. přenesená",J123,0)</f>
        <v>0</v>
      </c>
      <c r="BI123" s="175">
        <f>IF(N123="nulová",J123,0)</f>
        <v>0</v>
      </c>
      <c r="BJ123" s="16" t="s">
        <v>22</v>
      </c>
      <c r="BK123" s="175">
        <f>ROUND(I123*H123,2)</f>
        <v>0</v>
      </c>
      <c r="BL123" s="16" t="s">
        <v>142</v>
      </c>
      <c r="BM123" s="16" t="s">
        <v>195</v>
      </c>
    </row>
    <row r="124" spans="2:63" s="10" customFormat="1" ht="36.75" customHeight="1">
      <c r="B124" s="149"/>
      <c r="D124" s="150" t="s">
        <v>73</v>
      </c>
      <c r="E124" s="151" t="s">
        <v>647</v>
      </c>
      <c r="F124" s="151" t="s">
        <v>648</v>
      </c>
      <c r="I124" s="152"/>
      <c r="J124" s="153">
        <f>BK124</f>
        <v>0</v>
      </c>
      <c r="L124" s="149"/>
      <c r="M124" s="154"/>
      <c r="N124" s="155"/>
      <c r="O124" s="155"/>
      <c r="P124" s="156">
        <f>P125</f>
        <v>0</v>
      </c>
      <c r="Q124" s="155"/>
      <c r="R124" s="156">
        <f>R125</f>
        <v>0</v>
      </c>
      <c r="S124" s="155"/>
      <c r="T124" s="157">
        <f>T125</f>
        <v>0</v>
      </c>
      <c r="AR124" s="150" t="s">
        <v>22</v>
      </c>
      <c r="AT124" s="158" t="s">
        <v>73</v>
      </c>
      <c r="AU124" s="158" t="s">
        <v>74</v>
      </c>
      <c r="AY124" s="150" t="s">
        <v>135</v>
      </c>
      <c r="BK124" s="159">
        <f>BK125</f>
        <v>0</v>
      </c>
    </row>
    <row r="125" spans="2:63" s="10" customFormat="1" ht="19.5" customHeight="1">
      <c r="B125" s="149"/>
      <c r="D125" s="160" t="s">
        <v>73</v>
      </c>
      <c r="E125" s="161" t="s">
        <v>649</v>
      </c>
      <c r="F125" s="161" t="s">
        <v>650</v>
      </c>
      <c r="I125" s="152"/>
      <c r="J125" s="162">
        <f>BK125</f>
        <v>0</v>
      </c>
      <c r="L125" s="149"/>
      <c r="M125" s="154"/>
      <c r="N125" s="155"/>
      <c r="O125" s="155"/>
      <c r="P125" s="156">
        <f>P126</f>
        <v>0</v>
      </c>
      <c r="Q125" s="155"/>
      <c r="R125" s="156">
        <f>R126</f>
        <v>0</v>
      </c>
      <c r="S125" s="155"/>
      <c r="T125" s="157">
        <f>T126</f>
        <v>0</v>
      </c>
      <c r="AR125" s="150" t="s">
        <v>22</v>
      </c>
      <c r="AT125" s="158" t="s">
        <v>73</v>
      </c>
      <c r="AU125" s="158" t="s">
        <v>22</v>
      </c>
      <c r="AY125" s="150" t="s">
        <v>135</v>
      </c>
      <c r="BK125" s="159">
        <f>BK126</f>
        <v>0</v>
      </c>
    </row>
    <row r="126" spans="2:65" s="1" customFormat="1" ht="22.5" customHeight="1">
      <c r="B126" s="163"/>
      <c r="C126" s="164" t="s">
        <v>198</v>
      </c>
      <c r="D126" s="164" t="s">
        <v>137</v>
      </c>
      <c r="E126" s="165" t="s">
        <v>651</v>
      </c>
      <c r="F126" s="166" t="s">
        <v>652</v>
      </c>
      <c r="G126" s="167" t="s">
        <v>165</v>
      </c>
      <c r="H126" s="168">
        <v>242</v>
      </c>
      <c r="I126" s="169"/>
      <c r="J126" s="170">
        <f>ROUND(I126*H126,2)</f>
        <v>0</v>
      </c>
      <c r="K126" s="166" t="s">
        <v>605</v>
      </c>
      <c r="L126" s="33"/>
      <c r="M126" s="171" t="s">
        <v>20</v>
      </c>
      <c r="N126" s="172" t="s">
        <v>45</v>
      </c>
      <c r="O126" s="34"/>
      <c r="P126" s="173">
        <f>O126*H126</f>
        <v>0</v>
      </c>
      <c r="Q126" s="173">
        <v>0</v>
      </c>
      <c r="R126" s="173">
        <f>Q126*H126</f>
        <v>0</v>
      </c>
      <c r="S126" s="173">
        <v>0</v>
      </c>
      <c r="T126" s="174">
        <f>S126*H126</f>
        <v>0</v>
      </c>
      <c r="AR126" s="16" t="s">
        <v>142</v>
      </c>
      <c r="AT126" s="16" t="s">
        <v>137</v>
      </c>
      <c r="AU126" s="16" t="s">
        <v>83</v>
      </c>
      <c r="AY126" s="16" t="s">
        <v>135</v>
      </c>
      <c r="BE126" s="175">
        <f>IF(N126="základní",J126,0)</f>
        <v>0</v>
      </c>
      <c r="BF126" s="175">
        <f>IF(N126="snížená",J126,0)</f>
        <v>0</v>
      </c>
      <c r="BG126" s="175">
        <f>IF(N126="zákl. přenesená",J126,0)</f>
        <v>0</v>
      </c>
      <c r="BH126" s="175">
        <f>IF(N126="sníž. přenesená",J126,0)</f>
        <v>0</v>
      </c>
      <c r="BI126" s="175">
        <f>IF(N126="nulová",J126,0)</f>
        <v>0</v>
      </c>
      <c r="BJ126" s="16" t="s">
        <v>22</v>
      </c>
      <c r="BK126" s="175">
        <f>ROUND(I126*H126,2)</f>
        <v>0</v>
      </c>
      <c r="BL126" s="16" t="s">
        <v>142</v>
      </c>
      <c r="BM126" s="16" t="s">
        <v>198</v>
      </c>
    </row>
    <row r="127" spans="2:63" s="10" customFormat="1" ht="36.75" customHeight="1">
      <c r="B127" s="149"/>
      <c r="D127" s="150" t="s">
        <v>73</v>
      </c>
      <c r="E127" s="151" t="s">
        <v>653</v>
      </c>
      <c r="F127" s="151" t="s">
        <v>654</v>
      </c>
      <c r="I127" s="152"/>
      <c r="J127" s="153">
        <f>BK127</f>
        <v>0</v>
      </c>
      <c r="L127" s="149"/>
      <c r="M127" s="154"/>
      <c r="N127" s="155"/>
      <c r="O127" s="155"/>
      <c r="P127" s="156">
        <f>P128+P130+P132+P134+P136+P138+P140+P143+P145+P147+P149+P153+P155+P157</f>
        <v>0</v>
      </c>
      <c r="Q127" s="155"/>
      <c r="R127" s="156">
        <f>R128+R130+R132+R134+R136+R138+R140+R143+R145+R147+R149+R153+R155+R157</f>
        <v>0</v>
      </c>
      <c r="S127" s="155"/>
      <c r="T127" s="157">
        <f>T128+T130+T132+T134+T136+T138+T140+T143+T145+T147+T149+T153+T155+T157</f>
        <v>0</v>
      </c>
      <c r="AR127" s="150" t="s">
        <v>22</v>
      </c>
      <c r="AT127" s="158" t="s">
        <v>73</v>
      </c>
      <c r="AU127" s="158" t="s">
        <v>74</v>
      </c>
      <c r="AY127" s="150" t="s">
        <v>135</v>
      </c>
      <c r="BK127" s="159">
        <f>BK128+BK130+BK132+BK134+BK136+BK138+BK140+BK143+BK145+BK147+BK149+BK153+BK155+BK157</f>
        <v>0</v>
      </c>
    </row>
    <row r="128" spans="2:63" s="10" customFormat="1" ht="19.5" customHeight="1">
      <c r="B128" s="149"/>
      <c r="D128" s="160" t="s">
        <v>73</v>
      </c>
      <c r="E128" s="161" t="s">
        <v>655</v>
      </c>
      <c r="F128" s="161" t="s">
        <v>656</v>
      </c>
      <c r="I128" s="152"/>
      <c r="J128" s="162">
        <f>BK128</f>
        <v>0</v>
      </c>
      <c r="L128" s="149"/>
      <c r="M128" s="154"/>
      <c r="N128" s="155"/>
      <c r="O128" s="155"/>
      <c r="P128" s="156">
        <f>P129</f>
        <v>0</v>
      </c>
      <c r="Q128" s="155"/>
      <c r="R128" s="156">
        <f>R129</f>
        <v>0</v>
      </c>
      <c r="S128" s="155"/>
      <c r="T128" s="157">
        <f>T129</f>
        <v>0</v>
      </c>
      <c r="AR128" s="150" t="s">
        <v>22</v>
      </c>
      <c r="AT128" s="158" t="s">
        <v>73</v>
      </c>
      <c r="AU128" s="158" t="s">
        <v>22</v>
      </c>
      <c r="AY128" s="150" t="s">
        <v>135</v>
      </c>
      <c r="BK128" s="159">
        <f>BK129</f>
        <v>0</v>
      </c>
    </row>
    <row r="129" spans="2:65" s="1" customFormat="1" ht="22.5" customHeight="1">
      <c r="B129" s="163"/>
      <c r="C129" s="164" t="s">
        <v>203</v>
      </c>
      <c r="D129" s="164" t="s">
        <v>137</v>
      </c>
      <c r="E129" s="165" t="s">
        <v>657</v>
      </c>
      <c r="F129" s="166" t="s">
        <v>658</v>
      </c>
      <c r="G129" s="167" t="s">
        <v>659</v>
      </c>
      <c r="H129" s="168">
        <v>0.24</v>
      </c>
      <c r="I129" s="169"/>
      <c r="J129" s="170">
        <f>ROUND(I129*H129,2)</f>
        <v>0</v>
      </c>
      <c r="K129" s="166" t="s">
        <v>605</v>
      </c>
      <c r="L129" s="33"/>
      <c r="M129" s="171" t="s">
        <v>20</v>
      </c>
      <c r="N129" s="172" t="s">
        <v>45</v>
      </c>
      <c r="O129" s="34"/>
      <c r="P129" s="173">
        <f>O129*H129</f>
        <v>0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AR129" s="16" t="s">
        <v>142</v>
      </c>
      <c r="AT129" s="16" t="s">
        <v>137</v>
      </c>
      <c r="AU129" s="16" t="s">
        <v>83</v>
      </c>
      <c r="AY129" s="16" t="s">
        <v>135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6" t="s">
        <v>22</v>
      </c>
      <c r="BK129" s="175">
        <f>ROUND(I129*H129,2)</f>
        <v>0</v>
      </c>
      <c r="BL129" s="16" t="s">
        <v>142</v>
      </c>
      <c r="BM129" s="16" t="s">
        <v>203</v>
      </c>
    </row>
    <row r="130" spans="2:63" s="10" customFormat="1" ht="29.25" customHeight="1">
      <c r="B130" s="149"/>
      <c r="D130" s="160" t="s">
        <v>73</v>
      </c>
      <c r="E130" s="161" t="s">
        <v>660</v>
      </c>
      <c r="F130" s="161" t="s">
        <v>661</v>
      </c>
      <c r="I130" s="152"/>
      <c r="J130" s="162">
        <f>BK130</f>
        <v>0</v>
      </c>
      <c r="L130" s="149"/>
      <c r="M130" s="154"/>
      <c r="N130" s="155"/>
      <c r="O130" s="155"/>
      <c r="P130" s="156">
        <f>P131</f>
        <v>0</v>
      </c>
      <c r="Q130" s="155"/>
      <c r="R130" s="156">
        <f>R131</f>
        <v>0</v>
      </c>
      <c r="S130" s="155"/>
      <c r="T130" s="157">
        <f>T131</f>
        <v>0</v>
      </c>
      <c r="AR130" s="150" t="s">
        <v>22</v>
      </c>
      <c r="AT130" s="158" t="s">
        <v>73</v>
      </c>
      <c r="AU130" s="158" t="s">
        <v>22</v>
      </c>
      <c r="AY130" s="150" t="s">
        <v>135</v>
      </c>
      <c r="BK130" s="159">
        <f>BK131</f>
        <v>0</v>
      </c>
    </row>
    <row r="131" spans="2:65" s="1" customFormat="1" ht="22.5" customHeight="1">
      <c r="B131" s="163"/>
      <c r="C131" s="164" t="s">
        <v>206</v>
      </c>
      <c r="D131" s="164" t="s">
        <v>137</v>
      </c>
      <c r="E131" s="165" t="s">
        <v>662</v>
      </c>
      <c r="F131" s="166" t="s">
        <v>663</v>
      </c>
      <c r="G131" s="167" t="s">
        <v>150</v>
      </c>
      <c r="H131" s="168">
        <v>19.5</v>
      </c>
      <c r="I131" s="169"/>
      <c r="J131" s="170">
        <f>ROUND(I131*H131,2)</f>
        <v>0</v>
      </c>
      <c r="K131" s="166" t="s">
        <v>605</v>
      </c>
      <c r="L131" s="33"/>
      <c r="M131" s="171" t="s">
        <v>20</v>
      </c>
      <c r="N131" s="172" t="s">
        <v>45</v>
      </c>
      <c r="O131" s="34"/>
      <c r="P131" s="173">
        <f>O131*H131</f>
        <v>0</v>
      </c>
      <c r="Q131" s="173">
        <v>0</v>
      </c>
      <c r="R131" s="173">
        <f>Q131*H131</f>
        <v>0</v>
      </c>
      <c r="S131" s="173">
        <v>0</v>
      </c>
      <c r="T131" s="174">
        <f>S131*H131</f>
        <v>0</v>
      </c>
      <c r="AR131" s="16" t="s">
        <v>142</v>
      </c>
      <c r="AT131" s="16" t="s">
        <v>137</v>
      </c>
      <c r="AU131" s="16" t="s">
        <v>83</v>
      </c>
      <c r="AY131" s="16" t="s">
        <v>135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6" t="s">
        <v>22</v>
      </c>
      <c r="BK131" s="175">
        <f>ROUND(I131*H131,2)</f>
        <v>0</v>
      </c>
      <c r="BL131" s="16" t="s">
        <v>142</v>
      </c>
      <c r="BM131" s="16" t="s">
        <v>206</v>
      </c>
    </row>
    <row r="132" spans="2:63" s="10" customFormat="1" ht="29.25" customHeight="1">
      <c r="B132" s="149"/>
      <c r="D132" s="160" t="s">
        <v>73</v>
      </c>
      <c r="E132" s="161" t="s">
        <v>664</v>
      </c>
      <c r="F132" s="161" t="s">
        <v>665</v>
      </c>
      <c r="I132" s="152"/>
      <c r="J132" s="162">
        <f>BK132</f>
        <v>0</v>
      </c>
      <c r="L132" s="149"/>
      <c r="M132" s="154"/>
      <c r="N132" s="155"/>
      <c r="O132" s="155"/>
      <c r="P132" s="156">
        <f>P133</f>
        <v>0</v>
      </c>
      <c r="Q132" s="155"/>
      <c r="R132" s="156">
        <f>R133</f>
        <v>0</v>
      </c>
      <c r="S132" s="155"/>
      <c r="T132" s="157">
        <f>T133</f>
        <v>0</v>
      </c>
      <c r="AR132" s="150" t="s">
        <v>22</v>
      </c>
      <c r="AT132" s="158" t="s">
        <v>73</v>
      </c>
      <c r="AU132" s="158" t="s">
        <v>22</v>
      </c>
      <c r="AY132" s="150" t="s">
        <v>135</v>
      </c>
      <c r="BK132" s="159">
        <f>BK133</f>
        <v>0</v>
      </c>
    </row>
    <row r="133" spans="2:65" s="1" customFormat="1" ht="22.5" customHeight="1">
      <c r="B133" s="163"/>
      <c r="C133" s="164" t="s">
        <v>211</v>
      </c>
      <c r="D133" s="164" t="s">
        <v>137</v>
      </c>
      <c r="E133" s="165" t="s">
        <v>666</v>
      </c>
      <c r="F133" s="166" t="s">
        <v>667</v>
      </c>
      <c r="G133" s="167" t="s">
        <v>150</v>
      </c>
      <c r="H133" s="168">
        <v>12</v>
      </c>
      <c r="I133" s="169"/>
      <c r="J133" s="170">
        <f>ROUND(I133*H133,2)</f>
        <v>0</v>
      </c>
      <c r="K133" s="166" t="s">
        <v>605</v>
      </c>
      <c r="L133" s="33"/>
      <c r="M133" s="171" t="s">
        <v>20</v>
      </c>
      <c r="N133" s="172" t="s">
        <v>45</v>
      </c>
      <c r="O133" s="34"/>
      <c r="P133" s="173">
        <f>O133*H133</f>
        <v>0</v>
      </c>
      <c r="Q133" s="173">
        <v>0</v>
      </c>
      <c r="R133" s="173">
        <f>Q133*H133</f>
        <v>0</v>
      </c>
      <c r="S133" s="173">
        <v>0</v>
      </c>
      <c r="T133" s="174">
        <f>S133*H133</f>
        <v>0</v>
      </c>
      <c r="AR133" s="16" t="s">
        <v>142</v>
      </c>
      <c r="AT133" s="16" t="s">
        <v>137</v>
      </c>
      <c r="AU133" s="16" t="s">
        <v>83</v>
      </c>
      <c r="AY133" s="16" t="s">
        <v>135</v>
      </c>
      <c r="BE133" s="175">
        <f>IF(N133="základní",J133,0)</f>
        <v>0</v>
      </c>
      <c r="BF133" s="175">
        <f>IF(N133="snížená",J133,0)</f>
        <v>0</v>
      </c>
      <c r="BG133" s="175">
        <f>IF(N133="zákl. přenesená",J133,0)</f>
        <v>0</v>
      </c>
      <c r="BH133" s="175">
        <f>IF(N133="sníž. přenesená",J133,0)</f>
        <v>0</v>
      </c>
      <c r="BI133" s="175">
        <f>IF(N133="nulová",J133,0)</f>
        <v>0</v>
      </c>
      <c r="BJ133" s="16" t="s">
        <v>22</v>
      </c>
      <c r="BK133" s="175">
        <f>ROUND(I133*H133,2)</f>
        <v>0</v>
      </c>
      <c r="BL133" s="16" t="s">
        <v>142</v>
      </c>
      <c r="BM133" s="16" t="s">
        <v>211</v>
      </c>
    </row>
    <row r="134" spans="2:63" s="10" customFormat="1" ht="29.25" customHeight="1">
      <c r="B134" s="149"/>
      <c r="D134" s="160" t="s">
        <v>73</v>
      </c>
      <c r="E134" s="161" t="s">
        <v>668</v>
      </c>
      <c r="F134" s="161" t="s">
        <v>669</v>
      </c>
      <c r="I134" s="152"/>
      <c r="J134" s="162">
        <f>BK134</f>
        <v>0</v>
      </c>
      <c r="L134" s="149"/>
      <c r="M134" s="154"/>
      <c r="N134" s="155"/>
      <c r="O134" s="155"/>
      <c r="P134" s="156">
        <f>P135</f>
        <v>0</v>
      </c>
      <c r="Q134" s="155"/>
      <c r="R134" s="156">
        <f>R135</f>
        <v>0</v>
      </c>
      <c r="S134" s="155"/>
      <c r="T134" s="157">
        <f>T135</f>
        <v>0</v>
      </c>
      <c r="AR134" s="150" t="s">
        <v>22</v>
      </c>
      <c r="AT134" s="158" t="s">
        <v>73</v>
      </c>
      <c r="AU134" s="158" t="s">
        <v>22</v>
      </c>
      <c r="AY134" s="150" t="s">
        <v>135</v>
      </c>
      <c r="BK134" s="159">
        <f>BK135</f>
        <v>0</v>
      </c>
    </row>
    <row r="135" spans="2:65" s="1" customFormat="1" ht="22.5" customHeight="1">
      <c r="B135" s="163"/>
      <c r="C135" s="164" t="s">
        <v>7</v>
      </c>
      <c r="D135" s="164" t="s">
        <v>137</v>
      </c>
      <c r="E135" s="165" t="s">
        <v>670</v>
      </c>
      <c r="F135" s="166" t="s">
        <v>671</v>
      </c>
      <c r="G135" s="167" t="s">
        <v>165</v>
      </c>
      <c r="H135" s="168">
        <v>8</v>
      </c>
      <c r="I135" s="169"/>
      <c r="J135" s="170">
        <f>ROUND(I135*H135,2)</f>
        <v>0</v>
      </c>
      <c r="K135" s="166" t="s">
        <v>605</v>
      </c>
      <c r="L135" s="33"/>
      <c r="M135" s="171" t="s">
        <v>20</v>
      </c>
      <c r="N135" s="172" t="s">
        <v>45</v>
      </c>
      <c r="O135" s="34"/>
      <c r="P135" s="173">
        <f>O135*H135</f>
        <v>0</v>
      </c>
      <c r="Q135" s="173">
        <v>0</v>
      </c>
      <c r="R135" s="173">
        <f>Q135*H135</f>
        <v>0</v>
      </c>
      <c r="S135" s="173">
        <v>0</v>
      </c>
      <c r="T135" s="174">
        <f>S135*H135</f>
        <v>0</v>
      </c>
      <c r="AR135" s="16" t="s">
        <v>142</v>
      </c>
      <c r="AT135" s="16" t="s">
        <v>137</v>
      </c>
      <c r="AU135" s="16" t="s">
        <v>83</v>
      </c>
      <c r="AY135" s="16" t="s">
        <v>135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6" t="s">
        <v>22</v>
      </c>
      <c r="BK135" s="175">
        <f>ROUND(I135*H135,2)</f>
        <v>0</v>
      </c>
      <c r="BL135" s="16" t="s">
        <v>142</v>
      </c>
      <c r="BM135" s="16" t="s">
        <v>7</v>
      </c>
    </row>
    <row r="136" spans="2:63" s="10" customFormat="1" ht="29.25" customHeight="1">
      <c r="B136" s="149"/>
      <c r="D136" s="160" t="s">
        <v>73</v>
      </c>
      <c r="E136" s="161" t="s">
        <v>672</v>
      </c>
      <c r="F136" s="161" t="s">
        <v>673</v>
      </c>
      <c r="I136" s="152"/>
      <c r="J136" s="162">
        <f>BK136</f>
        <v>0</v>
      </c>
      <c r="L136" s="149"/>
      <c r="M136" s="154"/>
      <c r="N136" s="155"/>
      <c r="O136" s="155"/>
      <c r="P136" s="156">
        <f>P137</f>
        <v>0</v>
      </c>
      <c r="Q136" s="155"/>
      <c r="R136" s="156">
        <f>R137</f>
        <v>0</v>
      </c>
      <c r="S136" s="155"/>
      <c r="T136" s="157">
        <f>T137</f>
        <v>0</v>
      </c>
      <c r="AR136" s="150" t="s">
        <v>22</v>
      </c>
      <c r="AT136" s="158" t="s">
        <v>73</v>
      </c>
      <c r="AU136" s="158" t="s">
        <v>22</v>
      </c>
      <c r="AY136" s="150" t="s">
        <v>135</v>
      </c>
      <c r="BK136" s="159">
        <f>BK137</f>
        <v>0</v>
      </c>
    </row>
    <row r="137" spans="2:65" s="1" customFormat="1" ht="22.5" customHeight="1">
      <c r="B137" s="163"/>
      <c r="C137" s="164" t="s">
        <v>216</v>
      </c>
      <c r="D137" s="164" t="s">
        <v>137</v>
      </c>
      <c r="E137" s="165" t="s">
        <v>674</v>
      </c>
      <c r="F137" s="166" t="s">
        <v>675</v>
      </c>
      <c r="G137" s="167" t="s">
        <v>169</v>
      </c>
      <c r="H137" s="168">
        <v>2.59</v>
      </c>
      <c r="I137" s="169"/>
      <c r="J137" s="170">
        <f>ROUND(I137*H137,2)</f>
        <v>0</v>
      </c>
      <c r="K137" s="166" t="s">
        <v>605</v>
      </c>
      <c r="L137" s="33"/>
      <c r="M137" s="171" t="s">
        <v>20</v>
      </c>
      <c r="N137" s="172" t="s">
        <v>45</v>
      </c>
      <c r="O137" s="34"/>
      <c r="P137" s="173">
        <f>O137*H137</f>
        <v>0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AR137" s="16" t="s">
        <v>142</v>
      </c>
      <c r="AT137" s="16" t="s">
        <v>137</v>
      </c>
      <c r="AU137" s="16" t="s">
        <v>83</v>
      </c>
      <c r="AY137" s="16" t="s">
        <v>135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6" t="s">
        <v>22</v>
      </c>
      <c r="BK137" s="175">
        <f>ROUND(I137*H137,2)</f>
        <v>0</v>
      </c>
      <c r="BL137" s="16" t="s">
        <v>142</v>
      </c>
      <c r="BM137" s="16" t="s">
        <v>216</v>
      </c>
    </row>
    <row r="138" spans="2:63" s="10" customFormat="1" ht="29.25" customHeight="1">
      <c r="B138" s="149"/>
      <c r="D138" s="160" t="s">
        <v>73</v>
      </c>
      <c r="E138" s="161" t="s">
        <v>676</v>
      </c>
      <c r="F138" s="161" t="s">
        <v>677</v>
      </c>
      <c r="I138" s="152"/>
      <c r="J138" s="162">
        <f>BK138</f>
        <v>0</v>
      </c>
      <c r="L138" s="149"/>
      <c r="M138" s="154"/>
      <c r="N138" s="155"/>
      <c r="O138" s="155"/>
      <c r="P138" s="156">
        <f>P139</f>
        <v>0</v>
      </c>
      <c r="Q138" s="155"/>
      <c r="R138" s="156">
        <f>R139</f>
        <v>0</v>
      </c>
      <c r="S138" s="155"/>
      <c r="T138" s="157">
        <f>T139</f>
        <v>0</v>
      </c>
      <c r="AR138" s="150" t="s">
        <v>22</v>
      </c>
      <c r="AT138" s="158" t="s">
        <v>73</v>
      </c>
      <c r="AU138" s="158" t="s">
        <v>22</v>
      </c>
      <c r="AY138" s="150" t="s">
        <v>135</v>
      </c>
      <c r="BK138" s="159">
        <f>BK139</f>
        <v>0</v>
      </c>
    </row>
    <row r="139" spans="2:65" s="1" customFormat="1" ht="22.5" customHeight="1">
      <c r="B139" s="163"/>
      <c r="C139" s="164" t="s">
        <v>220</v>
      </c>
      <c r="D139" s="164" t="s">
        <v>137</v>
      </c>
      <c r="E139" s="165" t="s">
        <v>678</v>
      </c>
      <c r="F139" s="166" t="s">
        <v>679</v>
      </c>
      <c r="G139" s="167" t="s">
        <v>169</v>
      </c>
      <c r="H139" s="168">
        <v>2.59</v>
      </c>
      <c r="I139" s="169"/>
      <c r="J139" s="170">
        <f>ROUND(I139*H139,2)</f>
        <v>0</v>
      </c>
      <c r="K139" s="166" t="s">
        <v>605</v>
      </c>
      <c r="L139" s="33"/>
      <c r="M139" s="171" t="s">
        <v>20</v>
      </c>
      <c r="N139" s="172" t="s">
        <v>45</v>
      </c>
      <c r="O139" s="34"/>
      <c r="P139" s="173">
        <f>O139*H139</f>
        <v>0</v>
      </c>
      <c r="Q139" s="173">
        <v>0</v>
      </c>
      <c r="R139" s="173">
        <f>Q139*H139</f>
        <v>0</v>
      </c>
      <c r="S139" s="173">
        <v>0</v>
      </c>
      <c r="T139" s="174">
        <f>S139*H139</f>
        <v>0</v>
      </c>
      <c r="AR139" s="16" t="s">
        <v>142</v>
      </c>
      <c r="AT139" s="16" t="s">
        <v>137</v>
      </c>
      <c r="AU139" s="16" t="s">
        <v>83</v>
      </c>
      <c r="AY139" s="16" t="s">
        <v>135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6" t="s">
        <v>22</v>
      </c>
      <c r="BK139" s="175">
        <f>ROUND(I139*H139,2)</f>
        <v>0</v>
      </c>
      <c r="BL139" s="16" t="s">
        <v>142</v>
      </c>
      <c r="BM139" s="16" t="s">
        <v>220</v>
      </c>
    </row>
    <row r="140" spans="2:63" s="10" customFormat="1" ht="29.25" customHeight="1">
      <c r="B140" s="149"/>
      <c r="D140" s="160" t="s">
        <v>73</v>
      </c>
      <c r="E140" s="161" t="s">
        <v>680</v>
      </c>
      <c r="F140" s="161" t="s">
        <v>681</v>
      </c>
      <c r="I140" s="152"/>
      <c r="J140" s="162">
        <f>BK140</f>
        <v>0</v>
      </c>
      <c r="L140" s="149"/>
      <c r="M140" s="154"/>
      <c r="N140" s="155"/>
      <c r="O140" s="155"/>
      <c r="P140" s="156">
        <f>SUM(P141:P142)</f>
        <v>0</v>
      </c>
      <c r="Q140" s="155"/>
      <c r="R140" s="156">
        <f>SUM(R141:R142)</f>
        <v>0</v>
      </c>
      <c r="S140" s="155"/>
      <c r="T140" s="157">
        <f>SUM(T141:T142)</f>
        <v>0</v>
      </c>
      <c r="AR140" s="150" t="s">
        <v>22</v>
      </c>
      <c r="AT140" s="158" t="s">
        <v>73</v>
      </c>
      <c r="AU140" s="158" t="s">
        <v>22</v>
      </c>
      <c r="AY140" s="150" t="s">
        <v>135</v>
      </c>
      <c r="BK140" s="159">
        <f>SUM(BK141:BK142)</f>
        <v>0</v>
      </c>
    </row>
    <row r="141" spans="2:65" s="1" customFormat="1" ht="22.5" customHeight="1">
      <c r="B141" s="163"/>
      <c r="C141" s="164" t="s">
        <v>224</v>
      </c>
      <c r="D141" s="164" t="s">
        <v>137</v>
      </c>
      <c r="E141" s="165" t="s">
        <v>682</v>
      </c>
      <c r="F141" s="166" t="s">
        <v>683</v>
      </c>
      <c r="G141" s="167" t="s">
        <v>165</v>
      </c>
      <c r="H141" s="168">
        <v>39</v>
      </c>
      <c r="I141" s="169"/>
      <c r="J141" s="170">
        <f>ROUND(I141*H141,2)</f>
        <v>0</v>
      </c>
      <c r="K141" s="166" t="s">
        <v>605</v>
      </c>
      <c r="L141" s="33"/>
      <c r="M141" s="171" t="s">
        <v>20</v>
      </c>
      <c r="N141" s="172" t="s">
        <v>45</v>
      </c>
      <c r="O141" s="34"/>
      <c r="P141" s="173">
        <f>O141*H141</f>
        <v>0</v>
      </c>
      <c r="Q141" s="173">
        <v>0</v>
      </c>
      <c r="R141" s="173">
        <f>Q141*H141</f>
        <v>0</v>
      </c>
      <c r="S141" s="173">
        <v>0</v>
      </c>
      <c r="T141" s="174">
        <f>S141*H141</f>
        <v>0</v>
      </c>
      <c r="AR141" s="16" t="s">
        <v>142</v>
      </c>
      <c r="AT141" s="16" t="s">
        <v>137</v>
      </c>
      <c r="AU141" s="16" t="s">
        <v>83</v>
      </c>
      <c r="AY141" s="16" t="s">
        <v>135</v>
      </c>
      <c r="BE141" s="175">
        <f>IF(N141="základní",J141,0)</f>
        <v>0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16" t="s">
        <v>22</v>
      </c>
      <c r="BK141" s="175">
        <f>ROUND(I141*H141,2)</f>
        <v>0</v>
      </c>
      <c r="BL141" s="16" t="s">
        <v>142</v>
      </c>
      <c r="BM141" s="16" t="s">
        <v>224</v>
      </c>
    </row>
    <row r="142" spans="2:65" s="1" customFormat="1" ht="22.5" customHeight="1">
      <c r="B142" s="163"/>
      <c r="C142" s="164" t="s">
        <v>229</v>
      </c>
      <c r="D142" s="164" t="s">
        <v>137</v>
      </c>
      <c r="E142" s="165" t="s">
        <v>684</v>
      </c>
      <c r="F142" s="166" t="s">
        <v>685</v>
      </c>
      <c r="G142" s="167" t="s">
        <v>165</v>
      </c>
      <c r="H142" s="168">
        <v>177</v>
      </c>
      <c r="I142" s="169"/>
      <c r="J142" s="170">
        <f>ROUND(I142*H142,2)</f>
        <v>0</v>
      </c>
      <c r="K142" s="166" t="s">
        <v>605</v>
      </c>
      <c r="L142" s="33"/>
      <c r="M142" s="171" t="s">
        <v>20</v>
      </c>
      <c r="N142" s="172" t="s">
        <v>45</v>
      </c>
      <c r="O142" s="34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AR142" s="16" t="s">
        <v>142</v>
      </c>
      <c r="AT142" s="16" t="s">
        <v>137</v>
      </c>
      <c r="AU142" s="16" t="s">
        <v>83</v>
      </c>
      <c r="AY142" s="16" t="s">
        <v>135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6" t="s">
        <v>22</v>
      </c>
      <c r="BK142" s="175">
        <f>ROUND(I142*H142,2)</f>
        <v>0</v>
      </c>
      <c r="BL142" s="16" t="s">
        <v>142</v>
      </c>
      <c r="BM142" s="16" t="s">
        <v>229</v>
      </c>
    </row>
    <row r="143" spans="2:63" s="10" customFormat="1" ht="29.25" customHeight="1">
      <c r="B143" s="149"/>
      <c r="D143" s="160" t="s">
        <v>73</v>
      </c>
      <c r="E143" s="161" t="s">
        <v>686</v>
      </c>
      <c r="F143" s="161" t="s">
        <v>687</v>
      </c>
      <c r="I143" s="152"/>
      <c r="J143" s="162">
        <f>BK143</f>
        <v>0</v>
      </c>
      <c r="L143" s="149"/>
      <c r="M143" s="154"/>
      <c r="N143" s="155"/>
      <c r="O143" s="155"/>
      <c r="P143" s="156">
        <f>P144</f>
        <v>0</v>
      </c>
      <c r="Q143" s="155"/>
      <c r="R143" s="156">
        <f>R144</f>
        <v>0</v>
      </c>
      <c r="S143" s="155"/>
      <c r="T143" s="157">
        <f>T144</f>
        <v>0</v>
      </c>
      <c r="AR143" s="150" t="s">
        <v>22</v>
      </c>
      <c r="AT143" s="158" t="s">
        <v>73</v>
      </c>
      <c r="AU143" s="158" t="s">
        <v>22</v>
      </c>
      <c r="AY143" s="150" t="s">
        <v>135</v>
      </c>
      <c r="BK143" s="159">
        <f>BK144</f>
        <v>0</v>
      </c>
    </row>
    <row r="144" spans="2:65" s="1" customFormat="1" ht="22.5" customHeight="1">
      <c r="B144" s="163"/>
      <c r="C144" s="164" t="s">
        <v>233</v>
      </c>
      <c r="D144" s="164" t="s">
        <v>137</v>
      </c>
      <c r="E144" s="165" t="s">
        <v>688</v>
      </c>
      <c r="F144" s="166" t="s">
        <v>689</v>
      </c>
      <c r="G144" s="167" t="s">
        <v>165</v>
      </c>
      <c r="H144" s="168">
        <v>4</v>
      </c>
      <c r="I144" s="169"/>
      <c r="J144" s="170">
        <f>ROUND(I144*H144,2)</f>
        <v>0</v>
      </c>
      <c r="K144" s="166" t="s">
        <v>605</v>
      </c>
      <c r="L144" s="33"/>
      <c r="M144" s="171" t="s">
        <v>20</v>
      </c>
      <c r="N144" s="172" t="s">
        <v>45</v>
      </c>
      <c r="O144" s="34"/>
      <c r="P144" s="173">
        <f>O144*H144</f>
        <v>0</v>
      </c>
      <c r="Q144" s="173">
        <v>0</v>
      </c>
      <c r="R144" s="173">
        <f>Q144*H144</f>
        <v>0</v>
      </c>
      <c r="S144" s="173">
        <v>0</v>
      </c>
      <c r="T144" s="174">
        <f>S144*H144</f>
        <v>0</v>
      </c>
      <c r="AR144" s="16" t="s">
        <v>142</v>
      </c>
      <c r="AT144" s="16" t="s">
        <v>137</v>
      </c>
      <c r="AU144" s="16" t="s">
        <v>83</v>
      </c>
      <c r="AY144" s="16" t="s">
        <v>135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6" t="s">
        <v>22</v>
      </c>
      <c r="BK144" s="175">
        <f>ROUND(I144*H144,2)</f>
        <v>0</v>
      </c>
      <c r="BL144" s="16" t="s">
        <v>142</v>
      </c>
      <c r="BM144" s="16" t="s">
        <v>233</v>
      </c>
    </row>
    <row r="145" spans="2:63" s="10" customFormat="1" ht="29.25" customHeight="1">
      <c r="B145" s="149"/>
      <c r="D145" s="160" t="s">
        <v>73</v>
      </c>
      <c r="E145" s="161" t="s">
        <v>690</v>
      </c>
      <c r="F145" s="161" t="s">
        <v>691</v>
      </c>
      <c r="I145" s="152"/>
      <c r="J145" s="162">
        <f>BK145</f>
        <v>0</v>
      </c>
      <c r="L145" s="149"/>
      <c r="M145" s="154"/>
      <c r="N145" s="155"/>
      <c r="O145" s="155"/>
      <c r="P145" s="156">
        <f>P146</f>
        <v>0</v>
      </c>
      <c r="Q145" s="155"/>
      <c r="R145" s="156">
        <f>R146</f>
        <v>0</v>
      </c>
      <c r="S145" s="155"/>
      <c r="T145" s="157">
        <f>T146</f>
        <v>0</v>
      </c>
      <c r="AR145" s="150" t="s">
        <v>22</v>
      </c>
      <c r="AT145" s="158" t="s">
        <v>73</v>
      </c>
      <c r="AU145" s="158" t="s">
        <v>22</v>
      </c>
      <c r="AY145" s="150" t="s">
        <v>135</v>
      </c>
      <c r="BK145" s="159">
        <f>BK146</f>
        <v>0</v>
      </c>
    </row>
    <row r="146" spans="2:65" s="1" customFormat="1" ht="22.5" customHeight="1">
      <c r="B146" s="163"/>
      <c r="C146" s="164" t="s">
        <v>240</v>
      </c>
      <c r="D146" s="164" t="s">
        <v>137</v>
      </c>
      <c r="E146" s="165" t="s">
        <v>692</v>
      </c>
      <c r="F146" s="166" t="s">
        <v>693</v>
      </c>
      <c r="G146" s="167" t="s">
        <v>165</v>
      </c>
      <c r="H146" s="168">
        <v>480</v>
      </c>
      <c r="I146" s="169"/>
      <c r="J146" s="170">
        <f>ROUND(I146*H146,2)</f>
        <v>0</v>
      </c>
      <c r="K146" s="166" t="s">
        <v>605</v>
      </c>
      <c r="L146" s="33"/>
      <c r="M146" s="171" t="s">
        <v>20</v>
      </c>
      <c r="N146" s="172" t="s">
        <v>45</v>
      </c>
      <c r="O146" s="34"/>
      <c r="P146" s="173">
        <f>O146*H146</f>
        <v>0</v>
      </c>
      <c r="Q146" s="173">
        <v>0</v>
      </c>
      <c r="R146" s="173">
        <f>Q146*H146</f>
        <v>0</v>
      </c>
      <c r="S146" s="173">
        <v>0</v>
      </c>
      <c r="T146" s="174">
        <f>S146*H146</f>
        <v>0</v>
      </c>
      <c r="AR146" s="16" t="s">
        <v>142</v>
      </c>
      <c r="AT146" s="16" t="s">
        <v>137</v>
      </c>
      <c r="AU146" s="16" t="s">
        <v>83</v>
      </c>
      <c r="AY146" s="16" t="s">
        <v>135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6" t="s">
        <v>22</v>
      </c>
      <c r="BK146" s="175">
        <f>ROUND(I146*H146,2)</f>
        <v>0</v>
      </c>
      <c r="BL146" s="16" t="s">
        <v>142</v>
      </c>
      <c r="BM146" s="16" t="s">
        <v>240</v>
      </c>
    </row>
    <row r="147" spans="2:63" s="10" customFormat="1" ht="29.25" customHeight="1">
      <c r="B147" s="149"/>
      <c r="D147" s="160" t="s">
        <v>73</v>
      </c>
      <c r="E147" s="161" t="s">
        <v>694</v>
      </c>
      <c r="F147" s="161" t="s">
        <v>695</v>
      </c>
      <c r="I147" s="152"/>
      <c r="J147" s="162">
        <f>BK147</f>
        <v>0</v>
      </c>
      <c r="L147" s="149"/>
      <c r="M147" s="154"/>
      <c r="N147" s="155"/>
      <c r="O147" s="155"/>
      <c r="P147" s="156">
        <f>P148</f>
        <v>0</v>
      </c>
      <c r="Q147" s="155"/>
      <c r="R147" s="156">
        <f>R148</f>
        <v>0</v>
      </c>
      <c r="S147" s="155"/>
      <c r="T147" s="157">
        <f>T148</f>
        <v>0</v>
      </c>
      <c r="AR147" s="150" t="s">
        <v>22</v>
      </c>
      <c r="AT147" s="158" t="s">
        <v>73</v>
      </c>
      <c r="AU147" s="158" t="s">
        <v>22</v>
      </c>
      <c r="AY147" s="150" t="s">
        <v>135</v>
      </c>
      <c r="BK147" s="159">
        <f>BK148</f>
        <v>0</v>
      </c>
    </row>
    <row r="148" spans="2:65" s="1" customFormat="1" ht="22.5" customHeight="1">
      <c r="B148" s="163"/>
      <c r="C148" s="164" t="s">
        <v>245</v>
      </c>
      <c r="D148" s="164" t="s">
        <v>137</v>
      </c>
      <c r="E148" s="165" t="s">
        <v>696</v>
      </c>
      <c r="F148" s="166" t="s">
        <v>697</v>
      </c>
      <c r="G148" s="167" t="s">
        <v>165</v>
      </c>
      <c r="H148" s="168">
        <v>242</v>
      </c>
      <c r="I148" s="169"/>
      <c r="J148" s="170">
        <f>ROUND(I148*H148,2)</f>
        <v>0</v>
      </c>
      <c r="K148" s="166" t="s">
        <v>605</v>
      </c>
      <c r="L148" s="33"/>
      <c r="M148" s="171" t="s">
        <v>20</v>
      </c>
      <c r="N148" s="172" t="s">
        <v>45</v>
      </c>
      <c r="O148" s="34"/>
      <c r="P148" s="173">
        <f>O148*H148</f>
        <v>0</v>
      </c>
      <c r="Q148" s="173">
        <v>0</v>
      </c>
      <c r="R148" s="173">
        <f>Q148*H148</f>
        <v>0</v>
      </c>
      <c r="S148" s="173">
        <v>0</v>
      </c>
      <c r="T148" s="174">
        <f>S148*H148</f>
        <v>0</v>
      </c>
      <c r="AR148" s="16" t="s">
        <v>142</v>
      </c>
      <c r="AT148" s="16" t="s">
        <v>137</v>
      </c>
      <c r="AU148" s="16" t="s">
        <v>83</v>
      </c>
      <c r="AY148" s="16" t="s">
        <v>135</v>
      </c>
      <c r="BE148" s="175">
        <f>IF(N148="základní",J148,0)</f>
        <v>0</v>
      </c>
      <c r="BF148" s="175">
        <f>IF(N148="snížená",J148,0)</f>
        <v>0</v>
      </c>
      <c r="BG148" s="175">
        <f>IF(N148="zákl. přenesená",J148,0)</f>
        <v>0</v>
      </c>
      <c r="BH148" s="175">
        <f>IF(N148="sníž. přenesená",J148,0)</f>
        <v>0</v>
      </c>
      <c r="BI148" s="175">
        <f>IF(N148="nulová",J148,0)</f>
        <v>0</v>
      </c>
      <c r="BJ148" s="16" t="s">
        <v>22</v>
      </c>
      <c r="BK148" s="175">
        <f>ROUND(I148*H148,2)</f>
        <v>0</v>
      </c>
      <c r="BL148" s="16" t="s">
        <v>142</v>
      </c>
      <c r="BM148" s="16" t="s">
        <v>245</v>
      </c>
    </row>
    <row r="149" spans="2:63" s="10" customFormat="1" ht="29.25" customHeight="1">
      <c r="B149" s="149"/>
      <c r="D149" s="160" t="s">
        <v>73</v>
      </c>
      <c r="E149" s="161" t="s">
        <v>698</v>
      </c>
      <c r="F149" s="161" t="s">
        <v>699</v>
      </c>
      <c r="I149" s="152"/>
      <c r="J149" s="162">
        <f>BK149</f>
        <v>0</v>
      </c>
      <c r="L149" s="149"/>
      <c r="M149" s="154"/>
      <c r="N149" s="155"/>
      <c r="O149" s="155"/>
      <c r="P149" s="156">
        <f>SUM(P150:P152)</f>
        <v>0</v>
      </c>
      <c r="Q149" s="155"/>
      <c r="R149" s="156">
        <f>SUM(R150:R152)</f>
        <v>0</v>
      </c>
      <c r="S149" s="155"/>
      <c r="T149" s="157">
        <f>SUM(T150:T152)</f>
        <v>0</v>
      </c>
      <c r="AR149" s="150" t="s">
        <v>22</v>
      </c>
      <c r="AT149" s="158" t="s">
        <v>73</v>
      </c>
      <c r="AU149" s="158" t="s">
        <v>22</v>
      </c>
      <c r="AY149" s="150" t="s">
        <v>135</v>
      </c>
      <c r="BK149" s="159">
        <f>SUM(BK150:BK152)</f>
        <v>0</v>
      </c>
    </row>
    <row r="150" spans="2:65" s="1" customFormat="1" ht="22.5" customHeight="1">
      <c r="B150" s="163"/>
      <c r="C150" s="164" t="s">
        <v>249</v>
      </c>
      <c r="D150" s="164" t="s">
        <v>137</v>
      </c>
      <c r="E150" s="165" t="s">
        <v>700</v>
      </c>
      <c r="F150" s="166" t="s">
        <v>701</v>
      </c>
      <c r="G150" s="167" t="s">
        <v>165</v>
      </c>
      <c r="H150" s="168">
        <v>39</v>
      </c>
      <c r="I150" s="169"/>
      <c r="J150" s="170">
        <f>ROUND(I150*H150,2)</f>
        <v>0</v>
      </c>
      <c r="K150" s="166" t="s">
        <v>605</v>
      </c>
      <c r="L150" s="33"/>
      <c r="M150" s="171" t="s">
        <v>20</v>
      </c>
      <c r="N150" s="172" t="s">
        <v>45</v>
      </c>
      <c r="O150" s="34"/>
      <c r="P150" s="173">
        <f>O150*H150</f>
        <v>0</v>
      </c>
      <c r="Q150" s="173">
        <v>0</v>
      </c>
      <c r="R150" s="173">
        <f>Q150*H150</f>
        <v>0</v>
      </c>
      <c r="S150" s="173">
        <v>0</v>
      </c>
      <c r="T150" s="174">
        <f>S150*H150</f>
        <v>0</v>
      </c>
      <c r="AR150" s="16" t="s">
        <v>142</v>
      </c>
      <c r="AT150" s="16" t="s">
        <v>137</v>
      </c>
      <c r="AU150" s="16" t="s">
        <v>83</v>
      </c>
      <c r="AY150" s="16" t="s">
        <v>135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6" t="s">
        <v>22</v>
      </c>
      <c r="BK150" s="175">
        <f>ROUND(I150*H150,2)</f>
        <v>0</v>
      </c>
      <c r="BL150" s="16" t="s">
        <v>142</v>
      </c>
      <c r="BM150" s="16" t="s">
        <v>249</v>
      </c>
    </row>
    <row r="151" spans="2:65" s="1" customFormat="1" ht="22.5" customHeight="1">
      <c r="B151" s="163"/>
      <c r="C151" s="164" t="s">
        <v>254</v>
      </c>
      <c r="D151" s="164" t="s">
        <v>137</v>
      </c>
      <c r="E151" s="165" t="s">
        <v>702</v>
      </c>
      <c r="F151" s="166" t="s">
        <v>703</v>
      </c>
      <c r="G151" s="167" t="s">
        <v>165</v>
      </c>
      <c r="H151" s="168">
        <v>177</v>
      </c>
      <c r="I151" s="169"/>
      <c r="J151" s="170">
        <f>ROUND(I151*H151,2)</f>
        <v>0</v>
      </c>
      <c r="K151" s="166" t="s">
        <v>605</v>
      </c>
      <c r="L151" s="33"/>
      <c r="M151" s="171" t="s">
        <v>20</v>
      </c>
      <c r="N151" s="172" t="s">
        <v>45</v>
      </c>
      <c r="O151" s="34"/>
      <c r="P151" s="173">
        <f>O151*H151</f>
        <v>0</v>
      </c>
      <c r="Q151" s="173">
        <v>0</v>
      </c>
      <c r="R151" s="173">
        <f>Q151*H151</f>
        <v>0</v>
      </c>
      <c r="S151" s="173">
        <v>0</v>
      </c>
      <c r="T151" s="174">
        <f>S151*H151</f>
        <v>0</v>
      </c>
      <c r="AR151" s="16" t="s">
        <v>142</v>
      </c>
      <c r="AT151" s="16" t="s">
        <v>137</v>
      </c>
      <c r="AU151" s="16" t="s">
        <v>83</v>
      </c>
      <c r="AY151" s="16" t="s">
        <v>135</v>
      </c>
      <c r="BE151" s="175">
        <f>IF(N151="základní",J151,0)</f>
        <v>0</v>
      </c>
      <c r="BF151" s="175">
        <f>IF(N151="snížená",J151,0)</f>
        <v>0</v>
      </c>
      <c r="BG151" s="175">
        <f>IF(N151="zákl. přenesená",J151,0)</f>
        <v>0</v>
      </c>
      <c r="BH151" s="175">
        <f>IF(N151="sníž. přenesená",J151,0)</f>
        <v>0</v>
      </c>
      <c r="BI151" s="175">
        <f>IF(N151="nulová",J151,0)</f>
        <v>0</v>
      </c>
      <c r="BJ151" s="16" t="s">
        <v>22</v>
      </c>
      <c r="BK151" s="175">
        <f>ROUND(I151*H151,2)</f>
        <v>0</v>
      </c>
      <c r="BL151" s="16" t="s">
        <v>142</v>
      </c>
      <c r="BM151" s="16" t="s">
        <v>254</v>
      </c>
    </row>
    <row r="152" spans="2:65" s="1" customFormat="1" ht="22.5" customHeight="1">
      <c r="B152" s="163"/>
      <c r="C152" s="164" t="s">
        <v>258</v>
      </c>
      <c r="D152" s="164" t="s">
        <v>137</v>
      </c>
      <c r="E152" s="165" t="s">
        <v>704</v>
      </c>
      <c r="F152" s="166" t="s">
        <v>705</v>
      </c>
      <c r="G152" s="167" t="s">
        <v>165</v>
      </c>
      <c r="H152" s="168">
        <v>4</v>
      </c>
      <c r="I152" s="169"/>
      <c r="J152" s="170">
        <f>ROUND(I152*H152,2)</f>
        <v>0</v>
      </c>
      <c r="K152" s="166" t="s">
        <v>605</v>
      </c>
      <c r="L152" s="33"/>
      <c r="M152" s="171" t="s">
        <v>20</v>
      </c>
      <c r="N152" s="172" t="s">
        <v>45</v>
      </c>
      <c r="O152" s="34"/>
      <c r="P152" s="173">
        <f>O152*H152</f>
        <v>0</v>
      </c>
      <c r="Q152" s="173">
        <v>0</v>
      </c>
      <c r="R152" s="173">
        <f>Q152*H152</f>
        <v>0</v>
      </c>
      <c r="S152" s="173">
        <v>0</v>
      </c>
      <c r="T152" s="174">
        <f>S152*H152</f>
        <v>0</v>
      </c>
      <c r="AR152" s="16" t="s">
        <v>142</v>
      </c>
      <c r="AT152" s="16" t="s">
        <v>137</v>
      </c>
      <c r="AU152" s="16" t="s">
        <v>83</v>
      </c>
      <c r="AY152" s="16" t="s">
        <v>135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6" t="s">
        <v>22</v>
      </c>
      <c r="BK152" s="175">
        <f>ROUND(I152*H152,2)</f>
        <v>0</v>
      </c>
      <c r="BL152" s="16" t="s">
        <v>142</v>
      </c>
      <c r="BM152" s="16" t="s">
        <v>258</v>
      </c>
    </row>
    <row r="153" spans="2:63" s="10" customFormat="1" ht="29.25" customHeight="1">
      <c r="B153" s="149"/>
      <c r="D153" s="160" t="s">
        <v>73</v>
      </c>
      <c r="E153" s="161" t="s">
        <v>706</v>
      </c>
      <c r="F153" s="161" t="s">
        <v>707</v>
      </c>
      <c r="I153" s="152"/>
      <c r="J153" s="162">
        <f>BK153</f>
        <v>0</v>
      </c>
      <c r="L153" s="149"/>
      <c r="M153" s="154"/>
      <c r="N153" s="155"/>
      <c r="O153" s="155"/>
      <c r="P153" s="156">
        <f>P154</f>
        <v>0</v>
      </c>
      <c r="Q153" s="155"/>
      <c r="R153" s="156">
        <f>R154</f>
        <v>0</v>
      </c>
      <c r="S153" s="155"/>
      <c r="T153" s="157">
        <f>T154</f>
        <v>0</v>
      </c>
      <c r="AR153" s="150" t="s">
        <v>22</v>
      </c>
      <c r="AT153" s="158" t="s">
        <v>73</v>
      </c>
      <c r="AU153" s="158" t="s">
        <v>22</v>
      </c>
      <c r="AY153" s="150" t="s">
        <v>135</v>
      </c>
      <c r="BK153" s="159">
        <f>BK154</f>
        <v>0</v>
      </c>
    </row>
    <row r="154" spans="2:65" s="1" customFormat="1" ht="22.5" customHeight="1">
      <c r="B154" s="163"/>
      <c r="C154" s="164" t="s">
        <v>261</v>
      </c>
      <c r="D154" s="164" t="s">
        <v>137</v>
      </c>
      <c r="E154" s="165" t="s">
        <v>708</v>
      </c>
      <c r="F154" s="166" t="s">
        <v>709</v>
      </c>
      <c r="G154" s="167" t="s">
        <v>150</v>
      </c>
      <c r="H154" s="168">
        <v>72</v>
      </c>
      <c r="I154" s="169"/>
      <c r="J154" s="170">
        <f>ROUND(I154*H154,2)</f>
        <v>0</v>
      </c>
      <c r="K154" s="166" t="s">
        <v>605</v>
      </c>
      <c r="L154" s="33"/>
      <c r="M154" s="171" t="s">
        <v>20</v>
      </c>
      <c r="N154" s="172" t="s">
        <v>45</v>
      </c>
      <c r="O154" s="34"/>
      <c r="P154" s="173">
        <f>O154*H154</f>
        <v>0</v>
      </c>
      <c r="Q154" s="173">
        <v>0</v>
      </c>
      <c r="R154" s="173">
        <f>Q154*H154</f>
        <v>0</v>
      </c>
      <c r="S154" s="173">
        <v>0</v>
      </c>
      <c r="T154" s="174">
        <f>S154*H154</f>
        <v>0</v>
      </c>
      <c r="AR154" s="16" t="s">
        <v>142</v>
      </c>
      <c r="AT154" s="16" t="s">
        <v>137</v>
      </c>
      <c r="AU154" s="16" t="s">
        <v>83</v>
      </c>
      <c r="AY154" s="16" t="s">
        <v>135</v>
      </c>
      <c r="BE154" s="175">
        <f>IF(N154="základní",J154,0)</f>
        <v>0</v>
      </c>
      <c r="BF154" s="175">
        <f>IF(N154="snížená",J154,0)</f>
        <v>0</v>
      </c>
      <c r="BG154" s="175">
        <f>IF(N154="zákl. přenesená",J154,0)</f>
        <v>0</v>
      </c>
      <c r="BH154" s="175">
        <f>IF(N154="sníž. přenesená",J154,0)</f>
        <v>0</v>
      </c>
      <c r="BI154" s="175">
        <f>IF(N154="nulová",J154,0)</f>
        <v>0</v>
      </c>
      <c r="BJ154" s="16" t="s">
        <v>22</v>
      </c>
      <c r="BK154" s="175">
        <f>ROUND(I154*H154,2)</f>
        <v>0</v>
      </c>
      <c r="BL154" s="16" t="s">
        <v>142</v>
      </c>
      <c r="BM154" s="16" t="s">
        <v>261</v>
      </c>
    </row>
    <row r="155" spans="2:63" s="10" customFormat="1" ht="29.25" customHeight="1">
      <c r="B155" s="149"/>
      <c r="D155" s="160" t="s">
        <v>73</v>
      </c>
      <c r="E155" s="161" t="s">
        <v>710</v>
      </c>
      <c r="F155" s="161" t="s">
        <v>711</v>
      </c>
      <c r="I155" s="152"/>
      <c r="J155" s="162">
        <f>BK155</f>
        <v>0</v>
      </c>
      <c r="L155" s="149"/>
      <c r="M155" s="154"/>
      <c r="N155" s="155"/>
      <c r="O155" s="155"/>
      <c r="P155" s="156">
        <f>P156</f>
        <v>0</v>
      </c>
      <c r="Q155" s="155"/>
      <c r="R155" s="156">
        <f>R156</f>
        <v>0</v>
      </c>
      <c r="S155" s="155"/>
      <c r="T155" s="157">
        <f>T156</f>
        <v>0</v>
      </c>
      <c r="AR155" s="150" t="s">
        <v>22</v>
      </c>
      <c r="AT155" s="158" t="s">
        <v>73</v>
      </c>
      <c r="AU155" s="158" t="s">
        <v>22</v>
      </c>
      <c r="AY155" s="150" t="s">
        <v>135</v>
      </c>
      <c r="BK155" s="159">
        <f>BK156</f>
        <v>0</v>
      </c>
    </row>
    <row r="156" spans="2:65" s="1" customFormat="1" ht="22.5" customHeight="1">
      <c r="B156" s="163"/>
      <c r="C156" s="164" t="s">
        <v>265</v>
      </c>
      <c r="D156" s="164" t="s">
        <v>137</v>
      </c>
      <c r="E156" s="165" t="s">
        <v>712</v>
      </c>
      <c r="F156" s="166" t="s">
        <v>713</v>
      </c>
      <c r="G156" s="167" t="s">
        <v>169</v>
      </c>
      <c r="H156" s="168">
        <v>0.2</v>
      </c>
      <c r="I156" s="169"/>
      <c r="J156" s="170">
        <f>ROUND(I156*H156,2)</f>
        <v>0</v>
      </c>
      <c r="K156" s="166" t="s">
        <v>605</v>
      </c>
      <c r="L156" s="33"/>
      <c r="M156" s="171" t="s">
        <v>20</v>
      </c>
      <c r="N156" s="172" t="s">
        <v>45</v>
      </c>
      <c r="O156" s="34"/>
      <c r="P156" s="173">
        <f>O156*H156</f>
        <v>0</v>
      </c>
      <c r="Q156" s="173">
        <v>0</v>
      </c>
      <c r="R156" s="173">
        <f>Q156*H156</f>
        <v>0</v>
      </c>
      <c r="S156" s="173">
        <v>0</v>
      </c>
      <c r="T156" s="174">
        <f>S156*H156</f>
        <v>0</v>
      </c>
      <c r="AR156" s="16" t="s">
        <v>142</v>
      </c>
      <c r="AT156" s="16" t="s">
        <v>137</v>
      </c>
      <c r="AU156" s="16" t="s">
        <v>83</v>
      </c>
      <c r="AY156" s="16" t="s">
        <v>135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6" t="s">
        <v>22</v>
      </c>
      <c r="BK156" s="175">
        <f>ROUND(I156*H156,2)</f>
        <v>0</v>
      </c>
      <c r="BL156" s="16" t="s">
        <v>142</v>
      </c>
      <c r="BM156" s="16" t="s">
        <v>265</v>
      </c>
    </row>
    <row r="157" spans="2:63" s="10" customFormat="1" ht="29.25" customHeight="1">
      <c r="B157" s="149"/>
      <c r="D157" s="160" t="s">
        <v>73</v>
      </c>
      <c r="E157" s="161" t="s">
        <v>714</v>
      </c>
      <c r="F157" s="161" t="s">
        <v>715</v>
      </c>
      <c r="I157" s="152"/>
      <c r="J157" s="162">
        <f>BK157</f>
        <v>0</v>
      </c>
      <c r="L157" s="149"/>
      <c r="M157" s="154"/>
      <c r="N157" s="155"/>
      <c r="O157" s="155"/>
      <c r="P157" s="156">
        <f>P158</f>
        <v>0</v>
      </c>
      <c r="Q157" s="155"/>
      <c r="R157" s="156">
        <f>R158</f>
        <v>0</v>
      </c>
      <c r="S157" s="155"/>
      <c r="T157" s="157">
        <f>T158</f>
        <v>0</v>
      </c>
      <c r="AR157" s="150" t="s">
        <v>22</v>
      </c>
      <c r="AT157" s="158" t="s">
        <v>73</v>
      </c>
      <c r="AU157" s="158" t="s">
        <v>22</v>
      </c>
      <c r="AY157" s="150" t="s">
        <v>135</v>
      </c>
      <c r="BK157" s="159">
        <f>BK158</f>
        <v>0</v>
      </c>
    </row>
    <row r="158" spans="2:65" s="1" customFormat="1" ht="22.5" customHeight="1">
      <c r="B158" s="163"/>
      <c r="C158" s="164" t="s">
        <v>269</v>
      </c>
      <c r="D158" s="164" t="s">
        <v>137</v>
      </c>
      <c r="E158" s="165" t="s">
        <v>716</v>
      </c>
      <c r="F158" s="166" t="s">
        <v>717</v>
      </c>
      <c r="G158" s="167" t="s">
        <v>140</v>
      </c>
      <c r="H158" s="168">
        <v>16</v>
      </c>
      <c r="I158" s="169"/>
      <c r="J158" s="170">
        <f>ROUND(I158*H158,2)</f>
        <v>0</v>
      </c>
      <c r="K158" s="166" t="s">
        <v>605</v>
      </c>
      <c r="L158" s="33"/>
      <c r="M158" s="171" t="s">
        <v>20</v>
      </c>
      <c r="N158" s="208" t="s">
        <v>45</v>
      </c>
      <c r="O158" s="209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AR158" s="16" t="s">
        <v>142</v>
      </c>
      <c r="AT158" s="16" t="s">
        <v>137</v>
      </c>
      <c r="AU158" s="16" t="s">
        <v>83</v>
      </c>
      <c r="AY158" s="16" t="s">
        <v>135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6" t="s">
        <v>22</v>
      </c>
      <c r="BK158" s="175">
        <f>ROUND(I158*H158,2)</f>
        <v>0</v>
      </c>
      <c r="BL158" s="16" t="s">
        <v>142</v>
      </c>
      <c r="BM158" s="16" t="s">
        <v>269</v>
      </c>
    </row>
    <row r="159" spans="2:12" s="1" customFormat="1" ht="6.75" customHeight="1">
      <c r="B159" s="48"/>
      <c r="C159" s="49"/>
      <c r="D159" s="49"/>
      <c r="E159" s="49"/>
      <c r="F159" s="49"/>
      <c r="G159" s="49"/>
      <c r="H159" s="49"/>
      <c r="I159" s="115"/>
      <c r="J159" s="49"/>
      <c r="K159" s="49"/>
      <c r="L159" s="33"/>
    </row>
    <row r="221" ht="13.5">
      <c r="AT221" s="212"/>
    </row>
  </sheetData>
  <sheetProtection password="CC35" sheet="1" objects="1" scenarios="1" formatColumns="0" formatRows="0" sort="0" autoFilter="0"/>
  <autoFilter ref="C99:K99"/>
  <mergeCells count="9">
    <mergeCell ref="E92:H92"/>
    <mergeCell ref="G1:H1"/>
    <mergeCell ref="L2:V2"/>
    <mergeCell ref="E7:H7"/>
    <mergeCell ref="E9:H9"/>
    <mergeCell ref="E24:H24"/>
    <mergeCell ref="E45:H45"/>
    <mergeCell ref="E47:H47"/>
    <mergeCell ref="E90:H90"/>
  </mergeCells>
  <hyperlinks>
    <hyperlink ref="F1:G1" location="C2" tooltip="Krycí list soupisu" display="1) Krycí list soupisu"/>
    <hyperlink ref="G1:H1" location="C54" tooltip="Rekapitulace" display="2) Rekapitulace"/>
    <hyperlink ref="J1" location="C9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25" customWidth="1"/>
    <col min="2" max="2" width="1.66796875" style="225" customWidth="1"/>
    <col min="3" max="4" width="5" style="225" customWidth="1"/>
    <col min="5" max="5" width="11.66015625" style="225" customWidth="1"/>
    <col min="6" max="6" width="9.16015625" style="225" customWidth="1"/>
    <col min="7" max="7" width="5" style="225" customWidth="1"/>
    <col min="8" max="8" width="77.83203125" style="225" customWidth="1"/>
    <col min="9" max="10" width="20" style="225" customWidth="1"/>
    <col min="11" max="11" width="1.66796875" style="225" customWidth="1"/>
    <col min="12" max="16384" width="9.33203125" style="225" customWidth="1"/>
  </cols>
  <sheetData>
    <row r="1" ht="37.5" customHeight="1"/>
    <row r="2" spans="2:11" ht="7.5" customHeight="1">
      <c r="B2" s="226"/>
      <c r="C2" s="227"/>
      <c r="D2" s="227"/>
      <c r="E2" s="227"/>
      <c r="F2" s="227"/>
      <c r="G2" s="227"/>
      <c r="H2" s="227"/>
      <c r="I2" s="227"/>
      <c r="J2" s="227"/>
      <c r="K2" s="228"/>
    </row>
    <row r="3" spans="2:11" s="231" customFormat="1" ht="45" customHeight="1">
      <c r="B3" s="229"/>
      <c r="C3" s="350" t="s">
        <v>725</v>
      </c>
      <c r="D3" s="350"/>
      <c r="E3" s="350"/>
      <c r="F3" s="350"/>
      <c r="G3" s="350"/>
      <c r="H3" s="350"/>
      <c r="I3" s="350"/>
      <c r="J3" s="350"/>
      <c r="K3" s="230"/>
    </row>
    <row r="4" spans="2:11" ht="25.5" customHeight="1">
      <c r="B4" s="232"/>
      <c r="C4" s="355" t="s">
        <v>726</v>
      </c>
      <c r="D4" s="355"/>
      <c r="E4" s="355"/>
      <c r="F4" s="355"/>
      <c r="G4" s="355"/>
      <c r="H4" s="355"/>
      <c r="I4" s="355"/>
      <c r="J4" s="355"/>
      <c r="K4" s="233"/>
    </row>
    <row r="5" spans="2:11" ht="5.25" customHeight="1">
      <c r="B5" s="232"/>
      <c r="C5" s="234"/>
      <c r="D5" s="234"/>
      <c r="E5" s="234"/>
      <c r="F5" s="234"/>
      <c r="G5" s="234"/>
      <c r="H5" s="234"/>
      <c r="I5" s="234"/>
      <c r="J5" s="234"/>
      <c r="K5" s="233"/>
    </row>
    <row r="6" spans="2:11" ht="15" customHeight="1">
      <c r="B6" s="232"/>
      <c r="C6" s="352" t="s">
        <v>727</v>
      </c>
      <c r="D6" s="352"/>
      <c r="E6" s="352"/>
      <c r="F6" s="352"/>
      <c r="G6" s="352"/>
      <c r="H6" s="352"/>
      <c r="I6" s="352"/>
      <c r="J6" s="352"/>
      <c r="K6" s="233"/>
    </row>
    <row r="7" spans="2:11" ht="15" customHeight="1">
      <c r="B7" s="236"/>
      <c r="C7" s="352" t="s">
        <v>728</v>
      </c>
      <c r="D7" s="352"/>
      <c r="E7" s="352"/>
      <c r="F7" s="352"/>
      <c r="G7" s="352"/>
      <c r="H7" s="352"/>
      <c r="I7" s="352"/>
      <c r="J7" s="352"/>
      <c r="K7" s="233"/>
    </row>
    <row r="8" spans="2:11" ht="12.75" customHeight="1">
      <c r="B8" s="236"/>
      <c r="C8" s="235"/>
      <c r="D8" s="235"/>
      <c r="E8" s="235"/>
      <c r="F8" s="235"/>
      <c r="G8" s="235"/>
      <c r="H8" s="235"/>
      <c r="I8" s="235"/>
      <c r="J8" s="235"/>
      <c r="K8" s="233"/>
    </row>
    <row r="9" spans="2:11" ht="15" customHeight="1">
      <c r="B9" s="236"/>
      <c r="C9" s="352" t="s">
        <v>729</v>
      </c>
      <c r="D9" s="352"/>
      <c r="E9" s="352"/>
      <c r="F9" s="352"/>
      <c r="G9" s="352"/>
      <c r="H9" s="352"/>
      <c r="I9" s="352"/>
      <c r="J9" s="352"/>
      <c r="K9" s="233"/>
    </row>
    <row r="10" spans="2:11" ht="15" customHeight="1">
      <c r="B10" s="236"/>
      <c r="C10" s="235"/>
      <c r="D10" s="352" t="s">
        <v>730</v>
      </c>
      <c r="E10" s="352"/>
      <c r="F10" s="352"/>
      <c r="G10" s="352"/>
      <c r="H10" s="352"/>
      <c r="I10" s="352"/>
      <c r="J10" s="352"/>
      <c r="K10" s="233"/>
    </row>
    <row r="11" spans="2:11" ht="15" customHeight="1">
      <c r="B11" s="236"/>
      <c r="C11" s="237"/>
      <c r="D11" s="352" t="s">
        <v>731</v>
      </c>
      <c r="E11" s="352"/>
      <c r="F11" s="352"/>
      <c r="G11" s="352"/>
      <c r="H11" s="352"/>
      <c r="I11" s="352"/>
      <c r="J11" s="352"/>
      <c r="K11" s="233"/>
    </row>
    <row r="12" spans="2:11" ht="12.75" customHeight="1">
      <c r="B12" s="236"/>
      <c r="C12" s="237"/>
      <c r="D12" s="237"/>
      <c r="E12" s="237"/>
      <c r="F12" s="237"/>
      <c r="G12" s="237"/>
      <c r="H12" s="237"/>
      <c r="I12" s="237"/>
      <c r="J12" s="237"/>
      <c r="K12" s="233"/>
    </row>
    <row r="13" spans="2:11" ht="15" customHeight="1">
      <c r="B13" s="236"/>
      <c r="C13" s="237"/>
      <c r="D13" s="352" t="s">
        <v>732</v>
      </c>
      <c r="E13" s="352"/>
      <c r="F13" s="352"/>
      <c r="G13" s="352"/>
      <c r="H13" s="352"/>
      <c r="I13" s="352"/>
      <c r="J13" s="352"/>
      <c r="K13" s="233"/>
    </row>
    <row r="14" spans="2:11" ht="15" customHeight="1">
      <c r="B14" s="236"/>
      <c r="C14" s="237"/>
      <c r="D14" s="352" t="s">
        <v>733</v>
      </c>
      <c r="E14" s="352"/>
      <c r="F14" s="352"/>
      <c r="G14" s="352"/>
      <c r="H14" s="352"/>
      <c r="I14" s="352"/>
      <c r="J14" s="352"/>
      <c r="K14" s="233"/>
    </row>
    <row r="15" spans="2:11" ht="15" customHeight="1">
      <c r="B15" s="236"/>
      <c r="C15" s="237"/>
      <c r="D15" s="352" t="s">
        <v>734</v>
      </c>
      <c r="E15" s="352"/>
      <c r="F15" s="352"/>
      <c r="G15" s="352"/>
      <c r="H15" s="352"/>
      <c r="I15" s="352"/>
      <c r="J15" s="352"/>
      <c r="K15" s="233"/>
    </row>
    <row r="16" spans="2:11" ht="15" customHeight="1">
      <c r="B16" s="236"/>
      <c r="C16" s="237"/>
      <c r="D16" s="237"/>
      <c r="E16" s="238" t="s">
        <v>80</v>
      </c>
      <c r="F16" s="352" t="s">
        <v>735</v>
      </c>
      <c r="G16" s="352"/>
      <c r="H16" s="352"/>
      <c r="I16" s="352"/>
      <c r="J16" s="352"/>
      <c r="K16" s="233"/>
    </row>
    <row r="17" spans="2:11" ht="15" customHeight="1">
      <c r="B17" s="236"/>
      <c r="C17" s="237"/>
      <c r="D17" s="237"/>
      <c r="E17" s="238" t="s">
        <v>736</v>
      </c>
      <c r="F17" s="352" t="s">
        <v>737</v>
      </c>
      <c r="G17" s="352"/>
      <c r="H17" s="352"/>
      <c r="I17" s="352"/>
      <c r="J17" s="352"/>
      <c r="K17" s="233"/>
    </row>
    <row r="18" spans="2:11" ht="15" customHeight="1">
      <c r="B18" s="236"/>
      <c r="C18" s="237"/>
      <c r="D18" s="237"/>
      <c r="E18" s="238" t="s">
        <v>738</v>
      </c>
      <c r="F18" s="352" t="s">
        <v>739</v>
      </c>
      <c r="G18" s="352"/>
      <c r="H18" s="352"/>
      <c r="I18" s="352"/>
      <c r="J18" s="352"/>
      <c r="K18" s="233"/>
    </row>
    <row r="19" spans="2:11" ht="15" customHeight="1">
      <c r="B19" s="236"/>
      <c r="C19" s="237"/>
      <c r="D19" s="237"/>
      <c r="E19" s="238" t="s">
        <v>86</v>
      </c>
      <c r="F19" s="352" t="s">
        <v>740</v>
      </c>
      <c r="G19" s="352"/>
      <c r="H19" s="352"/>
      <c r="I19" s="352"/>
      <c r="J19" s="352"/>
      <c r="K19" s="233"/>
    </row>
    <row r="20" spans="2:11" ht="15" customHeight="1">
      <c r="B20" s="236"/>
      <c r="C20" s="237"/>
      <c r="D20" s="237"/>
      <c r="E20" s="238" t="s">
        <v>741</v>
      </c>
      <c r="F20" s="352" t="s">
        <v>742</v>
      </c>
      <c r="G20" s="352"/>
      <c r="H20" s="352"/>
      <c r="I20" s="352"/>
      <c r="J20" s="352"/>
      <c r="K20" s="233"/>
    </row>
    <row r="21" spans="2:11" ht="15" customHeight="1">
      <c r="B21" s="236"/>
      <c r="C21" s="237"/>
      <c r="D21" s="237"/>
      <c r="E21" s="238" t="s">
        <v>743</v>
      </c>
      <c r="F21" s="352" t="s">
        <v>744</v>
      </c>
      <c r="G21" s="352"/>
      <c r="H21" s="352"/>
      <c r="I21" s="352"/>
      <c r="J21" s="352"/>
      <c r="K21" s="233"/>
    </row>
    <row r="22" spans="2:11" ht="12.75" customHeight="1">
      <c r="B22" s="236"/>
      <c r="C22" s="237"/>
      <c r="D22" s="237"/>
      <c r="E22" s="237"/>
      <c r="F22" s="237"/>
      <c r="G22" s="237"/>
      <c r="H22" s="237"/>
      <c r="I22" s="237"/>
      <c r="J22" s="237"/>
      <c r="K22" s="233"/>
    </row>
    <row r="23" spans="2:11" ht="15" customHeight="1">
      <c r="B23" s="236"/>
      <c r="C23" s="352" t="s">
        <v>745</v>
      </c>
      <c r="D23" s="352"/>
      <c r="E23" s="352"/>
      <c r="F23" s="352"/>
      <c r="G23" s="352"/>
      <c r="H23" s="352"/>
      <c r="I23" s="352"/>
      <c r="J23" s="352"/>
      <c r="K23" s="233"/>
    </row>
    <row r="24" spans="2:11" ht="15" customHeight="1">
      <c r="B24" s="236"/>
      <c r="C24" s="352" t="s">
        <v>746</v>
      </c>
      <c r="D24" s="352"/>
      <c r="E24" s="352"/>
      <c r="F24" s="352"/>
      <c r="G24" s="352"/>
      <c r="H24" s="352"/>
      <c r="I24" s="352"/>
      <c r="J24" s="352"/>
      <c r="K24" s="233"/>
    </row>
    <row r="25" spans="2:11" ht="15" customHeight="1">
      <c r="B25" s="236"/>
      <c r="C25" s="235"/>
      <c r="D25" s="352" t="s">
        <v>747</v>
      </c>
      <c r="E25" s="352"/>
      <c r="F25" s="352"/>
      <c r="G25" s="352"/>
      <c r="H25" s="352"/>
      <c r="I25" s="352"/>
      <c r="J25" s="352"/>
      <c r="K25" s="233"/>
    </row>
    <row r="26" spans="2:11" ht="15" customHeight="1">
      <c r="B26" s="236"/>
      <c r="C26" s="237"/>
      <c r="D26" s="352" t="s">
        <v>748</v>
      </c>
      <c r="E26" s="352"/>
      <c r="F26" s="352"/>
      <c r="G26" s="352"/>
      <c r="H26" s="352"/>
      <c r="I26" s="352"/>
      <c r="J26" s="352"/>
      <c r="K26" s="233"/>
    </row>
    <row r="27" spans="2:11" ht="12.75" customHeight="1">
      <c r="B27" s="236"/>
      <c r="C27" s="237"/>
      <c r="D27" s="237"/>
      <c r="E27" s="237"/>
      <c r="F27" s="237"/>
      <c r="G27" s="237"/>
      <c r="H27" s="237"/>
      <c r="I27" s="237"/>
      <c r="J27" s="237"/>
      <c r="K27" s="233"/>
    </row>
    <row r="28" spans="2:11" ht="15" customHeight="1">
      <c r="B28" s="236"/>
      <c r="C28" s="237"/>
      <c r="D28" s="352" t="s">
        <v>749</v>
      </c>
      <c r="E28" s="352"/>
      <c r="F28" s="352"/>
      <c r="G28" s="352"/>
      <c r="H28" s="352"/>
      <c r="I28" s="352"/>
      <c r="J28" s="352"/>
      <c r="K28" s="233"/>
    </row>
    <row r="29" spans="2:11" ht="15" customHeight="1">
      <c r="B29" s="236"/>
      <c r="C29" s="237"/>
      <c r="D29" s="352" t="s">
        <v>750</v>
      </c>
      <c r="E29" s="352"/>
      <c r="F29" s="352"/>
      <c r="G29" s="352"/>
      <c r="H29" s="352"/>
      <c r="I29" s="352"/>
      <c r="J29" s="352"/>
      <c r="K29" s="233"/>
    </row>
    <row r="30" spans="2:11" ht="12.75" customHeight="1">
      <c r="B30" s="236"/>
      <c r="C30" s="237"/>
      <c r="D30" s="237"/>
      <c r="E30" s="237"/>
      <c r="F30" s="237"/>
      <c r="G30" s="237"/>
      <c r="H30" s="237"/>
      <c r="I30" s="237"/>
      <c r="J30" s="237"/>
      <c r="K30" s="233"/>
    </row>
    <row r="31" spans="2:11" ht="15" customHeight="1">
      <c r="B31" s="236"/>
      <c r="C31" s="237"/>
      <c r="D31" s="352" t="s">
        <v>751</v>
      </c>
      <c r="E31" s="352"/>
      <c r="F31" s="352"/>
      <c r="G31" s="352"/>
      <c r="H31" s="352"/>
      <c r="I31" s="352"/>
      <c r="J31" s="352"/>
      <c r="K31" s="233"/>
    </row>
    <row r="32" spans="2:11" ht="15" customHeight="1">
      <c r="B32" s="236"/>
      <c r="C32" s="237"/>
      <c r="D32" s="352" t="s">
        <v>752</v>
      </c>
      <c r="E32" s="352"/>
      <c r="F32" s="352"/>
      <c r="G32" s="352"/>
      <c r="H32" s="352"/>
      <c r="I32" s="352"/>
      <c r="J32" s="352"/>
      <c r="K32" s="233"/>
    </row>
    <row r="33" spans="2:11" ht="15" customHeight="1">
      <c r="B33" s="236"/>
      <c r="C33" s="237"/>
      <c r="D33" s="352" t="s">
        <v>753</v>
      </c>
      <c r="E33" s="352"/>
      <c r="F33" s="352"/>
      <c r="G33" s="352"/>
      <c r="H33" s="352"/>
      <c r="I33" s="352"/>
      <c r="J33" s="352"/>
      <c r="K33" s="233"/>
    </row>
    <row r="34" spans="2:11" ht="15" customHeight="1">
      <c r="B34" s="236"/>
      <c r="C34" s="237"/>
      <c r="D34" s="235"/>
      <c r="E34" s="239" t="s">
        <v>120</v>
      </c>
      <c r="F34" s="235"/>
      <c r="G34" s="352" t="s">
        <v>754</v>
      </c>
      <c r="H34" s="352"/>
      <c r="I34" s="352"/>
      <c r="J34" s="352"/>
      <c r="K34" s="233"/>
    </row>
    <row r="35" spans="2:11" ht="30.75" customHeight="1">
      <c r="B35" s="236"/>
      <c r="C35" s="237"/>
      <c r="D35" s="235"/>
      <c r="E35" s="239" t="s">
        <v>755</v>
      </c>
      <c r="F35" s="235"/>
      <c r="G35" s="352" t="s">
        <v>756</v>
      </c>
      <c r="H35" s="352"/>
      <c r="I35" s="352"/>
      <c r="J35" s="352"/>
      <c r="K35" s="233"/>
    </row>
    <row r="36" spans="2:11" ht="15" customHeight="1">
      <c r="B36" s="236"/>
      <c r="C36" s="237"/>
      <c r="D36" s="235"/>
      <c r="E36" s="239" t="s">
        <v>55</v>
      </c>
      <c r="F36" s="235"/>
      <c r="G36" s="352" t="s">
        <v>757</v>
      </c>
      <c r="H36" s="352"/>
      <c r="I36" s="352"/>
      <c r="J36" s="352"/>
      <c r="K36" s="233"/>
    </row>
    <row r="37" spans="2:11" ht="15" customHeight="1">
      <c r="B37" s="236"/>
      <c r="C37" s="237"/>
      <c r="D37" s="235"/>
      <c r="E37" s="239" t="s">
        <v>121</v>
      </c>
      <c r="F37" s="235"/>
      <c r="G37" s="352" t="s">
        <v>758</v>
      </c>
      <c r="H37" s="352"/>
      <c r="I37" s="352"/>
      <c r="J37" s="352"/>
      <c r="K37" s="233"/>
    </row>
    <row r="38" spans="2:11" ht="15" customHeight="1">
      <c r="B38" s="236"/>
      <c r="C38" s="237"/>
      <c r="D38" s="235"/>
      <c r="E38" s="239" t="s">
        <v>122</v>
      </c>
      <c r="F38" s="235"/>
      <c r="G38" s="352" t="s">
        <v>759</v>
      </c>
      <c r="H38" s="352"/>
      <c r="I38" s="352"/>
      <c r="J38" s="352"/>
      <c r="K38" s="233"/>
    </row>
    <row r="39" spans="2:11" ht="15" customHeight="1">
      <c r="B39" s="236"/>
      <c r="C39" s="237"/>
      <c r="D39" s="235"/>
      <c r="E39" s="239" t="s">
        <v>123</v>
      </c>
      <c r="F39" s="235"/>
      <c r="G39" s="352" t="s">
        <v>760</v>
      </c>
      <c r="H39" s="352"/>
      <c r="I39" s="352"/>
      <c r="J39" s="352"/>
      <c r="K39" s="233"/>
    </row>
    <row r="40" spans="2:11" ht="15" customHeight="1">
      <c r="B40" s="236"/>
      <c r="C40" s="237"/>
      <c r="D40" s="235"/>
      <c r="E40" s="239" t="s">
        <v>761</v>
      </c>
      <c r="F40" s="235"/>
      <c r="G40" s="352" t="s">
        <v>762</v>
      </c>
      <c r="H40" s="352"/>
      <c r="I40" s="352"/>
      <c r="J40" s="352"/>
      <c r="K40" s="233"/>
    </row>
    <row r="41" spans="2:11" ht="15" customHeight="1">
      <c r="B41" s="236"/>
      <c r="C41" s="237"/>
      <c r="D41" s="235"/>
      <c r="E41" s="239"/>
      <c r="F41" s="235"/>
      <c r="G41" s="352" t="s">
        <v>763</v>
      </c>
      <c r="H41" s="352"/>
      <c r="I41" s="352"/>
      <c r="J41" s="352"/>
      <c r="K41" s="233"/>
    </row>
    <row r="42" spans="2:11" ht="15" customHeight="1">
      <c r="B42" s="236"/>
      <c r="C42" s="237"/>
      <c r="D42" s="235"/>
      <c r="E42" s="239" t="s">
        <v>764</v>
      </c>
      <c r="F42" s="235"/>
      <c r="G42" s="352" t="s">
        <v>765</v>
      </c>
      <c r="H42" s="352"/>
      <c r="I42" s="352"/>
      <c r="J42" s="352"/>
      <c r="K42" s="233"/>
    </row>
    <row r="43" spans="2:11" ht="15" customHeight="1">
      <c r="B43" s="236"/>
      <c r="C43" s="237"/>
      <c r="D43" s="235"/>
      <c r="E43" s="239" t="s">
        <v>125</v>
      </c>
      <c r="F43" s="235"/>
      <c r="G43" s="352" t="s">
        <v>766</v>
      </c>
      <c r="H43" s="352"/>
      <c r="I43" s="352"/>
      <c r="J43" s="352"/>
      <c r="K43" s="233"/>
    </row>
    <row r="44" spans="2:11" ht="12.75" customHeight="1">
      <c r="B44" s="236"/>
      <c r="C44" s="237"/>
      <c r="D44" s="235"/>
      <c r="E44" s="235"/>
      <c r="F44" s="235"/>
      <c r="G44" s="235"/>
      <c r="H44" s="235"/>
      <c r="I44" s="235"/>
      <c r="J44" s="235"/>
      <c r="K44" s="233"/>
    </row>
    <row r="45" spans="2:11" ht="15" customHeight="1">
      <c r="B45" s="236"/>
      <c r="C45" s="237"/>
      <c r="D45" s="352" t="s">
        <v>767</v>
      </c>
      <c r="E45" s="352"/>
      <c r="F45" s="352"/>
      <c r="G45" s="352"/>
      <c r="H45" s="352"/>
      <c r="I45" s="352"/>
      <c r="J45" s="352"/>
      <c r="K45" s="233"/>
    </row>
    <row r="46" spans="2:11" ht="15" customHeight="1">
      <c r="B46" s="236"/>
      <c r="C46" s="237"/>
      <c r="D46" s="237"/>
      <c r="E46" s="352" t="s">
        <v>768</v>
      </c>
      <c r="F46" s="352"/>
      <c r="G46" s="352"/>
      <c r="H46" s="352"/>
      <c r="I46" s="352"/>
      <c r="J46" s="352"/>
      <c r="K46" s="233"/>
    </row>
    <row r="47" spans="2:11" ht="15" customHeight="1">
      <c r="B47" s="236"/>
      <c r="C47" s="237"/>
      <c r="D47" s="237"/>
      <c r="E47" s="352" t="s">
        <v>769</v>
      </c>
      <c r="F47" s="352"/>
      <c r="G47" s="352"/>
      <c r="H47" s="352"/>
      <c r="I47" s="352"/>
      <c r="J47" s="352"/>
      <c r="K47" s="233"/>
    </row>
    <row r="48" spans="2:11" ht="15" customHeight="1">
      <c r="B48" s="236"/>
      <c r="C48" s="237"/>
      <c r="D48" s="237"/>
      <c r="E48" s="352" t="s">
        <v>770</v>
      </c>
      <c r="F48" s="352"/>
      <c r="G48" s="352"/>
      <c r="H48" s="352"/>
      <c r="I48" s="352"/>
      <c r="J48" s="352"/>
      <c r="K48" s="233"/>
    </row>
    <row r="49" spans="2:11" ht="15" customHeight="1">
      <c r="B49" s="236"/>
      <c r="C49" s="237"/>
      <c r="D49" s="352" t="s">
        <v>771</v>
      </c>
      <c r="E49" s="352"/>
      <c r="F49" s="352"/>
      <c r="G49" s="352"/>
      <c r="H49" s="352"/>
      <c r="I49" s="352"/>
      <c r="J49" s="352"/>
      <c r="K49" s="233"/>
    </row>
    <row r="50" spans="2:11" ht="25.5" customHeight="1">
      <c r="B50" s="232"/>
      <c r="C50" s="355" t="s">
        <v>772</v>
      </c>
      <c r="D50" s="355"/>
      <c r="E50" s="355"/>
      <c r="F50" s="355"/>
      <c r="G50" s="355"/>
      <c r="H50" s="355"/>
      <c r="I50" s="355"/>
      <c r="J50" s="355"/>
      <c r="K50" s="233"/>
    </row>
    <row r="51" spans="2:11" ht="5.25" customHeight="1">
      <c r="B51" s="232"/>
      <c r="C51" s="234"/>
      <c r="D51" s="234"/>
      <c r="E51" s="234"/>
      <c r="F51" s="234"/>
      <c r="G51" s="234"/>
      <c r="H51" s="234"/>
      <c r="I51" s="234"/>
      <c r="J51" s="234"/>
      <c r="K51" s="233"/>
    </row>
    <row r="52" spans="2:11" ht="15" customHeight="1">
      <c r="B52" s="232"/>
      <c r="C52" s="352" t="s">
        <v>773</v>
      </c>
      <c r="D52" s="352"/>
      <c r="E52" s="352"/>
      <c r="F52" s="352"/>
      <c r="G52" s="352"/>
      <c r="H52" s="352"/>
      <c r="I52" s="352"/>
      <c r="J52" s="352"/>
      <c r="K52" s="233"/>
    </row>
    <row r="53" spans="2:11" ht="15" customHeight="1">
      <c r="B53" s="232"/>
      <c r="C53" s="352" t="s">
        <v>774</v>
      </c>
      <c r="D53" s="352"/>
      <c r="E53" s="352"/>
      <c r="F53" s="352"/>
      <c r="G53" s="352"/>
      <c r="H53" s="352"/>
      <c r="I53" s="352"/>
      <c r="J53" s="352"/>
      <c r="K53" s="233"/>
    </row>
    <row r="54" spans="2:11" ht="12.75" customHeight="1">
      <c r="B54" s="232"/>
      <c r="C54" s="235"/>
      <c r="D54" s="235"/>
      <c r="E54" s="235"/>
      <c r="F54" s="235"/>
      <c r="G54" s="235"/>
      <c r="H54" s="235"/>
      <c r="I54" s="235"/>
      <c r="J54" s="235"/>
      <c r="K54" s="233"/>
    </row>
    <row r="55" spans="2:11" ht="15" customHeight="1">
      <c r="B55" s="232"/>
      <c r="C55" s="352" t="s">
        <v>775</v>
      </c>
      <c r="D55" s="352"/>
      <c r="E55" s="352"/>
      <c r="F55" s="352"/>
      <c r="G55" s="352"/>
      <c r="H55" s="352"/>
      <c r="I55" s="352"/>
      <c r="J55" s="352"/>
      <c r="K55" s="233"/>
    </row>
    <row r="56" spans="2:11" ht="15" customHeight="1">
      <c r="B56" s="232"/>
      <c r="C56" s="237"/>
      <c r="D56" s="352" t="s">
        <v>776</v>
      </c>
      <c r="E56" s="352"/>
      <c r="F56" s="352"/>
      <c r="G56" s="352"/>
      <c r="H56" s="352"/>
      <c r="I56" s="352"/>
      <c r="J56" s="352"/>
      <c r="K56" s="233"/>
    </row>
    <row r="57" spans="2:11" ht="15" customHeight="1">
      <c r="B57" s="232"/>
      <c r="C57" s="237"/>
      <c r="D57" s="352" t="s">
        <v>777</v>
      </c>
      <c r="E57" s="352"/>
      <c r="F57" s="352"/>
      <c r="G57" s="352"/>
      <c r="H57" s="352"/>
      <c r="I57" s="352"/>
      <c r="J57" s="352"/>
      <c r="K57" s="233"/>
    </row>
    <row r="58" spans="2:11" ht="15" customHeight="1">
      <c r="B58" s="232"/>
      <c r="C58" s="237"/>
      <c r="D58" s="352" t="s">
        <v>778</v>
      </c>
      <c r="E58" s="352"/>
      <c r="F58" s="352"/>
      <c r="G58" s="352"/>
      <c r="H58" s="352"/>
      <c r="I58" s="352"/>
      <c r="J58" s="352"/>
      <c r="K58" s="233"/>
    </row>
    <row r="59" spans="2:11" ht="15" customHeight="1">
      <c r="B59" s="232"/>
      <c r="C59" s="237"/>
      <c r="D59" s="352" t="s">
        <v>779</v>
      </c>
      <c r="E59" s="352"/>
      <c r="F59" s="352"/>
      <c r="G59" s="352"/>
      <c r="H59" s="352"/>
      <c r="I59" s="352"/>
      <c r="J59" s="352"/>
      <c r="K59" s="233"/>
    </row>
    <row r="60" spans="2:11" ht="15" customHeight="1">
      <c r="B60" s="232"/>
      <c r="C60" s="237"/>
      <c r="D60" s="354" t="s">
        <v>780</v>
      </c>
      <c r="E60" s="354"/>
      <c r="F60" s="354"/>
      <c r="G60" s="354"/>
      <c r="H60" s="354"/>
      <c r="I60" s="354"/>
      <c r="J60" s="354"/>
      <c r="K60" s="233"/>
    </row>
    <row r="61" spans="2:11" ht="15" customHeight="1">
      <c r="B61" s="232"/>
      <c r="C61" s="237"/>
      <c r="D61" s="352" t="s">
        <v>781</v>
      </c>
      <c r="E61" s="352"/>
      <c r="F61" s="352"/>
      <c r="G61" s="352"/>
      <c r="H61" s="352"/>
      <c r="I61" s="352"/>
      <c r="J61" s="352"/>
      <c r="K61" s="233"/>
    </row>
    <row r="62" spans="2:11" ht="12.75" customHeight="1">
      <c r="B62" s="232"/>
      <c r="C62" s="237"/>
      <c r="D62" s="237"/>
      <c r="E62" s="240"/>
      <c r="F62" s="237"/>
      <c r="G62" s="237"/>
      <c r="H62" s="237"/>
      <c r="I62" s="237"/>
      <c r="J62" s="237"/>
      <c r="K62" s="233"/>
    </row>
    <row r="63" spans="2:11" ht="15" customHeight="1">
      <c r="B63" s="232"/>
      <c r="C63" s="237"/>
      <c r="D63" s="352" t="s">
        <v>782</v>
      </c>
      <c r="E63" s="352"/>
      <c r="F63" s="352"/>
      <c r="G63" s="352"/>
      <c r="H63" s="352"/>
      <c r="I63" s="352"/>
      <c r="J63" s="352"/>
      <c r="K63" s="233"/>
    </row>
    <row r="64" spans="2:11" ht="15" customHeight="1">
      <c r="B64" s="232"/>
      <c r="C64" s="237"/>
      <c r="D64" s="354" t="s">
        <v>783</v>
      </c>
      <c r="E64" s="354"/>
      <c r="F64" s="354"/>
      <c r="G64" s="354"/>
      <c r="H64" s="354"/>
      <c r="I64" s="354"/>
      <c r="J64" s="354"/>
      <c r="K64" s="233"/>
    </row>
    <row r="65" spans="2:11" ht="15" customHeight="1">
      <c r="B65" s="232"/>
      <c r="C65" s="237"/>
      <c r="D65" s="352" t="s">
        <v>784</v>
      </c>
      <c r="E65" s="352"/>
      <c r="F65" s="352"/>
      <c r="G65" s="352"/>
      <c r="H65" s="352"/>
      <c r="I65" s="352"/>
      <c r="J65" s="352"/>
      <c r="K65" s="233"/>
    </row>
    <row r="66" spans="2:11" ht="15" customHeight="1">
      <c r="B66" s="232"/>
      <c r="C66" s="237"/>
      <c r="D66" s="352" t="s">
        <v>785</v>
      </c>
      <c r="E66" s="352"/>
      <c r="F66" s="352"/>
      <c r="G66" s="352"/>
      <c r="H66" s="352"/>
      <c r="I66" s="352"/>
      <c r="J66" s="352"/>
      <c r="K66" s="233"/>
    </row>
    <row r="67" spans="2:11" ht="15" customHeight="1">
      <c r="B67" s="232"/>
      <c r="C67" s="237"/>
      <c r="D67" s="352" t="s">
        <v>786</v>
      </c>
      <c r="E67" s="352"/>
      <c r="F67" s="352"/>
      <c r="G67" s="352"/>
      <c r="H67" s="352"/>
      <c r="I67" s="352"/>
      <c r="J67" s="352"/>
      <c r="K67" s="233"/>
    </row>
    <row r="68" spans="2:11" ht="15" customHeight="1">
      <c r="B68" s="232"/>
      <c r="C68" s="237"/>
      <c r="D68" s="352" t="s">
        <v>787</v>
      </c>
      <c r="E68" s="352"/>
      <c r="F68" s="352"/>
      <c r="G68" s="352"/>
      <c r="H68" s="352"/>
      <c r="I68" s="352"/>
      <c r="J68" s="352"/>
      <c r="K68" s="233"/>
    </row>
    <row r="69" spans="2:11" ht="12.75" customHeight="1">
      <c r="B69" s="241"/>
      <c r="C69" s="242"/>
      <c r="D69" s="242"/>
      <c r="E69" s="242"/>
      <c r="F69" s="242"/>
      <c r="G69" s="242"/>
      <c r="H69" s="242"/>
      <c r="I69" s="242"/>
      <c r="J69" s="242"/>
      <c r="K69" s="243"/>
    </row>
    <row r="70" spans="2:11" ht="18.75" customHeight="1">
      <c r="B70" s="244"/>
      <c r="C70" s="244"/>
      <c r="D70" s="244"/>
      <c r="E70" s="244"/>
      <c r="F70" s="244"/>
      <c r="G70" s="244"/>
      <c r="H70" s="244"/>
      <c r="I70" s="244"/>
      <c r="J70" s="244"/>
      <c r="K70" s="245"/>
    </row>
    <row r="71" spans="2:11" ht="18.75" customHeight="1"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  <row r="72" spans="2:11" ht="7.5" customHeight="1">
      <c r="B72" s="246"/>
      <c r="C72" s="247"/>
      <c r="D72" s="247"/>
      <c r="E72" s="247"/>
      <c r="F72" s="247"/>
      <c r="G72" s="247"/>
      <c r="H72" s="247"/>
      <c r="I72" s="247"/>
      <c r="J72" s="247"/>
      <c r="K72" s="248"/>
    </row>
    <row r="73" spans="2:11" ht="45" customHeight="1">
      <c r="B73" s="249"/>
      <c r="C73" s="353" t="s">
        <v>724</v>
      </c>
      <c r="D73" s="353"/>
      <c r="E73" s="353"/>
      <c r="F73" s="353"/>
      <c r="G73" s="353"/>
      <c r="H73" s="353"/>
      <c r="I73" s="353"/>
      <c r="J73" s="353"/>
      <c r="K73" s="250"/>
    </row>
    <row r="74" spans="2:11" ht="17.25" customHeight="1">
      <c r="B74" s="249"/>
      <c r="C74" s="251" t="s">
        <v>788</v>
      </c>
      <c r="D74" s="251"/>
      <c r="E74" s="251"/>
      <c r="F74" s="251" t="s">
        <v>789</v>
      </c>
      <c r="G74" s="252"/>
      <c r="H74" s="251" t="s">
        <v>121</v>
      </c>
      <c r="I74" s="251" t="s">
        <v>59</v>
      </c>
      <c r="J74" s="251" t="s">
        <v>790</v>
      </c>
      <c r="K74" s="250"/>
    </row>
    <row r="75" spans="2:11" ht="17.25" customHeight="1">
      <c r="B75" s="249"/>
      <c r="C75" s="253" t="s">
        <v>791</v>
      </c>
      <c r="D75" s="253"/>
      <c r="E75" s="253"/>
      <c r="F75" s="254" t="s">
        <v>792</v>
      </c>
      <c r="G75" s="255"/>
      <c r="H75" s="253"/>
      <c r="I75" s="253"/>
      <c r="J75" s="253" t="s">
        <v>793</v>
      </c>
      <c r="K75" s="250"/>
    </row>
    <row r="76" spans="2:11" ht="5.25" customHeight="1">
      <c r="B76" s="249"/>
      <c r="C76" s="256"/>
      <c r="D76" s="256"/>
      <c r="E76" s="256"/>
      <c r="F76" s="256"/>
      <c r="G76" s="257"/>
      <c r="H76" s="256"/>
      <c r="I76" s="256"/>
      <c r="J76" s="256"/>
      <c r="K76" s="250"/>
    </row>
    <row r="77" spans="2:11" ht="15" customHeight="1">
      <c r="B77" s="249"/>
      <c r="C77" s="239" t="s">
        <v>55</v>
      </c>
      <c r="D77" s="256"/>
      <c r="E77" s="256"/>
      <c r="F77" s="258" t="s">
        <v>794</v>
      </c>
      <c r="G77" s="257"/>
      <c r="H77" s="239" t="s">
        <v>795</v>
      </c>
      <c r="I77" s="239" t="s">
        <v>796</v>
      </c>
      <c r="J77" s="239">
        <v>20</v>
      </c>
      <c r="K77" s="250"/>
    </row>
    <row r="78" spans="2:11" ht="15" customHeight="1">
      <c r="B78" s="249"/>
      <c r="C78" s="239" t="s">
        <v>797</v>
      </c>
      <c r="D78" s="239"/>
      <c r="E78" s="239"/>
      <c r="F78" s="258" t="s">
        <v>794</v>
      </c>
      <c r="G78" s="257"/>
      <c r="H78" s="239" t="s">
        <v>798</v>
      </c>
      <c r="I78" s="239" t="s">
        <v>796</v>
      </c>
      <c r="J78" s="239">
        <v>120</v>
      </c>
      <c r="K78" s="250"/>
    </row>
    <row r="79" spans="2:11" ht="15" customHeight="1">
      <c r="B79" s="259"/>
      <c r="C79" s="239" t="s">
        <v>799</v>
      </c>
      <c r="D79" s="239"/>
      <c r="E79" s="239"/>
      <c r="F79" s="258" t="s">
        <v>800</v>
      </c>
      <c r="G79" s="257"/>
      <c r="H79" s="239" t="s">
        <v>801</v>
      </c>
      <c r="I79" s="239" t="s">
        <v>796</v>
      </c>
      <c r="J79" s="239">
        <v>50</v>
      </c>
      <c r="K79" s="250"/>
    </row>
    <row r="80" spans="2:11" ht="15" customHeight="1">
      <c r="B80" s="259"/>
      <c r="C80" s="239" t="s">
        <v>802</v>
      </c>
      <c r="D80" s="239"/>
      <c r="E80" s="239"/>
      <c r="F80" s="258" t="s">
        <v>794</v>
      </c>
      <c r="G80" s="257"/>
      <c r="H80" s="239" t="s">
        <v>803</v>
      </c>
      <c r="I80" s="239" t="s">
        <v>804</v>
      </c>
      <c r="J80" s="239"/>
      <c r="K80" s="250"/>
    </row>
    <row r="81" spans="2:11" ht="15" customHeight="1">
      <c r="B81" s="259"/>
      <c r="C81" s="260" t="s">
        <v>805</v>
      </c>
      <c r="D81" s="260"/>
      <c r="E81" s="260"/>
      <c r="F81" s="261" t="s">
        <v>800</v>
      </c>
      <c r="G81" s="260"/>
      <c r="H81" s="260" t="s">
        <v>806</v>
      </c>
      <c r="I81" s="260" t="s">
        <v>796</v>
      </c>
      <c r="J81" s="260">
        <v>15</v>
      </c>
      <c r="K81" s="250"/>
    </row>
    <row r="82" spans="2:11" ht="15" customHeight="1">
      <c r="B82" s="259"/>
      <c r="C82" s="260" t="s">
        <v>807</v>
      </c>
      <c r="D82" s="260"/>
      <c r="E82" s="260"/>
      <c r="F82" s="261" t="s">
        <v>800</v>
      </c>
      <c r="G82" s="260"/>
      <c r="H82" s="260" t="s">
        <v>808</v>
      </c>
      <c r="I82" s="260" t="s">
        <v>796</v>
      </c>
      <c r="J82" s="260">
        <v>15</v>
      </c>
      <c r="K82" s="250"/>
    </row>
    <row r="83" spans="2:11" ht="15" customHeight="1">
      <c r="B83" s="259"/>
      <c r="C83" s="260" t="s">
        <v>809</v>
      </c>
      <c r="D83" s="260"/>
      <c r="E83" s="260"/>
      <c r="F83" s="261" t="s">
        <v>800</v>
      </c>
      <c r="G83" s="260"/>
      <c r="H83" s="260" t="s">
        <v>810</v>
      </c>
      <c r="I83" s="260" t="s">
        <v>796</v>
      </c>
      <c r="J83" s="260">
        <v>20</v>
      </c>
      <c r="K83" s="250"/>
    </row>
    <row r="84" spans="2:11" ht="15" customHeight="1">
      <c r="B84" s="259"/>
      <c r="C84" s="260" t="s">
        <v>811</v>
      </c>
      <c r="D84" s="260"/>
      <c r="E84" s="260"/>
      <c r="F84" s="261" t="s">
        <v>800</v>
      </c>
      <c r="G84" s="260"/>
      <c r="H84" s="260" t="s">
        <v>812</v>
      </c>
      <c r="I84" s="260" t="s">
        <v>796</v>
      </c>
      <c r="J84" s="260">
        <v>20</v>
      </c>
      <c r="K84" s="250"/>
    </row>
    <row r="85" spans="2:11" ht="15" customHeight="1">
      <c r="B85" s="259"/>
      <c r="C85" s="239" t="s">
        <v>813</v>
      </c>
      <c r="D85" s="239"/>
      <c r="E85" s="239"/>
      <c r="F85" s="258" t="s">
        <v>800</v>
      </c>
      <c r="G85" s="257"/>
      <c r="H85" s="239" t="s">
        <v>814</v>
      </c>
      <c r="I85" s="239" t="s">
        <v>796</v>
      </c>
      <c r="J85" s="239">
        <v>50</v>
      </c>
      <c r="K85" s="250"/>
    </row>
    <row r="86" spans="2:11" ht="15" customHeight="1">
      <c r="B86" s="259"/>
      <c r="C86" s="239" t="s">
        <v>815</v>
      </c>
      <c r="D86" s="239"/>
      <c r="E86" s="239"/>
      <c r="F86" s="258" t="s">
        <v>800</v>
      </c>
      <c r="G86" s="257"/>
      <c r="H86" s="239" t="s">
        <v>816</v>
      </c>
      <c r="I86" s="239" t="s">
        <v>796</v>
      </c>
      <c r="J86" s="239">
        <v>20</v>
      </c>
      <c r="K86" s="250"/>
    </row>
    <row r="87" spans="2:11" ht="15" customHeight="1">
      <c r="B87" s="259"/>
      <c r="C87" s="239" t="s">
        <v>817</v>
      </c>
      <c r="D87" s="239"/>
      <c r="E87" s="239"/>
      <c r="F87" s="258" t="s">
        <v>800</v>
      </c>
      <c r="G87" s="257"/>
      <c r="H87" s="239" t="s">
        <v>818</v>
      </c>
      <c r="I87" s="239" t="s">
        <v>796</v>
      </c>
      <c r="J87" s="239">
        <v>20</v>
      </c>
      <c r="K87" s="250"/>
    </row>
    <row r="88" spans="2:11" ht="15" customHeight="1">
      <c r="B88" s="259"/>
      <c r="C88" s="239" t="s">
        <v>819</v>
      </c>
      <c r="D88" s="239"/>
      <c r="E88" s="239"/>
      <c r="F88" s="258" t="s">
        <v>800</v>
      </c>
      <c r="G88" s="257"/>
      <c r="H88" s="239" t="s">
        <v>820</v>
      </c>
      <c r="I88" s="239" t="s">
        <v>796</v>
      </c>
      <c r="J88" s="239">
        <v>50</v>
      </c>
      <c r="K88" s="250"/>
    </row>
    <row r="89" spans="2:11" ht="15" customHeight="1">
      <c r="B89" s="259"/>
      <c r="C89" s="239" t="s">
        <v>821</v>
      </c>
      <c r="D89" s="239"/>
      <c r="E89" s="239"/>
      <c r="F89" s="258" t="s">
        <v>800</v>
      </c>
      <c r="G89" s="257"/>
      <c r="H89" s="239" t="s">
        <v>821</v>
      </c>
      <c r="I89" s="239" t="s">
        <v>796</v>
      </c>
      <c r="J89" s="239">
        <v>50</v>
      </c>
      <c r="K89" s="250"/>
    </row>
    <row r="90" spans="2:11" ht="15" customHeight="1">
      <c r="B90" s="259"/>
      <c r="C90" s="239" t="s">
        <v>126</v>
      </c>
      <c r="D90" s="239"/>
      <c r="E90" s="239"/>
      <c r="F90" s="258" t="s">
        <v>800</v>
      </c>
      <c r="G90" s="257"/>
      <c r="H90" s="239" t="s">
        <v>822</v>
      </c>
      <c r="I90" s="239" t="s">
        <v>796</v>
      </c>
      <c r="J90" s="239">
        <v>255</v>
      </c>
      <c r="K90" s="250"/>
    </row>
    <row r="91" spans="2:11" ht="15" customHeight="1">
      <c r="B91" s="259"/>
      <c r="C91" s="239" t="s">
        <v>823</v>
      </c>
      <c r="D91" s="239"/>
      <c r="E91" s="239"/>
      <c r="F91" s="258" t="s">
        <v>794</v>
      </c>
      <c r="G91" s="257"/>
      <c r="H91" s="239" t="s">
        <v>824</v>
      </c>
      <c r="I91" s="239" t="s">
        <v>825</v>
      </c>
      <c r="J91" s="239"/>
      <c r="K91" s="250"/>
    </row>
    <row r="92" spans="2:11" ht="15" customHeight="1">
      <c r="B92" s="259"/>
      <c r="C92" s="239" t="s">
        <v>826</v>
      </c>
      <c r="D92" s="239"/>
      <c r="E92" s="239"/>
      <c r="F92" s="258" t="s">
        <v>794</v>
      </c>
      <c r="G92" s="257"/>
      <c r="H92" s="239" t="s">
        <v>827</v>
      </c>
      <c r="I92" s="239" t="s">
        <v>828</v>
      </c>
      <c r="J92" s="239"/>
      <c r="K92" s="250"/>
    </row>
    <row r="93" spans="2:11" ht="15" customHeight="1">
      <c r="B93" s="259"/>
      <c r="C93" s="239" t="s">
        <v>829</v>
      </c>
      <c r="D93" s="239"/>
      <c r="E93" s="239"/>
      <c r="F93" s="258" t="s">
        <v>794</v>
      </c>
      <c r="G93" s="257"/>
      <c r="H93" s="239" t="s">
        <v>829</v>
      </c>
      <c r="I93" s="239" t="s">
        <v>828</v>
      </c>
      <c r="J93" s="239"/>
      <c r="K93" s="250"/>
    </row>
    <row r="94" spans="2:11" ht="15" customHeight="1">
      <c r="B94" s="259"/>
      <c r="C94" s="239" t="s">
        <v>40</v>
      </c>
      <c r="D94" s="239"/>
      <c r="E94" s="239"/>
      <c r="F94" s="258" t="s">
        <v>794</v>
      </c>
      <c r="G94" s="257"/>
      <c r="H94" s="239" t="s">
        <v>830</v>
      </c>
      <c r="I94" s="239" t="s">
        <v>828</v>
      </c>
      <c r="J94" s="239"/>
      <c r="K94" s="250"/>
    </row>
    <row r="95" spans="2:11" ht="15" customHeight="1">
      <c r="B95" s="259"/>
      <c r="C95" s="239" t="s">
        <v>50</v>
      </c>
      <c r="D95" s="239"/>
      <c r="E95" s="239"/>
      <c r="F95" s="258" t="s">
        <v>794</v>
      </c>
      <c r="G95" s="257"/>
      <c r="H95" s="239" t="s">
        <v>831</v>
      </c>
      <c r="I95" s="239" t="s">
        <v>828</v>
      </c>
      <c r="J95" s="239"/>
      <c r="K95" s="250"/>
    </row>
    <row r="96" spans="2:11" ht="15" customHeight="1">
      <c r="B96" s="262"/>
      <c r="C96" s="263"/>
      <c r="D96" s="263"/>
      <c r="E96" s="263"/>
      <c r="F96" s="263"/>
      <c r="G96" s="263"/>
      <c r="H96" s="263"/>
      <c r="I96" s="263"/>
      <c r="J96" s="263"/>
      <c r="K96" s="264"/>
    </row>
    <row r="97" spans="2:11" ht="18.75" customHeight="1">
      <c r="B97" s="265"/>
      <c r="C97" s="266"/>
      <c r="D97" s="266"/>
      <c r="E97" s="266"/>
      <c r="F97" s="266"/>
      <c r="G97" s="266"/>
      <c r="H97" s="266"/>
      <c r="I97" s="266"/>
      <c r="J97" s="266"/>
      <c r="K97" s="265"/>
    </row>
    <row r="98" spans="2:11" ht="18.75" customHeight="1">
      <c r="B98" s="245"/>
      <c r="C98" s="245"/>
      <c r="D98" s="245"/>
      <c r="E98" s="245"/>
      <c r="F98" s="245"/>
      <c r="G98" s="245"/>
      <c r="H98" s="245"/>
      <c r="I98" s="245"/>
      <c r="J98" s="245"/>
      <c r="K98" s="245"/>
    </row>
    <row r="99" spans="2:11" ht="7.5" customHeight="1">
      <c r="B99" s="246"/>
      <c r="C99" s="247"/>
      <c r="D99" s="247"/>
      <c r="E99" s="247"/>
      <c r="F99" s="247"/>
      <c r="G99" s="247"/>
      <c r="H99" s="247"/>
      <c r="I99" s="247"/>
      <c r="J99" s="247"/>
      <c r="K99" s="248"/>
    </row>
    <row r="100" spans="2:11" ht="45" customHeight="1">
      <c r="B100" s="249"/>
      <c r="C100" s="353" t="s">
        <v>832</v>
      </c>
      <c r="D100" s="353"/>
      <c r="E100" s="353"/>
      <c r="F100" s="353"/>
      <c r="G100" s="353"/>
      <c r="H100" s="353"/>
      <c r="I100" s="353"/>
      <c r="J100" s="353"/>
      <c r="K100" s="250"/>
    </row>
    <row r="101" spans="2:11" ht="17.25" customHeight="1">
      <c r="B101" s="249"/>
      <c r="C101" s="251" t="s">
        <v>788</v>
      </c>
      <c r="D101" s="251"/>
      <c r="E101" s="251"/>
      <c r="F101" s="251" t="s">
        <v>789</v>
      </c>
      <c r="G101" s="252"/>
      <c r="H101" s="251" t="s">
        <v>121</v>
      </c>
      <c r="I101" s="251" t="s">
        <v>59</v>
      </c>
      <c r="J101" s="251" t="s">
        <v>790</v>
      </c>
      <c r="K101" s="250"/>
    </row>
    <row r="102" spans="2:11" ht="17.25" customHeight="1">
      <c r="B102" s="249"/>
      <c r="C102" s="253" t="s">
        <v>791</v>
      </c>
      <c r="D102" s="253"/>
      <c r="E102" s="253"/>
      <c r="F102" s="254" t="s">
        <v>792</v>
      </c>
      <c r="G102" s="255"/>
      <c r="H102" s="253"/>
      <c r="I102" s="253"/>
      <c r="J102" s="253" t="s">
        <v>793</v>
      </c>
      <c r="K102" s="250"/>
    </row>
    <row r="103" spans="2:11" ht="5.25" customHeight="1">
      <c r="B103" s="249"/>
      <c r="C103" s="251"/>
      <c r="D103" s="251"/>
      <c r="E103" s="251"/>
      <c r="F103" s="251"/>
      <c r="G103" s="267"/>
      <c r="H103" s="251"/>
      <c r="I103" s="251"/>
      <c r="J103" s="251"/>
      <c r="K103" s="250"/>
    </row>
    <row r="104" spans="2:11" ht="15" customHeight="1">
      <c r="B104" s="249"/>
      <c r="C104" s="239" t="s">
        <v>55</v>
      </c>
      <c r="D104" s="256"/>
      <c r="E104" s="256"/>
      <c r="F104" s="258" t="s">
        <v>794</v>
      </c>
      <c r="G104" s="267"/>
      <c r="H104" s="239" t="s">
        <v>833</v>
      </c>
      <c r="I104" s="239" t="s">
        <v>796</v>
      </c>
      <c r="J104" s="239">
        <v>20</v>
      </c>
      <c r="K104" s="250"/>
    </row>
    <row r="105" spans="2:11" ht="15" customHeight="1">
      <c r="B105" s="249"/>
      <c r="C105" s="239" t="s">
        <v>797</v>
      </c>
      <c r="D105" s="239"/>
      <c r="E105" s="239"/>
      <c r="F105" s="258" t="s">
        <v>794</v>
      </c>
      <c r="G105" s="239"/>
      <c r="H105" s="239" t="s">
        <v>833</v>
      </c>
      <c r="I105" s="239" t="s">
        <v>796</v>
      </c>
      <c r="J105" s="239">
        <v>120</v>
      </c>
      <c r="K105" s="250"/>
    </row>
    <row r="106" spans="2:11" ht="15" customHeight="1">
      <c r="B106" s="259"/>
      <c r="C106" s="239" t="s">
        <v>799</v>
      </c>
      <c r="D106" s="239"/>
      <c r="E106" s="239"/>
      <c r="F106" s="258" t="s">
        <v>800</v>
      </c>
      <c r="G106" s="239"/>
      <c r="H106" s="239" t="s">
        <v>833</v>
      </c>
      <c r="I106" s="239" t="s">
        <v>796</v>
      </c>
      <c r="J106" s="239">
        <v>50</v>
      </c>
      <c r="K106" s="250"/>
    </row>
    <row r="107" spans="2:11" ht="15" customHeight="1">
      <c r="B107" s="259"/>
      <c r="C107" s="239" t="s">
        <v>802</v>
      </c>
      <c r="D107" s="239"/>
      <c r="E107" s="239"/>
      <c r="F107" s="258" t="s">
        <v>794</v>
      </c>
      <c r="G107" s="239"/>
      <c r="H107" s="239" t="s">
        <v>833</v>
      </c>
      <c r="I107" s="239" t="s">
        <v>804</v>
      </c>
      <c r="J107" s="239"/>
      <c r="K107" s="250"/>
    </row>
    <row r="108" spans="2:11" ht="15" customHeight="1">
      <c r="B108" s="259"/>
      <c r="C108" s="239" t="s">
        <v>813</v>
      </c>
      <c r="D108" s="239"/>
      <c r="E108" s="239"/>
      <c r="F108" s="258" t="s">
        <v>800</v>
      </c>
      <c r="G108" s="239"/>
      <c r="H108" s="239" t="s">
        <v>833</v>
      </c>
      <c r="I108" s="239" t="s">
        <v>796</v>
      </c>
      <c r="J108" s="239">
        <v>50</v>
      </c>
      <c r="K108" s="250"/>
    </row>
    <row r="109" spans="2:11" ht="15" customHeight="1">
      <c r="B109" s="259"/>
      <c r="C109" s="239" t="s">
        <v>821</v>
      </c>
      <c r="D109" s="239"/>
      <c r="E109" s="239"/>
      <c r="F109" s="258" t="s">
        <v>800</v>
      </c>
      <c r="G109" s="239"/>
      <c r="H109" s="239" t="s">
        <v>833</v>
      </c>
      <c r="I109" s="239" t="s">
        <v>796</v>
      </c>
      <c r="J109" s="239">
        <v>50</v>
      </c>
      <c r="K109" s="250"/>
    </row>
    <row r="110" spans="2:11" ht="15" customHeight="1">
      <c r="B110" s="259"/>
      <c r="C110" s="239" t="s">
        <v>819</v>
      </c>
      <c r="D110" s="239"/>
      <c r="E110" s="239"/>
      <c r="F110" s="258" t="s">
        <v>800</v>
      </c>
      <c r="G110" s="239"/>
      <c r="H110" s="239" t="s">
        <v>833</v>
      </c>
      <c r="I110" s="239" t="s">
        <v>796</v>
      </c>
      <c r="J110" s="239">
        <v>50</v>
      </c>
      <c r="K110" s="250"/>
    </row>
    <row r="111" spans="2:11" ht="15" customHeight="1">
      <c r="B111" s="259"/>
      <c r="C111" s="239" t="s">
        <v>55</v>
      </c>
      <c r="D111" s="239"/>
      <c r="E111" s="239"/>
      <c r="F111" s="258" t="s">
        <v>794</v>
      </c>
      <c r="G111" s="239"/>
      <c r="H111" s="239" t="s">
        <v>834</v>
      </c>
      <c r="I111" s="239" t="s">
        <v>796</v>
      </c>
      <c r="J111" s="239">
        <v>20</v>
      </c>
      <c r="K111" s="250"/>
    </row>
    <row r="112" spans="2:11" ht="15" customHeight="1">
      <c r="B112" s="259"/>
      <c r="C112" s="239" t="s">
        <v>835</v>
      </c>
      <c r="D112" s="239"/>
      <c r="E112" s="239"/>
      <c r="F112" s="258" t="s">
        <v>794</v>
      </c>
      <c r="G112" s="239"/>
      <c r="H112" s="239" t="s">
        <v>836</v>
      </c>
      <c r="I112" s="239" t="s">
        <v>796</v>
      </c>
      <c r="J112" s="239">
        <v>120</v>
      </c>
      <c r="K112" s="250"/>
    </row>
    <row r="113" spans="2:11" ht="15" customHeight="1">
      <c r="B113" s="259"/>
      <c r="C113" s="239" t="s">
        <v>40</v>
      </c>
      <c r="D113" s="239"/>
      <c r="E113" s="239"/>
      <c r="F113" s="258" t="s">
        <v>794</v>
      </c>
      <c r="G113" s="239"/>
      <c r="H113" s="239" t="s">
        <v>837</v>
      </c>
      <c r="I113" s="239" t="s">
        <v>828</v>
      </c>
      <c r="J113" s="239"/>
      <c r="K113" s="250"/>
    </row>
    <row r="114" spans="2:11" ht="15" customHeight="1">
      <c r="B114" s="259"/>
      <c r="C114" s="239" t="s">
        <v>50</v>
      </c>
      <c r="D114" s="239"/>
      <c r="E114" s="239"/>
      <c r="F114" s="258" t="s">
        <v>794</v>
      </c>
      <c r="G114" s="239"/>
      <c r="H114" s="239" t="s">
        <v>838</v>
      </c>
      <c r="I114" s="239" t="s">
        <v>828</v>
      </c>
      <c r="J114" s="239"/>
      <c r="K114" s="250"/>
    </row>
    <row r="115" spans="2:11" ht="15" customHeight="1">
      <c r="B115" s="259"/>
      <c r="C115" s="239" t="s">
        <v>59</v>
      </c>
      <c r="D115" s="239"/>
      <c r="E115" s="239"/>
      <c r="F115" s="258" t="s">
        <v>794</v>
      </c>
      <c r="G115" s="239"/>
      <c r="H115" s="239" t="s">
        <v>839</v>
      </c>
      <c r="I115" s="239" t="s">
        <v>840</v>
      </c>
      <c r="J115" s="239"/>
      <c r="K115" s="250"/>
    </row>
    <row r="116" spans="2:11" ht="15" customHeight="1">
      <c r="B116" s="262"/>
      <c r="C116" s="268"/>
      <c r="D116" s="268"/>
      <c r="E116" s="268"/>
      <c r="F116" s="268"/>
      <c r="G116" s="268"/>
      <c r="H116" s="268"/>
      <c r="I116" s="268"/>
      <c r="J116" s="268"/>
      <c r="K116" s="264"/>
    </row>
    <row r="117" spans="2:11" ht="18.75" customHeight="1">
      <c r="B117" s="269"/>
      <c r="C117" s="235"/>
      <c r="D117" s="235"/>
      <c r="E117" s="235"/>
      <c r="F117" s="270"/>
      <c r="G117" s="235"/>
      <c r="H117" s="235"/>
      <c r="I117" s="235"/>
      <c r="J117" s="235"/>
      <c r="K117" s="269"/>
    </row>
    <row r="118" spans="2:11" ht="18.75" customHeight="1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</row>
    <row r="119" spans="2:11" ht="7.5" customHeight="1">
      <c r="B119" s="271"/>
      <c r="C119" s="272"/>
      <c r="D119" s="272"/>
      <c r="E119" s="272"/>
      <c r="F119" s="272"/>
      <c r="G119" s="272"/>
      <c r="H119" s="272"/>
      <c r="I119" s="272"/>
      <c r="J119" s="272"/>
      <c r="K119" s="273"/>
    </row>
    <row r="120" spans="2:11" ht="45" customHeight="1">
      <c r="B120" s="274"/>
      <c r="C120" s="350" t="s">
        <v>841</v>
      </c>
      <c r="D120" s="350"/>
      <c r="E120" s="350"/>
      <c r="F120" s="350"/>
      <c r="G120" s="350"/>
      <c r="H120" s="350"/>
      <c r="I120" s="350"/>
      <c r="J120" s="350"/>
      <c r="K120" s="275"/>
    </row>
    <row r="121" spans="2:11" ht="17.25" customHeight="1">
      <c r="B121" s="276"/>
      <c r="C121" s="251" t="s">
        <v>788</v>
      </c>
      <c r="D121" s="251"/>
      <c r="E121" s="251"/>
      <c r="F121" s="251" t="s">
        <v>789</v>
      </c>
      <c r="G121" s="252"/>
      <c r="H121" s="251" t="s">
        <v>121</v>
      </c>
      <c r="I121" s="251" t="s">
        <v>59</v>
      </c>
      <c r="J121" s="251" t="s">
        <v>790</v>
      </c>
      <c r="K121" s="277"/>
    </row>
    <row r="122" spans="2:11" ht="17.25" customHeight="1">
      <c r="B122" s="276"/>
      <c r="C122" s="253" t="s">
        <v>791</v>
      </c>
      <c r="D122" s="253"/>
      <c r="E122" s="253"/>
      <c r="F122" s="254" t="s">
        <v>792</v>
      </c>
      <c r="G122" s="255"/>
      <c r="H122" s="253"/>
      <c r="I122" s="253"/>
      <c r="J122" s="253" t="s">
        <v>793</v>
      </c>
      <c r="K122" s="277"/>
    </row>
    <row r="123" spans="2:11" ht="5.25" customHeight="1">
      <c r="B123" s="278"/>
      <c r="C123" s="256"/>
      <c r="D123" s="256"/>
      <c r="E123" s="256"/>
      <c r="F123" s="256"/>
      <c r="G123" s="239"/>
      <c r="H123" s="256"/>
      <c r="I123" s="256"/>
      <c r="J123" s="256"/>
      <c r="K123" s="279"/>
    </row>
    <row r="124" spans="2:11" ht="15" customHeight="1">
      <c r="B124" s="278"/>
      <c r="C124" s="239" t="s">
        <v>797</v>
      </c>
      <c r="D124" s="256"/>
      <c r="E124" s="256"/>
      <c r="F124" s="258" t="s">
        <v>794</v>
      </c>
      <c r="G124" s="239"/>
      <c r="H124" s="239" t="s">
        <v>833</v>
      </c>
      <c r="I124" s="239" t="s">
        <v>796</v>
      </c>
      <c r="J124" s="239">
        <v>120</v>
      </c>
      <c r="K124" s="280"/>
    </row>
    <row r="125" spans="2:11" ht="15" customHeight="1">
      <c r="B125" s="278"/>
      <c r="C125" s="239" t="s">
        <v>842</v>
      </c>
      <c r="D125" s="239"/>
      <c r="E125" s="239"/>
      <c r="F125" s="258" t="s">
        <v>794</v>
      </c>
      <c r="G125" s="239"/>
      <c r="H125" s="239" t="s">
        <v>843</v>
      </c>
      <c r="I125" s="239" t="s">
        <v>796</v>
      </c>
      <c r="J125" s="239" t="s">
        <v>844</v>
      </c>
      <c r="K125" s="280"/>
    </row>
    <row r="126" spans="2:11" ht="15" customHeight="1">
      <c r="B126" s="278"/>
      <c r="C126" s="239" t="s">
        <v>743</v>
      </c>
      <c r="D126" s="239"/>
      <c r="E126" s="239"/>
      <c r="F126" s="258" t="s">
        <v>794</v>
      </c>
      <c r="G126" s="239"/>
      <c r="H126" s="239" t="s">
        <v>845</v>
      </c>
      <c r="I126" s="239" t="s">
        <v>796</v>
      </c>
      <c r="J126" s="239" t="s">
        <v>844</v>
      </c>
      <c r="K126" s="280"/>
    </row>
    <row r="127" spans="2:11" ht="15" customHeight="1">
      <c r="B127" s="278"/>
      <c r="C127" s="239" t="s">
        <v>805</v>
      </c>
      <c r="D127" s="239"/>
      <c r="E127" s="239"/>
      <c r="F127" s="258" t="s">
        <v>800</v>
      </c>
      <c r="G127" s="239"/>
      <c r="H127" s="239" t="s">
        <v>806</v>
      </c>
      <c r="I127" s="239" t="s">
        <v>796</v>
      </c>
      <c r="J127" s="239">
        <v>15</v>
      </c>
      <c r="K127" s="280"/>
    </row>
    <row r="128" spans="2:11" ht="15" customHeight="1">
      <c r="B128" s="278"/>
      <c r="C128" s="260" t="s">
        <v>807</v>
      </c>
      <c r="D128" s="260"/>
      <c r="E128" s="260"/>
      <c r="F128" s="261" t="s">
        <v>800</v>
      </c>
      <c r="G128" s="260"/>
      <c r="H128" s="260" t="s">
        <v>808</v>
      </c>
      <c r="I128" s="260" t="s">
        <v>796</v>
      </c>
      <c r="J128" s="260">
        <v>15</v>
      </c>
      <c r="K128" s="280"/>
    </row>
    <row r="129" spans="2:11" ht="15" customHeight="1">
      <c r="B129" s="278"/>
      <c r="C129" s="260" t="s">
        <v>809</v>
      </c>
      <c r="D129" s="260"/>
      <c r="E129" s="260"/>
      <c r="F129" s="261" t="s">
        <v>800</v>
      </c>
      <c r="G129" s="260"/>
      <c r="H129" s="260" t="s">
        <v>810</v>
      </c>
      <c r="I129" s="260" t="s">
        <v>796</v>
      </c>
      <c r="J129" s="260">
        <v>20</v>
      </c>
      <c r="K129" s="280"/>
    </row>
    <row r="130" spans="2:11" ht="15" customHeight="1">
      <c r="B130" s="278"/>
      <c r="C130" s="260" t="s">
        <v>811</v>
      </c>
      <c r="D130" s="260"/>
      <c r="E130" s="260"/>
      <c r="F130" s="261" t="s">
        <v>800</v>
      </c>
      <c r="G130" s="260"/>
      <c r="H130" s="260" t="s">
        <v>812</v>
      </c>
      <c r="I130" s="260" t="s">
        <v>796</v>
      </c>
      <c r="J130" s="260">
        <v>20</v>
      </c>
      <c r="K130" s="280"/>
    </row>
    <row r="131" spans="2:11" ht="15" customHeight="1">
      <c r="B131" s="278"/>
      <c r="C131" s="239" t="s">
        <v>799</v>
      </c>
      <c r="D131" s="239"/>
      <c r="E131" s="239"/>
      <c r="F131" s="258" t="s">
        <v>800</v>
      </c>
      <c r="G131" s="239"/>
      <c r="H131" s="239" t="s">
        <v>833</v>
      </c>
      <c r="I131" s="239" t="s">
        <v>796</v>
      </c>
      <c r="J131" s="239">
        <v>50</v>
      </c>
      <c r="K131" s="280"/>
    </row>
    <row r="132" spans="2:11" ht="15" customHeight="1">
      <c r="B132" s="278"/>
      <c r="C132" s="239" t="s">
        <v>813</v>
      </c>
      <c r="D132" s="239"/>
      <c r="E132" s="239"/>
      <c r="F132" s="258" t="s">
        <v>800</v>
      </c>
      <c r="G132" s="239"/>
      <c r="H132" s="239" t="s">
        <v>833</v>
      </c>
      <c r="I132" s="239" t="s">
        <v>796</v>
      </c>
      <c r="J132" s="239">
        <v>50</v>
      </c>
      <c r="K132" s="280"/>
    </row>
    <row r="133" spans="2:11" ht="15" customHeight="1">
      <c r="B133" s="278"/>
      <c r="C133" s="239" t="s">
        <v>819</v>
      </c>
      <c r="D133" s="239"/>
      <c r="E133" s="239"/>
      <c r="F133" s="258" t="s">
        <v>800</v>
      </c>
      <c r="G133" s="239"/>
      <c r="H133" s="239" t="s">
        <v>833</v>
      </c>
      <c r="I133" s="239" t="s">
        <v>796</v>
      </c>
      <c r="J133" s="239">
        <v>50</v>
      </c>
      <c r="K133" s="280"/>
    </row>
    <row r="134" spans="2:11" ht="15" customHeight="1">
      <c r="B134" s="278"/>
      <c r="C134" s="239" t="s">
        <v>821</v>
      </c>
      <c r="D134" s="239"/>
      <c r="E134" s="239"/>
      <c r="F134" s="258" t="s">
        <v>800</v>
      </c>
      <c r="G134" s="239"/>
      <c r="H134" s="239" t="s">
        <v>833</v>
      </c>
      <c r="I134" s="239" t="s">
        <v>796</v>
      </c>
      <c r="J134" s="239">
        <v>50</v>
      </c>
      <c r="K134" s="280"/>
    </row>
    <row r="135" spans="2:11" ht="15" customHeight="1">
      <c r="B135" s="278"/>
      <c r="C135" s="239" t="s">
        <v>126</v>
      </c>
      <c r="D135" s="239"/>
      <c r="E135" s="239"/>
      <c r="F135" s="258" t="s">
        <v>800</v>
      </c>
      <c r="G135" s="239"/>
      <c r="H135" s="239" t="s">
        <v>846</v>
      </c>
      <c r="I135" s="239" t="s">
        <v>796</v>
      </c>
      <c r="J135" s="239">
        <v>255</v>
      </c>
      <c r="K135" s="280"/>
    </row>
    <row r="136" spans="2:11" ht="15" customHeight="1">
      <c r="B136" s="278"/>
      <c r="C136" s="239" t="s">
        <v>823</v>
      </c>
      <c r="D136" s="239"/>
      <c r="E136" s="239"/>
      <c r="F136" s="258" t="s">
        <v>794</v>
      </c>
      <c r="G136" s="239"/>
      <c r="H136" s="239" t="s">
        <v>847</v>
      </c>
      <c r="I136" s="239" t="s">
        <v>825</v>
      </c>
      <c r="J136" s="239"/>
      <c r="K136" s="280"/>
    </row>
    <row r="137" spans="2:11" ht="15" customHeight="1">
      <c r="B137" s="278"/>
      <c r="C137" s="239" t="s">
        <v>826</v>
      </c>
      <c r="D137" s="239"/>
      <c r="E137" s="239"/>
      <c r="F137" s="258" t="s">
        <v>794</v>
      </c>
      <c r="G137" s="239"/>
      <c r="H137" s="239" t="s">
        <v>848</v>
      </c>
      <c r="I137" s="239" t="s">
        <v>828</v>
      </c>
      <c r="J137" s="239"/>
      <c r="K137" s="280"/>
    </row>
    <row r="138" spans="2:11" ht="15" customHeight="1">
      <c r="B138" s="278"/>
      <c r="C138" s="239" t="s">
        <v>829</v>
      </c>
      <c r="D138" s="239"/>
      <c r="E138" s="239"/>
      <c r="F138" s="258" t="s">
        <v>794</v>
      </c>
      <c r="G138" s="239"/>
      <c r="H138" s="239" t="s">
        <v>829</v>
      </c>
      <c r="I138" s="239" t="s">
        <v>828</v>
      </c>
      <c r="J138" s="239"/>
      <c r="K138" s="280"/>
    </row>
    <row r="139" spans="2:11" ht="15" customHeight="1">
      <c r="B139" s="278"/>
      <c r="C139" s="239" t="s">
        <v>40</v>
      </c>
      <c r="D139" s="239"/>
      <c r="E139" s="239"/>
      <c r="F139" s="258" t="s">
        <v>794</v>
      </c>
      <c r="G139" s="239"/>
      <c r="H139" s="239" t="s">
        <v>849</v>
      </c>
      <c r="I139" s="239" t="s">
        <v>828</v>
      </c>
      <c r="J139" s="239"/>
      <c r="K139" s="280"/>
    </row>
    <row r="140" spans="2:11" ht="15" customHeight="1">
      <c r="B140" s="278"/>
      <c r="C140" s="239" t="s">
        <v>850</v>
      </c>
      <c r="D140" s="239"/>
      <c r="E140" s="239"/>
      <c r="F140" s="258" t="s">
        <v>794</v>
      </c>
      <c r="G140" s="239"/>
      <c r="H140" s="239" t="s">
        <v>851</v>
      </c>
      <c r="I140" s="239" t="s">
        <v>828</v>
      </c>
      <c r="J140" s="239"/>
      <c r="K140" s="280"/>
    </row>
    <row r="141" spans="2:11" ht="15" customHeight="1">
      <c r="B141" s="281"/>
      <c r="C141" s="282"/>
      <c r="D141" s="282"/>
      <c r="E141" s="282"/>
      <c r="F141" s="282"/>
      <c r="G141" s="282"/>
      <c r="H141" s="282"/>
      <c r="I141" s="282"/>
      <c r="J141" s="282"/>
      <c r="K141" s="283"/>
    </row>
    <row r="142" spans="2:11" ht="18.75" customHeight="1">
      <c r="B142" s="235"/>
      <c r="C142" s="235"/>
      <c r="D142" s="235"/>
      <c r="E142" s="235"/>
      <c r="F142" s="270"/>
      <c r="G142" s="235"/>
      <c r="H142" s="235"/>
      <c r="I142" s="235"/>
      <c r="J142" s="235"/>
      <c r="K142" s="235"/>
    </row>
    <row r="143" spans="2:11" ht="18.75" customHeight="1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</row>
    <row r="144" spans="2:11" ht="7.5" customHeight="1">
      <c r="B144" s="246"/>
      <c r="C144" s="247"/>
      <c r="D144" s="247"/>
      <c r="E144" s="247"/>
      <c r="F144" s="247"/>
      <c r="G144" s="247"/>
      <c r="H144" s="247"/>
      <c r="I144" s="247"/>
      <c r="J144" s="247"/>
      <c r="K144" s="248"/>
    </row>
    <row r="145" spans="2:11" ht="45" customHeight="1">
      <c r="B145" s="249"/>
      <c r="C145" s="353" t="s">
        <v>852</v>
      </c>
      <c r="D145" s="353"/>
      <c r="E145" s="353"/>
      <c r="F145" s="353"/>
      <c r="G145" s="353"/>
      <c r="H145" s="353"/>
      <c r="I145" s="353"/>
      <c r="J145" s="353"/>
      <c r="K145" s="250"/>
    </row>
    <row r="146" spans="2:11" ht="17.25" customHeight="1">
      <c r="B146" s="249"/>
      <c r="C146" s="251" t="s">
        <v>788</v>
      </c>
      <c r="D146" s="251"/>
      <c r="E146" s="251"/>
      <c r="F146" s="251" t="s">
        <v>789</v>
      </c>
      <c r="G146" s="252"/>
      <c r="H146" s="251" t="s">
        <v>121</v>
      </c>
      <c r="I146" s="251" t="s">
        <v>59</v>
      </c>
      <c r="J146" s="251" t="s">
        <v>790</v>
      </c>
      <c r="K146" s="250"/>
    </row>
    <row r="147" spans="2:11" ht="17.25" customHeight="1">
      <c r="B147" s="249"/>
      <c r="C147" s="253" t="s">
        <v>791</v>
      </c>
      <c r="D147" s="253"/>
      <c r="E147" s="253"/>
      <c r="F147" s="254" t="s">
        <v>792</v>
      </c>
      <c r="G147" s="255"/>
      <c r="H147" s="253"/>
      <c r="I147" s="253"/>
      <c r="J147" s="253" t="s">
        <v>793</v>
      </c>
      <c r="K147" s="250"/>
    </row>
    <row r="148" spans="2:11" ht="5.25" customHeight="1">
      <c r="B148" s="259"/>
      <c r="C148" s="256"/>
      <c r="D148" s="256"/>
      <c r="E148" s="256"/>
      <c r="F148" s="256"/>
      <c r="G148" s="257"/>
      <c r="H148" s="256"/>
      <c r="I148" s="256"/>
      <c r="J148" s="256"/>
      <c r="K148" s="280"/>
    </row>
    <row r="149" spans="2:11" ht="15" customHeight="1">
      <c r="B149" s="259"/>
      <c r="C149" s="284" t="s">
        <v>797</v>
      </c>
      <c r="D149" s="239"/>
      <c r="E149" s="239"/>
      <c r="F149" s="285" t="s">
        <v>794</v>
      </c>
      <c r="G149" s="239"/>
      <c r="H149" s="284" t="s">
        <v>833</v>
      </c>
      <c r="I149" s="284" t="s">
        <v>796</v>
      </c>
      <c r="J149" s="284">
        <v>120</v>
      </c>
      <c r="K149" s="280"/>
    </row>
    <row r="150" spans="2:11" ht="15" customHeight="1">
      <c r="B150" s="259"/>
      <c r="C150" s="284" t="s">
        <v>842</v>
      </c>
      <c r="D150" s="239"/>
      <c r="E150" s="239"/>
      <c r="F150" s="285" t="s">
        <v>794</v>
      </c>
      <c r="G150" s="239"/>
      <c r="H150" s="284" t="s">
        <v>853</v>
      </c>
      <c r="I150" s="284" t="s">
        <v>796</v>
      </c>
      <c r="J150" s="284" t="s">
        <v>844</v>
      </c>
      <c r="K150" s="280"/>
    </row>
    <row r="151" spans="2:11" ht="15" customHeight="1">
      <c r="B151" s="259"/>
      <c r="C151" s="284" t="s">
        <v>743</v>
      </c>
      <c r="D151" s="239"/>
      <c r="E151" s="239"/>
      <c r="F151" s="285" t="s">
        <v>794</v>
      </c>
      <c r="G151" s="239"/>
      <c r="H151" s="284" t="s">
        <v>854</v>
      </c>
      <c r="I151" s="284" t="s">
        <v>796</v>
      </c>
      <c r="J151" s="284" t="s">
        <v>844</v>
      </c>
      <c r="K151" s="280"/>
    </row>
    <row r="152" spans="2:11" ht="15" customHeight="1">
      <c r="B152" s="259"/>
      <c r="C152" s="284" t="s">
        <v>799</v>
      </c>
      <c r="D152" s="239"/>
      <c r="E152" s="239"/>
      <c r="F152" s="285" t="s">
        <v>800</v>
      </c>
      <c r="G152" s="239"/>
      <c r="H152" s="284" t="s">
        <v>833</v>
      </c>
      <c r="I152" s="284" t="s">
        <v>796</v>
      </c>
      <c r="J152" s="284">
        <v>50</v>
      </c>
      <c r="K152" s="280"/>
    </row>
    <row r="153" spans="2:11" ht="15" customHeight="1">
      <c r="B153" s="259"/>
      <c r="C153" s="284" t="s">
        <v>802</v>
      </c>
      <c r="D153" s="239"/>
      <c r="E153" s="239"/>
      <c r="F153" s="285" t="s">
        <v>794</v>
      </c>
      <c r="G153" s="239"/>
      <c r="H153" s="284" t="s">
        <v>833</v>
      </c>
      <c r="I153" s="284" t="s">
        <v>804</v>
      </c>
      <c r="J153" s="284"/>
      <c r="K153" s="280"/>
    </row>
    <row r="154" spans="2:11" ht="15" customHeight="1">
      <c r="B154" s="259"/>
      <c r="C154" s="284" t="s">
        <v>813</v>
      </c>
      <c r="D154" s="239"/>
      <c r="E154" s="239"/>
      <c r="F154" s="285" t="s">
        <v>800</v>
      </c>
      <c r="G154" s="239"/>
      <c r="H154" s="284" t="s">
        <v>833</v>
      </c>
      <c r="I154" s="284" t="s">
        <v>796</v>
      </c>
      <c r="J154" s="284">
        <v>50</v>
      </c>
      <c r="K154" s="280"/>
    </row>
    <row r="155" spans="2:11" ht="15" customHeight="1">
      <c r="B155" s="259"/>
      <c r="C155" s="284" t="s">
        <v>821</v>
      </c>
      <c r="D155" s="239"/>
      <c r="E155" s="239"/>
      <c r="F155" s="285" t="s">
        <v>800</v>
      </c>
      <c r="G155" s="239"/>
      <c r="H155" s="284" t="s">
        <v>833</v>
      </c>
      <c r="I155" s="284" t="s">
        <v>796</v>
      </c>
      <c r="J155" s="284">
        <v>50</v>
      </c>
      <c r="K155" s="280"/>
    </row>
    <row r="156" spans="2:11" ht="15" customHeight="1">
      <c r="B156" s="259"/>
      <c r="C156" s="284" t="s">
        <v>819</v>
      </c>
      <c r="D156" s="239"/>
      <c r="E156" s="239"/>
      <c r="F156" s="285" t="s">
        <v>800</v>
      </c>
      <c r="G156" s="239"/>
      <c r="H156" s="284" t="s">
        <v>833</v>
      </c>
      <c r="I156" s="284" t="s">
        <v>796</v>
      </c>
      <c r="J156" s="284">
        <v>50</v>
      </c>
      <c r="K156" s="280"/>
    </row>
    <row r="157" spans="2:11" ht="15" customHeight="1">
      <c r="B157" s="259"/>
      <c r="C157" s="284" t="s">
        <v>104</v>
      </c>
      <c r="D157" s="239"/>
      <c r="E157" s="239"/>
      <c r="F157" s="285" t="s">
        <v>794</v>
      </c>
      <c r="G157" s="239"/>
      <c r="H157" s="284" t="s">
        <v>855</v>
      </c>
      <c r="I157" s="284" t="s">
        <v>796</v>
      </c>
      <c r="J157" s="284" t="s">
        <v>856</v>
      </c>
      <c r="K157" s="280"/>
    </row>
    <row r="158" spans="2:11" ht="15" customHeight="1">
      <c r="B158" s="259"/>
      <c r="C158" s="284" t="s">
        <v>857</v>
      </c>
      <c r="D158" s="239"/>
      <c r="E158" s="239"/>
      <c r="F158" s="285" t="s">
        <v>794</v>
      </c>
      <c r="G158" s="239"/>
      <c r="H158" s="284" t="s">
        <v>858</v>
      </c>
      <c r="I158" s="284" t="s">
        <v>828</v>
      </c>
      <c r="J158" s="284"/>
      <c r="K158" s="280"/>
    </row>
    <row r="159" spans="2:11" ht="15" customHeight="1">
      <c r="B159" s="286"/>
      <c r="C159" s="268"/>
      <c r="D159" s="268"/>
      <c r="E159" s="268"/>
      <c r="F159" s="268"/>
      <c r="G159" s="268"/>
      <c r="H159" s="268"/>
      <c r="I159" s="268"/>
      <c r="J159" s="268"/>
      <c r="K159" s="287"/>
    </row>
    <row r="160" spans="2:11" ht="18.75" customHeight="1">
      <c r="B160" s="235"/>
      <c r="C160" s="239"/>
      <c r="D160" s="239"/>
      <c r="E160" s="239"/>
      <c r="F160" s="258"/>
      <c r="G160" s="239"/>
      <c r="H160" s="239"/>
      <c r="I160" s="239"/>
      <c r="J160" s="239"/>
      <c r="K160" s="235"/>
    </row>
    <row r="161" spans="2:11" ht="18.75" customHeight="1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</row>
    <row r="162" spans="2:11" ht="7.5" customHeight="1">
      <c r="B162" s="226"/>
      <c r="C162" s="227"/>
      <c r="D162" s="227"/>
      <c r="E162" s="227"/>
      <c r="F162" s="227"/>
      <c r="G162" s="227"/>
      <c r="H162" s="227"/>
      <c r="I162" s="227"/>
      <c r="J162" s="227"/>
      <c r="K162" s="228"/>
    </row>
    <row r="163" spans="2:11" ht="45" customHeight="1">
      <c r="B163" s="229"/>
      <c r="C163" s="350" t="s">
        <v>859</v>
      </c>
      <c r="D163" s="350"/>
      <c r="E163" s="350"/>
      <c r="F163" s="350"/>
      <c r="G163" s="350"/>
      <c r="H163" s="350"/>
      <c r="I163" s="350"/>
      <c r="J163" s="350"/>
      <c r="K163" s="230"/>
    </row>
    <row r="164" spans="2:11" ht="17.25" customHeight="1">
      <c r="B164" s="229"/>
      <c r="C164" s="251" t="s">
        <v>788</v>
      </c>
      <c r="D164" s="251"/>
      <c r="E164" s="251"/>
      <c r="F164" s="251" t="s">
        <v>789</v>
      </c>
      <c r="G164" s="288"/>
      <c r="H164" s="289" t="s">
        <v>121</v>
      </c>
      <c r="I164" s="289" t="s">
        <v>59</v>
      </c>
      <c r="J164" s="251" t="s">
        <v>790</v>
      </c>
      <c r="K164" s="230"/>
    </row>
    <row r="165" spans="2:11" ht="17.25" customHeight="1">
      <c r="B165" s="232"/>
      <c r="C165" s="253" t="s">
        <v>791</v>
      </c>
      <c r="D165" s="253"/>
      <c r="E165" s="253"/>
      <c r="F165" s="254" t="s">
        <v>792</v>
      </c>
      <c r="G165" s="290"/>
      <c r="H165" s="291"/>
      <c r="I165" s="291"/>
      <c r="J165" s="253" t="s">
        <v>793</v>
      </c>
      <c r="K165" s="233"/>
    </row>
    <row r="166" spans="2:11" ht="5.25" customHeight="1">
      <c r="B166" s="259"/>
      <c r="C166" s="256"/>
      <c r="D166" s="256"/>
      <c r="E166" s="256"/>
      <c r="F166" s="256"/>
      <c r="G166" s="257"/>
      <c r="H166" s="256"/>
      <c r="I166" s="256"/>
      <c r="J166" s="256"/>
      <c r="K166" s="280"/>
    </row>
    <row r="167" spans="2:11" ht="15" customHeight="1">
      <c r="B167" s="259"/>
      <c r="C167" s="239" t="s">
        <v>797</v>
      </c>
      <c r="D167" s="239"/>
      <c r="E167" s="239"/>
      <c r="F167" s="258" t="s">
        <v>794</v>
      </c>
      <c r="G167" s="239"/>
      <c r="H167" s="239" t="s">
        <v>833</v>
      </c>
      <c r="I167" s="239" t="s">
        <v>796</v>
      </c>
      <c r="J167" s="239">
        <v>120</v>
      </c>
      <c r="K167" s="280"/>
    </row>
    <row r="168" spans="2:11" ht="15" customHeight="1">
      <c r="B168" s="259"/>
      <c r="C168" s="239" t="s">
        <v>842</v>
      </c>
      <c r="D168" s="239"/>
      <c r="E168" s="239"/>
      <c r="F168" s="258" t="s">
        <v>794</v>
      </c>
      <c r="G168" s="239"/>
      <c r="H168" s="239" t="s">
        <v>843</v>
      </c>
      <c r="I168" s="239" t="s">
        <v>796</v>
      </c>
      <c r="J168" s="239" t="s">
        <v>844</v>
      </c>
      <c r="K168" s="280"/>
    </row>
    <row r="169" spans="2:11" ht="15" customHeight="1">
      <c r="B169" s="259"/>
      <c r="C169" s="239" t="s">
        <v>743</v>
      </c>
      <c r="D169" s="239"/>
      <c r="E169" s="239"/>
      <c r="F169" s="258" t="s">
        <v>794</v>
      </c>
      <c r="G169" s="239"/>
      <c r="H169" s="239" t="s">
        <v>860</v>
      </c>
      <c r="I169" s="239" t="s">
        <v>796</v>
      </c>
      <c r="J169" s="239" t="s">
        <v>844</v>
      </c>
      <c r="K169" s="280"/>
    </row>
    <row r="170" spans="2:11" ht="15" customHeight="1">
      <c r="B170" s="259"/>
      <c r="C170" s="239" t="s">
        <v>799</v>
      </c>
      <c r="D170" s="239"/>
      <c r="E170" s="239"/>
      <c r="F170" s="258" t="s">
        <v>800</v>
      </c>
      <c r="G170" s="239"/>
      <c r="H170" s="239" t="s">
        <v>860</v>
      </c>
      <c r="I170" s="239" t="s">
        <v>796</v>
      </c>
      <c r="J170" s="239">
        <v>50</v>
      </c>
      <c r="K170" s="280"/>
    </row>
    <row r="171" spans="2:11" ht="15" customHeight="1">
      <c r="B171" s="259"/>
      <c r="C171" s="239" t="s">
        <v>802</v>
      </c>
      <c r="D171" s="239"/>
      <c r="E171" s="239"/>
      <c r="F171" s="258" t="s">
        <v>794</v>
      </c>
      <c r="G171" s="239"/>
      <c r="H171" s="239" t="s">
        <v>860</v>
      </c>
      <c r="I171" s="239" t="s">
        <v>804</v>
      </c>
      <c r="J171" s="239"/>
      <c r="K171" s="280"/>
    </row>
    <row r="172" spans="2:11" ht="15" customHeight="1">
      <c r="B172" s="259"/>
      <c r="C172" s="239" t="s">
        <v>813</v>
      </c>
      <c r="D172" s="239"/>
      <c r="E172" s="239"/>
      <c r="F172" s="258" t="s">
        <v>800</v>
      </c>
      <c r="G172" s="239"/>
      <c r="H172" s="239" t="s">
        <v>860</v>
      </c>
      <c r="I172" s="239" t="s">
        <v>796</v>
      </c>
      <c r="J172" s="239">
        <v>50</v>
      </c>
      <c r="K172" s="280"/>
    </row>
    <row r="173" spans="2:11" ht="15" customHeight="1">
      <c r="B173" s="259"/>
      <c r="C173" s="239" t="s">
        <v>821</v>
      </c>
      <c r="D173" s="239"/>
      <c r="E173" s="239"/>
      <c r="F173" s="258" t="s">
        <v>800</v>
      </c>
      <c r="G173" s="239"/>
      <c r="H173" s="239" t="s">
        <v>860</v>
      </c>
      <c r="I173" s="239" t="s">
        <v>796</v>
      </c>
      <c r="J173" s="239">
        <v>50</v>
      </c>
      <c r="K173" s="280"/>
    </row>
    <row r="174" spans="2:11" ht="15" customHeight="1">
      <c r="B174" s="259"/>
      <c r="C174" s="239" t="s">
        <v>819</v>
      </c>
      <c r="D174" s="239"/>
      <c r="E174" s="239"/>
      <c r="F174" s="258" t="s">
        <v>800</v>
      </c>
      <c r="G174" s="239"/>
      <c r="H174" s="239" t="s">
        <v>860</v>
      </c>
      <c r="I174" s="239" t="s">
        <v>796</v>
      </c>
      <c r="J174" s="239">
        <v>50</v>
      </c>
      <c r="K174" s="280"/>
    </row>
    <row r="175" spans="2:11" ht="15" customHeight="1">
      <c r="B175" s="259"/>
      <c r="C175" s="239" t="s">
        <v>120</v>
      </c>
      <c r="D175" s="239"/>
      <c r="E175" s="239"/>
      <c r="F175" s="258" t="s">
        <v>794</v>
      </c>
      <c r="G175" s="239"/>
      <c r="H175" s="239" t="s">
        <v>861</v>
      </c>
      <c r="I175" s="239" t="s">
        <v>862</v>
      </c>
      <c r="J175" s="239"/>
      <c r="K175" s="280"/>
    </row>
    <row r="176" spans="2:11" ht="15" customHeight="1">
      <c r="B176" s="259"/>
      <c r="C176" s="239" t="s">
        <v>59</v>
      </c>
      <c r="D176" s="239"/>
      <c r="E176" s="239"/>
      <c r="F176" s="258" t="s">
        <v>794</v>
      </c>
      <c r="G176" s="239"/>
      <c r="H176" s="239" t="s">
        <v>863</v>
      </c>
      <c r="I176" s="239" t="s">
        <v>864</v>
      </c>
      <c r="J176" s="239">
        <v>1</v>
      </c>
      <c r="K176" s="280"/>
    </row>
    <row r="177" spans="2:11" ht="15" customHeight="1">
      <c r="B177" s="259"/>
      <c r="C177" s="239" t="s">
        <v>55</v>
      </c>
      <c r="D177" s="239"/>
      <c r="E177" s="239"/>
      <c r="F177" s="258" t="s">
        <v>794</v>
      </c>
      <c r="G177" s="239"/>
      <c r="H177" s="239" t="s">
        <v>865</v>
      </c>
      <c r="I177" s="239" t="s">
        <v>796</v>
      </c>
      <c r="J177" s="239">
        <v>20</v>
      </c>
      <c r="K177" s="280"/>
    </row>
    <row r="178" spans="2:11" ht="15" customHeight="1">
      <c r="B178" s="259"/>
      <c r="C178" s="239" t="s">
        <v>121</v>
      </c>
      <c r="D178" s="239"/>
      <c r="E178" s="239"/>
      <c r="F178" s="258" t="s">
        <v>794</v>
      </c>
      <c r="G178" s="239"/>
      <c r="H178" s="239" t="s">
        <v>866</v>
      </c>
      <c r="I178" s="239" t="s">
        <v>796</v>
      </c>
      <c r="J178" s="239">
        <v>255</v>
      </c>
      <c r="K178" s="280"/>
    </row>
    <row r="179" spans="2:11" ht="15" customHeight="1">
      <c r="B179" s="259"/>
      <c r="C179" s="239" t="s">
        <v>122</v>
      </c>
      <c r="D179" s="239"/>
      <c r="E179" s="239"/>
      <c r="F179" s="258" t="s">
        <v>794</v>
      </c>
      <c r="G179" s="239"/>
      <c r="H179" s="239" t="s">
        <v>759</v>
      </c>
      <c r="I179" s="239" t="s">
        <v>796</v>
      </c>
      <c r="J179" s="239">
        <v>10</v>
      </c>
      <c r="K179" s="280"/>
    </row>
    <row r="180" spans="2:11" ht="15" customHeight="1">
      <c r="B180" s="259"/>
      <c r="C180" s="239" t="s">
        <v>123</v>
      </c>
      <c r="D180" s="239"/>
      <c r="E180" s="239"/>
      <c r="F180" s="258" t="s">
        <v>794</v>
      </c>
      <c r="G180" s="239"/>
      <c r="H180" s="239" t="s">
        <v>867</v>
      </c>
      <c r="I180" s="239" t="s">
        <v>828</v>
      </c>
      <c r="J180" s="239"/>
      <c r="K180" s="280"/>
    </row>
    <row r="181" spans="2:11" ht="15" customHeight="1">
      <c r="B181" s="259"/>
      <c r="C181" s="239" t="s">
        <v>868</v>
      </c>
      <c r="D181" s="239"/>
      <c r="E181" s="239"/>
      <c r="F181" s="258" t="s">
        <v>794</v>
      </c>
      <c r="G181" s="239"/>
      <c r="H181" s="239" t="s">
        <v>869</v>
      </c>
      <c r="I181" s="239" t="s">
        <v>828</v>
      </c>
      <c r="J181" s="239"/>
      <c r="K181" s="280"/>
    </row>
    <row r="182" spans="2:11" ht="15" customHeight="1">
      <c r="B182" s="259"/>
      <c r="C182" s="239" t="s">
        <v>857</v>
      </c>
      <c r="D182" s="239"/>
      <c r="E182" s="239"/>
      <c r="F182" s="258" t="s">
        <v>794</v>
      </c>
      <c r="G182" s="239"/>
      <c r="H182" s="239" t="s">
        <v>870</v>
      </c>
      <c r="I182" s="239" t="s">
        <v>828</v>
      </c>
      <c r="J182" s="239"/>
      <c r="K182" s="280"/>
    </row>
    <row r="183" spans="2:11" ht="15" customHeight="1">
      <c r="B183" s="259"/>
      <c r="C183" s="239" t="s">
        <v>125</v>
      </c>
      <c r="D183" s="239"/>
      <c r="E183" s="239"/>
      <c r="F183" s="258" t="s">
        <v>800</v>
      </c>
      <c r="G183" s="239"/>
      <c r="H183" s="239" t="s">
        <v>871</v>
      </c>
      <c r="I183" s="239" t="s">
        <v>796</v>
      </c>
      <c r="J183" s="239">
        <v>50</v>
      </c>
      <c r="K183" s="280"/>
    </row>
    <row r="184" spans="2:11" ht="15" customHeight="1">
      <c r="B184" s="259"/>
      <c r="C184" s="239" t="s">
        <v>872</v>
      </c>
      <c r="D184" s="239"/>
      <c r="E184" s="239"/>
      <c r="F184" s="258" t="s">
        <v>800</v>
      </c>
      <c r="G184" s="239"/>
      <c r="H184" s="239" t="s">
        <v>873</v>
      </c>
      <c r="I184" s="239" t="s">
        <v>874</v>
      </c>
      <c r="J184" s="239"/>
      <c r="K184" s="280"/>
    </row>
    <row r="185" spans="2:11" ht="15" customHeight="1">
      <c r="B185" s="259"/>
      <c r="C185" s="239" t="s">
        <v>875</v>
      </c>
      <c r="D185" s="239"/>
      <c r="E185" s="239"/>
      <c r="F185" s="258" t="s">
        <v>800</v>
      </c>
      <c r="G185" s="239"/>
      <c r="H185" s="239" t="s">
        <v>876</v>
      </c>
      <c r="I185" s="239" t="s">
        <v>874</v>
      </c>
      <c r="J185" s="239"/>
      <c r="K185" s="280"/>
    </row>
    <row r="186" spans="2:11" ht="15" customHeight="1">
      <c r="B186" s="259"/>
      <c r="C186" s="239" t="s">
        <v>877</v>
      </c>
      <c r="D186" s="239"/>
      <c r="E186" s="239"/>
      <c r="F186" s="258" t="s">
        <v>800</v>
      </c>
      <c r="G186" s="239"/>
      <c r="H186" s="239" t="s">
        <v>878</v>
      </c>
      <c r="I186" s="239" t="s">
        <v>874</v>
      </c>
      <c r="J186" s="239"/>
      <c r="K186" s="280"/>
    </row>
    <row r="187" spans="2:11" ht="15" customHeight="1">
      <c r="B187" s="259"/>
      <c r="C187" s="292" t="s">
        <v>879</v>
      </c>
      <c r="D187" s="239"/>
      <c r="E187" s="239"/>
      <c r="F187" s="258" t="s">
        <v>800</v>
      </c>
      <c r="G187" s="239"/>
      <c r="H187" s="239" t="s">
        <v>880</v>
      </c>
      <c r="I187" s="239" t="s">
        <v>881</v>
      </c>
      <c r="J187" s="293" t="s">
        <v>882</v>
      </c>
      <c r="K187" s="280"/>
    </row>
    <row r="188" spans="2:11" ht="15" customHeight="1">
      <c r="B188" s="286"/>
      <c r="C188" s="294"/>
      <c r="D188" s="268"/>
      <c r="E188" s="268"/>
      <c r="F188" s="268"/>
      <c r="G188" s="268"/>
      <c r="H188" s="268"/>
      <c r="I188" s="268"/>
      <c r="J188" s="268"/>
      <c r="K188" s="287"/>
    </row>
    <row r="189" spans="2:11" ht="18.75" customHeight="1">
      <c r="B189" s="295"/>
      <c r="C189" s="296"/>
      <c r="D189" s="296"/>
      <c r="E189" s="296"/>
      <c r="F189" s="297"/>
      <c r="G189" s="239"/>
      <c r="H189" s="239"/>
      <c r="I189" s="239"/>
      <c r="J189" s="239"/>
      <c r="K189" s="235"/>
    </row>
    <row r="190" spans="2:11" ht="18.75" customHeight="1">
      <c r="B190" s="235"/>
      <c r="C190" s="239"/>
      <c r="D190" s="239"/>
      <c r="E190" s="239"/>
      <c r="F190" s="258"/>
      <c r="G190" s="239"/>
      <c r="H190" s="239"/>
      <c r="I190" s="239"/>
      <c r="J190" s="239"/>
      <c r="K190" s="235"/>
    </row>
    <row r="191" spans="2:11" ht="18.75" customHeight="1"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</row>
    <row r="192" spans="2:11" ht="13.5">
      <c r="B192" s="226"/>
      <c r="C192" s="227"/>
      <c r="D192" s="227"/>
      <c r="E192" s="227"/>
      <c r="F192" s="227"/>
      <c r="G192" s="227"/>
      <c r="H192" s="227"/>
      <c r="I192" s="227"/>
      <c r="J192" s="227"/>
      <c r="K192" s="228"/>
    </row>
    <row r="193" spans="2:11" ht="21">
      <c r="B193" s="229"/>
      <c r="C193" s="350" t="s">
        <v>883</v>
      </c>
      <c r="D193" s="350"/>
      <c r="E193" s="350"/>
      <c r="F193" s="350"/>
      <c r="G193" s="350"/>
      <c r="H193" s="350"/>
      <c r="I193" s="350"/>
      <c r="J193" s="350"/>
      <c r="K193" s="230"/>
    </row>
    <row r="194" spans="2:11" ht="25.5" customHeight="1">
      <c r="B194" s="229"/>
      <c r="C194" s="298" t="s">
        <v>884</v>
      </c>
      <c r="D194" s="298"/>
      <c r="E194" s="298"/>
      <c r="F194" s="298" t="s">
        <v>885</v>
      </c>
      <c r="G194" s="299"/>
      <c r="H194" s="351" t="s">
        <v>886</v>
      </c>
      <c r="I194" s="351"/>
      <c r="J194" s="351"/>
      <c r="K194" s="230"/>
    </row>
    <row r="195" spans="2:11" ht="5.25" customHeight="1">
      <c r="B195" s="259"/>
      <c r="C195" s="256"/>
      <c r="D195" s="256"/>
      <c r="E195" s="256"/>
      <c r="F195" s="256"/>
      <c r="G195" s="239"/>
      <c r="H195" s="256"/>
      <c r="I195" s="256"/>
      <c r="J195" s="256"/>
      <c r="K195" s="280"/>
    </row>
    <row r="196" spans="2:11" ht="15" customHeight="1">
      <c r="B196" s="259"/>
      <c r="C196" s="239" t="s">
        <v>887</v>
      </c>
      <c r="D196" s="239"/>
      <c r="E196" s="239"/>
      <c r="F196" s="258" t="s">
        <v>45</v>
      </c>
      <c r="G196" s="239"/>
      <c r="H196" s="349" t="s">
        <v>888</v>
      </c>
      <c r="I196" s="349"/>
      <c r="J196" s="349"/>
      <c r="K196" s="280"/>
    </row>
    <row r="197" spans="2:11" ht="15" customHeight="1">
      <c r="B197" s="259"/>
      <c r="C197" s="265"/>
      <c r="D197" s="239"/>
      <c r="E197" s="239"/>
      <c r="F197" s="258" t="s">
        <v>46</v>
      </c>
      <c r="G197" s="239"/>
      <c r="H197" s="349" t="s">
        <v>889</v>
      </c>
      <c r="I197" s="349"/>
      <c r="J197" s="349"/>
      <c r="K197" s="280"/>
    </row>
    <row r="198" spans="2:11" ht="15" customHeight="1">
      <c r="B198" s="259"/>
      <c r="C198" s="265"/>
      <c r="D198" s="239"/>
      <c r="E198" s="239"/>
      <c r="F198" s="258" t="s">
        <v>49</v>
      </c>
      <c r="G198" s="239"/>
      <c r="H198" s="349" t="s">
        <v>890</v>
      </c>
      <c r="I198" s="349"/>
      <c r="J198" s="349"/>
      <c r="K198" s="280"/>
    </row>
    <row r="199" spans="2:11" ht="15" customHeight="1">
      <c r="B199" s="259"/>
      <c r="C199" s="239"/>
      <c r="D199" s="239"/>
      <c r="E199" s="239"/>
      <c r="F199" s="258" t="s">
        <v>47</v>
      </c>
      <c r="G199" s="239"/>
      <c r="H199" s="349" t="s">
        <v>891</v>
      </c>
      <c r="I199" s="349"/>
      <c r="J199" s="349"/>
      <c r="K199" s="280"/>
    </row>
    <row r="200" spans="2:11" ht="15" customHeight="1">
      <c r="B200" s="259"/>
      <c r="C200" s="239"/>
      <c r="D200" s="239"/>
      <c r="E200" s="239"/>
      <c r="F200" s="258" t="s">
        <v>48</v>
      </c>
      <c r="G200" s="239"/>
      <c r="H200" s="349" t="s">
        <v>892</v>
      </c>
      <c r="I200" s="349"/>
      <c r="J200" s="349"/>
      <c r="K200" s="280"/>
    </row>
    <row r="201" spans="2:11" ht="15" customHeight="1">
      <c r="B201" s="259"/>
      <c r="C201" s="239"/>
      <c r="D201" s="239"/>
      <c r="E201" s="239"/>
      <c r="F201" s="258"/>
      <c r="G201" s="239"/>
      <c r="H201" s="239"/>
      <c r="I201" s="239"/>
      <c r="J201" s="239"/>
      <c r="K201" s="280"/>
    </row>
    <row r="202" spans="2:11" ht="15" customHeight="1">
      <c r="B202" s="259"/>
      <c r="C202" s="239" t="s">
        <v>840</v>
      </c>
      <c r="D202" s="239"/>
      <c r="E202" s="239"/>
      <c r="F202" s="258" t="s">
        <v>80</v>
      </c>
      <c r="G202" s="239"/>
      <c r="H202" s="349" t="s">
        <v>893</v>
      </c>
      <c r="I202" s="349"/>
      <c r="J202" s="349"/>
      <c r="K202" s="280"/>
    </row>
    <row r="203" spans="2:11" ht="15" customHeight="1">
      <c r="B203" s="259"/>
      <c r="C203" s="265"/>
      <c r="D203" s="239"/>
      <c r="E203" s="239"/>
      <c r="F203" s="258" t="s">
        <v>738</v>
      </c>
      <c r="G203" s="239"/>
      <c r="H203" s="349" t="s">
        <v>739</v>
      </c>
      <c r="I203" s="349"/>
      <c r="J203" s="349"/>
      <c r="K203" s="280"/>
    </row>
    <row r="204" spans="2:11" ht="15" customHeight="1">
      <c r="B204" s="259"/>
      <c r="C204" s="239"/>
      <c r="D204" s="239"/>
      <c r="E204" s="239"/>
      <c r="F204" s="258" t="s">
        <v>736</v>
      </c>
      <c r="G204" s="239"/>
      <c r="H204" s="349" t="s">
        <v>894</v>
      </c>
      <c r="I204" s="349"/>
      <c r="J204" s="349"/>
      <c r="K204" s="280"/>
    </row>
    <row r="205" spans="2:11" ht="15" customHeight="1">
      <c r="B205" s="300"/>
      <c r="C205" s="265"/>
      <c r="D205" s="265"/>
      <c r="E205" s="265"/>
      <c r="F205" s="258" t="s">
        <v>86</v>
      </c>
      <c r="G205" s="244"/>
      <c r="H205" s="348" t="s">
        <v>740</v>
      </c>
      <c r="I205" s="348"/>
      <c r="J205" s="348"/>
      <c r="K205" s="301"/>
    </row>
    <row r="206" spans="2:11" ht="15" customHeight="1">
      <c r="B206" s="300"/>
      <c r="C206" s="265"/>
      <c r="D206" s="265"/>
      <c r="E206" s="265"/>
      <c r="F206" s="258" t="s">
        <v>741</v>
      </c>
      <c r="G206" s="244"/>
      <c r="H206" s="348" t="s">
        <v>895</v>
      </c>
      <c r="I206" s="348"/>
      <c r="J206" s="348"/>
      <c r="K206" s="301"/>
    </row>
    <row r="207" spans="2:11" ht="15" customHeight="1">
      <c r="B207" s="300"/>
      <c r="C207" s="265"/>
      <c r="D207" s="265"/>
      <c r="E207" s="265"/>
      <c r="F207" s="302"/>
      <c r="G207" s="244"/>
      <c r="H207" s="303"/>
      <c r="I207" s="303"/>
      <c r="J207" s="303"/>
      <c r="K207" s="301"/>
    </row>
    <row r="208" spans="2:11" ht="15" customHeight="1">
      <c r="B208" s="300"/>
      <c r="C208" s="239" t="s">
        <v>864</v>
      </c>
      <c r="D208" s="265"/>
      <c r="E208" s="265"/>
      <c r="F208" s="258">
        <v>1</v>
      </c>
      <c r="G208" s="244"/>
      <c r="H208" s="348" t="s">
        <v>896</v>
      </c>
      <c r="I208" s="348"/>
      <c r="J208" s="348"/>
      <c r="K208" s="301"/>
    </row>
    <row r="209" spans="2:11" ht="15" customHeight="1">
      <c r="B209" s="300"/>
      <c r="C209" s="265"/>
      <c r="D209" s="265"/>
      <c r="E209" s="265"/>
      <c r="F209" s="258">
        <v>2</v>
      </c>
      <c r="G209" s="244"/>
      <c r="H209" s="348" t="s">
        <v>897</v>
      </c>
      <c r="I209" s="348"/>
      <c r="J209" s="348"/>
      <c r="K209" s="301"/>
    </row>
    <row r="210" spans="2:11" ht="15" customHeight="1">
      <c r="B210" s="300"/>
      <c r="C210" s="265"/>
      <c r="D210" s="265"/>
      <c r="E210" s="265"/>
      <c r="F210" s="258">
        <v>3</v>
      </c>
      <c r="G210" s="244"/>
      <c r="H210" s="348" t="s">
        <v>898</v>
      </c>
      <c r="I210" s="348"/>
      <c r="J210" s="348"/>
      <c r="K210" s="301"/>
    </row>
    <row r="211" spans="2:11" ht="15" customHeight="1">
      <c r="B211" s="300"/>
      <c r="C211" s="265"/>
      <c r="D211" s="265"/>
      <c r="E211" s="265"/>
      <c r="F211" s="258">
        <v>4</v>
      </c>
      <c r="G211" s="244"/>
      <c r="H211" s="348" t="s">
        <v>899</v>
      </c>
      <c r="I211" s="348"/>
      <c r="J211" s="348"/>
      <c r="K211" s="301"/>
    </row>
    <row r="212" spans="2:11" ht="12.75" customHeight="1">
      <c r="B212" s="304"/>
      <c r="C212" s="305"/>
      <c r="D212" s="305"/>
      <c r="E212" s="305"/>
      <c r="F212" s="305"/>
      <c r="G212" s="305"/>
      <c r="H212" s="305"/>
      <c r="I212" s="305"/>
      <c r="J212" s="305"/>
      <c r="K212" s="306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Zdvořáková Blanka</cp:lastModifiedBy>
  <dcterms:created xsi:type="dcterms:W3CDTF">2016-05-13T09:44:30Z</dcterms:created>
  <dcterms:modified xsi:type="dcterms:W3CDTF">2016-05-13T10:31:21Z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