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0452016 - Workoutové hřiš..." sheetId="2" r:id="rId2"/>
  </sheets>
  <definedNames>
    <definedName name="_xlnm.Print_Titles" localSheetId="1">'0452016 - Workoutové hřiš...'!$123:$123</definedName>
    <definedName name="_xlnm.Print_Titles" localSheetId="0">'Rekapitulace stavby'!$85:$85</definedName>
    <definedName name="_xlnm.Print_Area" localSheetId="1">'0452016 - Workoutové hřiš...'!$C$4:$Q$70,'0452016 - Workoutové hřiš...'!$C$76:$Q$108,'0452016 - Workoutové hřiš...'!$C$114:$Q$279</definedName>
    <definedName name="_xlnm.Print_Area" localSheetId="0">'Rekapitulace stavby'!$C$4:$AP$70,'Rekapitulace stavby'!$C$76:$AP$96</definedName>
  </definedNames>
  <calcPr fullCalcOnLoad="1"/>
</workbook>
</file>

<file path=xl/sharedStrings.xml><?xml version="1.0" encoding="utf-8"?>
<sst xmlns="http://schemas.openxmlformats.org/spreadsheetml/2006/main" count="1686" uniqueCount="406">
  <si>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</si>
  <si>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</si>
  <si>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</si>
  <si>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</si>
  <si>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</si>
  <si>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</si>
  <si>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</si>
  <si>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</si>
  <si>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</si>
  <si>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</si>
  <si>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</si>
  <si>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</si>
  <si>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</si>
  <si>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</si>
  <si>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0452016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</si>
  <si>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</si>
  <si>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Stavba:</t>
  </si>
  <si>
    <t>Workoutové hřiště v parku Lovosice</t>
  </si>
  <si>
    <t>0,1</t>
  </si>
  <si>
    <t>JKSO:</t>
  </si>
  <si>
    <t>CC-CZ:</t>
  </si>
  <si>
    <t>1</t>
  </si>
  <si>
    <t>Místo:</t>
  </si>
  <si>
    <t>Lovosice</t>
  </si>
  <si>
    <t>Datum:</t>
  </si>
  <si>
    <t>01.08.2016</t>
  </si>
  <si>
    <t>10</t>
  </si>
  <si>
    <t>100</t>
  </si>
  <si>
    <t>Objednavatel:</t>
  </si>
  <si>
    <t>IČ:</t>
  </si>
  <si>
    <t>Město Lovosice, Školní 2, 410 30 Lovosice</t>
  </si>
  <si>
    <t>DIČ:</t>
  </si>
  <si>
    <t>Zhotovitel:</t>
  </si>
  <si>
    <t>Vyplň údaj</t>
  </si>
  <si>
    <t>Projektant:</t>
  </si>
  <si>
    <t xml:space="preserve"> </t>
  </si>
  <si>
    <t>True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</si>
  <si>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</si>
  <si>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</si>
  <si>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</si>
  <si>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</si>
  <si>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</si>
  <si>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</si>
  <si>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</si>
  <si>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</si>
  <si>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</si>
  <si>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</si>
  <si>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</si>
  <si>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</si>
  <si>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</si>
  <si>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</si>
  <si>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</si>
  <si>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</si>
  <si>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</si>
  <si>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</si>
  <si>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</si>
  <si>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</si>
  <si>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</si>
  <si>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</si>
  <si>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</si>
  <si>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</si>
  <si>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</si>
  <si>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</si>
  <si>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</si>
  <si>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</si>
  <si>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</si>
  <si>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</si>
  <si>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</si>
  <si>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</si>
  <si>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</si>
  <si>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</si>
  <si>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</si>
  <si>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</si>
  <si>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</si>
  <si>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</si>
  <si>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</si>
  <si>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</si>
  <si>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</si>
  <si>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</si>
  <si>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{8B36E6C6-5501-4F6C-9EE7-4552071DE45A}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</si>
  <si>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</si>
  <si>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</si>
  <si>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</si>
  <si>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</si>
  <si>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</si>
  <si>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</si>
  <si>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</si>
  <si>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</si>
  <si>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</si>
  <si>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</si>
  <si>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</si>
  <si>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</si>
  <si>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</si>
  <si>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</si>
  <si>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</si>
  <si>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</si>
  <si>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</si>
  <si>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</si>
  <si>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</si>
  <si>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</si>
  <si>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</si>
  <si>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</si>
  <si>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</si>
  <si>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</t>
  </si>
  <si>
    <t xml:space="preserve">    9 - Ostatní konstrukce a práce-bourání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</si>
  <si>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</si>
  <si>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</si>
  <si>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</si>
  <si>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</si>
  <si>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</si>
  <si>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</si>
  <si>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</si>
  <si>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</si>
  <si>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</si>
  <si>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</si>
  <si>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</si>
  <si>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</si>
  <si>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</si>
  <si>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</si>
  <si>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</si>
  <si>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</si>
  <si>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</si>
  <si>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</si>
  <si>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</si>
  <si>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</si>
  <si>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</si>
  <si>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</si>
  <si>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</si>
  <si>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</si>
  <si>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</si>
  <si>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</si>
  <si>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</si>
  <si>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</si>
  <si>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</si>
  <si>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</si>
  <si>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</si>
  <si>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</si>
  <si>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111103203</t>
  </si>
  <si>
    <t>Kosení ve vegetačním období travního porostu hustého</t>
  </si>
  <si>
    <t>ha</t>
  </si>
  <si>
    <t>4</t>
  </si>
  <si>
    <t>příprava</t>
  </si>
  <si>
    <t>VV</t>
  </si>
  <si>
    <t>260*0,0001</t>
  </si>
  <si>
    <t>121101101</t>
  </si>
  <si>
    <t>Sejmutí ornice s přemístěním na vzdálenost do 50 m</t>
  </si>
  <si>
    <t>m3</t>
  </si>
  <si>
    <t>dopadové plochy</t>
  </si>
  <si>
    <t>5*21*0,15</t>
  </si>
  <si>
    <t>9*9*0,10</t>
  </si>
  <si>
    <t>3*19*0,15</t>
  </si>
  <si>
    <t>Součet</t>
  </si>
  <si>
    <t>3</t>
  </si>
  <si>
    <t>122201101</t>
  </si>
  <si>
    <t>Odkopávky a prokopávky nezapažené v hornině tř. 3 objem do 100 m3</t>
  </si>
  <si>
    <t>4*20*0,2*1,2</t>
  </si>
  <si>
    <t>2*18*0,15*1,2</t>
  </si>
  <si>
    <t>122201109</t>
  </si>
  <si>
    <t>Příplatek za lepivost u odkopávek v hornině tř. 1 až 3</t>
  </si>
  <si>
    <t>25,68*0,5</t>
  </si>
  <si>
    <t>5</t>
  </si>
  <si>
    <t>132202101</t>
  </si>
  <si>
    <t>Hloubení rýh š do 600 mm ručním nebo pneum nářadím v soudržných horninách tř. 3</t>
  </si>
  <si>
    <t>obrubníky</t>
  </si>
  <si>
    <t>2*(4,1+20,1+8,1+8,1+2,1+18,1)*0,1*0,3</t>
  </si>
  <si>
    <t>6</t>
  </si>
  <si>
    <t>132202109</t>
  </si>
  <si>
    <t>Příplatek za lepivost u hloubení rýh š do 600 mm ručním nebo pneum nářadím v hornině tř. 3</t>
  </si>
  <si>
    <t>3,636*0,5</t>
  </si>
  <si>
    <t>7</t>
  </si>
  <si>
    <t>133202011</t>
  </si>
  <si>
    <t>Hloubení šachet ručním nebo pneum nářadím v soudržných horninách tř. 3, plocha výkopu do 4 m2</t>
  </si>
  <si>
    <t>mobiliář</t>
  </si>
  <si>
    <t>0,3*0,3*0,6*(5*4+2+2*2+2)*1,2</t>
  </si>
  <si>
    <t>posilovací prvky</t>
  </si>
  <si>
    <t>0,6*0,6*0,8*(6+2+8)*1,2</t>
  </si>
  <si>
    <t>8</t>
  </si>
  <si>
    <t>133202019</t>
  </si>
  <si>
    <t>Příplatek za lepivost u hloubení šachet ručním nebo pneum nářadím v horninách tř. 3</t>
  </si>
  <si>
    <t>7,34*0,5</t>
  </si>
  <si>
    <t>9</t>
  </si>
  <si>
    <t>162201102</t>
  </si>
  <si>
    <t>Vodorovné přemístění do 50 m výkopku/sypaniny z horniny tř. 1 až 4</t>
  </si>
  <si>
    <t>ornice</t>
  </si>
  <si>
    <t>75*0,15</t>
  </si>
  <si>
    <t>Mezisoučet</t>
  </si>
  <si>
    <t>zemina pro dorovnávky - rezerva</t>
  </si>
  <si>
    <t>(25,68+3,636+7,344)*0,2</t>
  </si>
  <si>
    <t>162701105</t>
  </si>
  <si>
    <t>Vodorovné přemístění do 10000 m výkopku/sypaniny z horniny tř. 1 až 4</t>
  </si>
  <si>
    <t>32,4-75*0,15</t>
  </si>
  <si>
    <t>zemina</t>
  </si>
  <si>
    <t>(25,68+3,636+7,344)-(25,68+3,636+7,344)*0,2</t>
  </si>
  <si>
    <t>11</t>
  </si>
  <si>
    <t>162701109</t>
  </si>
  <si>
    <t>Příplatek k vodorovnému přemístění výkopku/sypaniny z horniny tř. 1 až 4 ZKD 1000 m přes 10000 m</t>
  </si>
  <si>
    <t>50,478*10</t>
  </si>
  <si>
    <t>12</t>
  </si>
  <si>
    <t>166101101</t>
  </si>
  <si>
    <t>Přehození neulehlého výkopku z horniny tř. 1 až 4</t>
  </si>
  <si>
    <t>ornice zpětně</t>
  </si>
  <si>
    <t>zemina zpětně</t>
  </si>
  <si>
    <t>13</t>
  </si>
  <si>
    <t>167101103</t>
  </si>
  <si>
    <t>Překládání výkopku z horniny tř. 1 až 4</t>
  </si>
  <si>
    <t>32,4+25,68+3,636+7,344</t>
  </si>
  <si>
    <t>14</t>
  </si>
  <si>
    <t>171201201</t>
  </si>
  <si>
    <t>Uložení sypaniny na skládky</t>
  </si>
  <si>
    <t>171201211</t>
  </si>
  <si>
    <t>Poplatek za uložení odpadu ze sypaniny na skládce (skládkovné)</t>
  </si>
  <si>
    <t>t</t>
  </si>
  <si>
    <t>21,15*1,6</t>
  </si>
  <si>
    <t>29,328*1,8</t>
  </si>
  <si>
    <t>16</t>
  </si>
  <si>
    <t>181301102</t>
  </si>
  <si>
    <t>Rozprostření ornice tl vrstvy do 150 mm pl do 500 m2 v rovině nebo ve svahu do 1:5</t>
  </si>
  <si>
    <t>m2</t>
  </si>
  <si>
    <t>obnova okolo dopadových ploch cca</t>
  </si>
  <si>
    <t>+75</t>
  </si>
  <si>
    <t>17</t>
  </si>
  <si>
    <t>181305111</t>
  </si>
  <si>
    <t>Převrstvení ornice na skládce</t>
  </si>
  <si>
    <t>18</t>
  </si>
  <si>
    <t>181951102</t>
  </si>
  <si>
    <t>Úprava pláně v hornině tř. 1 až 4 se zhutněním</t>
  </si>
  <si>
    <t>4*20*1,2</t>
  </si>
  <si>
    <t>8*8*1,2</t>
  </si>
  <si>
    <t>2*18*1,2</t>
  </si>
  <si>
    <t>19</t>
  </si>
  <si>
    <t>183403161</t>
  </si>
  <si>
    <t>Obdělání půdy válením v rovině a svahu do 1:5</t>
  </si>
  <si>
    <t>20</t>
  </si>
  <si>
    <t>183405211</t>
  </si>
  <si>
    <t>Výsev trávníku hydroosevem na ornici</t>
  </si>
  <si>
    <t>M</t>
  </si>
  <si>
    <t>005724100</t>
  </si>
  <si>
    <t>osivo směs travní parková</t>
  </si>
  <si>
    <t>kg</t>
  </si>
  <si>
    <t>22</t>
  </si>
  <si>
    <t>185803111</t>
  </si>
  <si>
    <t>Ošetření trávníku shrabáním v rovině a svahu do 1:5</t>
  </si>
  <si>
    <t>23</t>
  </si>
  <si>
    <t>185851121</t>
  </si>
  <si>
    <t>Dovoz vody pro zálivku rostlin za vzdálenost do 1000 m</t>
  </si>
  <si>
    <t>75*0,01</t>
  </si>
  <si>
    <t>24</t>
  </si>
  <si>
    <t>213141111</t>
  </si>
  <si>
    <t>Zřízení vrstvy z geotextilie v rovině nebo ve sklonu do 1:5 š do 3 m</t>
  </si>
  <si>
    <t>4*20+8*8+2*18</t>
  </si>
  <si>
    <t>25</t>
  </si>
  <si>
    <t>693110760</t>
  </si>
  <si>
    <t>polypropylen. geotextilie šíře 500 cm, 500 g/m2</t>
  </si>
  <si>
    <t>m</t>
  </si>
  <si>
    <t>26</t>
  </si>
  <si>
    <t>561011111</t>
  </si>
  <si>
    <t>Zřízení podkladu ze zeminy upravené hydraulickými pojivy tl do 150 mm plochy do 1000 m2</t>
  </si>
  <si>
    <t>4*20</t>
  </si>
  <si>
    <t>27</t>
  </si>
  <si>
    <t>585301700</t>
  </si>
  <si>
    <t xml:space="preserve">vápno nehašené bezprašné </t>
  </si>
  <si>
    <t>4*20*0,1*0,05</t>
  </si>
  <si>
    <t>28</t>
  </si>
  <si>
    <t>564201111</t>
  </si>
  <si>
    <t>Podklad nebo podsyp ze štěrkopísku ŠP tl 40 mm</t>
  </si>
  <si>
    <t>29</t>
  </si>
  <si>
    <t>564831111</t>
  </si>
  <si>
    <t>Podklad ze štěrkodrtě ŠD tl 100 mm (16-32)</t>
  </si>
  <si>
    <t>30</t>
  </si>
  <si>
    <t>564851111</t>
  </si>
  <si>
    <t>Podklad ze štěrkodrtě ŠD tl 150 mm (16-32)</t>
  </si>
  <si>
    <t>4*20+2*18</t>
  </si>
  <si>
    <t>31</t>
  </si>
  <si>
    <t>571901111</t>
  </si>
  <si>
    <t>Posyp krytu kamenivem drceným nebo těženým do 5 kg/m2</t>
  </si>
  <si>
    <t>32</t>
  </si>
  <si>
    <t>581565600</t>
  </si>
  <si>
    <t>písek křemičitý posyp 10mm,  0,6-1,2mm bal 5 kg</t>
  </si>
  <si>
    <t>80*1*1,2</t>
  </si>
  <si>
    <t>33</t>
  </si>
  <si>
    <t>593532112</t>
  </si>
  <si>
    <t>Kladení dlažby z plastových vegetačních prvků pl 100 m2</t>
  </si>
  <si>
    <t>8*8</t>
  </si>
  <si>
    <t>34</t>
  </si>
  <si>
    <t>562   R</t>
  </si>
  <si>
    <t>bezpečnostní gumová dopadová plocha, 150 x 100 cm, tl. 2 cm, průměr ok 4 cm</t>
  </si>
  <si>
    <t>64*1,02</t>
  </si>
  <si>
    <t>35</t>
  </si>
  <si>
    <t>596211110</t>
  </si>
  <si>
    <t>Kladení zámkové dlažby komunikací pro pěší tl 60 mm skupiny A pl do 50 m2</t>
  </si>
  <si>
    <t>2*18</t>
  </si>
  <si>
    <t>36</t>
  </si>
  <si>
    <t>592453080</t>
  </si>
  <si>
    <t>dlažba betonová 20 x 10 x 6 cm přírodní</t>
  </si>
  <si>
    <t>2*18*0,85*1,05</t>
  </si>
  <si>
    <t>37</t>
  </si>
  <si>
    <t>592452680</t>
  </si>
  <si>
    <t>dlažba betonová 20 x 10 x 6 cm barevná</t>
  </si>
  <si>
    <t>2*18*0,15*1,05</t>
  </si>
  <si>
    <t>38</t>
  </si>
  <si>
    <t>596211114</t>
  </si>
  <si>
    <t>Příplatek za kombinaci dvou barev u kladení betonových dlažeb komunikací pro pěší tl 60 mm skupiny A</t>
  </si>
  <si>
    <t>39</t>
  </si>
  <si>
    <t>916231213</t>
  </si>
  <si>
    <t>Osazení chodníkového obrubníku betonového stojatého s boční opěrou do lože z betonu prostého</t>
  </si>
  <si>
    <t>2*(4,1+20,1)+4*8,1+2*(2,1+18,1)</t>
  </si>
  <si>
    <t>40</t>
  </si>
  <si>
    <t>592173050</t>
  </si>
  <si>
    <t>obrubník betonový zahradní přírodní šedá 50x5x25 cm</t>
  </si>
  <si>
    <t>kus</t>
  </si>
  <si>
    <t>121,2*2*1,02</t>
  </si>
  <si>
    <t>41</t>
  </si>
  <si>
    <t>916991121</t>
  </si>
  <si>
    <t>Lože pod obrubníky, krajníky nebo obruby z dlažebních kostek z betonu prostého</t>
  </si>
  <si>
    <t>rezerva</t>
  </si>
  <si>
    <t>121,2*0,05*0,3</t>
  </si>
  <si>
    <t>42</t>
  </si>
  <si>
    <t>936001 R2</t>
  </si>
  <si>
    <t>Montáž prvků městské a zahradní architektury hmotnosti do 0,1 t - workoutové prvky</t>
  </si>
  <si>
    <t>43</t>
  </si>
  <si>
    <t>749300.R1</t>
  </si>
  <si>
    <t>44</t>
  </si>
  <si>
    <t>749300.R2</t>
  </si>
  <si>
    <t>45</t>
  </si>
  <si>
    <t>749300.R3</t>
  </si>
  <si>
    <t>46</t>
  </si>
  <si>
    <t>749300.R4</t>
  </si>
  <si>
    <t>47</t>
  </si>
  <si>
    <t>749300.R5</t>
  </si>
  <si>
    <t>48</t>
  </si>
  <si>
    <t>749300.R6</t>
  </si>
  <si>
    <t>49</t>
  </si>
  <si>
    <t>749300.R7</t>
  </si>
  <si>
    <t>50</t>
  </si>
  <si>
    <t>936002 R1</t>
  </si>
  <si>
    <t>Montáž prvků městské a zahradní architektury hmotnosti do 1,5 t - workoutové sestavy</t>
  </si>
  <si>
    <t>51</t>
  </si>
  <si>
    <t>749200.R9</t>
  </si>
  <si>
    <t>52</t>
  </si>
  <si>
    <t>93610421R1</t>
  </si>
  <si>
    <t>Montáž odpadkového koše do betonové patky</t>
  </si>
  <si>
    <t>53</t>
  </si>
  <si>
    <t>74910133.R</t>
  </si>
  <si>
    <t>koš odpadkový hranatý s pozinkovanou vložkou, max. 0,5x0,5x1,0m</t>
  </si>
  <si>
    <t>54</t>
  </si>
  <si>
    <t>93610421R2</t>
  </si>
  <si>
    <t>Montáž odpadkového koše do betonové patky - infornační tabule 2 nohy</t>
  </si>
  <si>
    <t>55</t>
  </si>
  <si>
    <t>74910140.R1</t>
  </si>
  <si>
    <t>informační tabule celokovová, max. 0,6x1,7m</t>
  </si>
  <si>
    <t>56</t>
  </si>
  <si>
    <t>74910140.R2</t>
  </si>
  <si>
    <t>informační tabule celokovová,s provozním řádem workout. prvků</t>
  </si>
  <si>
    <t>57</t>
  </si>
  <si>
    <t>936124112</t>
  </si>
  <si>
    <t>Montáž lavičky stabilní parkové se zabetonováním noh</t>
  </si>
  <si>
    <t>58</t>
  </si>
  <si>
    <t>74910100.R1</t>
  </si>
  <si>
    <t>lavička s opěradlem 160 x 60 x 80 cm  konstrukce -  kov, sedák - dřevo</t>
  </si>
  <si>
    <t>59</t>
  </si>
  <si>
    <t>74910100.R3</t>
  </si>
  <si>
    <t>kotva pro zabetonování lavičky (4ks)</t>
  </si>
  <si>
    <t>soubor</t>
  </si>
  <si>
    <t>60</t>
  </si>
  <si>
    <t>936174311</t>
  </si>
  <si>
    <t>Montáž stojanu na kola pro 5 kol kotevními šrouby na pevný podklad</t>
  </si>
  <si>
    <t>61</t>
  </si>
  <si>
    <t>749101510</t>
  </si>
  <si>
    <t>stojan na kola typ U na 5 kol jednostranný, kov  57 x 175 x 50 cm</t>
  </si>
  <si>
    <t>62</t>
  </si>
  <si>
    <t>998222012</t>
  </si>
  <si>
    <t>Přesun hmot pro tělovýchovné plochy</t>
  </si>
  <si>
    <t>63</t>
  </si>
  <si>
    <t>012203000</t>
  </si>
  <si>
    <t>Geodetické práce při provádění stavby</t>
  </si>
  <si>
    <t>Kč</t>
  </si>
  <si>
    <t>1024</t>
  </si>
  <si>
    <t>64</t>
  </si>
  <si>
    <t>013254000</t>
  </si>
  <si>
    <t>Dokumentace skutečného provedení stavby</t>
  </si>
  <si>
    <t>65</t>
  </si>
  <si>
    <t>032002000</t>
  </si>
  <si>
    <t>Vybavení staveniště</t>
  </si>
  <si>
    <t>66</t>
  </si>
  <si>
    <t>044002000</t>
  </si>
  <si>
    <t>Revize</t>
  </si>
  <si>
    <t>67</t>
  </si>
  <si>
    <t>065002000</t>
  </si>
  <si>
    <t>Mimostaveništní doprava materiálů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</si>
  <si>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</si>
  <si>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</si>
  <si>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</si>
  <si>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</si>
  <si>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</si>
  <si>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</si>
  <si>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</si>
  <si>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</si>
  <si>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</si>
  <si>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 xml:space="preserve">masážní zařízení </t>
  </si>
  <si>
    <t xml:space="preserve">procvičování ramen </t>
  </si>
  <si>
    <t xml:space="preserve">elipsovité zařízení </t>
  </si>
  <si>
    <t xml:space="preserve">procvičování pasu </t>
  </si>
  <si>
    <t xml:space="preserve">jezdecké zařízení </t>
  </si>
  <si>
    <t xml:space="preserve">šlapadlo dvojité s lavičkou </t>
  </si>
  <si>
    <t xml:space="preserve">posilovací lavice </t>
  </si>
  <si>
    <t xml:space="preserve">posilovací workoutová sestava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</si>
</sst>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18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3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>
      <alignment horizontal="right" vertical="center"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right" vertical="center"/>
    </xf>
    <xf numFmtId="0" fontId="18" fillId="35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7" fillId="0" borderId="20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>
      <alignment horizontal="right" vertical="center"/>
    </xf>
    <xf numFmtId="167" fontId="13" fillId="0" borderId="23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168" fontId="30" fillId="0" borderId="0" xfId="0" applyNumberFormat="1" applyFont="1" applyAlignment="1">
      <alignment horizontal="right" vertical="center"/>
    </xf>
    <xf numFmtId="0" fontId="30" fillId="0" borderId="14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168" fontId="31" fillId="0" borderId="0" xfId="0" applyNumberFormat="1" applyFont="1" applyAlignment="1">
      <alignment horizontal="right" vertical="center"/>
    </xf>
    <xf numFmtId="0" fontId="31" fillId="0" borderId="14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1" fillId="0" borderId="23" xfId="0" applyFont="1" applyBorder="1" applyAlignment="1">
      <alignment horizontal="left" vertical="center"/>
    </xf>
    <xf numFmtId="0" fontId="32" fillId="0" borderId="13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168" fontId="32" fillId="0" borderId="0" xfId="0" applyNumberFormat="1" applyFont="1" applyAlignment="1">
      <alignment horizontal="right" vertical="center"/>
    </xf>
    <xf numFmtId="0" fontId="32" fillId="0" borderId="14" xfId="0" applyFont="1" applyBorder="1" applyAlignment="1">
      <alignment horizontal="left" vertical="center"/>
    </xf>
    <xf numFmtId="0" fontId="32" fillId="0" borderId="22" xfId="0" applyFont="1" applyBorder="1" applyAlignment="1">
      <alignment horizontal="left" vertical="center"/>
    </xf>
    <xf numFmtId="0" fontId="32" fillId="0" borderId="23" xfId="0" applyFont="1" applyBorder="1" applyAlignment="1">
      <alignment horizontal="left" vertical="center"/>
    </xf>
    <xf numFmtId="0" fontId="33" fillId="0" borderId="33" xfId="0" applyFont="1" applyBorder="1" applyAlignment="1">
      <alignment horizontal="center" vertical="center"/>
    </xf>
    <xf numFmtId="49" fontId="33" fillId="0" borderId="33" xfId="0" applyNumberFormat="1" applyFont="1" applyBorder="1" applyAlignment="1">
      <alignment horizontal="left" vertical="center" wrapText="1"/>
    </xf>
    <xf numFmtId="0" fontId="33" fillId="0" borderId="33" xfId="0" applyFont="1" applyBorder="1" applyAlignment="1">
      <alignment horizontal="center" vertical="center" wrapText="1"/>
    </xf>
    <xf numFmtId="168" fontId="33" fillId="0" borderId="33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72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3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64" fontId="18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3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23" fillId="34" borderId="0" xfId="0" applyNumberFormat="1" applyFont="1" applyFill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0" fillId="35" borderId="36" xfId="0" applyFill="1" applyBorder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9" fillId="35" borderId="18" xfId="0" applyFont="1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164" fontId="11" fillId="0" borderId="0" xfId="0" applyNumberFormat="1" applyFont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73" fillId="33" borderId="0" xfId="36" applyFont="1" applyFill="1" applyAlignment="1" applyProtection="1">
      <alignment horizontal="center" vertical="center"/>
      <protection/>
    </xf>
    <xf numFmtId="164" fontId="25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>
      <alignment horizontal="right" vertical="center"/>
    </xf>
    <xf numFmtId="164" fontId="18" fillId="0" borderId="0" xfId="0" applyNumberFormat="1" applyFont="1" applyAlignment="1">
      <alignment horizontal="right"/>
    </xf>
    <xf numFmtId="0" fontId="33" fillId="0" borderId="33" xfId="0" applyFont="1" applyBorder="1" applyAlignment="1">
      <alignment horizontal="left" vertical="center" wrapText="1"/>
    </xf>
    <xf numFmtId="0" fontId="33" fillId="0" borderId="33" xfId="0" applyFont="1" applyBorder="1" applyAlignment="1">
      <alignment horizontal="left" vertical="center"/>
    </xf>
    <xf numFmtId="164" fontId="33" fillId="34" borderId="33" xfId="0" applyNumberFormat="1" applyFont="1" applyFill="1" applyBorder="1" applyAlignment="1">
      <alignment horizontal="right" vertical="center"/>
    </xf>
    <xf numFmtId="164" fontId="33" fillId="0" borderId="33" xfId="0" applyNumberFormat="1" applyFont="1" applyBorder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7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 vertical="center"/>
    </xf>
    <xf numFmtId="0" fontId="7" fillId="35" borderId="0" xfId="0" applyFont="1" applyFill="1" applyAlignment="1">
      <alignment horizontal="center" vertical="center"/>
    </xf>
    <xf numFmtId="164" fontId="13" fillId="0" borderId="0" xfId="0" applyNumberFormat="1" applyFont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0" fontId="7" fillId="34" borderId="0" xfId="0" applyFont="1" applyFill="1" applyAlignment="1">
      <alignment horizontal="left" vertical="center"/>
    </xf>
    <xf numFmtId="166" fontId="7" fillId="34" borderId="0" xfId="0" applyNumberFormat="1" applyFont="1" applyFill="1" applyAlignment="1">
      <alignment horizontal="left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8D9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F1D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48D9B.tmp" descr="C:\KROSplusData\System\Temp\rad48D9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2F1D0.tmp" descr="C:\KROSplusData\System\Temp\rad2F1D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58" t="s">
        <v>0</v>
      </c>
      <c r="B1" s="159"/>
      <c r="C1" s="159"/>
      <c r="D1" s="160" t="s">
        <v>1</v>
      </c>
      <c r="E1" s="159"/>
      <c r="F1" s="159"/>
      <c r="G1" s="159"/>
      <c r="H1" s="159"/>
      <c r="I1" s="159"/>
      <c r="J1" s="159"/>
      <c r="K1" s="161" t="s">
        <v>391</v>
      </c>
      <c r="L1" s="161"/>
      <c r="M1" s="161"/>
      <c r="N1" s="161"/>
      <c r="O1" s="161"/>
      <c r="P1" s="161"/>
      <c r="Q1" s="161"/>
      <c r="R1" s="161"/>
      <c r="S1" s="161"/>
      <c r="T1" s="159"/>
      <c r="U1" s="159"/>
      <c r="V1" s="159"/>
      <c r="W1" s="161" t="s">
        <v>392</v>
      </c>
      <c r="X1" s="161"/>
      <c r="Y1" s="161"/>
      <c r="Z1" s="161"/>
      <c r="AA1" s="161"/>
      <c r="AB1" s="161"/>
      <c r="AC1" s="161"/>
      <c r="AD1" s="161"/>
      <c r="AE1" s="161"/>
      <c r="AF1" s="161"/>
      <c r="AG1" s="159"/>
      <c r="AH1" s="159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92" t="s">
        <v>4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R2" s="165" t="s">
        <v>5</v>
      </c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83" t="s">
        <v>9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1"/>
      <c r="AS4" s="12" t="s">
        <v>10</v>
      </c>
      <c r="BE4" s="13" t="s">
        <v>11</v>
      </c>
      <c r="BS4" s="6" t="s">
        <v>12</v>
      </c>
    </row>
    <row r="5" spans="2:71" s="2" customFormat="1" ht="15" customHeight="1">
      <c r="B5" s="10"/>
      <c r="D5" s="14" t="s">
        <v>13</v>
      </c>
      <c r="K5" s="185" t="s">
        <v>14</v>
      </c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Q5" s="11"/>
      <c r="BE5" s="193" t="s">
        <v>15</v>
      </c>
      <c r="BS5" s="6" t="s">
        <v>6</v>
      </c>
    </row>
    <row r="6" spans="2:71" s="2" customFormat="1" ht="37.5" customHeight="1">
      <c r="B6" s="10"/>
      <c r="D6" s="16" t="s">
        <v>16</v>
      </c>
      <c r="K6" s="194" t="s">
        <v>17</v>
      </c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Q6" s="11"/>
      <c r="BE6" s="166"/>
      <c r="BS6" s="6" t="s">
        <v>18</v>
      </c>
    </row>
    <row r="7" spans="2:71" s="2" customFormat="1" ht="15" customHeight="1">
      <c r="B7" s="10"/>
      <c r="D7" s="17" t="s">
        <v>19</v>
      </c>
      <c r="K7" s="15"/>
      <c r="AK7" s="17" t="s">
        <v>20</v>
      </c>
      <c r="AN7" s="15"/>
      <c r="AQ7" s="11"/>
      <c r="BE7" s="166"/>
      <c r="BS7" s="6" t="s">
        <v>21</v>
      </c>
    </row>
    <row r="8" spans="2:71" s="2" customFormat="1" ht="15" customHeight="1">
      <c r="B8" s="10"/>
      <c r="D8" s="17" t="s">
        <v>22</v>
      </c>
      <c r="K8" s="15" t="s">
        <v>23</v>
      </c>
      <c r="AK8" s="17" t="s">
        <v>24</v>
      </c>
      <c r="AN8" s="18" t="s">
        <v>25</v>
      </c>
      <c r="AQ8" s="11"/>
      <c r="BE8" s="166"/>
      <c r="BS8" s="6" t="s">
        <v>26</v>
      </c>
    </row>
    <row r="9" spans="2:71" s="2" customFormat="1" ht="15" customHeight="1">
      <c r="B9" s="10"/>
      <c r="AQ9" s="11"/>
      <c r="BE9" s="166"/>
      <c r="BS9" s="6" t="s">
        <v>27</v>
      </c>
    </row>
    <row r="10" spans="2:71" s="2" customFormat="1" ht="15" customHeight="1">
      <c r="B10" s="10"/>
      <c r="D10" s="17" t="s">
        <v>28</v>
      </c>
      <c r="AK10" s="17" t="s">
        <v>29</v>
      </c>
      <c r="AN10" s="15"/>
      <c r="AQ10" s="11"/>
      <c r="BE10" s="166"/>
      <c r="BS10" s="6" t="s">
        <v>18</v>
      </c>
    </row>
    <row r="11" spans="2:71" s="2" customFormat="1" ht="19.5" customHeight="1">
      <c r="B11" s="10"/>
      <c r="E11" s="15" t="s">
        <v>30</v>
      </c>
      <c r="AK11" s="17" t="s">
        <v>31</v>
      </c>
      <c r="AN11" s="15"/>
      <c r="AQ11" s="11"/>
      <c r="BE11" s="166"/>
      <c r="BS11" s="6" t="s">
        <v>18</v>
      </c>
    </row>
    <row r="12" spans="2:71" s="2" customFormat="1" ht="7.5" customHeight="1">
      <c r="B12" s="10"/>
      <c r="AQ12" s="11"/>
      <c r="BE12" s="166"/>
      <c r="BS12" s="6" t="s">
        <v>18</v>
      </c>
    </row>
    <row r="13" spans="2:71" s="2" customFormat="1" ht="15" customHeight="1">
      <c r="B13" s="10"/>
      <c r="D13" s="17" t="s">
        <v>32</v>
      </c>
      <c r="AK13" s="17" t="s">
        <v>29</v>
      </c>
      <c r="AN13" s="19" t="s">
        <v>33</v>
      </c>
      <c r="AQ13" s="11"/>
      <c r="BE13" s="166"/>
      <c r="BS13" s="6" t="s">
        <v>18</v>
      </c>
    </row>
    <row r="14" spans="2:71" s="2" customFormat="1" ht="15.75" customHeight="1">
      <c r="B14" s="10"/>
      <c r="E14" s="195" t="s">
        <v>33</v>
      </c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7" t="s">
        <v>31</v>
      </c>
      <c r="AN14" s="19" t="s">
        <v>33</v>
      </c>
      <c r="AQ14" s="11"/>
      <c r="BE14" s="166"/>
      <c r="BS14" s="6" t="s">
        <v>18</v>
      </c>
    </row>
    <row r="15" spans="2:71" s="2" customFormat="1" ht="7.5" customHeight="1">
      <c r="B15" s="10"/>
      <c r="AQ15" s="11"/>
      <c r="BE15" s="166"/>
      <c r="BS15" s="6" t="s">
        <v>3</v>
      </c>
    </row>
    <row r="16" spans="2:71" s="2" customFormat="1" ht="15" customHeight="1">
      <c r="B16" s="10"/>
      <c r="D16" s="17" t="s">
        <v>34</v>
      </c>
      <c r="AK16" s="17" t="s">
        <v>29</v>
      </c>
      <c r="AN16" s="15"/>
      <c r="AQ16" s="11"/>
      <c r="BE16" s="166"/>
      <c r="BS16" s="6" t="s">
        <v>3</v>
      </c>
    </row>
    <row r="17" spans="2:71" s="2" customFormat="1" ht="19.5" customHeight="1">
      <c r="B17" s="10"/>
      <c r="E17" s="15" t="s">
        <v>35</v>
      </c>
      <c r="AK17" s="17" t="s">
        <v>31</v>
      </c>
      <c r="AN17" s="15"/>
      <c r="AQ17" s="11"/>
      <c r="BE17" s="166"/>
      <c r="BS17" s="6" t="s">
        <v>36</v>
      </c>
    </row>
    <row r="18" spans="2:71" s="2" customFormat="1" ht="7.5" customHeight="1">
      <c r="B18" s="10"/>
      <c r="AQ18" s="11"/>
      <c r="BE18" s="166"/>
      <c r="BS18" s="6" t="s">
        <v>6</v>
      </c>
    </row>
    <row r="19" spans="2:71" s="2" customFormat="1" ht="15" customHeight="1">
      <c r="B19" s="10"/>
      <c r="D19" s="17" t="s">
        <v>37</v>
      </c>
      <c r="AK19" s="17" t="s">
        <v>29</v>
      </c>
      <c r="AN19" s="15"/>
      <c r="AQ19" s="11"/>
      <c r="BE19" s="166"/>
      <c r="BS19" s="6" t="s">
        <v>6</v>
      </c>
    </row>
    <row r="20" spans="2:57" s="2" customFormat="1" ht="19.5" customHeight="1">
      <c r="B20" s="10"/>
      <c r="E20" s="15" t="s">
        <v>35</v>
      </c>
      <c r="AK20" s="17" t="s">
        <v>31</v>
      </c>
      <c r="AN20" s="15"/>
      <c r="AQ20" s="11"/>
      <c r="BE20" s="166"/>
    </row>
    <row r="21" spans="2:57" s="2" customFormat="1" ht="7.5" customHeight="1">
      <c r="B21" s="10"/>
      <c r="AQ21" s="11"/>
      <c r="BE21" s="166"/>
    </row>
    <row r="22" spans="2:57" s="2" customFormat="1" ht="7.5" customHeight="1">
      <c r="B22" s="1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Q22" s="11"/>
      <c r="BE22" s="166"/>
    </row>
    <row r="23" spans="2:57" s="2" customFormat="1" ht="15" customHeight="1">
      <c r="B23" s="10"/>
      <c r="D23" s="21" t="s">
        <v>38</v>
      </c>
      <c r="AK23" s="196">
        <f>ROUND($AG$87,2)</f>
        <v>0</v>
      </c>
      <c r="AL23" s="166"/>
      <c r="AM23" s="166"/>
      <c r="AN23" s="166"/>
      <c r="AO23" s="166"/>
      <c r="AQ23" s="11"/>
      <c r="BE23" s="166"/>
    </row>
    <row r="24" spans="2:57" s="2" customFormat="1" ht="15" customHeight="1">
      <c r="B24" s="10"/>
      <c r="D24" s="21" t="s">
        <v>39</v>
      </c>
      <c r="AK24" s="196">
        <f>ROUND($AG$90,2)</f>
        <v>0</v>
      </c>
      <c r="AL24" s="166"/>
      <c r="AM24" s="166"/>
      <c r="AN24" s="166"/>
      <c r="AO24" s="166"/>
      <c r="AQ24" s="11"/>
      <c r="BE24" s="166"/>
    </row>
    <row r="25" spans="2:57" s="6" customFormat="1" ht="7.5" customHeight="1">
      <c r="B25" s="22"/>
      <c r="AQ25" s="23"/>
      <c r="BE25" s="168"/>
    </row>
    <row r="26" spans="2:57" s="6" customFormat="1" ht="27" customHeight="1">
      <c r="B26" s="22"/>
      <c r="D26" s="24" t="s">
        <v>40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97">
        <f>ROUND($AK$23+$AK$24,2)</f>
        <v>0</v>
      </c>
      <c r="AL26" s="198"/>
      <c r="AM26" s="198"/>
      <c r="AN26" s="198"/>
      <c r="AO26" s="198"/>
      <c r="AQ26" s="23"/>
      <c r="BE26" s="168"/>
    </row>
    <row r="27" spans="2:57" s="6" customFormat="1" ht="7.5" customHeight="1">
      <c r="B27" s="22"/>
      <c r="AQ27" s="23"/>
      <c r="BE27" s="168"/>
    </row>
    <row r="28" spans="2:57" s="6" customFormat="1" ht="15" customHeight="1">
      <c r="B28" s="26"/>
      <c r="D28" s="27" t="s">
        <v>41</v>
      </c>
      <c r="F28" s="27" t="s">
        <v>42</v>
      </c>
      <c r="L28" s="189">
        <v>0.21</v>
      </c>
      <c r="M28" s="190"/>
      <c r="N28" s="190"/>
      <c r="O28" s="190"/>
      <c r="T28" s="29" t="s">
        <v>43</v>
      </c>
      <c r="W28" s="191">
        <f>ROUND($AZ$87+SUM($CD$91:$CD$95),2)</f>
        <v>0</v>
      </c>
      <c r="X28" s="190"/>
      <c r="Y28" s="190"/>
      <c r="Z28" s="190"/>
      <c r="AA28" s="190"/>
      <c r="AB28" s="190"/>
      <c r="AC28" s="190"/>
      <c r="AD28" s="190"/>
      <c r="AE28" s="190"/>
      <c r="AK28" s="191">
        <f>ROUND($AV$87+SUM($BY$91:$BY$95),2)</f>
        <v>0</v>
      </c>
      <c r="AL28" s="190"/>
      <c r="AM28" s="190"/>
      <c r="AN28" s="190"/>
      <c r="AO28" s="190"/>
      <c r="AQ28" s="30"/>
      <c r="BE28" s="190"/>
    </row>
    <row r="29" spans="2:57" s="6" customFormat="1" ht="15" customHeight="1">
      <c r="B29" s="26"/>
      <c r="F29" s="27" t="s">
        <v>44</v>
      </c>
      <c r="L29" s="189">
        <v>0.15</v>
      </c>
      <c r="M29" s="190"/>
      <c r="N29" s="190"/>
      <c r="O29" s="190"/>
      <c r="T29" s="29" t="s">
        <v>43</v>
      </c>
      <c r="W29" s="191">
        <f>ROUND($BA$87+SUM($CE$91:$CE$95),2)</f>
        <v>0</v>
      </c>
      <c r="X29" s="190"/>
      <c r="Y29" s="190"/>
      <c r="Z29" s="190"/>
      <c r="AA29" s="190"/>
      <c r="AB29" s="190"/>
      <c r="AC29" s="190"/>
      <c r="AD29" s="190"/>
      <c r="AE29" s="190"/>
      <c r="AK29" s="191">
        <f>ROUND($AW$87+SUM($BZ$91:$BZ$95),2)</f>
        <v>0</v>
      </c>
      <c r="AL29" s="190"/>
      <c r="AM29" s="190"/>
      <c r="AN29" s="190"/>
      <c r="AO29" s="190"/>
      <c r="AQ29" s="30"/>
      <c r="BE29" s="190"/>
    </row>
    <row r="30" spans="2:57" s="6" customFormat="1" ht="15" customHeight="1" hidden="1">
      <c r="B30" s="26"/>
      <c r="F30" s="27" t="s">
        <v>45</v>
      </c>
      <c r="L30" s="189">
        <v>0.21</v>
      </c>
      <c r="M30" s="190"/>
      <c r="N30" s="190"/>
      <c r="O30" s="190"/>
      <c r="T30" s="29" t="s">
        <v>43</v>
      </c>
      <c r="W30" s="191">
        <f>ROUND($BB$87+SUM($CF$91:$CF$95),2)</f>
        <v>0</v>
      </c>
      <c r="X30" s="190"/>
      <c r="Y30" s="190"/>
      <c r="Z30" s="190"/>
      <c r="AA30" s="190"/>
      <c r="AB30" s="190"/>
      <c r="AC30" s="190"/>
      <c r="AD30" s="190"/>
      <c r="AE30" s="190"/>
      <c r="AK30" s="191">
        <v>0</v>
      </c>
      <c r="AL30" s="190"/>
      <c r="AM30" s="190"/>
      <c r="AN30" s="190"/>
      <c r="AO30" s="190"/>
      <c r="AQ30" s="30"/>
      <c r="BE30" s="190"/>
    </row>
    <row r="31" spans="2:57" s="6" customFormat="1" ht="15" customHeight="1" hidden="1">
      <c r="B31" s="26"/>
      <c r="F31" s="27" t="s">
        <v>46</v>
      </c>
      <c r="L31" s="189">
        <v>0.15</v>
      </c>
      <c r="M31" s="190"/>
      <c r="N31" s="190"/>
      <c r="O31" s="190"/>
      <c r="T31" s="29" t="s">
        <v>43</v>
      </c>
      <c r="W31" s="191">
        <f>ROUND($BC$87+SUM($CG$91:$CG$95),2)</f>
        <v>0</v>
      </c>
      <c r="X31" s="190"/>
      <c r="Y31" s="190"/>
      <c r="Z31" s="190"/>
      <c r="AA31" s="190"/>
      <c r="AB31" s="190"/>
      <c r="AC31" s="190"/>
      <c r="AD31" s="190"/>
      <c r="AE31" s="190"/>
      <c r="AK31" s="191">
        <v>0</v>
      </c>
      <c r="AL31" s="190"/>
      <c r="AM31" s="190"/>
      <c r="AN31" s="190"/>
      <c r="AO31" s="190"/>
      <c r="AQ31" s="30"/>
      <c r="BE31" s="190"/>
    </row>
    <row r="32" spans="2:57" s="6" customFormat="1" ht="15" customHeight="1" hidden="1">
      <c r="B32" s="26"/>
      <c r="F32" s="27" t="s">
        <v>47</v>
      </c>
      <c r="L32" s="189">
        <v>0</v>
      </c>
      <c r="M32" s="190"/>
      <c r="N32" s="190"/>
      <c r="O32" s="190"/>
      <c r="T32" s="29" t="s">
        <v>43</v>
      </c>
      <c r="W32" s="191">
        <f>ROUND($BD$87+SUM($CH$91:$CH$95),2)</f>
        <v>0</v>
      </c>
      <c r="X32" s="190"/>
      <c r="Y32" s="190"/>
      <c r="Z32" s="190"/>
      <c r="AA32" s="190"/>
      <c r="AB32" s="190"/>
      <c r="AC32" s="190"/>
      <c r="AD32" s="190"/>
      <c r="AE32" s="190"/>
      <c r="AK32" s="191">
        <v>0</v>
      </c>
      <c r="AL32" s="190"/>
      <c r="AM32" s="190"/>
      <c r="AN32" s="190"/>
      <c r="AO32" s="190"/>
      <c r="AQ32" s="30"/>
      <c r="BE32" s="190"/>
    </row>
    <row r="33" spans="2:57" s="6" customFormat="1" ht="7.5" customHeight="1">
      <c r="B33" s="22"/>
      <c r="AQ33" s="23"/>
      <c r="BE33" s="168"/>
    </row>
    <row r="34" spans="2:57" s="6" customFormat="1" ht="27" customHeight="1">
      <c r="B34" s="22"/>
      <c r="C34" s="31"/>
      <c r="D34" s="32" t="s">
        <v>48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4" t="s">
        <v>49</v>
      </c>
      <c r="U34" s="33"/>
      <c r="V34" s="33"/>
      <c r="W34" s="33"/>
      <c r="X34" s="181" t="s">
        <v>50</v>
      </c>
      <c r="Y34" s="174"/>
      <c r="Z34" s="174"/>
      <c r="AA34" s="174"/>
      <c r="AB34" s="174"/>
      <c r="AC34" s="33"/>
      <c r="AD34" s="33"/>
      <c r="AE34" s="33"/>
      <c r="AF34" s="33"/>
      <c r="AG34" s="33"/>
      <c r="AH34" s="33"/>
      <c r="AI34" s="33"/>
      <c r="AJ34" s="33"/>
      <c r="AK34" s="182">
        <f>ROUND(SUM($AK$26:$AK$32),2)</f>
        <v>0</v>
      </c>
      <c r="AL34" s="174"/>
      <c r="AM34" s="174"/>
      <c r="AN34" s="174"/>
      <c r="AO34" s="176"/>
      <c r="AP34" s="31"/>
      <c r="AQ34" s="23"/>
      <c r="BE34" s="168"/>
    </row>
    <row r="35" spans="2:43" s="6" customFormat="1" ht="15" customHeight="1">
      <c r="B35" s="22"/>
      <c r="AQ35" s="23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2"/>
      <c r="D49" s="35" t="s">
        <v>51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  <c r="AC49" s="35" t="s">
        <v>52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7"/>
      <c r="AQ49" s="23"/>
    </row>
    <row r="50" spans="2:43" s="2" customFormat="1" ht="14.25" customHeight="1">
      <c r="B50" s="10"/>
      <c r="D50" s="38"/>
      <c r="Z50" s="39"/>
      <c r="AC50" s="38"/>
      <c r="AO50" s="39"/>
      <c r="AQ50" s="11"/>
    </row>
    <row r="51" spans="2:43" s="2" customFormat="1" ht="14.25" customHeight="1">
      <c r="B51" s="10"/>
      <c r="D51" s="38"/>
      <c r="Z51" s="39"/>
      <c r="AC51" s="38"/>
      <c r="AO51" s="39"/>
      <c r="AQ51" s="11"/>
    </row>
    <row r="52" spans="2:43" s="2" customFormat="1" ht="14.25" customHeight="1">
      <c r="B52" s="10"/>
      <c r="D52" s="38"/>
      <c r="Z52" s="39"/>
      <c r="AC52" s="38"/>
      <c r="AO52" s="39"/>
      <c r="AQ52" s="11"/>
    </row>
    <row r="53" spans="2:43" s="2" customFormat="1" ht="14.25" customHeight="1">
      <c r="B53" s="10"/>
      <c r="D53" s="38"/>
      <c r="Z53" s="39"/>
      <c r="AC53" s="38"/>
      <c r="AO53" s="39"/>
      <c r="AQ53" s="11"/>
    </row>
    <row r="54" spans="2:43" s="2" customFormat="1" ht="14.25" customHeight="1">
      <c r="B54" s="10"/>
      <c r="D54" s="38"/>
      <c r="Z54" s="39"/>
      <c r="AC54" s="38"/>
      <c r="AO54" s="39"/>
      <c r="AQ54" s="11"/>
    </row>
    <row r="55" spans="2:43" s="2" customFormat="1" ht="14.25" customHeight="1">
      <c r="B55" s="10"/>
      <c r="D55" s="38"/>
      <c r="Z55" s="39"/>
      <c r="AC55" s="38"/>
      <c r="AO55" s="39"/>
      <c r="AQ55" s="11"/>
    </row>
    <row r="56" spans="2:43" s="2" customFormat="1" ht="14.25" customHeight="1">
      <c r="B56" s="10"/>
      <c r="D56" s="38"/>
      <c r="Z56" s="39"/>
      <c r="AC56" s="38"/>
      <c r="AO56" s="39"/>
      <c r="AQ56" s="11"/>
    </row>
    <row r="57" spans="2:43" s="2" customFormat="1" ht="14.25" customHeight="1">
      <c r="B57" s="10"/>
      <c r="D57" s="38"/>
      <c r="Z57" s="39"/>
      <c r="AC57" s="38"/>
      <c r="AO57" s="39"/>
      <c r="AQ57" s="11"/>
    </row>
    <row r="58" spans="2:43" s="6" customFormat="1" ht="15.75" customHeight="1">
      <c r="B58" s="22"/>
      <c r="D58" s="40" t="s">
        <v>53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 t="s">
        <v>54</v>
      </c>
      <c r="S58" s="41"/>
      <c r="T58" s="41"/>
      <c r="U58" s="41"/>
      <c r="V58" s="41"/>
      <c r="W58" s="41"/>
      <c r="X58" s="41"/>
      <c r="Y58" s="41"/>
      <c r="Z58" s="43"/>
      <c r="AC58" s="40" t="s">
        <v>53</v>
      </c>
      <c r="AD58" s="41"/>
      <c r="AE58" s="41"/>
      <c r="AF58" s="41"/>
      <c r="AG58" s="41"/>
      <c r="AH58" s="41"/>
      <c r="AI58" s="41"/>
      <c r="AJ58" s="41"/>
      <c r="AK58" s="41"/>
      <c r="AL58" s="41"/>
      <c r="AM58" s="42" t="s">
        <v>54</v>
      </c>
      <c r="AN58" s="41"/>
      <c r="AO58" s="43"/>
      <c r="AQ58" s="23"/>
    </row>
    <row r="59" spans="2:43" s="2" customFormat="1" ht="14.25" customHeight="1">
      <c r="B59" s="10"/>
      <c r="AQ59" s="11"/>
    </row>
    <row r="60" spans="2:43" s="6" customFormat="1" ht="15.75" customHeight="1">
      <c r="B60" s="22"/>
      <c r="D60" s="35" t="s">
        <v>55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7"/>
      <c r="AC60" s="35" t="s">
        <v>56</v>
      </c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7"/>
      <c r="AQ60" s="23"/>
    </row>
    <row r="61" spans="2:43" s="2" customFormat="1" ht="14.25" customHeight="1">
      <c r="B61" s="10"/>
      <c r="D61" s="38"/>
      <c r="Z61" s="39"/>
      <c r="AC61" s="38"/>
      <c r="AO61" s="39"/>
      <c r="AQ61" s="11"/>
    </row>
    <row r="62" spans="2:43" s="2" customFormat="1" ht="14.25" customHeight="1">
      <c r="B62" s="10"/>
      <c r="D62" s="38"/>
      <c r="Z62" s="39"/>
      <c r="AC62" s="38"/>
      <c r="AO62" s="39"/>
      <c r="AQ62" s="11"/>
    </row>
    <row r="63" spans="2:43" s="2" customFormat="1" ht="14.25" customHeight="1">
      <c r="B63" s="10"/>
      <c r="D63" s="38"/>
      <c r="Z63" s="39"/>
      <c r="AC63" s="38"/>
      <c r="AO63" s="39"/>
      <c r="AQ63" s="11"/>
    </row>
    <row r="64" spans="2:43" s="2" customFormat="1" ht="14.25" customHeight="1">
      <c r="B64" s="10"/>
      <c r="D64" s="38"/>
      <c r="Z64" s="39"/>
      <c r="AC64" s="38"/>
      <c r="AO64" s="39"/>
      <c r="AQ64" s="11"/>
    </row>
    <row r="65" spans="2:43" s="2" customFormat="1" ht="14.25" customHeight="1">
      <c r="B65" s="10"/>
      <c r="D65" s="38"/>
      <c r="Z65" s="39"/>
      <c r="AC65" s="38"/>
      <c r="AO65" s="39"/>
      <c r="AQ65" s="11"/>
    </row>
    <row r="66" spans="2:43" s="2" customFormat="1" ht="14.25" customHeight="1">
      <c r="B66" s="10"/>
      <c r="D66" s="38"/>
      <c r="Z66" s="39"/>
      <c r="AC66" s="38"/>
      <c r="AO66" s="39"/>
      <c r="AQ66" s="11"/>
    </row>
    <row r="67" spans="2:43" s="2" customFormat="1" ht="14.25" customHeight="1">
      <c r="B67" s="10"/>
      <c r="D67" s="38"/>
      <c r="Z67" s="39"/>
      <c r="AC67" s="38"/>
      <c r="AO67" s="39"/>
      <c r="AQ67" s="11"/>
    </row>
    <row r="68" spans="2:43" s="2" customFormat="1" ht="14.25" customHeight="1">
      <c r="B68" s="10"/>
      <c r="D68" s="38"/>
      <c r="Z68" s="39"/>
      <c r="AC68" s="38"/>
      <c r="AO68" s="39"/>
      <c r="AQ68" s="11"/>
    </row>
    <row r="69" spans="2:43" s="6" customFormat="1" ht="15.75" customHeight="1">
      <c r="B69" s="22"/>
      <c r="D69" s="40" t="s">
        <v>53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 t="s">
        <v>54</v>
      </c>
      <c r="S69" s="41"/>
      <c r="T69" s="41"/>
      <c r="U69" s="41"/>
      <c r="V69" s="41"/>
      <c r="W69" s="41"/>
      <c r="X69" s="41"/>
      <c r="Y69" s="41"/>
      <c r="Z69" s="43"/>
      <c r="AC69" s="40" t="s">
        <v>53</v>
      </c>
      <c r="AD69" s="41"/>
      <c r="AE69" s="41"/>
      <c r="AF69" s="41"/>
      <c r="AG69" s="41"/>
      <c r="AH69" s="41"/>
      <c r="AI69" s="41"/>
      <c r="AJ69" s="41"/>
      <c r="AK69" s="41"/>
      <c r="AL69" s="41"/>
      <c r="AM69" s="42" t="s">
        <v>54</v>
      </c>
      <c r="AN69" s="41"/>
      <c r="AO69" s="43"/>
      <c r="AQ69" s="23"/>
    </row>
    <row r="70" spans="2:43" s="6" customFormat="1" ht="7.5" customHeight="1">
      <c r="B70" s="22"/>
      <c r="AQ70" s="23"/>
    </row>
    <row r="71" spans="2:43" s="6" customFormat="1" ht="7.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6"/>
    </row>
    <row r="75" spans="2:43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9"/>
    </row>
    <row r="76" spans="2:43" s="6" customFormat="1" ht="37.5" customHeight="1">
      <c r="B76" s="22"/>
      <c r="C76" s="183" t="s">
        <v>57</v>
      </c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23"/>
    </row>
    <row r="77" spans="2:43" s="15" customFormat="1" ht="15" customHeight="1">
      <c r="B77" s="50"/>
      <c r="C77" s="17" t="s">
        <v>13</v>
      </c>
      <c r="L77" s="15" t="str">
        <f>$K$5</f>
        <v>0452016</v>
      </c>
      <c r="AQ77" s="51"/>
    </row>
    <row r="78" spans="2:43" s="52" customFormat="1" ht="37.5" customHeight="1">
      <c r="B78" s="53"/>
      <c r="C78" s="52" t="s">
        <v>16</v>
      </c>
      <c r="L78" s="184" t="str">
        <f>$K$6</f>
        <v>Workoutové hřiště v parku Lovosice</v>
      </c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Q78" s="54"/>
    </row>
    <row r="79" spans="2:43" s="6" customFormat="1" ht="7.5" customHeight="1">
      <c r="B79" s="22"/>
      <c r="AQ79" s="23"/>
    </row>
    <row r="80" spans="2:43" s="6" customFormat="1" ht="15.75" customHeight="1">
      <c r="B80" s="22"/>
      <c r="C80" s="17" t="s">
        <v>22</v>
      </c>
      <c r="L80" s="55" t="str">
        <f>IF($K$8="","",$K$8)</f>
        <v>Lovosice</v>
      </c>
      <c r="AI80" s="17" t="s">
        <v>24</v>
      </c>
      <c r="AM80" s="56" t="str">
        <f>IF($AN$8="","",$AN$8)</f>
        <v>01.08.2016</v>
      </c>
      <c r="AQ80" s="23"/>
    </row>
    <row r="81" spans="2:43" s="6" customFormat="1" ht="7.5" customHeight="1">
      <c r="B81" s="22"/>
      <c r="AQ81" s="23"/>
    </row>
    <row r="82" spans="2:56" s="6" customFormat="1" ht="18.75" customHeight="1">
      <c r="B82" s="22"/>
      <c r="C82" s="17" t="s">
        <v>28</v>
      </c>
      <c r="L82" s="15" t="str">
        <f>IF($E$11="","",$E$11)</f>
        <v>Město Lovosice, Školní 2, 410 30 Lovosice</v>
      </c>
      <c r="AI82" s="17" t="s">
        <v>34</v>
      </c>
      <c r="AM82" s="185" t="str">
        <f>IF($E$17="","",$E$17)</f>
        <v> </v>
      </c>
      <c r="AN82" s="168"/>
      <c r="AO82" s="168"/>
      <c r="AP82" s="168"/>
      <c r="AQ82" s="23"/>
      <c r="AS82" s="186" t="s">
        <v>58</v>
      </c>
      <c r="AT82" s="187"/>
      <c r="AU82" s="36"/>
      <c r="AV82" s="36"/>
      <c r="AW82" s="36"/>
      <c r="AX82" s="36"/>
      <c r="AY82" s="36"/>
      <c r="AZ82" s="36"/>
      <c r="BA82" s="36"/>
      <c r="BB82" s="36"/>
      <c r="BC82" s="36"/>
      <c r="BD82" s="37"/>
    </row>
    <row r="83" spans="2:56" s="6" customFormat="1" ht="15.75" customHeight="1">
      <c r="B83" s="22"/>
      <c r="C83" s="17" t="s">
        <v>32</v>
      </c>
      <c r="L83" s="15">
        <f>IF($E$14="Vyplň údaj","",$E$14)</f>
      </c>
      <c r="AI83" s="17" t="s">
        <v>37</v>
      </c>
      <c r="AM83" s="185" t="str">
        <f>IF($E$20="","",$E$20)</f>
        <v> </v>
      </c>
      <c r="AN83" s="168"/>
      <c r="AO83" s="168"/>
      <c r="AP83" s="168"/>
      <c r="AQ83" s="23"/>
      <c r="AS83" s="188"/>
      <c r="AT83" s="168"/>
      <c r="BD83" s="57"/>
    </row>
    <row r="84" spans="2:56" s="6" customFormat="1" ht="12" customHeight="1">
      <c r="B84" s="22"/>
      <c r="AQ84" s="23"/>
      <c r="AS84" s="188"/>
      <c r="AT84" s="168"/>
      <c r="BD84" s="57"/>
    </row>
    <row r="85" spans="2:57" s="6" customFormat="1" ht="30" customHeight="1">
      <c r="B85" s="22"/>
      <c r="C85" s="173" t="s">
        <v>59</v>
      </c>
      <c r="D85" s="174"/>
      <c r="E85" s="174"/>
      <c r="F85" s="174"/>
      <c r="G85" s="174"/>
      <c r="H85" s="33"/>
      <c r="I85" s="175" t="s">
        <v>60</v>
      </c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5" t="s">
        <v>61</v>
      </c>
      <c r="AH85" s="174"/>
      <c r="AI85" s="174"/>
      <c r="AJ85" s="174"/>
      <c r="AK85" s="174"/>
      <c r="AL85" s="174"/>
      <c r="AM85" s="174"/>
      <c r="AN85" s="175" t="s">
        <v>62</v>
      </c>
      <c r="AO85" s="174"/>
      <c r="AP85" s="176"/>
      <c r="AQ85" s="23"/>
      <c r="AS85" s="58" t="s">
        <v>63</v>
      </c>
      <c r="AT85" s="59" t="s">
        <v>64</v>
      </c>
      <c r="AU85" s="59" t="s">
        <v>65</v>
      </c>
      <c r="AV85" s="59" t="s">
        <v>66</v>
      </c>
      <c r="AW85" s="59" t="s">
        <v>67</v>
      </c>
      <c r="AX85" s="59" t="s">
        <v>68</v>
      </c>
      <c r="AY85" s="59" t="s">
        <v>69</v>
      </c>
      <c r="AZ85" s="59" t="s">
        <v>70</v>
      </c>
      <c r="BA85" s="59" t="s">
        <v>71</v>
      </c>
      <c r="BB85" s="59" t="s">
        <v>72</v>
      </c>
      <c r="BC85" s="59" t="s">
        <v>73</v>
      </c>
      <c r="BD85" s="60" t="s">
        <v>74</v>
      </c>
      <c r="BE85" s="61"/>
    </row>
    <row r="86" spans="2:56" s="6" customFormat="1" ht="12" customHeight="1">
      <c r="B86" s="22"/>
      <c r="AQ86" s="23"/>
      <c r="AS86" s="62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7"/>
    </row>
    <row r="87" spans="2:76" s="52" customFormat="1" ht="33" customHeight="1">
      <c r="B87" s="53"/>
      <c r="C87" s="63" t="s">
        <v>75</v>
      </c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171">
        <f>ROUND($AG$88,2)</f>
        <v>0</v>
      </c>
      <c r="AH87" s="172"/>
      <c r="AI87" s="172"/>
      <c r="AJ87" s="172"/>
      <c r="AK87" s="172"/>
      <c r="AL87" s="172"/>
      <c r="AM87" s="172"/>
      <c r="AN87" s="171">
        <f>ROUND(SUM($AG$87,$AT$87),2)</f>
        <v>0</v>
      </c>
      <c r="AO87" s="172"/>
      <c r="AP87" s="172"/>
      <c r="AQ87" s="54"/>
      <c r="AS87" s="64">
        <f>ROUND($AS$88,2)</f>
        <v>0</v>
      </c>
      <c r="AT87" s="65">
        <f>ROUND(SUM($AV$87:$AW$87),2)</f>
        <v>0</v>
      </c>
      <c r="AU87" s="66">
        <f>ROUND($AU$88,5)</f>
        <v>263.21524</v>
      </c>
      <c r="AV87" s="65">
        <f>ROUND($AZ$87*$L$28,2)</f>
        <v>0</v>
      </c>
      <c r="AW87" s="65">
        <f>ROUND($BA$87*$L$29,2)</f>
        <v>0</v>
      </c>
      <c r="AX87" s="65">
        <f>ROUND($BB$87*$L$28,2)</f>
        <v>0</v>
      </c>
      <c r="AY87" s="65">
        <f>ROUND($BC$87*$L$29,2)</f>
        <v>0</v>
      </c>
      <c r="AZ87" s="65">
        <f>ROUND($AZ$88,2)</f>
        <v>0</v>
      </c>
      <c r="BA87" s="65">
        <f>ROUND($BA$88,2)</f>
        <v>0</v>
      </c>
      <c r="BB87" s="65">
        <f>ROUND($BB$88,2)</f>
        <v>0</v>
      </c>
      <c r="BC87" s="65">
        <f>ROUND($BC$88,2)</f>
        <v>0</v>
      </c>
      <c r="BD87" s="67">
        <f>ROUND($BD$88,2)</f>
        <v>0</v>
      </c>
      <c r="BS87" s="52" t="s">
        <v>76</v>
      </c>
      <c r="BT87" s="52" t="s">
        <v>77</v>
      </c>
      <c r="BV87" s="52" t="s">
        <v>78</v>
      </c>
      <c r="BW87" s="52" t="s">
        <v>79</v>
      </c>
      <c r="BX87" s="52" t="s">
        <v>80</v>
      </c>
    </row>
    <row r="88" spans="1:76" s="68" customFormat="1" ht="28.5" customHeight="1">
      <c r="A88" s="157" t="s">
        <v>393</v>
      </c>
      <c r="B88" s="69"/>
      <c r="C88" s="70"/>
      <c r="D88" s="179" t="s">
        <v>14</v>
      </c>
      <c r="E88" s="180"/>
      <c r="F88" s="180"/>
      <c r="G88" s="180"/>
      <c r="H88" s="180"/>
      <c r="I88" s="70"/>
      <c r="J88" s="179" t="s">
        <v>17</v>
      </c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  <c r="AF88" s="180"/>
      <c r="AG88" s="177">
        <f>'0452016 - Workoutové hřiš...'!$M$26</f>
        <v>0</v>
      </c>
      <c r="AH88" s="178"/>
      <c r="AI88" s="178"/>
      <c r="AJ88" s="178"/>
      <c r="AK88" s="178"/>
      <c r="AL88" s="178"/>
      <c r="AM88" s="178"/>
      <c r="AN88" s="177">
        <f>ROUND(SUM($AG$88,$AT$88),2)</f>
        <v>0</v>
      </c>
      <c r="AO88" s="178"/>
      <c r="AP88" s="178"/>
      <c r="AQ88" s="71"/>
      <c r="AS88" s="72">
        <f>'0452016 - Workoutové hřiš...'!$M$24</f>
        <v>0</v>
      </c>
      <c r="AT88" s="73">
        <f>ROUND(SUM($AV$88:$AW$88),2)</f>
        <v>0</v>
      </c>
      <c r="AU88" s="74">
        <f>'0452016 - Workoutové hřiš...'!$W$124</f>
        <v>263.21524</v>
      </c>
      <c r="AV88" s="73">
        <f>'0452016 - Workoutové hřiš...'!$M$28</f>
        <v>0</v>
      </c>
      <c r="AW88" s="73">
        <f>'0452016 - Workoutové hřiš...'!$M$29</f>
        <v>0</v>
      </c>
      <c r="AX88" s="73">
        <f>'0452016 - Workoutové hřiš...'!$M$30</f>
        <v>0</v>
      </c>
      <c r="AY88" s="73">
        <f>'0452016 - Workoutové hřiš...'!$M$31</f>
        <v>0</v>
      </c>
      <c r="AZ88" s="73">
        <f>'0452016 - Workoutové hřiš...'!$H$28</f>
        <v>0</v>
      </c>
      <c r="BA88" s="73">
        <f>'0452016 - Workoutové hřiš...'!$H$29</f>
        <v>0</v>
      </c>
      <c r="BB88" s="73">
        <f>'0452016 - Workoutové hřiš...'!$H$30</f>
        <v>0</v>
      </c>
      <c r="BC88" s="73">
        <f>'0452016 - Workoutové hřiš...'!$H$31</f>
        <v>0</v>
      </c>
      <c r="BD88" s="75">
        <f>'0452016 - Workoutové hřiš...'!$H$32</f>
        <v>0</v>
      </c>
      <c r="BT88" s="68" t="s">
        <v>21</v>
      </c>
      <c r="BU88" s="68" t="s">
        <v>81</v>
      </c>
      <c r="BV88" s="68" t="s">
        <v>78</v>
      </c>
      <c r="BW88" s="68" t="s">
        <v>79</v>
      </c>
      <c r="BX88" s="68" t="s">
        <v>80</v>
      </c>
    </row>
    <row r="89" spans="2:43" s="2" customFormat="1" ht="14.25" customHeight="1">
      <c r="B89" s="10"/>
      <c r="AQ89" s="11"/>
    </row>
    <row r="90" spans="2:49" s="6" customFormat="1" ht="30.75" customHeight="1">
      <c r="B90" s="22"/>
      <c r="C90" s="63" t="s">
        <v>82</v>
      </c>
      <c r="AG90" s="171">
        <f>ROUND(SUM($AG$91:$AG$94),2)</f>
        <v>0</v>
      </c>
      <c r="AH90" s="168"/>
      <c r="AI90" s="168"/>
      <c r="AJ90" s="168"/>
      <c r="AK90" s="168"/>
      <c r="AL90" s="168"/>
      <c r="AM90" s="168"/>
      <c r="AN90" s="171">
        <f>ROUND(SUM($AN$91:$AN$94),2)</f>
        <v>0</v>
      </c>
      <c r="AO90" s="168"/>
      <c r="AP90" s="168"/>
      <c r="AQ90" s="23"/>
      <c r="AS90" s="58" t="s">
        <v>83</v>
      </c>
      <c r="AT90" s="59" t="s">
        <v>84</v>
      </c>
      <c r="AU90" s="59" t="s">
        <v>41</v>
      </c>
      <c r="AV90" s="60" t="s">
        <v>64</v>
      </c>
      <c r="AW90" s="61"/>
    </row>
    <row r="91" spans="2:89" s="6" customFormat="1" ht="21" customHeight="1">
      <c r="B91" s="22"/>
      <c r="D91" s="76" t="s">
        <v>85</v>
      </c>
      <c r="AG91" s="169">
        <f>ROUND($AG$87*$AS$91,2)</f>
        <v>0</v>
      </c>
      <c r="AH91" s="168"/>
      <c r="AI91" s="168"/>
      <c r="AJ91" s="168"/>
      <c r="AK91" s="168"/>
      <c r="AL91" s="168"/>
      <c r="AM91" s="168"/>
      <c r="AN91" s="170">
        <f>ROUND($AG$91+$AV$91,2)</f>
        <v>0</v>
      </c>
      <c r="AO91" s="168"/>
      <c r="AP91" s="168"/>
      <c r="AQ91" s="23"/>
      <c r="AS91" s="77">
        <v>0</v>
      </c>
      <c r="AT91" s="78" t="s">
        <v>86</v>
      </c>
      <c r="AU91" s="78" t="s">
        <v>42</v>
      </c>
      <c r="AV91" s="79">
        <f>ROUND(IF($AU$91="základní",$AG$91*$L$28,IF($AU$91="snížená",$AG$91*$L$29,0)),2)</f>
        <v>0</v>
      </c>
      <c r="BV91" s="6" t="s">
        <v>87</v>
      </c>
      <c r="BY91" s="80">
        <f>IF($AU$91="základní",$AV$91,0)</f>
        <v>0</v>
      </c>
      <c r="BZ91" s="80">
        <f>IF($AU$91="snížená",$AV$91,0)</f>
        <v>0</v>
      </c>
      <c r="CA91" s="80">
        <v>0</v>
      </c>
      <c r="CB91" s="80">
        <v>0</v>
      </c>
      <c r="CC91" s="80">
        <v>0</v>
      </c>
      <c r="CD91" s="80">
        <f>IF($AU$91="základní",$AG$91,0)</f>
        <v>0</v>
      </c>
      <c r="CE91" s="80">
        <f>IF($AU$91="snížená",$AG$91,0)</f>
        <v>0</v>
      </c>
      <c r="CF91" s="80">
        <f>IF($AU$91="zákl. přenesená",$AG$91,0)</f>
        <v>0</v>
      </c>
      <c r="CG91" s="80">
        <f>IF($AU$91="sníž. přenesená",$AG$91,0)</f>
        <v>0</v>
      </c>
      <c r="CH91" s="80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2"/>
      <c r="D92" s="167" t="s">
        <v>88</v>
      </c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G92" s="169">
        <f>$AG$87*$AS$92</f>
        <v>0</v>
      </c>
      <c r="AH92" s="168"/>
      <c r="AI92" s="168"/>
      <c r="AJ92" s="168"/>
      <c r="AK92" s="168"/>
      <c r="AL92" s="168"/>
      <c r="AM92" s="168"/>
      <c r="AN92" s="170">
        <f>$AG$92+$AV$92</f>
        <v>0</v>
      </c>
      <c r="AO92" s="168"/>
      <c r="AP92" s="168"/>
      <c r="AQ92" s="23"/>
      <c r="AS92" s="81">
        <v>0</v>
      </c>
      <c r="AT92" s="82" t="s">
        <v>86</v>
      </c>
      <c r="AU92" s="82" t="s">
        <v>42</v>
      </c>
      <c r="AV92" s="83">
        <f>ROUND(IF($AU$92="nulová",0,IF(OR($AU$92="základní",$AU$92="zákl. přenesená"),$AG$92*$L$28,$AG$92*$L$29)),2)</f>
        <v>0</v>
      </c>
      <c r="BV92" s="6" t="s">
        <v>89</v>
      </c>
      <c r="BY92" s="80">
        <f>IF($AU$92="základní",$AV$92,0)</f>
        <v>0</v>
      </c>
      <c r="BZ92" s="80">
        <f>IF($AU$92="snížená",$AV$92,0)</f>
        <v>0</v>
      </c>
      <c r="CA92" s="80">
        <f>IF($AU$92="zákl. přenesená",$AV$92,0)</f>
        <v>0</v>
      </c>
      <c r="CB92" s="80">
        <f>IF($AU$92="sníž. přenesená",$AV$92,0)</f>
        <v>0</v>
      </c>
      <c r="CC92" s="80">
        <f>IF($AU$92="nulová",$AV$92,0)</f>
        <v>0</v>
      </c>
      <c r="CD92" s="80">
        <f>IF($AU$92="základní",$AG$92,0)</f>
        <v>0</v>
      </c>
      <c r="CE92" s="80">
        <f>IF($AU$92="snížená",$AG$92,0)</f>
        <v>0</v>
      </c>
      <c r="CF92" s="80">
        <f>IF($AU$92="zákl. přenesená",$AG$92,0)</f>
        <v>0</v>
      </c>
      <c r="CG92" s="80">
        <f>IF($AU$92="sníž. přenesená",$AG$92,0)</f>
        <v>0</v>
      </c>
      <c r="CH92" s="80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>
        <f>IF($D$92="Vyplň vlastní","","x")</f>
      </c>
    </row>
    <row r="93" spans="2:89" s="6" customFormat="1" ht="21" customHeight="1">
      <c r="B93" s="22"/>
      <c r="D93" s="167" t="s">
        <v>88</v>
      </c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G93" s="169">
        <f>$AG$87*$AS$93</f>
        <v>0</v>
      </c>
      <c r="AH93" s="168"/>
      <c r="AI93" s="168"/>
      <c r="AJ93" s="168"/>
      <c r="AK93" s="168"/>
      <c r="AL93" s="168"/>
      <c r="AM93" s="168"/>
      <c r="AN93" s="170">
        <f>$AG$93+$AV$93</f>
        <v>0</v>
      </c>
      <c r="AO93" s="168"/>
      <c r="AP93" s="168"/>
      <c r="AQ93" s="23"/>
      <c r="AS93" s="81">
        <v>0</v>
      </c>
      <c r="AT93" s="82" t="s">
        <v>86</v>
      </c>
      <c r="AU93" s="82" t="s">
        <v>42</v>
      </c>
      <c r="AV93" s="83">
        <f>ROUND(IF($AU$93="nulová",0,IF(OR($AU$93="základní",$AU$93="zákl. přenesená"),$AG$93*$L$28,$AG$93*$L$29)),2)</f>
        <v>0</v>
      </c>
      <c r="BV93" s="6" t="s">
        <v>89</v>
      </c>
      <c r="BY93" s="80">
        <f>IF($AU$93="základní",$AV$93,0)</f>
        <v>0</v>
      </c>
      <c r="BZ93" s="80">
        <f>IF($AU$93="snížená",$AV$93,0)</f>
        <v>0</v>
      </c>
      <c r="CA93" s="80">
        <f>IF($AU$93="zákl. přenesená",$AV$93,0)</f>
        <v>0</v>
      </c>
      <c r="CB93" s="80">
        <f>IF($AU$93="sníž. přenesená",$AV$93,0)</f>
        <v>0</v>
      </c>
      <c r="CC93" s="80">
        <f>IF($AU$93="nulová",$AV$93,0)</f>
        <v>0</v>
      </c>
      <c r="CD93" s="80">
        <f>IF($AU$93="základní",$AG$93,0)</f>
        <v>0</v>
      </c>
      <c r="CE93" s="80">
        <f>IF($AU$93="snížená",$AG$93,0)</f>
        <v>0</v>
      </c>
      <c r="CF93" s="80">
        <f>IF($AU$93="zákl. přenesená",$AG$93,0)</f>
        <v>0</v>
      </c>
      <c r="CG93" s="80">
        <f>IF($AU$93="sníž. přenesená",$AG$93,0)</f>
        <v>0</v>
      </c>
      <c r="CH93" s="80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>
        <f>IF($D$93="Vyplň vlastní","","x")</f>
      </c>
    </row>
    <row r="94" spans="2:89" s="6" customFormat="1" ht="21" customHeight="1">
      <c r="B94" s="22"/>
      <c r="D94" s="167" t="s">
        <v>88</v>
      </c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G94" s="169">
        <f>$AG$87*$AS$94</f>
        <v>0</v>
      </c>
      <c r="AH94" s="168"/>
      <c r="AI94" s="168"/>
      <c r="AJ94" s="168"/>
      <c r="AK94" s="168"/>
      <c r="AL94" s="168"/>
      <c r="AM94" s="168"/>
      <c r="AN94" s="170">
        <f>$AG$94+$AV$94</f>
        <v>0</v>
      </c>
      <c r="AO94" s="168"/>
      <c r="AP94" s="168"/>
      <c r="AQ94" s="23"/>
      <c r="AS94" s="84">
        <v>0</v>
      </c>
      <c r="AT94" s="85" t="s">
        <v>86</v>
      </c>
      <c r="AU94" s="85" t="s">
        <v>42</v>
      </c>
      <c r="AV94" s="86">
        <f>ROUND(IF($AU$94="nulová",0,IF(OR($AU$94="základní",$AU$94="zákl. přenesená"),$AG$94*$L$28,$AG$94*$L$29)),2)</f>
        <v>0</v>
      </c>
      <c r="BV94" s="6" t="s">
        <v>89</v>
      </c>
      <c r="BY94" s="80">
        <f>IF($AU$94="základní",$AV$94,0)</f>
        <v>0</v>
      </c>
      <c r="BZ94" s="80">
        <f>IF($AU$94="snížená",$AV$94,0)</f>
        <v>0</v>
      </c>
      <c r="CA94" s="80">
        <f>IF($AU$94="zákl. přenesená",$AV$94,0)</f>
        <v>0</v>
      </c>
      <c r="CB94" s="80">
        <f>IF($AU$94="sníž. přenesená",$AV$94,0)</f>
        <v>0</v>
      </c>
      <c r="CC94" s="80">
        <f>IF($AU$94="nulová",$AV$94,0)</f>
        <v>0</v>
      </c>
      <c r="CD94" s="80">
        <f>IF($AU$94="základní",$AG$94,0)</f>
        <v>0</v>
      </c>
      <c r="CE94" s="80">
        <f>IF($AU$94="snížená",$AG$94,0)</f>
        <v>0</v>
      </c>
      <c r="CF94" s="80">
        <f>IF($AU$94="zákl. přenesená",$AG$94,0)</f>
        <v>0</v>
      </c>
      <c r="CG94" s="80">
        <f>IF($AU$94="sníž. přenesená",$AG$94,0)</f>
        <v>0</v>
      </c>
      <c r="CH94" s="80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>
        <f>IF($D$94="Vyplň vlastní","","x")</f>
      </c>
    </row>
    <row r="95" spans="2:43" s="6" customFormat="1" ht="12" customHeight="1">
      <c r="B95" s="22"/>
      <c r="AQ95" s="23"/>
    </row>
    <row r="96" spans="2:43" s="6" customFormat="1" ht="30.75" customHeight="1">
      <c r="B96" s="22"/>
      <c r="C96" s="87" t="s">
        <v>90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163">
        <f>ROUND($AG$87+$AG$90,2)</f>
        <v>0</v>
      </c>
      <c r="AH96" s="164"/>
      <c r="AI96" s="164"/>
      <c r="AJ96" s="164"/>
      <c r="AK96" s="164"/>
      <c r="AL96" s="164"/>
      <c r="AM96" s="164"/>
      <c r="AN96" s="163">
        <f>ROUND($AN$87+$AN$90,2)</f>
        <v>0</v>
      </c>
      <c r="AO96" s="164"/>
      <c r="AP96" s="164"/>
      <c r="AQ96" s="23"/>
    </row>
    <row r="97" spans="2:43" s="6" customFormat="1" ht="7.5" customHeight="1"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6"/>
    </row>
  </sheetData>
  <sheetProtection/>
  <mergeCells count="57">
    <mergeCell ref="C2:AP2"/>
    <mergeCell ref="C4:AP4"/>
    <mergeCell ref="BE5:BE34"/>
    <mergeCell ref="K5:AO5"/>
    <mergeCell ref="K6:AO6"/>
    <mergeCell ref="E14:AJ14"/>
    <mergeCell ref="AK23:AO23"/>
    <mergeCell ref="AK24:AO24"/>
    <mergeCell ref="AK26:AO26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L31:O31"/>
    <mergeCell ref="W31:AE31"/>
    <mergeCell ref="AK31:AO31"/>
    <mergeCell ref="L32:O32"/>
    <mergeCell ref="W32:AE32"/>
    <mergeCell ref="AK32:AO32"/>
    <mergeCell ref="X34:AB34"/>
    <mergeCell ref="AK34:AO34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AG96:AM96"/>
    <mergeCell ref="AN96:AP96"/>
    <mergeCell ref="AR2:BE2"/>
    <mergeCell ref="D94:AB94"/>
    <mergeCell ref="AG94:AM94"/>
    <mergeCell ref="AN94:AP94"/>
    <mergeCell ref="AG87:AM87"/>
    <mergeCell ref="AN87:AP87"/>
    <mergeCell ref="AG90:AM90"/>
    <mergeCell ref="AN90:AP90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0452016 - Workoutové hřiš...'!C2" tooltip="0452016 - Workoutové hřiš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35"/>
  <sheetViews>
    <sheetView showGridLines="0" tabSelected="1" zoomScalePageLayoutView="0" workbookViewId="0" topLeftCell="A1">
      <pane ySplit="1" topLeftCell="A99" activePane="bottomLeft" state="frozen"/>
      <selection pane="topLeft" activeCell="A1" sqref="A1"/>
      <selection pane="bottomLeft" activeCell="F266" sqref="F266:I26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62"/>
      <c r="B1" s="159"/>
      <c r="C1" s="159"/>
      <c r="D1" s="160" t="s">
        <v>1</v>
      </c>
      <c r="E1" s="159"/>
      <c r="F1" s="161" t="s">
        <v>394</v>
      </c>
      <c r="G1" s="161"/>
      <c r="H1" s="199" t="s">
        <v>395</v>
      </c>
      <c r="I1" s="199"/>
      <c r="J1" s="199"/>
      <c r="K1" s="199"/>
      <c r="L1" s="161" t="s">
        <v>396</v>
      </c>
      <c r="M1" s="159"/>
      <c r="N1" s="159"/>
      <c r="O1" s="160" t="s">
        <v>91</v>
      </c>
      <c r="P1" s="159"/>
      <c r="Q1" s="159"/>
      <c r="R1" s="159"/>
      <c r="S1" s="161" t="s">
        <v>397</v>
      </c>
      <c r="T1" s="161"/>
      <c r="U1" s="162"/>
      <c r="V1" s="16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92" t="s">
        <v>4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S2" s="165" t="s">
        <v>5</v>
      </c>
      <c r="T2" s="166"/>
      <c r="U2" s="166"/>
      <c r="V2" s="166"/>
      <c r="W2" s="166"/>
      <c r="X2" s="166"/>
      <c r="Y2" s="166"/>
      <c r="Z2" s="166"/>
      <c r="AA2" s="166"/>
      <c r="AB2" s="166"/>
      <c r="AC2" s="166"/>
      <c r="AT2" s="2" t="s">
        <v>79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92</v>
      </c>
    </row>
    <row r="4" spans="2:46" s="2" customFormat="1" ht="37.5" customHeight="1">
      <c r="B4" s="10"/>
      <c r="C4" s="183" t="s">
        <v>93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1"/>
      <c r="T4" s="12" t="s">
        <v>10</v>
      </c>
      <c r="AT4" s="2" t="s">
        <v>3</v>
      </c>
    </row>
    <row r="5" spans="2:18" s="2" customFormat="1" ht="7.5" customHeight="1">
      <c r="B5" s="10"/>
      <c r="N5" s="1"/>
      <c r="R5" s="11"/>
    </row>
    <row r="6" spans="2:18" s="6" customFormat="1" ht="37.5" customHeight="1">
      <c r="B6" s="22"/>
      <c r="D6" s="16" t="s">
        <v>16</v>
      </c>
      <c r="F6" s="194" t="s">
        <v>17</v>
      </c>
      <c r="G6" s="168"/>
      <c r="H6" s="168"/>
      <c r="I6" s="168"/>
      <c r="J6" s="168"/>
      <c r="K6" s="168"/>
      <c r="L6" s="168"/>
      <c r="M6" s="168"/>
      <c r="N6" s="168"/>
      <c r="O6" s="168"/>
      <c r="P6" s="168"/>
      <c r="R6" s="23"/>
    </row>
    <row r="7" spans="2:18" s="6" customFormat="1" ht="15" customHeight="1">
      <c r="B7" s="22"/>
      <c r="D7" s="17" t="s">
        <v>19</v>
      </c>
      <c r="F7" s="15"/>
      <c r="M7" s="17" t="s">
        <v>20</v>
      </c>
      <c r="O7" s="15"/>
      <c r="R7" s="23"/>
    </row>
    <row r="8" spans="2:18" s="6" customFormat="1" ht="15" customHeight="1">
      <c r="B8" s="22"/>
      <c r="D8" s="17" t="s">
        <v>22</v>
      </c>
      <c r="F8" s="15" t="s">
        <v>23</v>
      </c>
      <c r="M8" s="17" t="s">
        <v>24</v>
      </c>
      <c r="O8" s="230" t="str">
        <f>'Rekapitulace stavby'!$AN$8</f>
        <v>01.08.2016</v>
      </c>
      <c r="P8" s="168"/>
      <c r="R8" s="23"/>
    </row>
    <row r="9" spans="2:18" s="6" customFormat="1" ht="12" customHeight="1">
      <c r="B9" s="22"/>
      <c r="R9" s="23"/>
    </row>
    <row r="10" spans="2:18" s="6" customFormat="1" ht="15" customHeight="1">
      <c r="B10" s="22"/>
      <c r="D10" s="17" t="s">
        <v>28</v>
      </c>
      <c r="M10" s="17" t="s">
        <v>29</v>
      </c>
      <c r="O10" s="185"/>
      <c r="P10" s="168"/>
      <c r="R10" s="23"/>
    </row>
    <row r="11" spans="2:18" s="6" customFormat="1" ht="18.75" customHeight="1">
      <c r="B11" s="22"/>
      <c r="E11" s="15" t="s">
        <v>30</v>
      </c>
      <c r="M11" s="17" t="s">
        <v>31</v>
      </c>
      <c r="O11" s="185"/>
      <c r="P11" s="168"/>
      <c r="R11" s="23"/>
    </row>
    <row r="12" spans="2:18" s="6" customFormat="1" ht="7.5" customHeight="1">
      <c r="B12" s="22"/>
      <c r="R12" s="23"/>
    </row>
    <row r="13" spans="2:18" s="6" customFormat="1" ht="15" customHeight="1">
      <c r="B13" s="22"/>
      <c r="D13" s="17" t="s">
        <v>32</v>
      </c>
      <c r="M13" s="17" t="s">
        <v>29</v>
      </c>
      <c r="O13" s="229" t="str">
        <f>IF('Rekapitulace stavby'!$AN$13="","",'Rekapitulace stavby'!$AN$13)</f>
        <v>Vyplň údaj</v>
      </c>
      <c r="P13" s="168"/>
      <c r="R13" s="23"/>
    </row>
    <row r="14" spans="2:18" s="6" customFormat="1" ht="18.75" customHeight="1">
      <c r="B14" s="22"/>
      <c r="E14" s="229" t="str">
        <f>IF('Rekapitulace stavby'!$E$14="","",'Rekapitulace stavby'!$E$14)</f>
        <v>Vyplň údaj</v>
      </c>
      <c r="F14" s="168"/>
      <c r="G14" s="168"/>
      <c r="H14" s="168"/>
      <c r="I14" s="168"/>
      <c r="J14" s="168"/>
      <c r="K14" s="168"/>
      <c r="L14" s="168"/>
      <c r="M14" s="17" t="s">
        <v>31</v>
      </c>
      <c r="O14" s="229" t="str">
        <f>IF('Rekapitulace stavby'!$AN$14="","",'Rekapitulace stavby'!$AN$14)</f>
        <v>Vyplň údaj</v>
      </c>
      <c r="P14" s="168"/>
      <c r="R14" s="23"/>
    </row>
    <row r="15" spans="2:18" s="6" customFormat="1" ht="7.5" customHeight="1">
      <c r="B15" s="22"/>
      <c r="R15" s="23"/>
    </row>
    <row r="16" spans="2:18" s="6" customFormat="1" ht="15" customHeight="1">
      <c r="B16" s="22"/>
      <c r="D16" s="17" t="s">
        <v>34</v>
      </c>
      <c r="M16" s="17" t="s">
        <v>29</v>
      </c>
      <c r="O16" s="185">
        <f>IF('Rekapitulace stavby'!$AN$16="","",'Rekapitulace stavby'!$AN$16)</f>
      </c>
      <c r="P16" s="168"/>
      <c r="R16" s="23"/>
    </row>
    <row r="17" spans="2:18" s="6" customFormat="1" ht="18.75" customHeight="1">
      <c r="B17" s="22"/>
      <c r="E17" s="15" t="str">
        <f>IF('Rekapitulace stavby'!$E$17="","",'Rekapitulace stavby'!$E$17)</f>
        <v> </v>
      </c>
      <c r="M17" s="17" t="s">
        <v>31</v>
      </c>
      <c r="O17" s="185">
        <f>IF('Rekapitulace stavby'!$AN$17="","",'Rekapitulace stavby'!$AN$17)</f>
      </c>
      <c r="P17" s="168"/>
      <c r="R17" s="23"/>
    </row>
    <row r="18" spans="2:18" s="6" customFormat="1" ht="7.5" customHeight="1">
      <c r="B18" s="22"/>
      <c r="R18" s="23"/>
    </row>
    <row r="19" spans="2:18" s="6" customFormat="1" ht="15" customHeight="1">
      <c r="B19" s="22"/>
      <c r="D19" s="17" t="s">
        <v>37</v>
      </c>
      <c r="M19" s="17" t="s">
        <v>29</v>
      </c>
      <c r="O19" s="185">
        <f>IF('Rekapitulace stavby'!$AN$19="","",'Rekapitulace stavby'!$AN$19)</f>
      </c>
      <c r="P19" s="168"/>
      <c r="R19" s="23"/>
    </row>
    <row r="20" spans="2:18" s="6" customFormat="1" ht="18.75" customHeight="1">
      <c r="B20" s="22"/>
      <c r="E20" s="15" t="str">
        <f>IF('Rekapitulace stavby'!$E$20="","",'Rekapitulace stavby'!$E$20)</f>
        <v> </v>
      </c>
      <c r="M20" s="17" t="s">
        <v>31</v>
      </c>
      <c r="O20" s="185">
        <f>IF('Rekapitulace stavby'!$AN$20="","",'Rekapitulace stavby'!$AN$20)</f>
      </c>
      <c r="P20" s="168"/>
      <c r="R20" s="23"/>
    </row>
    <row r="21" spans="2:18" s="6" customFormat="1" ht="7.5" customHeight="1">
      <c r="B21" s="22"/>
      <c r="R21" s="23"/>
    </row>
    <row r="22" spans="2:18" s="6" customFormat="1" ht="7.5" customHeight="1">
      <c r="B22" s="22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R22" s="23"/>
    </row>
    <row r="23" spans="2:18" s="6" customFormat="1" ht="15" customHeight="1">
      <c r="B23" s="22"/>
      <c r="D23" s="88" t="s">
        <v>94</v>
      </c>
      <c r="M23" s="196">
        <f>$N$87</f>
        <v>0</v>
      </c>
      <c r="N23" s="168"/>
      <c r="O23" s="168"/>
      <c r="P23" s="168"/>
      <c r="R23" s="23"/>
    </row>
    <row r="24" spans="2:18" s="6" customFormat="1" ht="15" customHeight="1">
      <c r="B24" s="22"/>
      <c r="D24" s="21" t="s">
        <v>85</v>
      </c>
      <c r="M24" s="196">
        <f>$N$100</f>
        <v>0</v>
      </c>
      <c r="N24" s="168"/>
      <c r="O24" s="168"/>
      <c r="P24" s="168"/>
      <c r="R24" s="23"/>
    </row>
    <row r="25" spans="2:18" s="6" customFormat="1" ht="7.5" customHeight="1">
      <c r="B25" s="22"/>
      <c r="R25" s="23"/>
    </row>
    <row r="26" spans="2:18" s="6" customFormat="1" ht="26.25" customHeight="1">
      <c r="B26" s="22"/>
      <c r="D26" s="89" t="s">
        <v>40</v>
      </c>
      <c r="M26" s="228">
        <f>ROUND($M$23+$M$24,2)</f>
        <v>0</v>
      </c>
      <c r="N26" s="168"/>
      <c r="O26" s="168"/>
      <c r="P26" s="168"/>
      <c r="R26" s="23"/>
    </row>
    <row r="27" spans="2:18" s="6" customFormat="1" ht="7.5" customHeight="1">
      <c r="B27" s="22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R27" s="23"/>
    </row>
    <row r="28" spans="2:18" s="6" customFormat="1" ht="15" customHeight="1">
      <c r="B28" s="22"/>
      <c r="D28" s="27" t="s">
        <v>41</v>
      </c>
      <c r="E28" s="27" t="s">
        <v>42</v>
      </c>
      <c r="F28" s="28">
        <v>0.21</v>
      </c>
      <c r="G28" s="90" t="s">
        <v>43</v>
      </c>
      <c r="H28" s="227">
        <f>ROUND((((SUM($BE$100:$BE$107)+SUM($BE$124:$BE$278))+SUM($BE$279:$BE$280))),2)</f>
        <v>0</v>
      </c>
      <c r="I28" s="168"/>
      <c r="J28" s="168"/>
      <c r="M28" s="227">
        <f>ROUND((((SUM($BE$100:$BE$107)+SUM($BE$124:$BE$278))*$F$28)+SUM($BE$279:$BE$280)*$F$28),2)</f>
        <v>0</v>
      </c>
      <c r="N28" s="168"/>
      <c r="O28" s="168"/>
      <c r="P28" s="168"/>
      <c r="R28" s="23"/>
    </row>
    <row r="29" spans="2:18" s="6" customFormat="1" ht="15" customHeight="1">
      <c r="B29" s="22"/>
      <c r="E29" s="27" t="s">
        <v>44</v>
      </c>
      <c r="F29" s="28">
        <v>0.15</v>
      </c>
      <c r="G29" s="90" t="s">
        <v>43</v>
      </c>
      <c r="H29" s="227">
        <f>ROUND((((SUM($BF$100:$BF$107)+SUM($BF$124:$BF$278))+SUM($BF$279:$BF$280))),2)</f>
        <v>0</v>
      </c>
      <c r="I29" s="168"/>
      <c r="J29" s="168"/>
      <c r="M29" s="227">
        <f>ROUND((((SUM($BF$100:$BF$107)+SUM($BF$124:$BF$278))*$F$29)+SUM($BF$279:$BF$280)*$F$29),2)</f>
        <v>0</v>
      </c>
      <c r="N29" s="168"/>
      <c r="O29" s="168"/>
      <c r="P29" s="168"/>
      <c r="R29" s="23"/>
    </row>
    <row r="30" spans="2:18" s="6" customFormat="1" ht="15" customHeight="1" hidden="1">
      <c r="B30" s="22"/>
      <c r="E30" s="27" t="s">
        <v>45</v>
      </c>
      <c r="F30" s="28">
        <v>0.21</v>
      </c>
      <c r="G30" s="90" t="s">
        <v>43</v>
      </c>
      <c r="H30" s="227">
        <f>ROUND((((SUM($BG$100:$BG$107)+SUM($BG$124:$BG$278))+SUM($BG$279:$BG$280))),2)</f>
        <v>0</v>
      </c>
      <c r="I30" s="168"/>
      <c r="J30" s="168"/>
      <c r="M30" s="227">
        <v>0</v>
      </c>
      <c r="N30" s="168"/>
      <c r="O30" s="168"/>
      <c r="P30" s="168"/>
      <c r="R30" s="23"/>
    </row>
    <row r="31" spans="2:18" s="6" customFormat="1" ht="15" customHeight="1" hidden="1">
      <c r="B31" s="22"/>
      <c r="E31" s="27" t="s">
        <v>46</v>
      </c>
      <c r="F31" s="28">
        <v>0.15</v>
      </c>
      <c r="G31" s="90" t="s">
        <v>43</v>
      </c>
      <c r="H31" s="227">
        <f>ROUND((((SUM($BH$100:$BH$107)+SUM($BH$124:$BH$278))+SUM($BH$279:$BH$280))),2)</f>
        <v>0</v>
      </c>
      <c r="I31" s="168"/>
      <c r="J31" s="168"/>
      <c r="M31" s="227">
        <v>0</v>
      </c>
      <c r="N31" s="168"/>
      <c r="O31" s="168"/>
      <c r="P31" s="168"/>
      <c r="R31" s="23"/>
    </row>
    <row r="32" spans="2:18" s="6" customFormat="1" ht="15" customHeight="1" hidden="1">
      <c r="B32" s="22"/>
      <c r="E32" s="27" t="s">
        <v>47</v>
      </c>
      <c r="F32" s="28">
        <v>0</v>
      </c>
      <c r="G32" s="90" t="s">
        <v>43</v>
      </c>
      <c r="H32" s="227">
        <f>ROUND((((SUM($BI$100:$BI$107)+SUM($BI$124:$BI$278))+SUM($BI$279:$BI$280))),2)</f>
        <v>0</v>
      </c>
      <c r="I32" s="168"/>
      <c r="J32" s="168"/>
      <c r="M32" s="227">
        <v>0</v>
      </c>
      <c r="N32" s="168"/>
      <c r="O32" s="168"/>
      <c r="P32" s="168"/>
      <c r="R32" s="23"/>
    </row>
    <row r="33" spans="2:18" s="6" customFormat="1" ht="7.5" customHeight="1">
      <c r="B33" s="22"/>
      <c r="R33" s="23"/>
    </row>
    <row r="34" spans="2:18" s="6" customFormat="1" ht="26.25" customHeight="1">
      <c r="B34" s="22"/>
      <c r="C34" s="31"/>
      <c r="D34" s="32" t="s">
        <v>48</v>
      </c>
      <c r="E34" s="33"/>
      <c r="F34" s="33"/>
      <c r="G34" s="91" t="s">
        <v>49</v>
      </c>
      <c r="H34" s="34" t="s">
        <v>50</v>
      </c>
      <c r="I34" s="33"/>
      <c r="J34" s="33"/>
      <c r="K34" s="33"/>
      <c r="L34" s="182">
        <f>ROUND(SUM($M$26:$M$32),2)</f>
        <v>0</v>
      </c>
      <c r="M34" s="174"/>
      <c r="N34" s="174"/>
      <c r="O34" s="174"/>
      <c r="P34" s="176"/>
      <c r="Q34" s="31"/>
      <c r="R34" s="23"/>
    </row>
    <row r="35" spans="2:18" s="6" customFormat="1" ht="15" customHeight="1">
      <c r="B35" s="22"/>
      <c r="R35" s="23"/>
    </row>
    <row r="36" spans="2:18" s="6" customFormat="1" ht="15" customHeight="1">
      <c r="B36" s="22"/>
      <c r="R36" s="23"/>
    </row>
    <row r="37" spans="2:18" s="2" customFormat="1" ht="14.25" customHeight="1">
      <c r="B37" s="10"/>
      <c r="N37" s="1"/>
      <c r="R37" s="11"/>
    </row>
    <row r="38" spans="2:18" s="2" customFormat="1" ht="14.25" customHeight="1">
      <c r="B38" s="10"/>
      <c r="N38" s="1"/>
      <c r="R38" s="11"/>
    </row>
    <row r="39" spans="2:18" s="2" customFormat="1" ht="14.25" customHeight="1">
      <c r="B39" s="10"/>
      <c r="N39" s="1"/>
      <c r="R39" s="11"/>
    </row>
    <row r="40" spans="2:18" s="2" customFormat="1" ht="14.25" customHeight="1">
      <c r="B40" s="10"/>
      <c r="N40" s="1"/>
      <c r="R40" s="11"/>
    </row>
    <row r="41" spans="2:18" s="2" customFormat="1" ht="14.25" customHeight="1">
      <c r="B41" s="10"/>
      <c r="N41" s="1"/>
      <c r="R41" s="11"/>
    </row>
    <row r="42" spans="2:18" s="2" customFormat="1" ht="14.25" customHeight="1">
      <c r="B42" s="10"/>
      <c r="N42" s="1"/>
      <c r="R42" s="11"/>
    </row>
    <row r="43" spans="2:18" s="2" customFormat="1" ht="14.25" customHeight="1">
      <c r="B43" s="10"/>
      <c r="N43" s="1"/>
      <c r="R43" s="11"/>
    </row>
    <row r="44" spans="2:18" s="2" customFormat="1" ht="14.25" customHeight="1">
      <c r="B44" s="10"/>
      <c r="N44" s="1"/>
      <c r="R44" s="11"/>
    </row>
    <row r="45" spans="2:18" s="2" customFormat="1" ht="14.25" customHeight="1">
      <c r="B45" s="10"/>
      <c r="N45" s="1"/>
      <c r="R45" s="11"/>
    </row>
    <row r="46" spans="2:18" s="2" customFormat="1" ht="14.25" customHeight="1">
      <c r="B46" s="10"/>
      <c r="N46" s="1"/>
      <c r="R46" s="11"/>
    </row>
    <row r="47" spans="2:18" s="2" customFormat="1" ht="14.25" customHeight="1">
      <c r="B47" s="10"/>
      <c r="N47" s="1"/>
      <c r="R47" s="11"/>
    </row>
    <row r="48" spans="2:18" s="2" customFormat="1" ht="14.25" customHeight="1">
      <c r="B48" s="10"/>
      <c r="N48" s="1"/>
      <c r="R48" s="11"/>
    </row>
    <row r="49" spans="2:18" s="2" customFormat="1" ht="14.25" customHeight="1">
      <c r="B49" s="10"/>
      <c r="N49" s="1"/>
      <c r="R49" s="11"/>
    </row>
    <row r="50" spans="2:18" s="6" customFormat="1" ht="15.75" customHeight="1">
      <c r="B50" s="22"/>
      <c r="D50" s="35" t="s">
        <v>51</v>
      </c>
      <c r="E50" s="36"/>
      <c r="F50" s="36"/>
      <c r="G50" s="36"/>
      <c r="H50" s="37"/>
      <c r="J50" s="35" t="s">
        <v>52</v>
      </c>
      <c r="K50" s="36"/>
      <c r="L50" s="36"/>
      <c r="M50" s="36"/>
      <c r="N50" s="36"/>
      <c r="O50" s="36"/>
      <c r="P50" s="37"/>
      <c r="R50" s="23"/>
    </row>
    <row r="51" spans="2:18" s="2" customFormat="1" ht="14.25" customHeight="1">
      <c r="B51" s="10"/>
      <c r="D51" s="38"/>
      <c r="H51" s="39"/>
      <c r="J51" s="38"/>
      <c r="N51" s="1"/>
      <c r="P51" s="39"/>
      <c r="R51" s="11"/>
    </row>
    <row r="52" spans="2:18" s="2" customFormat="1" ht="14.25" customHeight="1">
      <c r="B52" s="10"/>
      <c r="D52" s="38"/>
      <c r="H52" s="39"/>
      <c r="J52" s="38"/>
      <c r="N52" s="1"/>
      <c r="P52" s="39"/>
      <c r="R52" s="11"/>
    </row>
    <row r="53" spans="2:18" s="2" customFormat="1" ht="14.25" customHeight="1">
      <c r="B53" s="10"/>
      <c r="D53" s="38"/>
      <c r="H53" s="39"/>
      <c r="J53" s="38"/>
      <c r="N53" s="1"/>
      <c r="P53" s="39"/>
      <c r="R53" s="11"/>
    </row>
    <row r="54" spans="2:18" s="2" customFormat="1" ht="14.25" customHeight="1">
      <c r="B54" s="10"/>
      <c r="D54" s="38"/>
      <c r="H54" s="39"/>
      <c r="J54" s="38"/>
      <c r="N54" s="1"/>
      <c r="P54" s="39"/>
      <c r="R54" s="11"/>
    </row>
    <row r="55" spans="2:18" s="2" customFormat="1" ht="14.25" customHeight="1">
      <c r="B55" s="10"/>
      <c r="D55" s="38"/>
      <c r="H55" s="39"/>
      <c r="J55" s="38"/>
      <c r="N55" s="1"/>
      <c r="P55" s="39"/>
      <c r="R55" s="11"/>
    </row>
    <row r="56" spans="2:18" s="2" customFormat="1" ht="14.25" customHeight="1">
      <c r="B56" s="10"/>
      <c r="D56" s="38"/>
      <c r="H56" s="39"/>
      <c r="J56" s="38"/>
      <c r="N56" s="1"/>
      <c r="P56" s="39"/>
      <c r="R56" s="11"/>
    </row>
    <row r="57" spans="2:18" s="2" customFormat="1" ht="14.25" customHeight="1">
      <c r="B57" s="10"/>
      <c r="D57" s="38"/>
      <c r="H57" s="39"/>
      <c r="J57" s="38"/>
      <c r="N57" s="1"/>
      <c r="P57" s="39"/>
      <c r="R57" s="11"/>
    </row>
    <row r="58" spans="2:18" s="2" customFormat="1" ht="14.25" customHeight="1">
      <c r="B58" s="10"/>
      <c r="D58" s="38"/>
      <c r="H58" s="39"/>
      <c r="J58" s="38"/>
      <c r="N58" s="1"/>
      <c r="P58" s="39"/>
      <c r="R58" s="11"/>
    </row>
    <row r="59" spans="2:18" s="6" customFormat="1" ht="15.75" customHeight="1">
      <c r="B59" s="22"/>
      <c r="D59" s="40" t="s">
        <v>53</v>
      </c>
      <c r="E59" s="41"/>
      <c r="F59" s="41"/>
      <c r="G59" s="42" t="s">
        <v>54</v>
      </c>
      <c r="H59" s="43"/>
      <c r="J59" s="40" t="s">
        <v>53</v>
      </c>
      <c r="K59" s="41"/>
      <c r="L59" s="41"/>
      <c r="M59" s="41"/>
      <c r="N59" s="42" t="s">
        <v>54</v>
      </c>
      <c r="O59" s="41"/>
      <c r="P59" s="43"/>
      <c r="R59" s="23"/>
    </row>
    <row r="60" spans="2:18" s="2" customFormat="1" ht="14.25" customHeight="1">
      <c r="B60" s="10"/>
      <c r="N60" s="1"/>
      <c r="R60" s="11"/>
    </row>
    <row r="61" spans="2:18" s="6" customFormat="1" ht="15.75" customHeight="1">
      <c r="B61" s="22"/>
      <c r="D61" s="35" t="s">
        <v>55</v>
      </c>
      <c r="E61" s="36"/>
      <c r="F61" s="36"/>
      <c r="G61" s="36"/>
      <c r="H61" s="37"/>
      <c r="J61" s="35" t="s">
        <v>56</v>
      </c>
      <c r="K61" s="36"/>
      <c r="L61" s="36"/>
      <c r="M61" s="36"/>
      <c r="N61" s="36"/>
      <c r="O61" s="36"/>
      <c r="P61" s="37"/>
      <c r="R61" s="23"/>
    </row>
    <row r="62" spans="2:18" s="2" customFormat="1" ht="14.25" customHeight="1">
      <c r="B62" s="10"/>
      <c r="D62" s="38"/>
      <c r="H62" s="39"/>
      <c r="J62" s="38"/>
      <c r="N62" s="1"/>
      <c r="P62" s="39"/>
      <c r="R62" s="11"/>
    </row>
    <row r="63" spans="2:18" s="2" customFormat="1" ht="14.25" customHeight="1">
      <c r="B63" s="10"/>
      <c r="D63" s="38"/>
      <c r="H63" s="39"/>
      <c r="J63" s="38"/>
      <c r="N63" s="1"/>
      <c r="P63" s="39"/>
      <c r="R63" s="11"/>
    </row>
    <row r="64" spans="2:18" s="2" customFormat="1" ht="14.25" customHeight="1">
      <c r="B64" s="10"/>
      <c r="D64" s="38"/>
      <c r="H64" s="39"/>
      <c r="J64" s="38"/>
      <c r="N64" s="1"/>
      <c r="P64" s="39"/>
      <c r="R64" s="11"/>
    </row>
    <row r="65" spans="2:18" s="2" customFormat="1" ht="14.25" customHeight="1">
      <c r="B65" s="10"/>
      <c r="D65" s="38"/>
      <c r="H65" s="39"/>
      <c r="J65" s="38"/>
      <c r="N65" s="1"/>
      <c r="P65" s="39"/>
      <c r="R65" s="11"/>
    </row>
    <row r="66" spans="2:18" s="2" customFormat="1" ht="14.25" customHeight="1">
      <c r="B66" s="10"/>
      <c r="D66" s="38"/>
      <c r="H66" s="39"/>
      <c r="J66" s="38"/>
      <c r="N66" s="1"/>
      <c r="P66" s="39"/>
      <c r="R66" s="11"/>
    </row>
    <row r="67" spans="2:18" s="2" customFormat="1" ht="14.25" customHeight="1">
      <c r="B67" s="10"/>
      <c r="D67" s="38"/>
      <c r="H67" s="39"/>
      <c r="J67" s="38"/>
      <c r="N67" s="1"/>
      <c r="P67" s="39"/>
      <c r="R67" s="11"/>
    </row>
    <row r="68" spans="2:18" s="2" customFormat="1" ht="14.25" customHeight="1">
      <c r="B68" s="10"/>
      <c r="D68" s="38"/>
      <c r="H68" s="39"/>
      <c r="J68" s="38"/>
      <c r="N68" s="1"/>
      <c r="P68" s="39"/>
      <c r="R68" s="11"/>
    </row>
    <row r="69" spans="2:18" s="2" customFormat="1" ht="14.25" customHeight="1">
      <c r="B69" s="10"/>
      <c r="D69" s="38"/>
      <c r="H69" s="39"/>
      <c r="J69" s="38"/>
      <c r="N69" s="1"/>
      <c r="P69" s="39"/>
      <c r="R69" s="11"/>
    </row>
    <row r="70" spans="2:18" s="6" customFormat="1" ht="15.75" customHeight="1">
      <c r="B70" s="22"/>
      <c r="D70" s="40" t="s">
        <v>53</v>
      </c>
      <c r="E70" s="41"/>
      <c r="F70" s="41"/>
      <c r="G70" s="42" t="s">
        <v>54</v>
      </c>
      <c r="H70" s="43"/>
      <c r="J70" s="40" t="s">
        <v>53</v>
      </c>
      <c r="K70" s="41"/>
      <c r="L70" s="41"/>
      <c r="M70" s="41"/>
      <c r="N70" s="42" t="s">
        <v>54</v>
      </c>
      <c r="O70" s="41"/>
      <c r="P70" s="43"/>
      <c r="R70" s="23"/>
    </row>
    <row r="71" spans="2:18" s="6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2" ht="14.25" customHeight="1">
      <c r="N72" s="1"/>
    </row>
    <row r="73" ht="14.25" customHeight="1">
      <c r="N73" s="1"/>
    </row>
    <row r="74" ht="14.25" customHeight="1">
      <c r="N74" s="1"/>
    </row>
    <row r="75" spans="2:18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6" customFormat="1" ht="37.5" customHeight="1">
      <c r="B76" s="22"/>
      <c r="C76" s="183" t="s">
        <v>95</v>
      </c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23"/>
    </row>
    <row r="77" spans="2:18" s="6" customFormat="1" ht="7.5" customHeight="1">
      <c r="B77" s="22"/>
      <c r="R77" s="23"/>
    </row>
    <row r="78" spans="2:18" s="6" customFormat="1" ht="37.5" customHeight="1">
      <c r="B78" s="22"/>
      <c r="C78" s="52" t="s">
        <v>16</v>
      </c>
      <c r="F78" s="184" t="str">
        <f>$F$6</f>
        <v>Workoutové hřiště v parku Lovosice</v>
      </c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R78" s="23"/>
    </row>
    <row r="79" spans="2:18" s="6" customFormat="1" ht="7.5" customHeight="1">
      <c r="B79" s="22"/>
      <c r="R79" s="23"/>
    </row>
    <row r="80" spans="2:18" s="6" customFormat="1" ht="18.75" customHeight="1">
      <c r="B80" s="22"/>
      <c r="C80" s="17" t="s">
        <v>22</v>
      </c>
      <c r="F80" s="15" t="str">
        <f>$F$8</f>
        <v>Lovosice</v>
      </c>
      <c r="K80" s="17" t="s">
        <v>24</v>
      </c>
      <c r="M80" s="220" t="str">
        <f>IF($O$8="","",$O$8)</f>
        <v>01.08.2016</v>
      </c>
      <c r="N80" s="168"/>
      <c r="O80" s="168"/>
      <c r="P80" s="168"/>
      <c r="R80" s="23"/>
    </row>
    <row r="81" spans="2:18" s="6" customFormat="1" ht="7.5" customHeight="1">
      <c r="B81" s="22"/>
      <c r="R81" s="23"/>
    </row>
    <row r="82" spans="2:18" s="6" customFormat="1" ht="15.75" customHeight="1">
      <c r="B82" s="22"/>
      <c r="C82" s="17" t="s">
        <v>28</v>
      </c>
      <c r="F82" s="15" t="str">
        <f>$E$11</f>
        <v>Město Lovosice, Školní 2, 410 30 Lovosice</v>
      </c>
      <c r="K82" s="17" t="s">
        <v>34</v>
      </c>
      <c r="M82" s="185" t="str">
        <f>$E$17</f>
        <v> </v>
      </c>
      <c r="N82" s="168"/>
      <c r="O82" s="168"/>
      <c r="P82" s="168"/>
      <c r="Q82" s="168"/>
      <c r="R82" s="23"/>
    </row>
    <row r="83" spans="2:18" s="6" customFormat="1" ht="15" customHeight="1">
      <c r="B83" s="22"/>
      <c r="C83" s="17" t="s">
        <v>32</v>
      </c>
      <c r="F83" s="15" t="str">
        <f>IF($E$14="","",$E$14)</f>
        <v>Vyplň údaj</v>
      </c>
      <c r="K83" s="17" t="s">
        <v>37</v>
      </c>
      <c r="M83" s="185" t="str">
        <f>$E$20</f>
        <v> </v>
      </c>
      <c r="N83" s="168"/>
      <c r="O83" s="168"/>
      <c r="P83" s="168"/>
      <c r="Q83" s="168"/>
      <c r="R83" s="23"/>
    </row>
    <row r="84" spans="2:18" s="6" customFormat="1" ht="11.25" customHeight="1">
      <c r="B84" s="22"/>
      <c r="R84" s="23"/>
    </row>
    <row r="85" spans="2:18" s="6" customFormat="1" ht="30" customHeight="1">
      <c r="B85" s="22"/>
      <c r="C85" s="226" t="s">
        <v>96</v>
      </c>
      <c r="D85" s="164"/>
      <c r="E85" s="164"/>
      <c r="F85" s="164"/>
      <c r="G85" s="164"/>
      <c r="H85" s="31"/>
      <c r="I85" s="31"/>
      <c r="J85" s="31"/>
      <c r="K85" s="31"/>
      <c r="L85" s="31"/>
      <c r="M85" s="31"/>
      <c r="N85" s="226" t="s">
        <v>97</v>
      </c>
      <c r="O85" s="168"/>
      <c r="P85" s="168"/>
      <c r="Q85" s="168"/>
      <c r="R85" s="23"/>
    </row>
    <row r="86" spans="2:18" s="6" customFormat="1" ht="11.25" customHeight="1">
      <c r="B86" s="22"/>
      <c r="R86" s="23"/>
    </row>
    <row r="87" spans="2:47" s="6" customFormat="1" ht="30" customHeight="1">
      <c r="B87" s="22"/>
      <c r="C87" s="63" t="s">
        <v>98</v>
      </c>
      <c r="N87" s="171">
        <f>ROUND($N$124,2)</f>
        <v>0</v>
      </c>
      <c r="O87" s="168"/>
      <c r="P87" s="168"/>
      <c r="Q87" s="168"/>
      <c r="R87" s="23"/>
      <c r="AU87" s="6" t="s">
        <v>99</v>
      </c>
    </row>
    <row r="88" spans="2:18" s="92" customFormat="1" ht="25.5" customHeight="1">
      <c r="B88" s="93"/>
      <c r="D88" s="94" t="s">
        <v>100</v>
      </c>
      <c r="N88" s="225">
        <f>ROUND($N$125,2)</f>
        <v>0</v>
      </c>
      <c r="O88" s="224"/>
      <c r="P88" s="224"/>
      <c r="Q88" s="224"/>
      <c r="R88" s="95"/>
    </row>
    <row r="89" spans="2:18" s="88" customFormat="1" ht="21" customHeight="1">
      <c r="B89" s="96"/>
      <c r="D89" s="76" t="s">
        <v>101</v>
      </c>
      <c r="N89" s="170">
        <f>ROUND($N$126,2)</f>
        <v>0</v>
      </c>
      <c r="O89" s="224"/>
      <c r="P89" s="224"/>
      <c r="Q89" s="224"/>
      <c r="R89" s="97"/>
    </row>
    <row r="90" spans="2:18" s="88" customFormat="1" ht="21" customHeight="1">
      <c r="B90" s="96"/>
      <c r="D90" s="76" t="s">
        <v>102</v>
      </c>
      <c r="N90" s="170">
        <f>ROUND($N$208,2)</f>
        <v>0</v>
      </c>
      <c r="O90" s="224"/>
      <c r="P90" s="224"/>
      <c r="Q90" s="224"/>
      <c r="R90" s="97"/>
    </row>
    <row r="91" spans="2:18" s="88" customFormat="1" ht="21" customHeight="1">
      <c r="B91" s="96"/>
      <c r="D91" s="76" t="s">
        <v>103</v>
      </c>
      <c r="N91" s="170">
        <f>ROUND($N$212,2)</f>
        <v>0</v>
      </c>
      <c r="O91" s="224"/>
      <c r="P91" s="224"/>
      <c r="Q91" s="224"/>
      <c r="R91" s="97"/>
    </row>
    <row r="92" spans="2:18" s="88" customFormat="1" ht="21" customHeight="1">
      <c r="B92" s="96"/>
      <c r="D92" s="76" t="s">
        <v>104</v>
      </c>
      <c r="N92" s="170">
        <f>ROUND($N$238,2)</f>
        <v>0</v>
      </c>
      <c r="O92" s="224"/>
      <c r="P92" s="224"/>
      <c r="Q92" s="224"/>
      <c r="R92" s="97"/>
    </row>
    <row r="93" spans="2:18" s="88" customFormat="1" ht="21" customHeight="1">
      <c r="B93" s="96"/>
      <c r="D93" s="76" t="s">
        <v>105</v>
      </c>
      <c r="N93" s="170">
        <f>ROUND($N$267,2)</f>
        <v>0</v>
      </c>
      <c r="O93" s="224"/>
      <c r="P93" s="224"/>
      <c r="Q93" s="224"/>
      <c r="R93" s="97"/>
    </row>
    <row r="94" spans="2:18" s="92" customFormat="1" ht="25.5" customHeight="1">
      <c r="B94" s="93"/>
      <c r="D94" s="94" t="s">
        <v>106</v>
      </c>
      <c r="N94" s="225">
        <f>ROUND($N$269,2)</f>
        <v>0</v>
      </c>
      <c r="O94" s="224"/>
      <c r="P94" s="224"/>
      <c r="Q94" s="224"/>
      <c r="R94" s="95"/>
    </row>
    <row r="95" spans="2:18" s="88" customFormat="1" ht="21" customHeight="1">
      <c r="B95" s="96"/>
      <c r="D95" s="76" t="s">
        <v>107</v>
      </c>
      <c r="N95" s="170">
        <f>ROUND($N$270,2)</f>
        <v>0</v>
      </c>
      <c r="O95" s="224"/>
      <c r="P95" s="224"/>
      <c r="Q95" s="224"/>
      <c r="R95" s="97"/>
    </row>
    <row r="96" spans="2:18" s="88" customFormat="1" ht="21" customHeight="1">
      <c r="B96" s="96"/>
      <c r="D96" s="76" t="s">
        <v>108</v>
      </c>
      <c r="N96" s="170">
        <f>ROUND($N$273,2)</f>
        <v>0</v>
      </c>
      <c r="O96" s="224"/>
      <c r="P96" s="224"/>
      <c r="Q96" s="224"/>
      <c r="R96" s="97"/>
    </row>
    <row r="97" spans="2:18" s="88" customFormat="1" ht="21" customHeight="1">
      <c r="B97" s="96"/>
      <c r="D97" s="76" t="s">
        <v>109</v>
      </c>
      <c r="N97" s="170">
        <f>ROUND($N$275,2)</f>
        <v>0</v>
      </c>
      <c r="O97" s="224"/>
      <c r="P97" s="224"/>
      <c r="Q97" s="224"/>
      <c r="R97" s="97"/>
    </row>
    <row r="98" spans="2:18" s="88" customFormat="1" ht="21" customHeight="1">
      <c r="B98" s="96"/>
      <c r="D98" s="76" t="s">
        <v>110</v>
      </c>
      <c r="N98" s="170">
        <f>ROUND($N$277,2)</f>
        <v>0</v>
      </c>
      <c r="O98" s="224"/>
      <c r="P98" s="224"/>
      <c r="Q98" s="224"/>
      <c r="R98" s="97"/>
    </row>
    <row r="99" spans="2:18" s="6" customFormat="1" ht="22.5" customHeight="1">
      <c r="B99" s="22"/>
      <c r="R99" s="23"/>
    </row>
    <row r="100" spans="2:21" s="6" customFormat="1" ht="30" customHeight="1">
      <c r="B100" s="22"/>
      <c r="C100" s="63" t="s">
        <v>111</v>
      </c>
      <c r="N100" s="171">
        <f>ROUND($N$101+$N$102+$N$103+$N$104+$N$105+$N$106,2)</f>
        <v>0</v>
      </c>
      <c r="O100" s="168"/>
      <c r="P100" s="168"/>
      <c r="Q100" s="168"/>
      <c r="R100" s="23"/>
      <c r="T100" s="98"/>
      <c r="U100" s="99" t="s">
        <v>41</v>
      </c>
    </row>
    <row r="101" spans="2:62" s="6" customFormat="1" ht="18.75" customHeight="1">
      <c r="B101" s="22"/>
      <c r="D101" s="167" t="s">
        <v>112</v>
      </c>
      <c r="E101" s="168"/>
      <c r="F101" s="168"/>
      <c r="G101" s="168"/>
      <c r="H101" s="168"/>
      <c r="N101" s="169">
        <f>ROUND($N$87*$T$101,2)</f>
        <v>0</v>
      </c>
      <c r="O101" s="168"/>
      <c r="P101" s="168"/>
      <c r="Q101" s="168"/>
      <c r="R101" s="23"/>
      <c r="T101" s="100"/>
      <c r="U101" s="101" t="s">
        <v>42</v>
      </c>
      <c r="AY101" s="6" t="s">
        <v>113</v>
      </c>
      <c r="BE101" s="80">
        <f>IF($U$101="základní",$N$101,0)</f>
        <v>0</v>
      </c>
      <c r="BF101" s="80">
        <f>IF($U$101="snížená",$N$101,0)</f>
        <v>0</v>
      </c>
      <c r="BG101" s="80">
        <f>IF($U$101="zákl. přenesená",$N$101,0)</f>
        <v>0</v>
      </c>
      <c r="BH101" s="80">
        <f>IF($U$101="sníž. přenesená",$N$101,0)</f>
        <v>0</v>
      </c>
      <c r="BI101" s="80">
        <f>IF($U$101="nulová",$N$101,0)</f>
        <v>0</v>
      </c>
      <c r="BJ101" s="6" t="s">
        <v>21</v>
      </c>
    </row>
    <row r="102" spans="2:62" s="6" customFormat="1" ht="18.75" customHeight="1">
      <c r="B102" s="22"/>
      <c r="D102" s="167" t="s">
        <v>114</v>
      </c>
      <c r="E102" s="168"/>
      <c r="F102" s="168"/>
      <c r="G102" s="168"/>
      <c r="H102" s="168"/>
      <c r="N102" s="169">
        <f>ROUND($N$87*$T$102,2)</f>
        <v>0</v>
      </c>
      <c r="O102" s="168"/>
      <c r="P102" s="168"/>
      <c r="Q102" s="168"/>
      <c r="R102" s="23"/>
      <c r="T102" s="100"/>
      <c r="U102" s="101" t="s">
        <v>42</v>
      </c>
      <c r="AY102" s="6" t="s">
        <v>113</v>
      </c>
      <c r="BE102" s="80">
        <f>IF($U$102="základní",$N$102,0)</f>
        <v>0</v>
      </c>
      <c r="BF102" s="80">
        <f>IF($U$102="snížená",$N$102,0)</f>
        <v>0</v>
      </c>
      <c r="BG102" s="80">
        <f>IF($U$102="zákl. přenesená",$N$102,0)</f>
        <v>0</v>
      </c>
      <c r="BH102" s="80">
        <f>IF($U$102="sníž. přenesená",$N$102,0)</f>
        <v>0</v>
      </c>
      <c r="BI102" s="80">
        <f>IF($U$102="nulová",$N$102,0)</f>
        <v>0</v>
      </c>
      <c r="BJ102" s="6" t="s">
        <v>21</v>
      </c>
    </row>
    <row r="103" spans="2:62" s="6" customFormat="1" ht="18.75" customHeight="1">
      <c r="B103" s="22"/>
      <c r="D103" s="167" t="s">
        <v>115</v>
      </c>
      <c r="E103" s="168"/>
      <c r="F103" s="168"/>
      <c r="G103" s="168"/>
      <c r="H103" s="168"/>
      <c r="N103" s="169">
        <f>ROUND($N$87*$T$103,2)</f>
        <v>0</v>
      </c>
      <c r="O103" s="168"/>
      <c r="P103" s="168"/>
      <c r="Q103" s="168"/>
      <c r="R103" s="23"/>
      <c r="T103" s="100"/>
      <c r="U103" s="101" t="s">
        <v>42</v>
      </c>
      <c r="AY103" s="6" t="s">
        <v>113</v>
      </c>
      <c r="BE103" s="80">
        <f>IF($U$103="základní",$N$103,0)</f>
        <v>0</v>
      </c>
      <c r="BF103" s="80">
        <f>IF($U$103="snížená",$N$103,0)</f>
        <v>0</v>
      </c>
      <c r="BG103" s="80">
        <f>IF($U$103="zákl. přenesená",$N$103,0)</f>
        <v>0</v>
      </c>
      <c r="BH103" s="80">
        <f>IF($U$103="sníž. přenesená",$N$103,0)</f>
        <v>0</v>
      </c>
      <c r="BI103" s="80">
        <f>IF($U$103="nulová",$N$103,0)</f>
        <v>0</v>
      </c>
      <c r="BJ103" s="6" t="s">
        <v>21</v>
      </c>
    </row>
    <row r="104" spans="2:62" s="6" customFormat="1" ht="18.75" customHeight="1">
      <c r="B104" s="22"/>
      <c r="D104" s="167" t="s">
        <v>116</v>
      </c>
      <c r="E104" s="168"/>
      <c r="F104" s="168"/>
      <c r="G104" s="168"/>
      <c r="H104" s="168"/>
      <c r="N104" s="169">
        <f>ROUND($N$87*$T$104,2)</f>
        <v>0</v>
      </c>
      <c r="O104" s="168"/>
      <c r="P104" s="168"/>
      <c r="Q104" s="168"/>
      <c r="R104" s="23"/>
      <c r="T104" s="100"/>
      <c r="U104" s="101" t="s">
        <v>42</v>
      </c>
      <c r="AY104" s="6" t="s">
        <v>113</v>
      </c>
      <c r="BE104" s="80">
        <f>IF($U$104="základní",$N$104,0)</f>
        <v>0</v>
      </c>
      <c r="BF104" s="80">
        <f>IF($U$104="snížená",$N$104,0)</f>
        <v>0</v>
      </c>
      <c r="BG104" s="80">
        <f>IF($U$104="zákl. přenesená",$N$104,0)</f>
        <v>0</v>
      </c>
      <c r="BH104" s="80">
        <f>IF($U$104="sníž. přenesená",$N$104,0)</f>
        <v>0</v>
      </c>
      <c r="BI104" s="80">
        <f>IF($U$104="nulová",$N$104,0)</f>
        <v>0</v>
      </c>
      <c r="BJ104" s="6" t="s">
        <v>21</v>
      </c>
    </row>
    <row r="105" spans="2:62" s="6" customFormat="1" ht="18.75" customHeight="1">
      <c r="B105" s="22"/>
      <c r="D105" s="167" t="s">
        <v>117</v>
      </c>
      <c r="E105" s="168"/>
      <c r="F105" s="168"/>
      <c r="G105" s="168"/>
      <c r="H105" s="168"/>
      <c r="N105" s="169">
        <f>ROUND($N$87*$T$105,2)</f>
        <v>0</v>
      </c>
      <c r="O105" s="168"/>
      <c r="P105" s="168"/>
      <c r="Q105" s="168"/>
      <c r="R105" s="23"/>
      <c r="T105" s="100"/>
      <c r="U105" s="101" t="s">
        <v>42</v>
      </c>
      <c r="AY105" s="6" t="s">
        <v>113</v>
      </c>
      <c r="BE105" s="80">
        <f>IF($U$105="základní",$N$105,0)</f>
        <v>0</v>
      </c>
      <c r="BF105" s="80">
        <f>IF($U$105="snížená",$N$105,0)</f>
        <v>0</v>
      </c>
      <c r="BG105" s="80">
        <f>IF($U$105="zákl. přenesená",$N$105,0)</f>
        <v>0</v>
      </c>
      <c r="BH105" s="80">
        <f>IF($U$105="sníž. přenesená",$N$105,0)</f>
        <v>0</v>
      </c>
      <c r="BI105" s="80">
        <f>IF($U$105="nulová",$N$105,0)</f>
        <v>0</v>
      </c>
      <c r="BJ105" s="6" t="s">
        <v>21</v>
      </c>
    </row>
    <row r="106" spans="2:62" s="6" customFormat="1" ht="18.75" customHeight="1">
      <c r="B106" s="22"/>
      <c r="D106" s="76" t="s">
        <v>118</v>
      </c>
      <c r="N106" s="169">
        <f>ROUND($N$87*$T$106,2)</f>
        <v>0</v>
      </c>
      <c r="O106" s="168"/>
      <c r="P106" s="168"/>
      <c r="Q106" s="168"/>
      <c r="R106" s="23"/>
      <c r="T106" s="102"/>
      <c r="U106" s="103" t="s">
        <v>42</v>
      </c>
      <c r="AY106" s="6" t="s">
        <v>119</v>
      </c>
      <c r="BE106" s="80">
        <f>IF($U$106="základní",$N$106,0)</f>
        <v>0</v>
      </c>
      <c r="BF106" s="80">
        <f>IF($U$106="snížená",$N$106,0)</f>
        <v>0</v>
      </c>
      <c r="BG106" s="80">
        <f>IF($U$106="zákl. přenesená",$N$106,0)</f>
        <v>0</v>
      </c>
      <c r="BH106" s="80">
        <f>IF($U$106="sníž. přenesená",$N$106,0)</f>
        <v>0</v>
      </c>
      <c r="BI106" s="80">
        <f>IF($U$106="nulová",$N$106,0)</f>
        <v>0</v>
      </c>
      <c r="BJ106" s="6" t="s">
        <v>21</v>
      </c>
    </row>
    <row r="107" spans="2:18" s="6" customFormat="1" ht="14.25" customHeight="1">
      <c r="B107" s="22"/>
      <c r="R107" s="23"/>
    </row>
    <row r="108" spans="2:18" s="6" customFormat="1" ht="30" customHeight="1">
      <c r="B108" s="22"/>
      <c r="C108" s="87" t="s">
        <v>90</v>
      </c>
      <c r="D108" s="31"/>
      <c r="E108" s="31"/>
      <c r="F108" s="31"/>
      <c r="G108" s="31"/>
      <c r="H108" s="31"/>
      <c r="I108" s="31"/>
      <c r="J108" s="31"/>
      <c r="K108" s="31"/>
      <c r="L108" s="163">
        <f>ROUND(SUM($N$87+$N$100),2)</f>
        <v>0</v>
      </c>
      <c r="M108" s="164"/>
      <c r="N108" s="164"/>
      <c r="O108" s="164"/>
      <c r="P108" s="164"/>
      <c r="Q108" s="164"/>
      <c r="R108" s="23"/>
    </row>
    <row r="109" spans="2:18" s="6" customFormat="1" ht="7.5" customHeight="1"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6"/>
    </row>
    <row r="110" ht="14.25" customHeight="1">
      <c r="N110" s="1"/>
    </row>
    <row r="111" ht="14.25" customHeight="1">
      <c r="N111" s="1"/>
    </row>
    <row r="112" ht="14.25" customHeight="1">
      <c r="N112" s="1"/>
    </row>
    <row r="113" spans="2:18" s="6" customFormat="1" ht="7.5" customHeight="1"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9"/>
    </row>
    <row r="114" spans="2:18" s="6" customFormat="1" ht="37.5" customHeight="1">
      <c r="B114" s="22"/>
      <c r="C114" s="183" t="s">
        <v>120</v>
      </c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23"/>
    </row>
    <row r="115" spans="2:18" s="6" customFormat="1" ht="7.5" customHeight="1">
      <c r="B115" s="22"/>
      <c r="R115" s="23"/>
    </row>
    <row r="116" spans="2:18" s="6" customFormat="1" ht="37.5" customHeight="1">
      <c r="B116" s="22"/>
      <c r="C116" s="52" t="s">
        <v>16</v>
      </c>
      <c r="F116" s="184" t="str">
        <f>$F$6</f>
        <v>Workoutové hřiště v parku Lovosice</v>
      </c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R116" s="23"/>
    </row>
    <row r="117" spans="2:18" s="6" customFormat="1" ht="7.5" customHeight="1">
      <c r="B117" s="22"/>
      <c r="R117" s="23"/>
    </row>
    <row r="118" spans="2:18" s="6" customFormat="1" ht="18.75" customHeight="1">
      <c r="B118" s="22"/>
      <c r="C118" s="17" t="s">
        <v>22</v>
      </c>
      <c r="F118" s="15" t="str">
        <f>$F$8</f>
        <v>Lovosice</v>
      </c>
      <c r="K118" s="17" t="s">
        <v>24</v>
      </c>
      <c r="M118" s="220" t="str">
        <f>IF($O$8="","",$O$8)</f>
        <v>01.08.2016</v>
      </c>
      <c r="N118" s="168"/>
      <c r="O118" s="168"/>
      <c r="P118" s="168"/>
      <c r="R118" s="23"/>
    </row>
    <row r="119" spans="2:18" s="6" customFormat="1" ht="7.5" customHeight="1">
      <c r="B119" s="22"/>
      <c r="R119" s="23"/>
    </row>
    <row r="120" spans="2:18" s="6" customFormat="1" ht="15.75" customHeight="1">
      <c r="B120" s="22"/>
      <c r="C120" s="17" t="s">
        <v>28</v>
      </c>
      <c r="F120" s="15" t="str">
        <f>$E$11</f>
        <v>Město Lovosice, Školní 2, 410 30 Lovosice</v>
      </c>
      <c r="K120" s="17" t="s">
        <v>34</v>
      </c>
      <c r="M120" s="185" t="str">
        <f>$E$17</f>
        <v> </v>
      </c>
      <c r="N120" s="168"/>
      <c r="O120" s="168"/>
      <c r="P120" s="168"/>
      <c r="Q120" s="168"/>
      <c r="R120" s="23"/>
    </row>
    <row r="121" spans="2:18" s="6" customFormat="1" ht="15" customHeight="1">
      <c r="B121" s="22"/>
      <c r="C121" s="17" t="s">
        <v>32</v>
      </c>
      <c r="F121" s="15" t="str">
        <f>IF($E$14="","",$E$14)</f>
        <v>Vyplň údaj</v>
      </c>
      <c r="K121" s="17" t="s">
        <v>37</v>
      </c>
      <c r="M121" s="185" t="str">
        <f>$E$20</f>
        <v> </v>
      </c>
      <c r="N121" s="168"/>
      <c r="O121" s="168"/>
      <c r="P121" s="168"/>
      <c r="Q121" s="168"/>
      <c r="R121" s="23"/>
    </row>
    <row r="122" spans="2:18" s="6" customFormat="1" ht="11.25" customHeight="1">
      <c r="B122" s="22"/>
      <c r="R122" s="23"/>
    </row>
    <row r="123" spans="2:27" s="104" customFormat="1" ht="30" customHeight="1">
      <c r="B123" s="105"/>
      <c r="C123" s="106" t="s">
        <v>121</v>
      </c>
      <c r="D123" s="107" t="s">
        <v>122</v>
      </c>
      <c r="E123" s="107" t="s">
        <v>59</v>
      </c>
      <c r="F123" s="221" t="s">
        <v>123</v>
      </c>
      <c r="G123" s="222"/>
      <c r="H123" s="222"/>
      <c r="I123" s="222"/>
      <c r="J123" s="107" t="s">
        <v>124</v>
      </c>
      <c r="K123" s="107" t="s">
        <v>125</v>
      </c>
      <c r="L123" s="221" t="s">
        <v>126</v>
      </c>
      <c r="M123" s="222"/>
      <c r="N123" s="221" t="s">
        <v>127</v>
      </c>
      <c r="O123" s="222"/>
      <c r="P123" s="222"/>
      <c r="Q123" s="223"/>
      <c r="R123" s="108"/>
      <c r="T123" s="58" t="s">
        <v>128</v>
      </c>
      <c r="U123" s="59" t="s">
        <v>41</v>
      </c>
      <c r="V123" s="59" t="s">
        <v>129</v>
      </c>
      <c r="W123" s="59" t="s">
        <v>130</v>
      </c>
      <c r="X123" s="59" t="s">
        <v>131</v>
      </c>
      <c r="Y123" s="59" t="s">
        <v>132</v>
      </c>
      <c r="Z123" s="59" t="s">
        <v>133</v>
      </c>
      <c r="AA123" s="60" t="s">
        <v>134</v>
      </c>
    </row>
    <row r="124" spans="2:63" s="6" customFormat="1" ht="30" customHeight="1">
      <c r="B124" s="22"/>
      <c r="C124" s="63" t="s">
        <v>94</v>
      </c>
      <c r="N124" s="207">
        <f>$BK$124</f>
        <v>0</v>
      </c>
      <c r="O124" s="168"/>
      <c r="P124" s="168"/>
      <c r="Q124" s="168"/>
      <c r="R124" s="23"/>
      <c r="T124" s="62"/>
      <c r="U124" s="36"/>
      <c r="V124" s="36"/>
      <c r="W124" s="109">
        <f>$W$125+$W$269+$W$279</f>
        <v>263.21524</v>
      </c>
      <c r="X124" s="36"/>
      <c r="Y124" s="109">
        <f>$Y$125+$Y$269+$Y$279</f>
        <v>38.87292232</v>
      </c>
      <c r="Z124" s="36"/>
      <c r="AA124" s="110">
        <f>$AA$125+$AA$269+$AA$279</f>
        <v>0</v>
      </c>
      <c r="AT124" s="6" t="s">
        <v>76</v>
      </c>
      <c r="AU124" s="6" t="s">
        <v>99</v>
      </c>
      <c r="BK124" s="111">
        <f>$BK$125+$BK$269+$BK$279</f>
        <v>0</v>
      </c>
    </row>
    <row r="125" spans="2:63" s="112" customFormat="1" ht="37.5" customHeight="1">
      <c r="B125" s="113"/>
      <c r="D125" s="114" t="s">
        <v>100</v>
      </c>
      <c r="N125" s="200">
        <f>$BK$125</f>
        <v>0</v>
      </c>
      <c r="O125" s="201"/>
      <c r="P125" s="201"/>
      <c r="Q125" s="201"/>
      <c r="R125" s="116"/>
      <c r="T125" s="117"/>
      <c r="W125" s="118">
        <f>$W$126+$W$208+$W$212+$W$238+$W$267</f>
        <v>263.21524</v>
      </c>
      <c r="Y125" s="118">
        <f>$Y$126+$Y$208+$Y$212+$Y$238+$Y$267</f>
        <v>38.87292232</v>
      </c>
      <c r="AA125" s="119">
        <f>$AA$126+$AA$208+$AA$212+$AA$238+$AA$267</f>
        <v>0</v>
      </c>
      <c r="AR125" s="115" t="s">
        <v>21</v>
      </c>
      <c r="AT125" s="115" t="s">
        <v>76</v>
      </c>
      <c r="AU125" s="115" t="s">
        <v>77</v>
      </c>
      <c r="AY125" s="115" t="s">
        <v>135</v>
      </c>
      <c r="BK125" s="120">
        <f>$BK$126+$BK$208+$BK$212+$BK$238+$BK$267</f>
        <v>0</v>
      </c>
    </row>
    <row r="126" spans="2:63" s="112" customFormat="1" ht="21" customHeight="1">
      <c r="B126" s="113"/>
      <c r="D126" s="121" t="s">
        <v>101</v>
      </c>
      <c r="N126" s="202">
        <f>$BK$126</f>
        <v>0</v>
      </c>
      <c r="O126" s="201"/>
      <c r="P126" s="201"/>
      <c r="Q126" s="201"/>
      <c r="R126" s="116"/>
      <c r="T126" s="117"/>
      <c r="W126" s="118">
        <f>SUM($W$127:$W$207)</f>
        <v>135.09824799999998</v>
      </c>
      <c r="Y126" s="118">
        <f>SUM($Y$127:$Y$207)</f>
        <v>0.268875</v>
      </c>
      <c r="AA126" s="119">
        <f>SUM($AA$127:$AA$207)</f>
        <v>0</v>
      </c>
      <c r="AR126" s="115" t="s">
        <v>21</v>
      </c>
      <c r="AT126" s="115" t="s">
        <v>76</v>
      </c>
      <c r="AU126" s="115" t="s">
        <v>21</v>
      </c>
      <c r="AY126" s="115" t="s">
        <v>135</v>
      </c>
      <c r="BK126" s="120">
        <f>SUM($BK$127:$BK$207)</f>
        <v>0</v>
      </c>
    </row>
    <row r="127" spans="2:64" s="6" customFormat="1" ht="27" customHeight="1">
      <c r="B127" s="22"/>
      <c r="C127" s="122" t="s">
        <v>21</v>
      </c>
      <c r="D127" s="122" t="s">
        <v>136</v>
      </c>
      <c r="E127" s="123" t="s">
        <v>137</v>
      </c>
      <c r="F127" s="203" t="s">
        <v>138</v>
      </c>
      <c r="G127" s="204"/>
      <c r="H127" s="204"/>
      <c r="I127" s="204"/>
      <c r="J127" s="124" t="s">
        <v>139</v>
      </c>
      <c r="K127" s="125">
        <v>0.026</v>
      </c>
      <c r="L127" s="205">
        <v>0</v>
      </c>
      <c r="M127" s="204"/>
      <c r="N127" s="206">
        <f>ROUND($L$127*$K$127,2)</f>
        <v>0</v>
      </c>
      <c r="O127" s="204"/>
      <c r="P127" s="204"/>
      <c r="Q127" s="204"/>
      <c r="R127" s="23"/>
      <c r="T127" s="126"/>
      <c r="U127" s="29" t="s">
        <v>42</v>
      </c>
      <c r="V127" s="127">
        <v>64.53</v>
      </c>
      <c r="W127" s="127">
        <f>$V$127*$K$127</f>
        <v>1.67778</v>
      </c>
      <c r="X127" s="127">
        <v>0</v>
      </c>
      <c r="Y127" s="127">
        <f>$X$127*$K$127</f>
        <v>0</v>
      </c>
      <c r="Z127" s="127">
        <v>0</v>
      </c>
      <c r="AA127" s="128">
        <f>$Z$127*$K$127</f>
        <v>0</v>
      </c>
      <c r="AR127" s="6" t="s">
        <v>140</v>
      </c>
      <c r="AT127" s="6" t="s">
        <v>136</v>
      </c>
      <c r="AU127" s="6" t="s">
        <v>92</v>
      </c>
      <c r="AY127" s="6" t="s">
        <v>135</v>
      </c>
      <c r="BE127" s="80">
        <f>IF($U$127="základní",$N$127,0)</f>
        <v>0</v>
      </c>
      <c r="BF127" s="80">
        <f>IF($U$127="snížená",$N$127,0)</f>
        <v>0</v>
      </c>
      <c r="BG127" s="80">
        <f>IF($U$127="zákl. přenesená",$N$127,0)</f>
        <v>0</v>
      </c>
      <c r="BH127" s="80">
        <f>IF($U$127="sníž. přenesená",$N$127,0)</f>
        <v>0</v>
      </c>
      <c r="BI127" s="80">
        <f>IF($U$127="nulová",$N$127,0)</f>
        <v>0</v>
      </c>
      <c r="BJ127" s="6" t="s">
        <v>21</v>
      </c>
      <c r="BK127" s="80">
        <f>ROUND($L$127*$K$127,2)</f>
        <v>0</v>
      </c>
      <c r="BL127" s="6" t="s">
        <v>140</v>
      </c>
    </row>
    <row r="128" spans="2:51" s="6" customFormat="1" ht="15.75" customHeight="1">
      <c r="B128" s="129"/>
      <c r="E128" s="130"/>
      <c r="F128" s="212" t="s">
        <v>141</v>
      </c>
      <c r="G128" s="213"/>
      <c r="H128" s="213"/>
      <c r="I128" s="213"/>
      <c r="K128" s="130"/>
      <c r="N128" s="130"/>
      <c r="R128" s="131"/>
      <c r="T128" s="132"/>
      <c r="AA128" s="133"/>
      <c r="AT128" s="130" t="s">
        <v>142</v>
      </c>
      <c r="AU128" s="130" t="s">
        <v>92</v>
      </c>
      <c r="AV128" s="130" t="s">
        <v>21</v>
      </c>
      <c r="AW128" s="130" t="s">
        <v>99</v>
      </c>
      <c r="AX128" s="130" t="s">
        <v>77</v>
      </c>
      <c r="AY128" s="130" t="s">
        <v>135</v>
      </c>
    </row>
    <row r="129" spans="2:51" s="6" customFormat="1" ht="15.75" customHeight="1">
      <c r="B129" s="134"/>
      <c r="E129" s="135"/>
      <c r="F129" s="214" t="s">
        <v>143</v>
      </c>
      <c r="G129" s="215"/>
      <c r="H129" s="215"/>
      <c r="I129" s="215"/>
      <c r="K129" s="136">
        <v>0.026</v>
      </c>
      <c r="N129" s="135"/>
      <c r="R129" s="137"/>
      <c r="T129" s="138"/>
      <c r="AA129" s="139"/>
      <c r="AT129" s="135" t="s">
        <v>142</v>
      </c>
      <c r="AU129" s="135" t="s">
        <v>92</v>
      </c>
      <c r="AV129" s="135" t="s">
        <v>92</v>
      </c>
      <c r="AW129" s="135" t="s">
        <v>99</v>
      </c>
      <c r="AX129" s="135" t="s">
        <v>21</v>
      </c>
      <c r="AY129" s="135" t="s">
        <v>135</v>
      </c>
    </row>
    <row r="130" spans="2:64" s="6" customFormat="1" ht="27" customHeight="1">
      <c r="B130" s="22"/>
      <c r="C130" s="122" t="s">
        <v>92</v>
      </c>
      <c r="D130" s="122" t="s">
        <v>136</v>
      </c>
      <c r="E130" s="123" t="s">
        <v>144</v>
      </c>
      <c r="F130" s="203" t="s">
        <v>145</v>
      </c>
      <c r="G130" s="204"/>
      <c r="H130" s="204"/>
      <c r="I130" s="204"/>
      <c r="J130" s="124" t="s">
        <v>146</v>
      </c>
      <c r="K130" s="125">
        <v>32.4</v>
      </c>
      <c r="L130" s="205">
        <v>0</v>
      </c>
      <c r="M130" s="204"/>
      <c r="N130" s="206">
        <f>ROUND($L$130*$K$130,2)</f>
        <v>0</v>
      </c>
      <c r="O130" s="204"/>
      <c r="P130" s="204"/>
      <c r="Q130" s="204"/>
      <c r="R130" s="23"/>
      <c r="T130" s="126"/>
      <c r="U130" s="29" t="s">
        <v>42</v>
      </c>
      <c r="V130" s="127">
        <v>0.097</v>
      </c>
      <c r="W130" s="127">
        <f>$V$130*$K$130</f>
        <v>3.1428</v>
      </c>
      <c r="X130" s="127">
        <v>0</v>
      </c>
      <c r="Y130" s="127">
        <f>$X$130*$K$130</f>
        <v>0</v>
      </c>
      <c r="Z130" s="127">
        <v>0</v>
      </c>
      <c r="AA130" s="128">
        <f>$Z$130*$K$130</f>
        <v>0</v>
      </c>
      <c r="AR130" s="6" t="s">
        <v>140</v>
      </c>
      <c r="AT130" s="6" t="s">
        <v>136</v>
      </c>
      <c r="AU130" s="6" t="s">
        <v>92</v>
      </c>
      <c r="AY130" s="6" t="s">
        <v>135</v>
      </c>
      <c r="BE130" s="80">
        <f>IF($U$130="základní",$N$130,0)</f>
        <v>0</v>
      </c>
      <c r="BF130" s="80">
        <f>IF($U$130="snížená",$N$130,0)</f>
        <v>0</v>
      </c>
      <c r="BG130" s="80">
        <f>IF($U$130="zákl. přenesená",$N$130,0)</f>
        <v>0</v>
      </c>
      <c r="BH130" s="80">
        <f>IF($U$130="sníž. přenesená",$N$130,0)</f>
        <v>0</v>
      </c>
      <c r="BI130" s="80">
        <f>IF($U$130="nulová",$N$130,0)</f>
        <v>0</v>
      </c>
      <c r="BJ130" s="6" t="s">
        <v>21</v>
      </c>
      <c r="BK130" s="80">
        <f>ROUND($L$130*$K$130,2)</f>
        <v>0</v>
      </c>
      <c r="BL130" s="6" t="s">
        <v>140</v>
      </c>
    </row>
    <row r="131" spans="2:51" s="6" customFormat="1" ht="15.75" customHeight="1">
      <c r="B131" s="129"/>
      <c r="E131" s="130"/>
      <c r="F131" s="212" t="s">
        <v>147</v>
      </c>
      <c r="G131" s="213"/>
      <c r="H131" s="213"/>
      <c r="I131" s="213"/>
      <c r="K131" s="130"/>
      <c r="N131" s="130"/>
      <c r="R131" s="131"/>
      <c r="T131" s="132"/>
      <c r="AA131" s="133"/>
      <c r="AT131" s="130" t="s">
        <v>142</v>
      </c>
      <c r="AU131" s="130" t="s">
        <v>92</v>
      </c>
      <c r="AV131" s="130" t="s">
        <v>21</v>
      </c>
      <c r="AW131" s="130" t="s">
        <v>99</v>
      </c>
      <c r="AX131" s="130" t="s">
        <v>77</v>
      </c>
      <c r="AY131" s="130" t="s">
        <v>135</v>
      </c>
    </row>
    <row r="132" spans="2:51" s="6" customFormat="1" ht="15.75" customHeight="1">
      <c r="B132" s="134"/>
      <c r="E132" s="135"/>
      <c r="F132" s="214" t="s">
        <v>148</v>
      </c>
      <c r="G132" s="215"/>
      <c r="H132" s="215"/>
      <c r="I132" s="215"/>
      <c r="K132" s="136">
        <v>15.75</v>
      </c>
      <c r="N132" s="135"/>
      <c r="R132" s="137"/>
      <c r="T132" s="138"/>
      <c r="AA132" s="139"/>
      <c r="AT132" s="135" t="s">
        <v>142</v>
      </c>
      <c r="AU132" s="135" t="s">
        <v>92</v>
      </c>
      <c r="AV132" s="135" t="s">
        <v>92</v>
      </c>
      <c r="AW132" s="135" t="s">
        <v>99</v>
      </c>
      <c r="AX132" s="135" t="s">
        <v>77</v>
      </c>
      <c r="AY132" s="135" t="s">
        <v>135</v>
      </c>
    </row>
    <row r="133" spans="2:51" s="6" customFormat="1" ht="15.75" customHeight="1">
      <c r="B133" s="134"/>
      <c r="E133" s="135"/>
      <c r="F133" s="214" t="s">
        <v>149</v>
      </c>
      <c r="G133" s="215"/>
      <c r="H133" s="215"/>
      <c r="I133" s="215"/>
      <c r="K133" s="136">
        <v>8.1</v>
      </c>
      <c r="N133" s="135"/>
      <c r="R133" s="137"/>
      <c r="T133" s="138"/>
      <c r="AA133" s="139"/>
      <c r="AT133" s="135" t="s">
        <v>142</v>
      </c>
      <c r="AU133" s="135" t="s">
        <v>92</v>
      </c>
      <c r="AV133" s="135" t="s">
        <v>92</v>
      </c>
      <c r="AW133" s="135" t="s">
        <v>99</v>
      </c>
      <c r="AX133" s="135" t="s">
        <v>77</v>
      </c>
      <c r="AY133" s="135" t="s">
        <v>135</v>
      </c>
    </row>
    <row r="134" spans="2:51" s="6" customFormat="1" ht="15.75" customHeight="1">
      <c r="B134" s="134"/>
      <c r="E134" s="135"/>
      <c r="F134" s="214" t="s">
        <v>150</v>
      </c>
      <c r="G134" s="215"/>
      <c r="H134" s="215"/>
      <c r="I134" s="215"/>
      <c r="K134" s="136">
        <v>8.55</v>
      </c>
      <c r="N134" s="135"/>
      <c r="R134" s="137"/>
      <c r="T134" s="138"/>
      <c r="AA134" s="139"/>
      <c r="AT134" s="135" t="s">
        <v>142</v>
      </c>
      <c r="AU134" s="135" t="s">
        <v>92</v>
      </c>
      <c r="AV134" s="135" t="s">
        <v>92</v>
      </c>
      <c r="AW134" s="135" t="s">
        <v>99</v>
      </c>
      <c r="AX134" s="135" t="s">
        <v>77</v>
      </c>
      <c r="AY134" s="135" t="s">
        <v>135</v>
      </c>
    </row>
    <row r="135" spans="2:51" s="6" customFormat="1" ht="15.75" customHeight="1">
      <c r="B135" s="140"/>
      <c r="E135" s="141"/>
      <c r="F135" s="216" t="s">
        <v>151</v>
      </c>
      <c r="G135" s="217"/>
      <c r="H135" s="217"/>
      <c r="I135" s="217"/>
      <c r="K135" s="142">
        <v>32.4</v>
      </c>
      <c r="N135" s="141"/>
      <c r="R135" s="143"/>
      <c r="T135" s="144"/>
      <c r="AA135" s="145"/>
      <c r="AT135" s="141" t="s">
        <v>142</v>
      </c>
      <c r="AU135" s="141" t="s">
        <v>92</v>
      </c>
      <c r="AV135" s="141" t="s">
        <v>140</v>
      </c>
      <c r="AW135" s="141" t="s">
        <v>99</v>
      </c>
      <c r="AX135" s="141" t="s">
        <v>21</v>
      </c>
      <c r="AY135" s="141" t="s">
        <v>135</v>
      </c>
    </row>
    <row r="136" spans="2:64" s="6" customFormat="1" ht="27" customHeight="1">
      <c r="B136" s="22"/>
      <c r="C136" s="122" t="s">
        <v>152</v>
      </c>
      <c r="D136" s="122" t="s">
        <v>136</v>
      </c>
      <c r="E136" s="123" t="s">
        <v>153</v>
      </c>
      <c r="F136" s="203" t="s">
        <v>154</v>
      </c>
      <c r="G136" s="204"/>
      <c r="H136" s="204"/>
      <c r="I136" s="204"/>
      <c r="J136" s="124" t="s">
        <v>146</v>
      </c>
      <c r="K136" s="125">
        <v>25.68</v>
      </c>
      <c r="L136" s="205">
        <v>0</v>
      </c>
      <c r="M136" s="204"/>
      <c r="N136" s="206">
        <f>ROUND($L$136*$K$136,2)</f>
        <v>0</v>
      </c>
      <c r="O136" s="204"/>
      <c r="P136" s="204"/>
      <c r="Q136" s="204"/>
      <c r="R136" s="23"/>
      <c r="T136" s="126"/>
      <c r="U136" s="29" t="s">
        <v>42</v>
      </c>
      <c r="V136" s="127">
        <v>0.368</v>
      </c>
      <c r="W136" s="127">
        <f>$V$136*$K$136</f>
        <v>9.450239999999999</v>
      </c>
      <c r="X136" s="127">
        <v>0</v>
      </c>
      <c r="Y136" s="127">
        <f>$X$136*$K$136</f>
        <v>0</v>
      </c>
      <c r="Z136" s="127">
        <v>0</v>
      </c>
      <c r="AA136" s="128">
        <f>$Z$136*$K$136</f>
        <v>0</v>
      </c>
      <c r="AR136" s="6" t="s">
        <v>140</v>
      </c>
      <c r="AT136" s="6" t="s">
        <v>136</v>
      </c>
      <c r="AU136" s="6" t="s">
        <v>92</v>
      </c>
      <c r="AY136" s="6" t="s">
        <v>135</v>
      </c>
      <c r="BE136" s="80">
        <f>IF($U$136="základní",$N$136,0)</f>
        <v>0</v>
      </c>
      <c r="BF136" s="80">
        <f>IF($U$136="snížená",$N$136,0)</f>
        <v>0</v>
      </c>
      <c r="BG136" s="80">
        <f>IF($U$136="zákl. přenesená",$N$136,0)</f>
        <v>0</v>
      </c>
      <c r="BH136" s="80">
        <f>IF($U$136="sníž. přenesená",$N$136,0)</f>
        <v>0</v>
      </c>
      <c r="BI136" s="80">
        <f>IF($U$136="nulová",$N$136,0)</f>
        <v>0</v>
      </c>
      <c r="BJ136" s="6" t="s">
        <v>21</v>
      </c>
      <c r="BK136" s="80">
        <f>ROUND($L$136*$K$136,2)</f>
        <v>0</v>
      </c>
      <c r="BL136" s="6" t="s">
        <v>140</v>
      </c>
    </row>
    <row r="137" spans="2:51" s="6" customFormat="1" ht="15.75" customHeight="1">
      <c r="B137" s="129"/>
      <c r="E137" s="130"/>
      <c r="F137" s="212" t="s">
        <v>147</v>
      </c>
      <c r="G137" s="213"/>
      <c r="H137" s="213"/>
      <c r="I137" s="213"/>
      <c r="K137" s="130"/>
      <c r="N137" s="130"/>
      <c r="R137" s="131"/>
      <c r="T137" s="132"/>
      <c r="AA137" s="133"/>
      <c r="AT137" s="130" t="s">
        <v>142</v>
      </c>
      <c r="AU137" s="130" t="s">
        <v>92</v>
      </c>
      <c r="AV137" s="130" t="s">
        <v>21</v>
      </c>
      <c r="AW137" s="130" t="s">
        <v>99</v>
      </c>
      <c r="AX137" s="130" t="s">
        <v>77</v>
      </c>
      <c r="AY137" s="130" t="s">
        <v>135</v>
      </c>
    </row>
    <row r="138" spans="2:51" s="6" customFormat="1" ht="15.75" customHeight="1">
      <c r="B138" s="134"/>
      <c r="E138" s="135"/>
      <c r="F138" s="214" t="s">
        <v>155</v>
      </c>
      <c r="G138" s="215"/>
      <c r="H138" s="215"/>
      <c r="I138" s="215"/>
      <c r="K138" s="136">
        <v>19.2</v>
      </c>
      <c r="N138" s="135"/>
      <c r="R138" s="137"/>
      <c r="T138" s="138"/>
      <c r="AA138" s="139"/>
      <c r="AT138" s="135" t="s">
        <v>142</v>
      </c>
      <c r="AU138" s="135" t="s">
        <v>92</v>
      </c>
      <c r="AV138" s="135" t="s">
        <v>92</v>
      </c>
      <c r="AW138" s="135" t="s">
        <v>99</v>
      </c>
      <c r="AX138" s="135" t="s">
        <v>77</v>
      </c>
      <c r="AY138" s="135" t="s">
        <v>135</v>
      </c>
    </row>
    <row r="139" spans="2:51" s="6" customFormat="1" ht="15.75" customHeight="1">
      <c r="B139" s="134"/>
      <c r="E139" s="135"/>
      <c r="F139" s="214" t="s">
        <v>156</v>
      </c>
      <c r="G139" s="215"/>
      <c r="H139" s="215"/>
      <c r="I139" s="215"/>
      <c r="K139" s="136">
        <v>6.48</v>
      </c>
      <c r="N139" s="135"/>
      <c r="R139" s="137"/>
      <c r="T139" s="138"/>
      <c r="AA139" s="139"/>
      <c r="AT139" s="135" t="s">
        <v>142</v>
      </c>
      <c r="AU139" s="135" t="s">
        <v>92</v>
      </c>
      <c r="AV139" s="135" t="s">
        <v>92</v>
      </c>
      <c r="AW139" s="135" t="s">
        <v>99</v>
      </c>
      <c r="AX139" s="135" t="s">
        <v>77</v>
      </c>
      <c r="AY139" s="135" t="s">
        <v>135</v>
      </c>
    </row>
    <row r="140" spans="2:51" s="6" customFormat="1" ht="15.75" customHeight="1">
      <c r="B140" s="140"/>
      <c r="E140" s="141"/>
      <c r="F140" s="216" t="s">
        <v>151</v>
      </c>
      <c r="G140" s="217"/>
      <c r="H140" s="217"/>
      <c r="I140" s="217"/>
      <c r="K140" s="142">
        <v>25.68</v>
      </c>
      <c r="N140" s="141"/>
      <c r="R140" s="143"/>
      <c r="T140" s="144"/>
      <c r="AA140" s="145"/>
      <c r="AT140" s="141" t="s">
        <v>142</v>
      </c>
      <c r="AU140" s="141" t="s">
        <v>92</v>
      </c>
      <c r="AV140" s="141" t="s">
        <v>140</v>
      </c>
      <c r="AW140" s="141" t="s">
        <v>99</v>
      </c>
      <c r="AX140" s="141" t="s">
        <v>21</v>
      </c>
      <c r="AY140" s="141" t="s">
        <v>135</v>
      </c>
    </row>
    <row r="141" spans="2:64" s="6" customFormat="1" ht="27" customHeight="1">
      <c r="B141" s="22"/>
      <c r="C141" s="122" t="s">
        <v>140</v>
      </c>
      <c r="D141" s="122" t="s">
        <v>136</v>
      </c>
      <c r="E141" s="123" t="s">
        <v>157</v>
      </c>
      <c r="F141" s="203" t="s">
        <v>158</v>
      </c>
      <c r="G141" s="204"/>
      <c r="H141" s="204"/>
      <c r="I141" s="204"/>
      <c r="J141" s="124" t="s">
        <v>146</v>
      </c>
      <c r="K141" s="125">
        <v>12.84</v>
      </c>
      <c r="L141" s="205">
        <v>0</v>
      </c>
      <c r="M141" s="204"/>
      <c r="N141" s="206">
        <f>ROUND($L$141*$K$141,2)</f>
        <v>0</v>
      </c>
      <c r="O141" s="204"/>
      <c r="P141" s="204"/>
      <c r="Q141" s="204"/>
      <c r="R141" s="23"/>
      <c r="T141" s="126"/>
      <c r="U141" s="29" t="s">
        <v>42</v>
      </c>
      <c r="V141" s="127">
        <v>0.058</v>
      </c>
      <c r="W141" s="127">
        <f>$V$141*$K$141</f>
        <v>0.74472</v>
      </c>
      <c r="X141" s="127">
        <v>0</v>
      </c>
      <c r="Y141" s="127">
        <f>$X$141*$K$141</f>
        <v>0</v>
      </c>
      <c r="Z141" s="127">
        <v>0</v>
      </c>
      <c r="AA141" s="128">
        <f>$Z$141*$K$141</f>
        <v>0</v>
      </c>
      <c r="AR141" s="6" t="s">
        <v>140</v>
      </c>
      <c r="AT141" s="6" t="s">
        <v>136</v>
      </c>
      <c r="AU141" s="6" t="s">
        <v>92</v>
      </c>
      <c r="AY141" s="6" t="s">
        <v>135</v>
      </c>
      <c r="BE141" s="80">
        <f>IF($U$141="základní",$N$141,0)</f>
        <v>0</v>
      </c>
      <c r="BF141" s="80">
        <f>IF($U$141="snížená",$N$141,0)</f>
        <v>0</v>
      </c>
      <c r="BG141" s="80">
        <f>IF($U$141="zákl. přenesená",$N$141,0)</f>
        <v>0</v>
      </c>
      <c r="BH141" s="80">
        <f>IF($U$141="sníž. přenesená",$N$141,0)</f>
        <v>0</v>
      </c>
      <c r="BI141" s="80">
        <f>IF($U$141="nulová",$N$141,0)</f>
        <v>0</v>
      </c>
      <c r="BJ141" s="6" t="s">
        <v>21</v>
      </c>
      <c r="BK141" s="80">
        <f>ROUND($L$141*$K$141,2)</f>
        <v>0</v>
      </c>
      <c r="BL141" s="6" t="s">
        <v>140</v>
      </c>
    </row>
    <row r="142" spans="2:51" s="6" customFormat="1" ht="15.75" customHeight="1">
      <c r="B142" s="134"/>
      <c r="E142" s="135"/>
      <c r="F142" s="214" t="s">
        <v>159</v>
      </c>
      <c r="G142" s="215"/>
      <c r="H142" s="215"/>
      <c r="I142" s="215"/>
      <c r="K142" s="136">
        <v>12.84</v>
      </c>
      <c r="N142" s="135"/>
      <c r="R142" s="137"/>
      <c r="T142" s="138"/>
      <c r="AA142" s="139"/>
      <c r="AT142" s="135" t="s">
        <v>142</v>
      </c>
      <c r="AU142" s="135" t="s">
        <v>92</v>
      </c>
      <c r="AV142" s="135" t="s">
        <v>92</v>
      </c>
      <c r="AW142" s="135" t="s">
        <v>99</v>
      </c>
      <c r="AX142" s="135" t="s">
        <v>21</v>
      </c>
      <c r="AY142" s="135" t="s">
        <v>135</v>
      </c>
    </row>
    <row r="143" spans="2:64" s="6" customFormat="1" ht="27" customHeight="1">
      <c r="B143" s="22"/>
      <c r="C143" s="122" t="s">
        <v>160</v>
      </c>
      <c r="D143" s="122" t="s">
        <v>136</v>
      </c>
      <c r="E143" s="123" t="s">
        <v>161</v>
      </c>
      <c r="F143" s="203" t="s">
        <v>162</v>
      </c>
      <c r="G143" s="204"/>
      <c r="H143" s="204"/>
      <c r="I143" s="204"/>
      <c r="J143" s="124" t="s">
        <v>146</v>
      </c>
      <c r="K143" s="125">
        <v>3.636</v>
      </c>
      <c r="L143" s="205">
        <v>0</v>
      </c>
      <c r="M143" s="204"/>
      <c r="N143" s="206">
        <f>ROUND($L$143*$K$143,2)</f>
        <v>0</v>
      </c>
      <c r="O143" s="204"/>
      <c r="P143" s="204"/>
      <c r="Q143" s="204"/>
      <c r="R143" s="23"/>
      <c r="T143" s="126"/>
      <c r="U143" s="29" t="s">
        <v>42</v>
      </c>
      <c r="V143" s="127">
        <v>4.002</v>
      </c>
      <c r="W143" s="127">
        <f>$V$143*$K$143</f>
        <v>14.551271999999999</v>
      </c>
      <c r="X143" s="127">
        <v>0</v>
      </c>
      <c r="Y143" s="127">
        <f>$X$143*$K$143</f>
        <v>0</v>
      </c>
      <c r="Z143" s="127">
        <v>0</v>
      </c>
      <c r="AA143" s="128">
        <f>$Z$143*$K$143</f>
        <v>0</v>
      </c>
      <c r="AR143" s="6" t="s">
        <v>140</v>
      </c>
      <c r="AT143" s="6" t="s">
        <v>136</v>
      </c>
      <c r="AU143" s="6" t="s">
        <v>92</v>
      </c>
      <c r="AY143" s="6" t="s">
        <v>135</v>
      </c>
      <c r="BE143" s="80">
        <f>IF($U$143="základní",$N$143,0)</f>
        <v>0</v>
      </c>
      <c r="BF143" s="80">
        <f>IF($U$143="snížená",$N$143,0)</f>
        <v>0</v>
      </c>
      <c r="BG143" s="80">
        <f>IF($U$143="zákl. přenesená",$N$143,0)</f>
        <v>0</v>
      </c>
      <c r="BH143" s="80">
        <f>IF($U$143="sníž. přenesená",$N$143,0)</f>
        <v>0</v>
      </c>
      <c r="BI143" s="80">
        <f>IF($U$143="nulová",$N$143,0)</f>
        <v>0</v>
      </c>
      <c r="BJ143" s="6" t="s">
        <v>21</v>
      </c>
      <c r="BK143" s="80">
        <f>ROUND($L$143*$K$143,2)</f>
        <v>0</v>
      </c>
      <c r="BL143" s="6" t="s">
        <v>140</v>
      </c>
    </row>
    <row r="144" spans="2:51" s="6" customFormat="1" ht="15.75" customHeight="1">
      <c r="B144" s="129"/>
      <c r="E144" s="130"/>
      <c r="F144" s="212" t="s">
        <v>163</v>
      </c>
      <c r="G144" s="213"/>
      <c r="H144" s="213"/>
      <c r="I144" s="213"/>
      <c r="K144" s="130"/>
      <c r="N144" s="130"/>
      <c r="R144" s="131"/>
      <c r="T144" s="132"/>
      <c r="AA144" s="133"/>
      <c r="AT144" s="130" t="s">
        <v>142</v>
      </c>
      <c r="AU144" s="130" t="s">
        <v>92</v>
      </c>
      <c r="AV144" s="130" t="s">
        <v>21</v>
      </c>
      <c r="AW144" s="130" t="s">
        <v>99</v>
      </c>
      <c r="AX144" s="130" t="s">
        <v>77</v>
      </c>
      <c r="AY144" s="130" t="s">
        <v>135</v>
      </c>
    </row>
    <row r="145" spans="2:51" s="6" customFormat="1" ht="15.75" customHeight="1">
      <c r="B145" s="134"/>
      <c r="E145" s="135"/>
      <c r="F145" s="214" t="s">
        <v>164</v>
      </c>
      <c r="G145" s="215"/>
      <c r="H145" s="215"/>
      <c r="I145" s="215"/>
      <c r="K145" s="136">
        <v>3.636</v>
      </c>
      <c r="N145" s="135"/>
      <c r="R145" s="137"/>
      <c r="T145" s="138"/>
      <c r="AA145" s="139"/>
      <c r="AT145" s="135" t="s">
        <v>142</v>
      </c>
      <c r="AU145" s="135" t="s">
        <v>92</v>
      </c>
      <c r="AV145" s="135" t="s">
        <v>92</v>
      </c>
      <c r="AW145" s="135" t="s">
        <v>99</v>
      </c>
      <c r="AX145" s="135" t="s">
        <v>21</v>
      </c>
      <c r="AY145" s="135" t="s">
        <v>135</v>
      </c>
    </row>
    <row r="146" spans="2:64" s="6" customFormat="1" ht="27" customHeight="1">
      <c r="B146" s="22"/>
      <c r="C146" s="122" t="s">
        <v>165</v>
      </c>
      <c r="D146" s="122" t="s">
        <v>136</v>
      </c>
      <c r="E146" s="123" t="s">
        <v>166</v>
      </c>
      <c r="F146" s="203" t="s">
        <v>167</v>
      </c>
      <c r="G146" s="204"/>
      <c r="H146" s="204"/>
      <c r="I146" s="204"/>
      <c r="J146" s="124" t="s">
        <v>146</v>
      </c>
      <c r="K146" s="125">
        <v>1.818</v>
      </c>
      <c r="L146" s="205">
        <v>0</v>
      </c>
      <c r="M146" s="204"/>
      <c r="N146" s="206">
        <f>ROUND($L$146*$K$146,2)</f>
        <v>0</v>
      </c>
      <c r="O146" s="204"/>
      <c r="P146" s="204"/>
      <c r="Q146" s="204"/>
      <c r="R146" s="23"/>
      <c r="T146" s="126"/>
      <c r="U146" s="29" t="s">
        <v>42</v>
      </c>
      <c r="V146" s="127">
        <v>0.8</v>
      </c>
      <c r="W146" s="127">
        <f>$V$146*$K$146</f>
        <v>1.4544000000000001</v>
      </c>
      <c r="X146" s="127">
        <v>0</v>
      </c>
      <c r="Y146" s="127">
        <f>$X$146*$K$146</f>
        <v>0</v>
      </c>
      <c r="Z146" s="127">
        <v>0</v>
      </c>
      <c r="AA146" s="128">
        <f>$Z$146*$K$146</f>
        <v>0</v>
      </c>
      <c r="AR146" s="6" t="s">
        <v>140</v>
      </c>
      <c r="AT146" s="6" t="s">
        <v>136</v>
      </c>
      <c r="AU146" s="6" t="s">
        <v>92</v>
      </c>
      <c r="AY146" s="6" t="s">
        <v>135</v>
      </c>
      <c r="BE146" s="80">
        <f>IF($U$146="základní",$N$146,0)</f>
        <v>0</v>
      </c>
      <c r="BF146" s="80">
        <f>IF($U$146="snížená",$N$146,0)</f>
        <v>0</v>
      </c>
      <c r="BG146" s="80">
        <f>IF($U$146="zákl. přenesená",$N$146,0)</f>
        <v>0</v>
      </c>
      <c r="BH146" s="80">
        <f>IF($U$146="sníž. přenesená",$N$146,0)</f>
        <v>0</v>
      </c>
      <c r="BI146" s="80">
        <f>IF($U$146="nulová",$N$146,0)</f>
        <v>0</v>
      </c>
      <c r="BJ146" s="6" t="s">
        <v>21</v>
      </c>
      <c r="BK146" s="80">
        <f>ROUND($L$146*$K$146,2)</f>
        <v>0</v>
      </c>
      <c r="BL146" s="6" t="s">
        <v>140</v>
      </c>
    </row>
    <row r="147" spans="2:51" s="6" customFormat="1" ht="15.75" customHeight="1">
      <c r="B147" s="134"/>
      <c r="E147" s="135"/>
      <c r="F147" s="214" t="s">
        <v>168</v>
      </c>
      <c r="G147" s="215"/>
      <c r="H147" s="215"/>
      <c r="I147" s="215"/>
      <c r="K147" s="136">
        <v>1.818</v>
      </c>
      <c r="N147" s="135"/>
      <c r="R147" s="137"/>
      <c r="T147" s="138"/>
      <c r="AA147" s="139"/>
      <c r="AT147" s="135" t="s">
        <v>142</v>
      </c>
      <c r="AU147" s="135" t="s">
        <v>92</v>
      </c>
      <c r="AV147" s="135" t="s">
        <v>92</v>
      </c>
      <c r="AW147" s="135" t="s">
        <v>99</v>
      </c>
      <c r="AX147" s="135" t="s">
        <v>21</v>
      </c>
      <c r="AY147" s="135" t="s">
        <v>135</v>
      </c>
    </row>
    <row r="148" spans="2:64" s="6" customFormat="1" ht="39" customHeight="1">
      <c r="B148" s="22"/>
      <c r="C148" s="122" t="s">
        <v>169</v>
      </c>
      <c r="D148" s="122" t="s">
        <v>136</v>
      </c>
      <c r="E148" s="123" t="s">
        <v>170</v>
      </c>
      <c r="F148" s="203" t="s">
        <v>171</v>
      </c>
      <c r="G148" s="204"/>
      <c r="H148" s="204"/>
      <c r="I148" s="204"/>
      <c r="J148" s="124" t="s">
        <v>146</v>
      </c>
      <c r="K148" s="125">
        <v>7.344</v>
      </c>
      <c r="L148" s="205">
        <v>0</v>
      </c>
      <c r="M148" s="204"/>
      <c r="N148" s="206">
        <f>ROUND($L$148*$K$148,2)</f>
        <v>0</v>
      </c>
      <c r="O148" s="204"/>
      <c r="P148" s="204"/>
      <c r="Q148" s="204"/>
      <c r="R148" s="23"/>
      <c r="T148" s="126"/>
      <c r="U148" s="29" t="s">
        <v>42</v>
      </c>
      <c r="V148" s="127">
        <v>3.393</v>
      </c>
      <c r="W148" s="127">
        <f>$V$148*$K$148</f>
        <v>24.918192</v>
      </c>
      <c r="X148" s="127">
        <v>0</v>
      </c>
      <c r="Y148" s="127">
        <f>$X$148*$K$148</f>
        <v>0</v>
      </c>
      <c r="Z148" s="127">
        <v>0</v>
      </c>
      <c r="AA148" s="128">
        <f>$Z$148*$K$148</f>
        <v>0</v>
      </c>
      <c r="AR148" s="6" t="s">
        <v>140</v>
      </c>
      <c r="AT148" s="6" t="s">
        <v>136</v>
      </c>
      <c r="AU148" s="6" t="s">
        <v>92</v>
      </c>
      <c r="AY148" s="6" t="s">
        <v>135</v>
      </c>
      <c r="BE148" s="80">
        <f>IF($U$148="základní",$N$148,0)</f>
        <v>0</v>
      </c>
      <c r="BF148" s="80">
        <f>IF($U$148="snížená",$N$148,0)</f>
        <v>0</v>
      </c>
      <c r="BG148" s="80">
        <f>IF($U$148="zákl. přenesená",$N$148,0)</f>
        <v>0</v>
      </c>
      <c r="BH148" s="80">
        <f>IF($U$148="sníž. přenesená",$N$148,0)</f>
        <v>0</v>
      </c>
      <c r="BI148" s="80">
        <f>IF($U$148="nulová",$N$148,0)</f>
        <v>0</v>
      </c>
      <c r="BJ148" s="6" t="s">
        <v>21</v>
      </c>
      <c r="BK148" s="80">
        <f>ROUND($L$148*$K$148,2)</f>
        <v>0</v>
      </c>
      <c r="BL148" s="6" t="s">
        <v>140</v>
      </c>
    </row>
    <row r="149" spans="2:51" s="6" customFormat="1" ht="15.75" customHeight="1">
      <c r="B149" s="129"/>
      <c r="E149" s="130"/>
      <c r="F149" s="212" t="s">
        <v>172</v>
      </c>
      <c r="G149" s="213"/>
      <c r="H149" s="213"/>
      <c r="I149" s="213"/>
      <c r="K149" s="130"/>
      <c r="N149" s="130"/>
      <c r="R149" s="131"/>
      <c r="T149" s="132"/>
      <c r="AA149" s="133"/>
      <c r="AT149" s="130" t="s">
        <v>142</v>
      </c>
      <c r="AU149" s="130" t="s">
        <v>92</v>
      </c>
      <c r="AV149" s="130" t="s">
        <v>21</v>
      </c>
      <c r="AW149" s="130" t="s">
        <v>99</v>
      </c>
      <c r="AX149" s="130" t="s">
        <v>77</v>
      </c>
      <c r="AY149" s="130" t="s">
        <v>135</v>
      </c>
    </row>
    <row r="150" spans="2:51" s="6" customFormat="1" ht="15.75" customHeight="1">
      <c r="B150" s="134"/>
      <c r="E150" s="135"/>
      <c r="F150" s="214" t="s">
        <v>173</v>
      </c>
      <c r="G150" s="215"/>
      <c r="H150" s="215"/>
      <c r="I150" s="215"/>
      <c r="K150" s="136">
        <v>1.814</v>
      </c>
      <c r="N150" s="135"/>
      <c r="R150" s="137"/>
      <c r="T150" s="138"/>
      <c r="AA150" s="139"/>
      <c r="AT150" s="135" t="s">
        <v>142</v>
      </c>
      <c r="AU150" s="135" t="s">
        <v>92</v>
      </c>
      <c r="AV150" s="135" t="s">
        <v>92</v>
      </c>
      <c r="AW150" s="135" t="s">
        <v>99</v>
      </c>
      <c r="AX150" s="135" t="s">
        <v>77</v>
      </c>
      <c r="AY150" s="135" t="s">
        <v>135</v>
      </c>
    </row>
    <row r="151" spans="2:51" s="6" customFormat="1" ht="15.75" customHeight="1">
      <c r="B151" s="129"/>
      <c r="E151" s="130"/>
      <c r="F151" s="212" t="s">
        <v>174</v>
      </c>
      <c r="G151" s="213"/>
      <c r="H151" s="213"/>
      <c r="I151" s="213"/>
      <c r="K151" s="130"/>
      <c r="N151" s="130"/>
      <c r="R151" s="131"/>
      <c r="T151" s="132"/>
      <c r="AA151" s="133"/>
      <c r="AT151" s="130" t="s">
        <v>142</v>
      </c>
      <c r="AU151" s="130" t="s">
        <v>92</v>
      </c>
      <c r="AV151" s="130" t="s">
        <v>21</v>
      </c>
      <c r="AW151" s="130" t="s">
        <v>99</v>
      </c>
      <c r="AX151" s="130" t="s">
        <v>77</v>
      </c>
      <c r="AY151" s="130" t="s">
        <v>135</v>
      </c>
    </row>
    <row r="152" spans="2:51" s="6" customFormat="1" ht="15.75" customHeight="1">
      <c r="B152" s="134"/>
      <c r="E152" s="135"/>
      <c r="F152" s="214" t="s">
        <v>175</v>
      </c>
      <c r="G152" s="215"/>
      <c r="H152" s="215"/>
      <c r="I152" s="215"/>
      <c r="K152" s="136">
        <v>5.53</v>
      </c>
      <c r="N152" s="135"/>
      <c r="R152" s="137"/>
      <c r="T152" s="138"/>
      <c r="AA152" s="139"/>
      <c r="AT152" s="135" t="s">
        <v>142</v>
      </c>
      <c r="AU152" s="135" t="s">
        <v>92</v>
      </c>
      <c r="AV152" s="135" t="s">
        <v>92</v>
      </c>
      <c r="AW152" s="135" t="s">
        <v>99</v>
      </c>
      <c r="AX152" s="135" t="s">
        <v>77</v>
      </c>
      <c r="AY152" s="135" t="s">
        <v>135</v>
      </c>
    </row>
    <row r="153" spans="2:51" s="6" customFormat="1" ht="15.75" customHeight="1">
      <c r="B153" s="140"/>
      <c r="E153" s="141"/>
      <c r="F153" s="216" t="s">
        <v>151</v>
      </c>
      <c r="G153" s="217"/>
      <c r="H153" s="217"/>
      <c r="I153" s="217"/>
      <c r="K153" s="142">
        <v>7.344</v>
      </c>
      <c r="N153" s="141"/>
      <c r="R153" s="143"/>
      <c r="T153" s="144"/>
      <c r="AA153" s="145"/>
      <c r="AT153" s="141" t="s">
        <v>142</v>
      </c>
      <c r="AU153" s="141" t="s">
        <v>92</v>
      </c>
      <c r="AV153" s="141" t="s">
        <v>140</v>
      </c>
      <c r="AW153" s="141" t="s">
        <v>99</v>
      </c>
      <c r="AX153" s="141" t="s">
        <v>21</v>
      </c>
      <c r="AY153" s="141" t="s">
        <v>135</v>
      </c>
    </row>
    <row r="154" spans="2:64" s="6" customFormat="1" ht="27" customHeight="1">
      <c r="B154" s="22"/>
      <c r="C154" s="122" t="s">
        <v>176</v>
      </c>
      <c r="D154" s="122" t="s">
        <v>136</v>
      </c>
      <c r="E154" s="123" t="s">
        <v>177</v>
      </c>
      <c r="F154" s="203" t="s">
        <v>178</v>
      </c>
      <c r="G154" s="204"/>
      <c r="H154" s="204"/>
      <c r="I154" s="204"/>
      <c r="J154" s="124" t="s">
        <v>146</v>
      </c>
      <c r="K154" s="125">
        <v>3.67</v>
      </c>
      <c r="L154" s="205">
        <v>0</v>
      </c>
      <c r="M154" s="204"/>
      <c r="N154" s="206">
        <f>ROUND($L$154*$K$154,2)</f>
        <v>0</v>
      </c>
      <c r="O154" s="204"/>
      <c r="P154" s="204"/>
      <c r="Q154" s="204"/>
      <c r="R154" s="23"/>
      <c r="T154" s="126"/>
      <c r="U154" s="29" t="s">
        <v>42</v>
      </c>
      <c r="V154" s="127">
        <v>0.616</v>
      </c>
      <c r="W154" s="127">
        <f>$V$154*$K$154</f>
        <v>2.26072</v>
      </c>
      <c r="X154" s="127">
        <v>0</v>
      </c>
      <c r="Y154" s="127">
        <f>$X$154*$K$154</f>
        <v>0</v>
      </c>
      <c r="Z154" s="127">
        <v>0</v>
      </c>
      <c r="AA154" s="128">
        <f>$Z$154*$K$154</f>
        <v>0</v>
      </c>
      <c r="AR154" s="6" t="s">
        <v>140</v>
      </c>
      <c r="AT154" s="6" t="s">
        <v>136</v>
      </c>
      <c r="AU154" s="6" t="s">
        <v>92</v>
      </c>
      <c r="AY154" s="6" t="s">
        <v>135</v>
      </c>
      <c r="BE154" s="80">
        <f>IF($U$154="základní",$N$154,0)</f>
        <v>0</v>
      </c>
      <c r="BF154" s="80">
        <f>IF($U$154="snížená",$N$154,0)</f>
        <v>0</v>
      </c>
      <c r="BG154" s="80">
        <f>IF($U$154="zákl. přenesená",$N$154,0)</f>
        <v>0</v>
      </c>
      <c r="BH154" s="80">
        <f>IF($U$154="sníž. přenesená",$N$154,0)</f>
        <v>0</v>
      </c>
      <c r="BI154" s="80">
        <f>IF($U$154="nulová",$N$154,0)</f>
        <v>0</v>
      </c>
      <c r="BJ154" s="6" t="s">
        <v>21</v>
      </c>
      <c r="BK154" s="80">
        <f>ROUND($L$154*$K$154,2)</f>
        <v>0</v>
      </c>
      <c r="BL154" s="6" t="s">
        <v>140</v>
      </c>
    </row>
    <row r="155" spans="2:51" s="6" customFormat="1" ht="15.75" customHeight="1">
      <c r="B155" s="134"/>
      <c r="E155" s="135"/>
      <c r="F155" s="214" t="s">
        <v>179</v>
      </c>
      <c r="G155" s="215"/>
      <c r="H155" s="215"/>
      <c r="I155" s="215"/>
      <c r="K155" s="136">
        <v>3.67</v>
      </c>
      <c r="N155" s="135"/>
      <c r="R155" s="137"/>
      <c r="T155" s="138"/>
      <c r="AA155" s="139"/>
      <c r="AT155" s="135" t="s">
        <v>142</v>
      </c>
      <c r="AU155" s="135" t="s">
        <v>92</v>
      </c>
      <c r="AV155" s="135" t="s">
        <v>92</v>
      </c>
      <c r="AW155" s="135" t="s">
        <v>99</v>
      </c>
      <c r="AX155" s="135" t="s">
        <v>21</v>
      </c>
      <c r="AY155" s="135" t="s">
        <v>135</v>
      </c>
    </row>
    <row r="156" spans="2:64" s="6" customFormat="1" ht="27" customHeight="1">
      <c r="B156" s="22"/>
      <c r="C156" s="122" t="s">
        <v>180</v>
      </c>
      <c r="D156" s="122" t="s">
        <v>136</v>
      </c>
      <c r="E156" s="123" t="s">
        <v>181</v>
      </c>
      <c r="F156" s="203" t="s">
        <v>182</v>
      </c>
      <c r="G156" s="204"/>
      <c r="H156" s="204"/>
      <c r="I156" s="204"/>
      <c r="J156" s="124" t="s">
        <v>146</v>
      </c>
      <c r="K156" s="125">
        <v>18.582</v>
      </c>
      <c r="L156" s="205">
        <v>0</v>
      </c>
      <c r="M156" s="204"/>
      <c r="N156" s="206">
        <f>ROUND($L$156*$K$156,2)</f>
        <v>0</v>
      </c>
      <c r="O156" s="204"/>
      <c r="P156" s="204"/>
      <c r="Q156" s="204"/>
      <c r="R156" s="23"/>
      <c r="T156" s="126"/>
      <c r="U156" s="29" t="s">
        <v>42</v>
      </c>
      <c r="V156" s="127">
        <v>0.074</v>
      </c>
      <c r="W156" s="127">
        <f>$V$156*$K$156</f>
        <v>1.375068</v>
      </c>
      <c r="X156" s="127">
        <v>0</v>
      </c>
      <c r="Y156" s="127">
        <f>$X$156*$K$156</f>
        <v>0</v>
      </c>
      <c r="Z156" s="127">
        <v>0</v>
      </c>
      <c r="AA156" s="128">
        <f>$Z$156*$K$156</f>
        <v>0</v>
      </c>
      <c r="AR156" s="6" t="s">
        <v>140</v>
      </c>
      <c r="AT156" s="6" t="s">
        <v>136</v>
      </c>
      <c r="AU156" s="6" t="s">
        <v>92</v>
      </c>
      <c r="AY156" s="6" t="s">
        <v>135</v>
      </c>
      <c r="BE156" s="80">
        <f>IF($U$156="základní",$N$156,0)</f>
        <v>0</v>
      </c>
      <c r="BF156" s="80">
        <f>IF($U$156="snížená",$N$156,0)</f>
        <v>0</v>
      </c>
      <c r="BG156" s="80">
        <f>IF($U$156="zákl. přenesená",$N$156,0)</f>
        <v>0</v>
      </c>
      <c r="BH156" s="80">
        <f>IF($U$156="sníž. přenesená",$N$156,0)</f>
        <v>0</v>
      </c>
      <c r="BI156" s="80">
        <f>IF($U$156="nulová",$N$156,0)</f>
        <v>0</v>
      </c>
      <c r="BJ156" s="6" t="s">
        <v>21</v>
      </c>
      <c r="BK156" s="80">
        <f>ROUND($L$156*$K$156,2)</f>
        <v>0</v>
      </c>
      <c r="BL156" s="6" t="s">
        <v>140</v>
      </c>
    </row>
    <row r="157" spans="2:51" s="6" customFormat="1" ht="15.75" customHeight="1">
      <c r="B157" s="129"/>
      <c r="E157" s="130"/>
      <c r="F157" s="212" t="s">
        <v>183</v>
      </c>
      <c r="G157" s="213"/>
      <c r="H157" s="213"/>
      <c r="I157" s="213"/>
      <c r="K157" s="130"/>
      <c r="N157" s="130"/>
      <c r="R157" s="131"/>
      <c r="T157" s="132"/>
      <c r="AA157" s="133"/>
      <c r="AT157" s="130" t="s">
        <v>142</v>
      </c>
      <c r="AU157" s="130" t="s">
        <v>92</v>
      </c>
      <c r="AV157" s="130" t="s">
        <v>21</v>
      </c>
      <c r="AW157" s="130" t="s">
        <v>99</v>
      </c>
      <c r="AX157" s="130" t="s">
        <v>77</v>
      </c>
      <c r="AY157" s="130" t="s">
        <v>135</v>
      </c>
    </row>
    <row r="158" spans="2:51" s="6" customFormat="1" ht="15.75" customHeight="1">
      <c r="B158" s="134"/>
      <c r="E158" s="135"/>
      <c r="F158" s="214" t="s">
        <v>184</v>
      </c>
      <c r="G158" s="215"/>
      <c r="H158" s="215"/>
      <c r="I158" s="215"/>
      <c r="K158" s="136">
        <v>11.25</v>
      </c>
      <c r="N158" s="135"/>
      <c r="R158" s="137"/>
      <c r="T158" s="138"/>
      <c r="AA158" s="139"/>
      <c r="AT158" s="135" t="s">
        <v>142</v>
      </c>
      <c r="AU158" s="135" t="s">
        <v>92</v>
      </c>
      <c r="AV158" s="135" t="s">
        <v>92</v>
      </c>
      <c r="AW158" s="135" t="s">
        <v>99</v>
      </c>
      <c r="AX158" s="135" t="s">
        <v>77</v>
      </c>
      <c r="AY158" s="135" t="s">
        <v>135</v>
      </c>
    </row>
    <row r="159" spans="2:51" s="6" customFormat="1" ht="15.75" customHeight="1">
      <c r="B159" s="146"/>
      <c r="E159" s="147"/>
      <c r="F159" s="218" t="s">
        <v>185</v>
      </c>
      <c r="G159" s="219"/>
      <c r="H159" s="219"/>
      <c r="I159" s="219"/>
      <c r="K159" s="148">
        <v>11.25</v>
      </c>
      <c r="N159" s="147"/>
      <c r="R159" s="149"/>
      <c r="T159" s="150"/>
      <c r="AA159" s="151"/>
      <c r="AT159" s="147" t="s">
        <v>142</v>
      </c>
      <c r="AU159" s="147" t="s">
        <v>92</v>
      </c>
      <c r="AV159" s="147" t="s">
        <v>152</v>
      </c>
      <c r="AW159" s="147" t="s">
        <v>99</v>
      </c>
      <c r="AX159" s="147" t="s">
        <v>77</v>
      </c>
      <c r="AY159" s="147" t="s">
        <v>135</v>
      </c>
    </row>
    <row r="160" spans="2:51" s="6" customFormat="1" ht="15.75" customHeight="1">
      <c r="B160" s="129"/>
      <c r="E160" s="130"/>
      <c r="F160" s="212" t="s">
        <v>186</v>
      </c>
      <c r="G160" s="213"/>
      <c r="H160" s="213"/>
      <c r="I160" s="213"/>
      <c r="K160" s="130"/>
      <c r="N160" s="130"/>
      <c r="R160" s="131"/>
      <c r="T160" s="132"/>
      <c r="AA160" s="133"/>
      <c r="AT160" s="130" t="s">
        <v>142</v>
      </c>
      <c r="AU160" s="130" t="s">
        <v>92</v>
      </c>
      <c r="AV160" s="130" t="s">
        <v>21</v>
      </c>
      <c r="AW160" s="130" t="s">
        <v>99</v>
      </c>
      <c r="AX160" s="130" t="s">
        <v>77</v>
      </c>
      <c r="AY160" s="130" t="s">
        <v>135</v>
      </c>
    </row>
    <row r="161" spans="2:51" s="6" customFormat="1" ht="15.75" customHeight="1">
      <c r="B161" s="134"/>
      <c r="E161" s="135"/>
      <c r="F161" s="214" t="s">
        <v>187</v>
      </c>
      <c r="G161" s="215"/>
      <c r="H161" s="215"/>
      <c r="I161" s="215"/>
      <c r="K161" s="136">
        <v>7.332</v>
      </c>
      <c r="N161" s="135"/>
      <c r="R161" s="137"/>
      <c r="T161" s="138"/>
      <c r="AA161" s="139"/>
      <c r="AT161" s="135" t="s">
        <v>142</v>
      </c>
      <c r="AU161" s="135" t="s">
        <v>92</v>
      </c>
      <c r="AV161" s="135" t="s">
        <v>92</v>
      </c>
      <c r="AW161" s="135" t="s">
        <v>99</v>
      </c>
      <c r="AX161" s="135" t="s">
        <v>77</v>
      </c>
      <c r="AY161" s="135" t="s">
        <v>135</v>
      </c>
    </row>
    <row r="162" spans="2:51" s="6" customFormat="1" ht="15.75" customHeight="1">
      <c r="B162" s="140"/>
      <c r="E162" s="141"/>
      <c r="F162" s="216" t="s">
        <v>151</v>
      </c>
      <c r="G162" s="217"/>
      <c r="H162" s="217"/>
      <c r="I162" s="217"/>
      <c r="K162" s="142">
        <v>18.582</v>
      </c>
      <c r="N162" s="141"/>
      <c r="R162" s="143"/>
      <c r="T162" s="144"/>
      <c r="AA162" s="145"/>
      <c r="AT162" s="141" t="s">
        <v>142</v>
      </c>
      <c r="AU162" s="141" t="s">
        <v>92</v>
      </c>
      <c r="AV162" s="141" t="s">
        <v>140</v>
      </c>
      <c r="AW162" s="141" t="s">
        <v>99</v>
      </c>
      <c r="AX162" s="141" t="s">
        <v>21</v>
      </c>
      <c r="AY162" s="141" t="s">
        <v>135</v>
      </c>
    </row>
    <row r="163" spans="2:64" s="6" customFormat="1" ht="27" customHeight="1">
      <c r="B163" s="22"/>
      <c r="C163" s="122" t="s">
        <v>26</v>
      </c>
      <c r="D163" s="122" t="s">
        <v>136</v>
      </c>
      <c r="E163" s="123" t="s">
        <v>188</v>
      </c>
      <c r="F163" s="203" t="s">
        <v>189</v>
      </c>
      <c r="G163" s="204"/>
      <c r="H163" s="204"/>
      <c r="I163" s="204"/>
      <c r="J163" s="124" t="s">
        <v>146</v>
      </c>
      <c r="K163" s="125">
        <v>50.478</v>
      </c>
      <c r="L163" s="205">
        <v>0</v>
      </c>
      <c r="M163" s="204"/>
      <c r="N163" s="206">
        <f>ROUND($L$163*$K$163,2)</f>
        <v>0</v>
      </c>
      <c r="O163" s="204"/>
      <c r="P163" s="204"/>
      <c r="Q163" s="204"/>
      <c r="R163" s="23"/>
      <c r="T163" s="126"/>
      <c r="U163" s="29" t="s">
        <v>42</v>
      </c>
      <c r="V163" s="127">
        <v>0.083</v>
      </c>
      <c r="W163" s="127">
        <f>$V$163*$K$163</f>
        <v>4.189674</v>
      </c>
      <c r="X163" s="127">
        <v>0</v>
      </c>
      <c r="Y163" s="127">
        <f>$X$163*$K$163</f>
        <v>0</v>
      </c>
      <c r="Z163" s="127">
        <v>0</v>
      </c>
      <c r="AA163" s="128">
        <f>$Z$163*$K$163</f>
        <v>0</v>
      </c>
      <c r="AR163" s="6" t="s">
        <v>140</v>
      </c>
      <c r="AT163" s="6" t="s">
        <v>136</v>
      </c>
      <c r="AU163" s="6" t="s">
        <v>92</v>
      </c>
      <c r="AY163" s="6" t="s">
        <v>135</v>
      </c>
      <c r="BE163" s="80">
        <f>IF($U$163="základní",$N$163,0)</f>
        <v>0</v>
      </c>
      <c r="BF163" s="80">
        <f>IF($U$163="snížená",$N$163,0)</f>
        <v>0</v>
      </c>
      <c r="BG163" s="80">
        <f>IF($U$163="zákl. přenesená",$N$163,0)</f>
        <v>0</v>
      </c>
      <c r="BH163" s="80">
        <f>IF($U$163="sníž. přenesená",$N$163,0)</f>
        <v>0</v>
      </c>
      <c r="BI163" s="80">
        <f>IF($U$163="nulová",$N$163,0)</f>
        <v>0</v>
      </c>
      <c r="BJ163" s="6" t="s">
        <v>21</v>
      </c>
      <c r="BK163" s="80">
        <f>ROUND($L$163*$K$163,2)</f>
        <v>0</v>
      </c>
      <c r="BL163" s="6" t="s">
        <v>140</v>
      </c>
    </row>
    <row r="164" spans="2:51" s="6" customFormat="1" ht="15.75" customHeight="1">
      <c r="B164" s="129"/>
      <c r="E164" s="130"/>
      <c r="F164" s="212" t="s">
        <v>183</v>
      </c>
      <c r="G164" s="213"/>
      <c r="H164" s="213"/>
      <c r="I164" s="213"/>
      <c r="K164" s="130"/>
      <c r="N164" s="130"/>
      <c r="R164" s="131"/>
      <c r="T164" s="132"/>
      <c r="AA164" s="133"/>
      <c r="AT164" s="130" t="s">
        <v>142</v>
      </c>
      <c r="AU164" s="130" t="s">
        <v>92</v>
      </c>
      <c r="AV164" s="130" t="s">
        <v>21</v>
      </c>
      <c r="AW164" s="130" t="s">
        <v>99</v>
      </c>
      <c r="AX164" s="130" t="s">
        <v>77</v>
      </c>
      <c r="AY164" s="130" t="s">
        <v>135</v>
      </c>
    </row>
    <row r="165" spans="2:51" s="6" customFormat="1" ht="15.75" customHeight="1">
      <c r="B165" s="134"/>
      <c r="E165" s="135"/>
      <c r="F165" s="214" t="s">
        <v>190</v>
      </c>
      <c r="G165" s="215"/>
      <c r="H165" s="215"/>
      <c r="I165" s="215"/>
      <c r="K165" s="136">
        <v>21.15</v>
      </c>
      <c r="N165" s="135"/>
      <c r="R165" s="137"/>
      <c r="T165" s="138"/>
      <c r="AA165" s="139"/>
      <c r="AT165" s="135" t="s">
        <v>142</v>
      </c>
      <c r="AU165" s="135" t="s">
        <v>92</v>
      </c>
      <c r="AV165" s="135" t="s">
        <v>92</v>
      </c>
      <c r="AW165" s="135" t="s">
        <v>99</v>
      </c>
      <c r="AX165" s="135" t="s">
        <v>77</v>
      </c>
      <c r="AY165" s="135" t="s">
        <v>135</v>
      </c>
    </row>
    <row r="166" spans="2:51" s="6" customFormat="1" ht="15.75" customHeight="1">
      <c r="B166" s="129"/>
      <c r="E166" s="130"/>
      <c r="F166" s="212" t="s">
        <v>191</v>
      </c>
      <c r="G166" s="213"/>
      <c r="H166" s="213"/>
      <c r="I166" s="213"/>
      <c r="K166" s="130"/>
      <c r="N166" s="130"/>
      <c r="R166" s="131"/>
      <c r="T166" s="132"/>
      <c r="AA166" s="133"/>
      <c r="AT166" s="130" t="s">
        <v>142</v>
      </c>
      <c r="AU166" s="130" t="s">
        <v>92</v>
      </c>
      <c r="AV166" s="130" t="s">
        <v>21</v>
      </c>
      <c r="AW166" s="130" t="s">
        <v>99</v>
      </c>
      <c r="AX166" s="130" t="s">
        <v>77</v>
      </c>
      <c r="AY166" s="130" t="s">
        <v>135</v>
      </c>
    </row>
    <row r="167" spans="2:51" s="6" customFormat="1" ht="15.75" customHeight="1">
      <c r="B167" s="134"/>
      <c r="E167" s="135"/>
      <c r="F167" s="214" t="s">
        <v>192</v>
      </c>
      <c r="G167" s="215"/>
      <c r="H167" s="215"/>
      <c r="I167" s="215"/>
      <c r="K167" s="136">
        <v>29.328</v>
      </c>
      <c r="N167" s="135"/>
      <c r="R167" s="137"/>
      <c r="T167" s="138"/>
      <c r="AA167" s="139"/>
      <c r="AT167" s="135" t="s">
        <v>142</v>
      </c>
      <c r="AU167" s="135" t="s">
        <v>92</v>
      </c>
      <c r="AV167" s="135" t="s">
        <v>92</v>
      </c>
      <c r="AW167" s="135" t="s">
        <v>99</v>
      </c>
      <c r="AX167" s="135" t="s">
        <v>77</v>
      </c>
      <c r="AY167" s="135" t="s">
        <v>135</v>
      </c>
    </row>
    <row r="168" spans="2:51" s="6" customFormat="1" ht="15.75" customHeight="1">
      <c r="B168" s="140"/>
      <c r="E168" s="141"/>
      <c r="F168" s="216" t="s">
        <v>151</v>
      </c>
      <c r="G168" s="217"/>
      <c r="H168" s="217"/>
      <c r="I168" s="217"/>
      <c r="K168" s="142">
        <v>50.478</v>
      </c>
      <c r="N168" s="141"/>
      <c r="R168" s="143"/>
      <c r="T168" s="144"/>
      <c r="AA168" s="145"/>
      <c r="AT168" s="141" t="s">
        <v>142</v>
      </c>
      <c r="AU168" s="141" t="s">
        <v>92</v>
      </c>
      <c r="AV168" s="141" t="s">
        <v>140</v>
      </c>
      <c r="AW168" s="141" t="s">
        <v>99</v>
      </c>
      <c r="AX168" s="141" t="s">
        <v>21</v>
      </c>
      <c r="AY168" s="141" t="s">
        <v>135</v>
      </c>
    </row>
    <row r="169" spans="2:64" s="6" customFormat="1" ht="39" customHeight="1">
      <c r="B169" s="22"/>
      <c r="C169" s="122" t="s">
        <v>193</v>
      </c>
      <c r="D169" s="122" t="s">
        <v>136</v>
      </c>
      <c r="E169" s="123" t="s">
        <v>194</v>
      </c>
      <c r="F169" s="203" t="s">
        <v>195</v>
      </c>
      <c r="G169" s="204"/>
      <c r="H169" s="204"/>
      <c r="I169" s="204"/>
      <c r="J169" s="124" t="s">
        <v>146</v>
      </c>
      <c r="K169" s="125">
        <v>504.78</v>
      </c>
      <c r="L169" s="205">
        <v>0</v>
      </c>
      <c r="M169" s="204"/>
      <c r="N169" s="206">
        <f>ROUND($L$169*$K$169,2)</f>
        <v>0</v>
      </c>
      <c r="O169" s="204"/>
      <c r="P169" s="204"/>
      <c r="Q169" s="204"/>
      <c r="R169" s="23"/>
      <c r="T169" s="126"/>
      <c r="U169" s="29" t="s">
        <v>42</v>
      </c>
      <c r="V169" s="127">
        <v>0.004</v>
      </c>
      <c r="W169" s="127">
        <f>$V$169*$K$169</f>
        <v>2.01912</v>
      </c>
      <c r="X169" s="127">
        <v>0</v>
      </c>
      <c r="Y169" s="127">
        <f>$X$169*$K$169</f>
        <v>0</v>
      </c>
      <c r="Z169" s="127">
        <v>0</v>
      </c>
      <c r="AA169" s="128">
        <f>$Z$169*$K$169</f>
        <v>0</v>
      </c>
      <c r="AR169" s="6" t="s">
        <v>140</v>
      </c>
      <c r="AT169" s="6" t="s">
        <v>136</v>
      </c>
      <c r="AU169" s="6" t="s">
        <v>92</v>
      </c>
      <c r="AY169" s="6" t="s">
        <v>135</v>
      </c>
      <c r="BE169" s="80">
        <f>IF($U$169="základní",$N$169,0)</f>
        <v>0</v>
      </c>
      <c r="BF169" s="80">
        <f>IF($U$169="snížená",$N$169,0)</f>
        <v>0</v>
      </c>
      <c r="BG169" s="80">
        <f>IF($U$169="zákl. přenesená",$N$169,0)</f>
        <v>0</v>
      </c>
      <c r="BH169" s="80">
        <f>IF($U$169="sníž. přenesená",$N$169,0)</f>
        <v>0</v>
      </c>
      <c r="BI169" s="80">
        <f>IF($U$169="nulová",$N$169,0)</f>
        <v>0</v>
      </c>
      <c r="BJ169" s="6" t="s">
        <v>21</v>
      </c>
      <c r="BK169" s="80">
        <f>ROUND($L$169*$K$169,2)</f>
        <v>0</v>
      </c>
      <c r="BL169" s="6" t="s">
        <v>140</v>
      </c>
    </row>
    <row r="170" spans="2:51" s="6" customFormat="1" ht="15.75" customHeight="1">
      <c r="B170" s="134"/>
      <c r="E170" s="135"/>
      <c r="F170" s="214" t="s">
        <v>196</v>
      </c>
      <c r="G170" s="215"/>
      <c r="H170" s="215"/>
      <c r="I170" s="215"/>
      <c r="K170" s="136">
        <v>504.78</v>
      </c>
      <c r="N170" s="135"/>
      <c r="R170" s="137"/>
      <c r="T170" s="138"/>
      <c r="AA170" s="139"/>
      <c r="AT170" s="135" t="s">
        <v>142</v>
      </c>
      <c r="AU170" s="135" t="s">
        <v>92</v>
      </c>
      <c r="AV170" s="135" t="s">
        <v>92</v>
      </c>
      <c r="AW170" s="135" t="s">
        <v>99</v>
      </c>
      <c r="AX170" s="135" t="s">
        <v>21</v>
      </c>
      <c r="AY170" s="135" t="s">
        <v>135</v>
      </c>
    </row>
    <row r="171" spans="2:64" s="6" customFormat="1" ht="27" customHeight="1">
      <c r="B171" s="22"/>
      <c r="C171" s="122" t="s">
        <v>197</v>
      </c>
      <c r="D171" s="122" t="s">
        <v>136</v>
      </c>
      <c r="E171" s="123" t="s">
        <v>198</v>
      </c>
      <c r="F171" s="203" t="s">
        <v>199</v>
      </c>
      <c r="G171" s="204"/>
      <c r="H171" s="204"/>
      <c r="I171" s="204"/>
      <c r="J171" s="124" t="s">
        <v>146</v>
      </c>
      <c r="K171" s="125">
        <v>18.582</v>
      </c>
      <c r="L171" s="205">
        <v>0</v>
      </c>
      <c r="M171" s="204"/>
      <c r="N171" s="206">
        <f>ROUND($L$171*$K$171,2)</f>
        <v>0</v>
      </c>
      <c r="O171" s="204"/>
      <c r="P171" s="204"/>
      <c r="Q171" s="204"/>
      <c r="R171" s="23"/>
      <c r="T171" s="126"/>
      <c r="U171" s="29" t="s">
        <v>42</v>
      </c>
      <c r="V171" s="127">
        <v>0.31</v>
      </c>
      <c r="W171" s="127">
        <f>$V$171*$K$171</f>
        <v>5.76042</v>
      </c>
      <c r="X171" s="127">
        <v>0</v>
      </c>
      <c r="Y171" s="127">
        <f>$X$171*$K$171</f>
        <v>0</v>
      </c>
      <c r="Z171" s="127">
        <v>0</v>
      </c>
      <c r="AA171" s="128">
        <f>$Z$171*$K$171</f>
        <v>0</v>
      </c>
      <c r="AR171" s="6" t="s">
        <v>140</v>
      </c>
      <c r="AT171" s="6" t="s">
        <v>136</v>
      </c>
      <c r="AU171" s="6" t="s">
        <v>92</v>
      </c>
      <c r="AY171" s="6" t="s">
        <v>135</v>
      </c>
      <c r="BE171" s="80">
        <f>IF($U$171="základní",$N$171,0)</f>
        <v>0</v>
      </c>
      <c r="BF171" s="80">
        <f>IF($U$171="snížená",$N$171,0)</f>
        <v>0</v>
      </c>
      <c r="BG171" s="80">
        <f>IF($U$171="zákl. přenesená",$N$171,0)</f>
        <v>0</v>
      </c>
      <c r="BH171" s="80">
        <f>IF($U$171="sníž. přenesená",$N$171,0)</f>
        <v>0</v>
      </c>
      <c r="BI171" s="80">
        <f>IF($U$171="nulová",$N$171,0)</f>
        <v>0</v>
      </c>
      <c r="BJ171" s="6" t="s">
        <v>21</v>
      </c>
      <c r="BK171" s="80">
        <f>ROUND($L$171*$K$171,2)</f>
        <v>0</v>
      </c>
      <c r="BL171" s="6" t="s">
        <v>140</v>
      </c>
    </row>
    <row r="172" spans="2:51" s="6" customFormat="1" ht="15.75" customHeight="1">
      <c r="B172" s="129"/>
      <c r="E172" s="130"/>
      <c r="F172" s="212" t="s">
        <v>200</v>
      </c>
      <c r="G172" s="213"/>
      <c r="H172" s="213"/>
      <c r="I172" s="213"/>
      <c r="K172" s="130"/>
      <c r="N172" s="130"/>
      <c r="R172" s="131"/>
      <c r="T172" s="132"/>
      <c r="AA172" s="133"/>
      <c r="AT172" s="130" t="s">
        <v>142</v>
      </c>
      <c r="AU172" s="130" t="s">
        <v>92</v>
      </c>
      <c r="AV172" s="130" t="s">
        <v>21</v>
      </c>
      <c r="AW172" s="130" t="s">
        <v>99</v>
      </c>
      <c r="AX172" s="130" t="s">
        <v>77</v>
      </c>
      <c r="AY172" s="130" t="s">
        <v>135</v>
      </c>
    </row>
    <row r="173" spans="2:51" s="6" customFormat="1" ht="15.75" customHeight="1">
      <c r="B173" s="134"/>
      <c r="E173" s="135"/>
      <c r="F173" s="214" t="s">
        <v>184</v>
      </c>
      <c r="G173" s="215"/>
      <c r="H173" s="215"/>
      <c r="I173" s="215"/>
      <c r="K173" s="136">
        <v>11.25</v>
      </c>
      <c r="N173" s="135"/>
      <c r="R173" s="137"/>
      <c r="T173" s="138"/>
      <c r="AA173" s="139"/>
      <c r="AT173" s="135" t="s">
        <v>142</v>
      </c>
      <c r="AU173" s="135" t="s">
        <v>92</v>
      </c>
      <c r="AV173" s="135" t="s">
        <v>92</v>
      </c>
      <c r="AW173" s="135" t="s">
        <v>99</v>
      </c>
      <c r="AX173" s="135" t="s">
        <v>77</v>
      </c>
      <c r="AY173" s="135" t="s">
        <v>135</v>
      </c>
    </row>
    <row r="174" spans="2:51" s="6" customFormat="1" ht="15.75" customHeight="1">
      <c r="B174" s="129"/>
      <c r="E174" s="130"/>
      <c r="F174" s="212" t="s">
        <v>201</v>
      </c>
      <c r="G174" s="213"/>
      <c r="H174" s="213"/>
      <c r="I174" s="213"/>
      <c r="K174" s="130"/>
      <c r="N174" s="130"/>
      <c r="R174" s="131"/>
      <c r="T174" s="132"/>
      <c r="AA174" s="133"/>
      <c r="AT174" s="130" t="s">
        <v>142</v>
      </c>
      <c r="AU174" s="130" t="s">
        <v>92</v>
      </c>
      <c r="AV174" s="130" t="s">
        <v>21</v>
      </c>
      <c r="AW174" s="130" t="s">
        <v>99</v>
      </c>
      <c r="AX174" s="130" t="s">
        <v>77</v>
      </c>
      <c r="AY174" s="130" t="s">
        <v>135</v>
      </c>
    </row>
    <row r="175" spans="2:51" s="6" customFormat="1" ht="15.75" customHeight="1">
      <c r="B175" s="134"/>
      <c r="E175" s="135"/>
      <c r="F175" s="214" t="s">
        <v>187</v>
      </c>
      <c r="G175" s="215"/>
      <c r="H175" s="215"/>
      <c r="I175" s="215"/>
      <c r="K175" s="136">
        <v>7.332</v>
      </c>
      <c r="N175" s="135"/>
      <c r="R175" s="137"/>
      <c r="T175" s="138"/>
      <c r="AA175" s="139"/>
      <c r="AT175" s="135" t="s">
        <v>142</v>
      </c>
      <c r="AU175" s="135" t="s">
        <v>92</v>
      </c>
      <c r="AV175" s="135" t="s">
        <v>92</v>
      </c>
      <c r="AW175" s="135" t="s">
        <v>99</v>
      </c>
      <c r="AX175" s="135" t="s">
        <v>77</v>
      </c>
      <c r="AY175" s="135" t="s">
        <v>135</v>
      </c>
    </row>
    <row r="176" spans="2:51" s="6" customFormat="1" ht="15.75" customHeight="1">
      <c r="B176" s="140"/>
      <c r="E176" s="141"/>
      <c r="F176" s="216" t="s">
        <v>151</v>
      </c>
      <c r="G176" s="217"/>
      <c r="H176" s="217"/>
      <c r="I176" s="217"/>
      <c r="K176" s="142">
        <v>18.582</v>
      </c>
      <c r="N176" s="141"/>
      <c r="R176" s="143"/>
      <c r="T176" s="144"/>
      <c r="AA176" s="145"/>
      <c r="AT176" s="141" t="s">
        <v>142</v>
      </c>
      <c r="AU176" s="141" t="s">
        <v>92</v>
      </c>
      <c r="AV176" s="141" t="s">
        <v>140</v>
      </c>
      <c r="AW176" s="141" t="s">
        <v>99</v>
      </c>
      <c r="AX176" s="141" t="s">
        <v>21</v>
      </c>
      <c r="AY176" s="141" t="s">
        <v>135</v>
      </c>
    </row>
    <row r="177" spans="2:64" s="6" customFormat="1" ht="15.75" customHeight="1">
      <c r="B177" s="22"/>
      <c r="C177" s="122" t="s">
        <v>202</v>
      </c>
      <c r="D177" s="122" t="s">
        <v>136</v>
      </c>
      <c r="E177" s="123" t="s">
        <v>203</v>
      </c>
      <c r="F177" s="203" t="s">
        <v>204</v>
      </c>
      <c r="G177" s="204"/>
      <c r="H177" s="204"/>
      <c r="I177" s="204"/>
      <c r="J177" s="124" t="s">
        <v>146</v>
      </c>
      <c r="K177" s="125">
        <v>69.06</v>
      </c>
      <c r="L177" s="205">
        <v>0</v>
      </c>
      <c r="M177" s="204"/>
      <c r="N177" s="206">
        <f>ROUND($L$177*$K$177,2)</f>
        <v>0</v>
      </c>
      <c r="O177" s="204"/>
      <c r="P177" s="204"/>
      <c r="Q177" s="204"/>
      <c r="R177" s="23"/>
      <c r="T177" s="126"/>
      <c r="U177" s="29" t="s">
        <v>42</v>
      </c>
      <c r="V177" s="127">
        <v>0.484</v>
      </c>
      <c r="W177" s="127">
        <f>$V$177*$K$177</f>
        <v>33.42504</v>
      </c>
      <c r="X177" s="127">
        <v>0</v>
      </c>
      <c r="Y177" s="127">
        <f>$X$177*$K$177</f>
        <v>0</v>
      </c>
      <c r="Z177" s="127">
        <v>0</v>
      </c>
      <c r="AA177" s="128">
        <f>$Z$177*$K$177</f>
        <v>0</v>
      </c>
      <c r="AR177" s="6" t="s">
        <v>140</v>
      </c>
      <c r="AT177" s="6" t="s">
        <v>136</v>
      </c>
      <c r="AU177" s="6" t="s">
        <v>92</v>
      </c>
      <c r="AY177" s="6" t="s">
        <v>135</v>
      </c>
      <c r="BE177" s="80">
        <f>IF($U$177="základní",$N$177,0)</f>
        <v>0</v>
      </c>
      <c r="BF177" s="80">
        <f>IF($U$177="snížená",$N$177,0)</f>
        <v>0</v>
      </c>
      <c r="BG177" s="80">
        <f>IF($U$177="zákl. přenesená",$N$177,0)</f>
        <v>0</v>
      </c>
      <c r="BH177" s="80">
        <f>IF($U$177="sníž. přenesená",$N$177,0)</f>
        <v>0</v>
      </c>
      <c r="BI177" s="80">
        <f>IF($U$177="nulová",$N$177,0)</f>
        <v>0</v>
      </c>
      <c r="BJ177" s="6" t="s">
        <v>21</v>
      </c>
      <c r="BK177" s="80">
        <f>ROUND($L$177*$K$177,2)</f>
        <v>0</v>
      </c>
      <c r="BL177" s="6" t="s">
        <v>140</v>
      </c>
    </row>
    <row r="178" spans="2:51" s="6" customFormat="1" ht="15.75" customHeight="1">
      <c r="B178" s="134"/>
      <c r="E178" s="135"/>
      <c r="F178" s="214" t="s">
        <v>205</v>
      </c>
      <c r="G178" s="215"/>
      <c r="H178" s="215"/>
      <c r="I178" s="215"/>
      <c r="K178" s="136">
        <v>69.06</v>
      </c>
      <c r="N178" s="135"/>
      <c r="R178" s="137"/>
      <c r="T178" s="138"/>
      <c r="AA178" s="139"/>
      <c r="AT178" s="135" t="s">
        <v>142</v>
      </c>
      <c r="AU178" s="135" t="s">
        <v>92</v>
      </c>
      <c r="AV178" s="135" t="s">
        <v>92</v>
      </c>
      <c r="AW178" s="135" t="s">
        <v>99</v>
      </c>
      <c r="AX178" s="135" t="s">
        <v>21</v>
      </c>
      <c r="AY178" s="135" t="s">
        <v>135</v>
      </c>
    </row>
    <row r="179" spans="2:64" s="6" customFormat="1" ht="15.75" customHeight="1">
      <c r="B179" s="22"/>
      <c r="C179" s="122" t="s">
        <v>206</v>
      </c>
      <c r="D179" s="122" t="s">
        <v>136</v>
      </c>
      <c r="E179" s="123" t="s">
        <v>207</v>
      </c>
      <c r="F179" s="203" t="s">
        <v>208</v>
      </c>
      <c r="G179" s="204"/>
      <c r="H179" s="204"/>
      <c r="I179" s="204"/>
      <c r="J179" s="124" t="s">
        <v>146</v>
      </c>
      <c r="K179" s="125">
        <v>50.478</v>
      </c>
      <c r="L179" s="205">
        <v>0</v>
      </c>
      <c r="M179" s="204"/>
      <c r="N179" s="206">
        <f>ROUND($L$179*$K$179,2)</f>
        <v>0</v>
      </c>
      <c r="O179" s="204"/>
      <c r="P179" s="204"/>
      <c r="Q179" s="204"/>
      <c r="R179" s="23"/>
      <c r="T179" s="126"/>
      <c r="U179" s="29" t="s">
        <v>42</v>
      </c>
      <c r="V179" s="127">
        <v>0.009</v>
      </c>
      <c r="W179" s="127">
        <f>$V$179*$K$179</f>
        <v>0.454302</v>
      </c>
      <c r="X179" s="127">
        <v>0</v>
      </c>
      <c r="Y179" s="127">
        <f>$X$179*$K$179</f>
        <v>0</v>
      </c>
      <c r="Z179" s="127">
        <v>0</v>
      </c>
      <c r="AA179" s="128">
        <f>$Z$179*$K$179</f>
        <v>0</v>
      </c>
      <c r="AR179" s="6" t="s">
        <v>140</v>
      </c>
      <c r="AT179" s="6" t="s">
        <v>136</v>
      </c>
      <c r="AU179" s="6" t="s">
        <v>92</v>
      </c>
      <c r="AY179" s="6" t="s">
        <v>135</v>
      </c>
      <c r="BE179" s="80">
        <f>IF($U$179="základní",$N$179,0)</f>
        <v>0</v>
      </c>
      <c r="BF179" s="80">
        <f>IF($U$179="snížená",$N$179,0)</f>
        <v>0</v>
      </c>
      <c r="BG179" s="80">
        <f>IF($U$179="zákl. přenesená",$N$179,0)</f>
        <v>0</v>
      </c>
      <c r="BH179" s="80">
        <f>IF($U$179="sníž. přenesená",$N$179,0)</f>
        <v>0</v>
      </c>
      <c r="BI179" s="80">
        <f>IF($U$179="nulová",$N$179,0)</f>
        <v>0</v>
      </c>
      <c r="BJ179" s="6" t="s">
        <v>21</v>
      </c>
      <c r="BK179" s="80">
        <f>ROUND($L$179*$K$179,2)</f>
        <v>0</v>
      </c>
      <c r="BL179" s="6" t="s">
        <v>140</v>
      </c>
    </row>
    <row r="180" spans="2:51" s="6" customFormat="1" ht="15.75" customHeight="1">
      <c r="B180" s="129"/>
      <c r="E180" s="130"/>
      <c r="F180" s="212" t="s">
        <v>183</v>
      </c>
      <c r="G180" s="213"/>
      <c r="H180" s="213"/>
      <c r="I180" s="213"/>
      <c r="K180" s="130"/>
      <c r="N180" s="130"/>
      <c r="R180" s="131"/>
      <c r="T180" s="132"/>
      <c r="AA180" s="133"/>
      <c r="AT180" s="130" t="s">
        <v>142</v>
      </c>
      <c r="AU180" s="130" t="s">
        <v>92</v>
      </c>
      <c r="AV180" s="130" t="s">
        <v>21</v>
      </c>
      <c r="AW180" s="130" t="s">
        <v>99</v>
      </c>
      <c r="AX180" s="130" t="s">
        <v>77</v>
      </c>
      <c r="AY180" s="130" t="s">
        <v>135</v>
      </c>
    </row>
    <row r="181" spans="2:51" s="6" customFormat="1" ht="15.75" customHeight="1">
      <c r="B181" s="134"/>
      <c r="E181" s="135"/>
      <c r="F181" s="214" t="s">
        <v>190</v>
      </c>
      <c r="G181" s="215"/>
      <c r="H181" s="215"/>
      <c r="I181" s="215"/>
      <c r="K181" s="136">
        <v>21.15</v>
      </c>
      <c r="N181" s="135"/>
      <c r="R181" s="137"/>
      <c r="T181" s="138"/>
      <c r="AA181" s="139"/>
      <c r="AT181" s="135" t="s">
        <v>142</v>
      </c>
      <c r="AU181" s="135" t="s">
        <v>92</v>
      </c>
      <c r="AV181" s="135" t="s">
        <v>92</v>
      </c>
      <c r="AW181" s="135" t="s">
        <v>99</v>
      </c>
      <c r="AX181" s="135" t="s">
        <v>77</v>
      </c>
      <c r="AY181" s="135" t="s">
        <v>135</v>
      </c>
    </row>
    <row r="182" spans="2:51" s="6" customFormat="1" ht="15.75" customHeight="1">
      <c r="B182" s="129"/>
      <c r="E182" s="130"/>
      <c r="F182" s="212" t="s">
        <v>191</v>
      </c>
      <c r="G182" s="213"/>
      <c r="H182" s="213"/>
      <c r="I182" s="213"/>
      <c r="K182" s="130"/>
      <c r="N182" s="130"/>
      <c r="R182" s="131"/>
      <c r="T182" s="132"/>
      <c r="AA182" s="133"/>
      <c r="AT182" s="130" t="s">
        <v>142</v>
      </c>
      <c r="AU182" s="130" t="s">
        <v>92</v>
      </c>
      <c r="AV182" s="130" t="s">
        <v>21</v>
      </c>
      <c r="AW182" s="130" t="s">
        <v>99</v>
      </c>
      <c r="AX182" s="130" t="s">
        <v>77</v>
      </c>
      <c r="AY182" s="130" t="s">
        <v>135</v>
      </c>
    </row>
    <row r="183" spans="2:51" s="6" customFormat="1" ht="15.75" customHeight="1">
      <c r="B183" s="134"/>
      <c r="E183" s="135"/>
      <c r="F183" s="214" t="s">
        <v>192</v>
      </c>
      <c r="G183" s="215"/>
      <c r="H183" s="215"/>
      <c r="I183" s="215"/>
      <c r="K183" s="136">
        <v>29.328</v>
      </c>
      <c r="N183" s="135"/>
      <c r="R183" s="137"/>
      <c r="T183" s="138"/>
      <c r="AA183" s="139"/>
      <c r="AT183" s="135" t="s">
        <v>142</v>
      </c>
      <c r="AU183" s="135" t="s">
        <v>92</v>
      </c>
      <c r="AV183" s="135" t="s">
        <v>92</v>
      </c>
      <c r="AW183" s="135" t="s">
        <v>99</v>
      </c>
      <c r="AX183" s="135" t="s">
        <v>77</v>
      </c>
      <c r="AY183" s="135" t="s">
        <v>135</v>
      </c>
    </row>
    <row r="184" spans="2:51" s="6" customFormat="1" ht="15.75" customHeight="1">
      <c r="B184" s="140"/>
      <c r="E184" s="141"/>
      <c r="F184" s="216" t="s">
        <v>151</v>
      </c>
      <c r="G184" s="217"/>
      <c r="H184" s="217"/>
      <c r="I184" s="217"/>
      <c r="K184" s="142">
        <v>50.478</v>
      </c>
      <c r="N184" s="141"/>
      <c r="R184" s="143"/>
      <c r="T184" s="144"/>
      <c r="AA184" s="145"/>
      <c r="AT184" s="141" t="s">
        <v>142</v>
      </c>
      <c r="AU184" s="141" t="s">
        <v>92</v>
      </c>
      <c r="AV184" s="141" t="s">
        <v>140</v>
      </c>
      <c r="AW184" s="141" t="s">
        <v>99</v>
      </c>
      <c r="AX184" s="141" t="s">
        <v>21</v>
      </c>
      <c r="AY184" s="141" t="s">
        <v>135</v>
      </c>
    </row>
    <row r="185" spans="2:64" s="6" customFormat="1" ht="27" customHeight="1">
      <c r="B185" s="22"/>
      <c r="C185" s="122" t="s">
        <v>8</v>
      </c>
      <c r="D185" s="122" t="s">
        <v>136</v>
      </c>
      <c r="E185" s="123" t="s">
        <v>209</v>
      </c>
      <c r="F185" s="203" t="s">
        <v>210</v>
      </c>
      <c r="G185" s="204"/>
      <c r="H185" s="204"/>
      <c r="I185" s="204"/>
      <c r="J185" s="124" t="s">
        <v>211</v>
      </c>
      <c r="K185" s="125">
        <v>86.63</v>
      </c>
      <c r="L185" s="205">
        <v>0</v>
      </c>
      <c r="M185" s="204"/>
      <c r="N185" s="206">
        <f>ROUND($L$185*$K$185,2)</f>
        <v>0</v>
      </c>
      <c r="O185" s="204"/>
      <c r="P185" s="204"/>
      <c r="Q185" s="204"/>
      <c r="R185" s="23"/>
      <c r="T185" s="126"/>
      <c r="U185" s="29" t="s">
        <v>42</v>
      </c>
      <c r="V185" s="127">
        <v>0</v>
      </c>
      <c r="W185" s="127">
        <f>$V$185*$K$185</f>
        <v>0</v>
      </c>
      <c r="X185" s="127">
        <v>0</v>
      </c>
      <c r="Y185" s="127">
        <f>$X$185*$K$185</f>
        <v>0</v>
      </c>
      <c r="Z185" s="127">
        <v>0</v>
      </c>
      <c r="AA185" s="128">
        <f>$Z$185*$K$185</f>
        <v>0</v>
      </c>
      <c r="AR185" s="6" t="s">
        <v>140</v>
      </c>
      <c r="AT185" s="6" t="s">
        <v>136</v>
      </c>
      <c r="AU185" s="6" t="s">
        <v>92</v>
      </c>
      <c r="AY185" s="6" t="s">
        <v>135</v>
      </c>
      <c r="BE185" s="80">
        <f>IF($U$185="základní",$N$185,0)</f>
        <v>0</v>
      </c>
      <c r="BF185" s="80">
        <f>IF($U$185="snížená",$N$185,0)</f>
        <v>0</v>
      </c>
      <c r="BG185" s="80">
        <f>IF($U$185="zákl. přenesená",$N$185,0)</f>
        <v>0</v>
      </c>
      <c r="BH185" s="80">
        <f>IF($U$185="sníž. přenesená",$N$185,0)</f>
        <v>0</v>
      </c>
      <c r="BI185" s="80">
        <f>IF($U$185="nulová",$N$185,0)</f>
        <v>0</v>
      </c>
      <c r="BJ185" s="6" t="s">
        <v>21</v>
      </c>
      <c r="BK185" s="80">
        <f>ROUND($L$185*$K$185,2)</f>
        <v>0</v>
      </c>
      <c r="BL185" s="6" t="s">
        <v>140</v>
      </c>
    </row>
    <row r="186" spans="2:51" s="6" customFormat="1" ht="15.75" customHeight="1">
      <c r="B186" s="129"/>
      <c r="E186" s="130"/>
      <c r="F186" s="212" t="s">
        <v>183</v>
      </c>
      <c r="G186" s="213"/>
      <c r="H186" s="213"/>
      <c r="I186" s="213"/>
      <c r="K186" s="130"/>
      <c r="N186" s="130"/>
      <c r="R186" s="131"/>
      <c r="T186" s="132"/>
      <c r="AA186" s="133"/>
      <c r="AT186" s="130" t="s">
        <v>142</v>
      </c>
      <c r="AU186" s="130" t="s">
        <v>92</v>
      </c>
      <c r="AV186" s="130" t="s">
        <v>21</v>
      </c>
      <c r="AW186" s="130" t="s">
        <v>99</v>
      </c>
      <c r="AX186" s="130" t="s">
        <v>77</v>
      </c>
      <c r="AY186" s="130" t="s">
        <v>135</v>
      </c>
    </row>
    <row r="187" spans="2:51" s="6" customFormat="1" ht="15.75" customHeight="1">
      <c r="B187" s="134"/>
      <c r="E187" s="135"/>
      <c r="F187" s="214" t="s">
        <v>212</v>
      </c>
      <c r="G187" s="215"/>
      <c r="H187" s="215"/>
      <c r="I187" s="215"/>
      <c r="K187" s="136">
        <v>33.84</v>
      </c>
      <c r="N187" s="135"/>
      <c r="R187" s="137"/>
      <c r="T187" s="138"/>
      <c r="AA187" s="139"/>
      <c r="AT187" s="135" t="s">
        <v>142</v>
      </c>
      <c r="AU187" s="135" t="s">
        <v>92</v>
      </c>
      <c r="AV187" s="135" t="s">
        <v>92</v>
      </c>
      <c r="AW187" s="135" t="s">
        <v>99</v>
      </c>
      <c r="AX187" s="135" t="s">
        <v>77</v>
      </c>
      <c r="AY187" s="135" t="s">
        <v>135</v>
      </c>
    </row>
    <row r="188" spans="2:51" s="6" customFormat="1" ht="15.75" customHeight="1">
      <c r="B188" s="129"/>
      <c r="E188" s="130"/>
      <c r="F188" s="212" t="s">
        <v>191</v>
      </c>
      <c r="G188" s="213"/>
      <c r="H188" s="213"/>
      <c r="I188" s="213"/>
      <c r="K188" s="130"/>
      <c r="N188" s="130"/>
      <c r="R188" s="131"/>
      <c r="T188" s="132"/>
      <c r="AA188" s="133"/>
      <c r="AT188" s="130" t="s">
        <v>142</v>
      </c>
      <c r="AU188" s="130" t="s">
        <v>92</v>
      </c>
      <c r="AV188" s="130" t="s">
        <v>21</v>
      </c>
      <c r="AW188" s="130" t="s">
        <v>99</v>
      </c>
      <c r="AX188" s="130" t="s">
        <v>77</v>
      </c>
      <c r="AY188" s="130" t="s">
        <v>135</v>
      </c>
    </row>
    <row r="189" spans="2:51" s="6" customFormat="1" ht="15.75" customHeight="1">
      <c r="B189" s="134"/>
      <c r="E189" s="135"/>
      <c r="F189" s="214" t="s">
        <v>213</v>
      </c>
      <c r="G189" s="215"/>
      <c r="H189" s="215"/>
      <c r="I189" s="215"/>
      <c r="K189" s="136">
        <v>52.79</v>
      </c>
      <c r="N189" s="135"/>
      <c r="R189" s="137"/>
      <c r="T189" s="138"/>
      <c r="AA189" s="139"/>
      <c r="AT189" s="135" t="s">
        <v>142</v>
      </c>
      <c r="AU189" s="135" t="s">
        <v>92</v>
      </c>
      <c r="AV189" s="135" t="s">
        <v>92</v>
      </c>
      <c r="AW189" s="135" t="s">
        <v>99</v>
      </c>
      <c r="AX189" s="135" t="s">
        <v>77</v>
      </c>
      <c r="AY189" s="135" t="s">
        <v>135</v>
      </c>
    </row>
    <row r="190" spans="2:51" s="6" customFormat="1" ht="15.75" customHeight="1">
      <c r="B190" s="140"/>
      <c r="E190" s="141"/>
      <c r="F190" s="216" t="s">
        <v>151</v>
      </c>
      <c r="G190" s="217"/>
      <c r="H190" s="217"/>
      <c r="I190" s="217"/>
      <c r="K190" s="142">
        <v>86.63</v>
      </c>
      <c r="N190" s="141"/>
      <c r="R190" s="143"/>
      <c r="T190" s="144"/>
      <c r="AA190" s="145"/>
      <c r="AT190" s="141" t="s">
        <v>142</v>
      </c>
      <c r="AU190" s="141" t="s">
        <v>92</v>
      </c>
      <c r="AV190" s="141" t="s">
        <v>140</v>
      </c>
      <c r="AW190" s="141" t="s">
        <v>99</v>
      </c>
      <c r="AX190" s="141" t="s">
        <v>21</v>
      </c>
      <c r="AY190" s="141" t="s">
        <v>135</v>
      </c>
    </row>
    <row r="191" spans="2:64" s="6" customFormat="1" ht="27" customHeight="1">
      <c r="B191" s="22"/>
      <c r="C191" s="122" t="s">
        <v>214</v>
      </c>
      <c r="D191" s="122" t="s">
        <v>136</v>
      </c>
      <c r="E191" s="123" t="s">
        <v>215</v>
      </c>
      <c r="F191" s="203" t="s">
        <v>216</v>
      </c>
      <c r="G191" s="204"/>
      <c r="H191" s="204"/>
      <c r="I191" s="204"/>
      <c r="J191" s="124" t="s">
        <v>217</v>
      </c>
      <c r="K191" s="125">
        <v>75</v>
      </c>
      <c r="L191" s="205">
        <v>0</v>
      </c>
      <c r="M191" s="204"/>
      <c r="N191" s="206">
        <f>ROUND($L$191*$K$191,2)</f>
        <v>0</v>
      </c>
      <c r="O191" s="204"/>
      <c r="P191" s="204"/>
      <c r="Q191" s="204"/>
      <c r="R191" s="23"/>
      <c r="T191" s="126"/>
      <c r="U191" s="29" t="s">
        <v>42</v>
      </c>
      <c r="V191" s="127">
        <v>0.177</v>
      </c>
      <c r="W191" s="127">
        <f>$V$191*$K$191</f>
        <v>13.274999999999999</v>
      </c>
      <c r="X191" s="127">
        <v>0</v>
      </c>
      <c r="Y191" s="127">
        <f>$X$191*$K$191</f>
        <v>0</v>
      </c>
      <c r="Z191" s="127">
        <v>0</v>
      </c>
      <c r="AA191" s="128">
        <f>$Z$191*$K$191</f>
        <v>0</v>
      </c>
      <c r="AR191" s="6" t="s">
        <v>140</v>
      </c>
      <c r="AT191" s="6" t="s">
        <v>136</v>
      </c>
      <c r="AU191" s="6" t="s">
        <v>92</v>
      </c>
      <c r="AY191" s="6" t="s">
        <v>135</v>
      </c>
      <c r="BE191" s="80">
        <f>IF($U$191="základní",$N$191,0)</f>
        <v>0</v>
      </c>
      <c r="BF191" s="80">
        <f>IF($U$191="snížená",$N$191,0)</f>
        <v>0</v>
      </c>
      <c r="BG191" s="80">
        <f>IF($U$191="zákl. přenesená",$N$191,0)</f>
        <v>0</v>
      </c>
      <c r="BH191" s="80">
        <f>IF($U$191="sníž. přenesená",$N$191,0)</f>
        <v>0</v>
      </c>
      <c r="BI191" s="80">
        <f>IF($U$191="nulová",$N$191,0)</f>
        <v>0</v>
      </c>
      <c r="BJ191" s="6" t="s">
        <v>21</v>
      </c>
      <c r="BK191" s="80">
        <f>ROUND($L$191*$K$191,2)</f>
        <v>0</v>
      </c>
      <c r="BL191" s="6" t="s">
        <v>140</v>
      </c>
    </row>
    <row r="192" spans="2:51" s="6" customFormat="1" ht="15.75" customHeight="1">
      <c r="B192" s="129"/>
      <c r="E192" s="130"/>
      <c r="F192" s="212" t="s">
        <v>218</v>
      </c>
      <c r="G192" s="213"/>
      <c r="H192" s="213"/>
      <c r="I192" s="213"/>
      <c r="K192" s="130"/>
      <c r="N192" s="130"/>
      <c r="R192" s="131"/>
      <c r="T192" s="132"/>
      <c r="AA192" s="133"/>
      <c r="AT192" s="130" t="s">
        <v>142</v>
      </c>
      <c r="AU192" s="130" t="s">
        <v>92</v>
      </c>
      <c r="AV192" s="130" t="s">
        <v>21</v>
      </c>
      <c r="AW192" s="130" t="s">
        <v>99</v>
      </c>
      <c r="AX192" s="130" t="s">
        <v>77</v>
      </c>
      <c r="AY192" s="130" t="s">
        <v>135</v>
      </c>
    </row>
    <row r="193" spans="2:51" s="6" customFormat="1" ht="15.75" customHeight="1">
      <c r="B193" s="134"/>
      <c r="E193" s="135"/>
      <c r="F193" s="214" t="s">
        <v>219</v>
      </c>
      <c r="G193" s="215"/>
      <c r="H193" s="215"/>
      <c r="I193" s="215"/>
      <c r="K193" s="136">
        <v>75</v>
      </c>
      <c r="N193" s="135"/>
      <c r="R193" s="137"/>
      <c r="T193" s="138"/>
      <c r="AA193" s="139"/>
      <c r="AT193" s="135" t="s">
        <v>142</v>
      </c>
      <c r="AU193" s="135" t="s">
        <v>92</v>
      </c>
      <c r="AV193" s="135" t="s">
        <v>92</v>
      </c>
      <c r="AW193" s="135" t="s">
        <v>99</v>
      </c>
      <c r="AX193" s="135" t="s">
        <v>21</v>
      </c>
      <c r="AY193" s="135" t="s">
        <v>135</v>
      </c>
    </row>
    <row r="194" spans="2:64" s="6" customFormat="1" ht="15.75" customHeight="1">
      <c r="B194" s="22"/>
      <c r="C194" s="122" t="s">
        <v>220</v>
      </c>
      <c r="D194" s="122" t="s">
        <v>136</v>
      </c>
      <c r="E194" s="123" t="s">
        <v>221</v>
      </c>
      <c r="F194" s="203" t="s">
        <v>222</v>
      </c>
      <c r="G194" s="204"/>
      <c r="H194" s="204"/>
      <c r="I194" s="204"/>
      <c r="J194" s="124" t="s">
        <v>146</v>
      </c>
      <c r="K194" s="125">
        <v>11.25</v>
      </c>
      <c r="L194" s="205">
        <v>0</v>
      </c>
      <c r="M194" s="204"/>
      <c r="N194" s="206">
        <f>ROUND($L$194*$K$194,2)</f>
        <v>0</v>
      </c>
      <c r="O194" s="204"/>
      <c r="P194" s="204"/>
      <c r="Q194" s="204"/>
      <c r="R194" s="23"/>
      <c r="T194" s="126"/>
      <c r="U194" s="29" t="s">
        <v>42</v>
      </c>
      <c r="V194" s="127">
        <v>0.922</v>
      </c>
      <c r="W194" s="127">
        <f>$V$194*$K$194</f>
        <v>10.3725</v>
      </c>
      <c r="X194" s="127">
        <v>0</v>
      </c>
      <c r="Y194" s="127">
        <f>$X$194*$K$194</f>
        <v>0</v>
      </c>
      <c r="Z194" s="127">
        <v>0</v>
      </c>
      <c r="AA194" s="128">
        <f>$Z$194*$K$194</f>
        <v>0</v>
      </c>
      <c r="AR194" s="6" t="s">
        <v>140</v>
      </c>
      <c r="AT194" s="6" t="s">
        <v>136</v>
      </c>
      <c r="AU194" s="6" t="s">
        <v>92</v>
      </c>
      <c r="AY194" s="6" t="s">
        <v>135</v>
      </c>
      <c r="BE194" s="80">
        <f>IF($U$194="základní",$N$194,0)</f>
        <v>0</v>
      </c>
      <c r="BF194" s="80">
        <f>IF($U$194="snížená",$N$194,0)</f>
        <v>0</v>
      </c>
      <c r="BG194" s="80">
        <f>IF($U$194="zákl. přenesená",$N$194,0)</f>
        <v>0</v>
      </c>
      <c r="BH194" s="80">
        <f>IF($U$194="sníž. přenesená",$N$194,0)</f>
        <v>0</v>
      </c>
      <c r="BI194" s="80">
        <f>IF($U$194="nulová",$N$194,0)</f>
        <v>0</v>
      </c>
      <c r="BJ194" s="6" t="s">
        <v>21</v>
      </c>
      <c r="BK194" s="80">
        <f>ROUND($L$194*$K$194,2)</f>
        <v>0</v>
      </c>
      <c r="BL194" s="6" t="s">
        <v>140</v>
      </c>
    </row>
    <row r="195" spans="2:51" s="6" customFormat="1" ht="15.75" customHeight="1">
      <c r="B195" s="134"/>
      <c r="E195" s="135"/>
      <c r="F195" s="214" t="s">
        <v>184</v>
      </c>
      <c r="G195" s="215"/>
      <c r="H195" s="215"/>
      <c r="I195" s="215"/>
      <c r="K195" s="136">
        <v>11.25</v>
      </c>
      <c r="N195" s="135"/>
      <c r="R195" s="137"/>
      <c r="T195" s="138"/>
      <c r="AA195" s="139"/>
      <c r="AT195" s="135" t="s">
        <v>142</v>
      </c>
      <c r="AU195" s="135" t="s">
        <v>92</v>
      </c>
      <c r="AV195" s="135" t="s">
        <v>92</v>
      </c>
      <c r="AW195" s="135" t="s">
        <v>99</v>
      </c>
      <c r="AX195" s="135" t="s">
        <v>21</v>
      </c>
      <c r="AY195" s="135" t="s">
        <v>135</v>
      </c>
    </row>
    <row r="196" spans="2:64" s="6" customFormat="1" ht="15.75" customHeight="1">
      <c r="B196" s="22"/>
      <c r="C196" s="122" t="s">
        <v>223</v>
      </c>
      <c r="D196" s="122" t="s">
        <v>136</v>
      </c>
      <c r="E196" s="123" t="s">
        <v>224</v>
      </c>
      <c r="F196" s="203" t="s">
        <v>225</v>
      </c>
      <c r="G196" s="204"/>
      <c r="H196" s="204"/>
      <c r="I196" s="204"/>
      <c r="J196" s="124" t="s">
        <v>217</v>
      </c>
      <c r="K196" s="125">
        <v>216</v>
      </c>
      <c r="L196" s="205">
        <v>0</v>
      </c>
      <c r="M196" s="204"/>
      <c r="N196" s="206">
        <f>ROUND($L$196*$K$196,2)</f>
        <v>0</v>
      </c>
      <c r="O196" s="204"/>
      <c r="P196" s="204"/>
      <c r="Q196" s="204"/>
      <c r="R196" s="23"/>
      <c r="T196" s="126"/>
      <c r="U196" s="29" t="s">
        <v>42</v>
      </c>
      <c r="V196" s="127">
        <v>0.018</v>
      </c>
      <c r="W196" s="127">
        <f>$V$196*$K$196</f>
        <v>3.888</v>
      </c>
      <c r="X196" s="127">
        <v>0</v>
      </c>
      <c r="Y196" s="127">
        <f>$X$196*$K$196</f>
        <v>0</v>
      </c>
      <c r="Z196" s="127">
        <v>0</v>
      </c>
      <c r="AA196" s="128">
        <f>$Z$196*$K$196</f>
        <v>0</v>
      </c>
      <c r="AR196" s="6" t="s">
        <v>140</v>
      </c>
      <c r="AT196" s="6" t="s">
        <v>136</v>
      </c>
      <c r="AU196" s="6" t="s">
        <v>92</v>
      </c>
      <c r="AY196" s="6" t="s">
        <v>135</v>
      </c>
      <c r="BE196" s="80">
        <f>IF($U$196="základní",$N$196,0)</f>
        <v>0</v>
      </c>
      <c r="BF196" s="80">
        <f>IF($U$196="snížená",$N$196,0)</f>
        <v>0</v>
      </c>
      <c r="BG196" s="80">
        <f>IF($U$196="zákl. přenesená",$N$196,0)</f>
        <v>0</v>
      </c>
      <c r="BH196" s="80">
        <f>IF($U$196="sníž. přenesená",$N$196,0)</f>
        <v>0</v>
      </c>
      <c r="BI196" s="80">
        <f>IF($U$196="nulová",$N$196,0)</f>
        <v>0</v>
      </c>
      <c r="BJ196" s="6" t="s">
        <v>21</v>
      </c>
      <c r="BK196" s="80">
        <f>ROUND($L$196*$K$196,2)</f>
        <v>0</v>
      </c>
      <c r="BL196" s="6" t="s">
        <v>140</v>
      </c>
    </row>
    <row r="197" spans="2:51" s="6" customFormat="1" ht="15.75" customHeight="1">
      <c r="B197" s="129"/>
      <c r="E197" s="130"/>
      <c r="F197" s="212" t="s">
        <v>147</v>
      </c>
      <c r="G197" s="213"/>
      <c r="H197" s="213"/>
      <c r="I197" s="213"/>
      <c r="K197" s="130"/>
      <c r="N197" s="130"/>
      <c r="R197" s="131"/>
      <c r="T197" s="132"/>
      <c r="AA197" s="133"/>
      <c r="AT197" s="130" t="s">
        <v>142</v>
      </c>
      <c r="AU197" s="130" t="s">
        <v>92</v>
      </c>
      <c r="AV197" s="130" t="s">
        <v>21</v>
      </c>
      <c r="AW197" s="130" t="s">
        <v>99</v>
      </c>
      <c r="AX197" s="130" t="s">
        <v>77</v>
      </c>
      <c r="AY197" s="130" t="s">
        <v>135</v>
      </c>
    </row>
    <row r="198" spans="2:51" s="6" customFormat="1" ht="15.75" customHeight="1">
      <c r="B198" s="134"/>
      <c r="E198" s="135"/>
      <c r="F198" s="214" t="s">
        <v>226</v>
      </c>
      <c r="G198" s="215"/>
      <c r="H198" s="215"/>
      <c r="I198" s="215"/>
      <c r="K198" s="136">
        <v>96</v>
      </c>
      <c r="N198" s="135"/>
      <c r="R198" s="137"/>
      <c r="T198" s="138"/>
      <c r="AA198" s="139"/>
      <c r="AT198" s="135" t="s">
        <v>142</v>
      </c>
      <c r="AU198" s="135" t="s">
        <v>92</v>
      </c>
      <c r="AV198" s="135" t="s">
        <v>92</v>
      </c>
      <c r="AW198" s="135" t="s">
        <v>99</v>
      </c>
      <c r="AX198" s="135" t="s">
        <v>77</v>
      </c>
      <c r="AY198" s="135" t="s">
        <v>135</v>
      </c>
    </row>
    <row r="199" spans="2:51" s="6" customFormat="1" ht="15.75" customHeight="1">
      <c r="B199" s="134"/>
      <c r="E199" s="135"/>
      <c r="F199" s="214" t="s">
        <v>227</v>
      </c>
      <c r="G199" s="215"/>
      <c r="H199" s="215"/>
      <c r="I199" s="215"/>
      <c r="K199" s="136">
        <v>76.8</v>
      </c>
      <c r="N199" s="135"/>
      <c r="R199" s="137"/>
      <c r="T199" s="138"/>
      <c r="AA199" s="139"/>
      <c r="AT199" s="135" t="s">
        <v>142</v>
      </c>
      <c r="AU199" s="135" t="s">
        <v>92</v>
      </c>
      <c r="AV199" s="135" t="s">
        <v>92</v>
      </c>
      <c r="AW199" s="135" t="s">
        <v>99</v>
      </c>
      <c r="AX199" s="135" t="s">
        <v>77</v>
      </c>
      <c r="AY199" s="135" t="s">
        <v>135</v>
      </c>
    </row>
    <row r="200" spans="2:51" s="6" customFormat="1" ht="15.75" customHeight="1">
      <c r="B200" s="134"/>
      <c r="E200" s="135"/>
      <c r="F200" s="214" t="s">
        <v>228</v>
      </c>
      <c r="G200" s="215"/>
      <c r="H200" s="215"/>
      <c r="I200" s="215"/>
      <c r="K200" s="136">
        <v>43.2</v>
      </c>
      <c r="N200" s="135"/>
      <c r="R200" s="137"/>
      <c r="T200" s="138"/>
      <c r="AA200" s="139"/>
      <c r="AT200" s="135" t="s">
        <v>142</v>
      </c>
      <c r="AU200" s="135" t="s">
        <v>92</v>
      </c>
      <c r="AV200" s="135" t="s">
        <v>92</v>
      </c>
      <c r="AW200" s="135" t="s">
        <v>99</v>
      </c>
      <c r="AX200" s="135" t="s">
        <v>77</v>
      </c>
      <c r="AY200" s="135" t="s">
        <v>135</v>
      </c>
    </row>
    <row r="201" spans="2:51" s="6" customFormat="1" ht="15.75" customHeight="1">
      <c r="B201" s="140"/>
      <c r="E201" s="141"/>
      <c r="F201" s="216" t="s">
        <v>151</v>
      </c>
      <c r="G201" s="217"/>
      <c r="H201" s="217"/>
      <c r="I201" s="217"/>
      <c r="K201" s="142">
        <v>216</v>
      </c>
      <c r="N201" s="141"/>
      <c r="R201" s="143"/>
      <c r="T201" s="144"/>
      <c r="AA201" s="145"/>
      <c r="AT201" s="141" t="s">
        <v>142</v>
      </c>
      <c r="AU201" s="141" t="s">
        <v>92</v>
      </c>
      <c r="AV201" s="141" t="s">
        <v>140</v>
      </c>
      <c r="AW201" s="141" t="s">
        <v>99</v>
      </c>
      <c r="AX201" s="141" t="s">
        <v>21</v>
      </c>
      <c r="AY201" s="141" t="s">
        <v>135</v>
      </c>
    </row>
    <row r="202" spans="2:64" s="6" customFormat="1" ht="15.75" customHeight="1">
      <c r="B202" s="22"/>
      <c r="C202" s="122" t="s">
        <v>229</v>
      </c>
      <c r="D202" s="122" t="s">
        <v>136</v>
      </c>
      <c r="E202" s="123" t="s">
        <v>230</v>
      </c>
      <c r="F202" s="203" t="s">
        <v>231</v>
      </c>
      <c r="G202" s="204"/>
      <c r="H202" s="204"/>
      <c r="I202" s="204"/>
      <c r="J202" s="124" t="s">
        <v>217</v>
      </c>
      <c r="K202" s="125">
        <v>75</v>
      </c>
      <c r="L202" s="205">
        <v>0</v>
      </c>
      <c r="M202" s="204"/>
      <c r="N202" s="206">
        <f>ROUND($L$202*$K$202,2)</f>
        <v>0</v>
      </c>
      <c r="O202" s="204"/>
      <c r="P202" s="204"/>
      <c r="Q202" s="204"/>
      <c r="R202" s="23"/>
      <c r="T202" s="126"/>
      <c r="U202" s="29" t="s">
        <v>42</v>
      </c>
      <c r="V202" s="127">
        <v>0.001</v>
      </c>
      <c r="W202" s="127">
        <f>$V$202*$K$202</f>
        <v>0.075</v>
      </c>
      <c r="X202" s="127">
        <v>0</v>
      </c>
      <c r="Y202" s="127">
        <f>$X$202*$K$202</f>
        <v>0</v>
      </c>
      <c r="Z202" s="127">
        <v>0</v>
      </c>
      <c r="AA202" s="128">
        <f>$Z$202*$K$202</f>
        <v>0</v>
      </c>
      <c r="AR202" s="6" t="s">
        <v>140</v>
      </c>
      <c r="AT202" s="6" t="s">
        <v>136</v>
      </c>
      <c r="AU202" s="6" t="s">
        <v>92</v>
      </c>
      <c r="AY202" s="6" t="s">
        <v>135</v>
      </c>
      <c r="BE202" s="80">
        <f>IF($U$202="základní",$N$202,0)</f>
        <v>0</v>
      </c>
      <c r="BF202" s="80">
        <f>IF($U$202="snížená",$N$202,0)</f>
        <v>0</v>
      </c>
      <c r="BG202" s="80">
        <f>IF($U$202="zákl. přenesená",$N$202,0)</f>
        <v>0</v>
      </c>
      <c r="BH202" s="80">
        <f>IF($U$202="sníž. přenesená",$N$202,0)</f>
        <v>0</v>
      </c>
      <c r="BI202" s="80">
        <f>IF($U$202="nulová",$N$202,0)</f>
        <v>0</v>
      </c>
      <c r="BJ202" s="6" t="s">
        <v>21</v>
      </c>
      <c r="BK202" s="80">
        <f>ROUND($L$202*$K$202,2)</f>
        <v>0</v>
      </c>
      <c r="BL202" s="6" t="s">
        <v>140</v>
      </c>
    </row>
    <row r="203" spans="2:64" s="6" customFormat="1" ht="15.75" customHeight="1">
      <c r="B203" s="22"/>
      <c r="C203" s="122" t="s">
        <v>232</v>
      </c>
      <c r="D203" s="122" t="s">
        <v>136</v>
      </c>
      <c r="E203" s="123" t="s">
        <v>233</v>
      </c>
      <c r="F203" s="203" t="s">
        <v>234</v>
      </c>
      <c r="G203" s="204"/>
      <c r="H203" s="204"/>
      <c r="I203" s="204"/>
      <c r="J203" s="124" t="s">
        <v>217</v>
      </c>
      <c r="K203" s="125">
        <v>75</v>
      </c>
      <c r="L203" s="205">
        <v>0</v>
      </c>
      <c r="M203" s="204"/>
      <c r="N203" s="206">
        <f>ROUND($L$203*$K$203,2)</f>
        <v>0</v>
      </c>
      <c r="O203" s="204"/>
      <c r="P203" s="204"/>
      <c r="Q203" s="204"/>
      <c r="R203" s="23"/>
      <c r="T203" s="126"/>
      <c r="U203" s="29" t="s">
        <v>42</v>
      </c>
      <c r="V203" s="127">
        <v>0.012</v>
      </c>
      <c r="W203" s="127">
        <f>$V$203*$K$203</f>
        <v>0.9</v>
      </c>
      <c r="X203" s="127">
        <v>0.00356</v>
      </c>
      <c r="Y203" s="127">
        <f>$X$203*$K$203</f>
        <v>0.26699999999999996</v>
      </c>
      <c r="Z203" s="127">
        <v>0</v>
      </c>
      <c r="AA203" s="128">
        <f>$Z$203*$K$203</f>
        <v>0</v>
      </c>
      <c r="AR203" s="6" t="s">
        <v>140</v>
      </c>
      <c r="AT203" s="6" t="s">
        <v>136</v>
      </c>
      <c r="AU203" s="6" t="s">
        <v>92</v>
      </c>
      <c r="AY203" s="6" t="s">
        <v>135</v>
      </c>
      <c r="BE203" s="80">
        <f>IF($U$203="základní",$N$203,0)</f>
        <v>0</v>
      </c>
      <c r="BF203" s="80">
        <f>IF($U$203="snížená",$N$203,0)</f>
        <v>0</v>
      </c>
      <c r="BG203" s="80">
        <f>IF($U$203="zákl. přenesená",$N$203,0)</f>
        <v>0</v>
      </c>
      <c r="BH203" s="80">
        <f>IF($U$203="sníž. přenesená",$N$203,0)</f>
        <v>0</v>
      </c>
      <c r="BI203" s="80">
        <f>IF($U$203="nulová",$N$203,0)</f>
        <v>0</v>
      </c>
      <c r="BJ203" s="6" t="s">
        <v>21</v>
      </c>
      <c r="BK203" s="80">
        <f>ROUND($L$203*$K$203,2)</f>
        <v>0</v>
      </c>
      <c r="BL203" s="6" t="s">
        <v>140</v>
      </c>
    </row>
    <row r="204" spans="2:64" s="6" customFormat="1" ht="15.75" customHeight="1">
      <c r="B204" s="22"/>
      <c r="C204" s="152" t="s">
        <v>7</v>
      </c>
      <c r="D204" s="152" t="s">
        <v>235</v>
      </c>
      <c r="E204" s="153" t="s">
        <v>236</v>
      </c>
      <c r="F204" s="208" t="s">
        <v>237</v>
      </c>
      <c r="G204" s="209"/>
      <c r="H204" s="209"/>
      <c r="I204" s="209"/>
      <c r="J204" s="154" t="s">
        <v>238</v>
      </c>
      <c r="K204" s="155">
        <v>1.875</v>
      </c>
      <c r="L204" s="210">
        <v>0</v>
      </c>
      <c r="M204" s="209"/>
      <c r="N204" s="211">
        <f>ROUND($L$204*$K$204,2)</f>
        <v>0</v>
      </c>
      <c r="O204" s="204"/>
      <c r="P204" s="204"/>
      <c r="Q204" s="204"/>
      <c r="R204" s="23"/>
      <c r="T204" s="126"/>
      <c r="U204" s="29" t="s">
        <v>42</v>
      </c>
      <c r="V204" s="127">
        <v>0</v>
      </c>
      <c r="W204" s="127">
        <f>$V$204*$K$204</f>
        <v>0</v>
      </c>
      <c r="X204" s="127">
        <v>0.001</v>
      </c>
      <c r="Y204" s="127">
        <f>$X$204*$K$204</f>
        <v>0.001875</v>
      </c>
      <c r="Z204" s="127">
        <v>0</v>
      </c>
      <c r="AA204" s="128">
        <f>$Z$204*$K$204</f>
        <v>0</v>
      </c>
      <c r="AR204" s="6" t="s">
        <v>176</v>
      </c>
      <c r="AT204" s="6" t="s">
        <v>235</v>
      </c>
      <c r="AU204" s="6" t="s">
        <v>92</v>
      </c>
      <c r="AY204" s="6" t="s">
        <v>135</v>
      </c>
      <c r="BE204" s="80">
        <f>IF($U$204="základní",$N$204,0)</f>
        <v>0</v>
      </c>
      <c r="BF204" s="80">
        <f>IF($U$204="snížená",$N$204,0)</f>
        <v>0</v>
      </c>
      <c r="BG204" s="80">
        <f>IF($U$204="zákl. přenesená",$N$204,0)</f>
        <v>0</v>
      </c>
      <c r="BH204" s="80">
        <f>IF($U$204="sníž. přenesená",$N$204,0)</f>
        <v>0</v>
      </c>
      <c r="BI204" s="80">
        <f>IF($U$204="nulová",$N$204,0)</f>
        <v>0</v>
      </c>
      <c r="BJ204" s="6" t="s">
        <v>21</v>
      </c>
      <c r="BK204" s="80">
        <f>ROUND($L$204*$K$204,2)</f>
        <v>0</v>
      </c>
      <c r="BL204" s="6" t="s">
        <v>140</v>
      </c>
    </row>
    <row r="205" spans="2:64" s="6" customFormat="1" ht="27" customHeight="1">
      <c r="B205" s="22"/>
      <c r="C205" s="122" t="s">
        <v>239</v>
      </c>
      <c r="D205" s="122" t="s">
        <v>136</v>
      </c>
      <c r="E205" s="123" t="s">
        <v>240</v>
      </c>
      <c r="F205" s="203" t="s">
        <v>241</v>
      </c>
      <c r="G205" s="204"/>
      <c r="H205" s="204"/>
      <c r="I205" s="204"/>
      <c r="J205" s="124" t="s">
        <v>217</v>
      </c>
      <c r="K205" s="125">
        <v>75</v>
      </c>
      <c r="L205" s="205">
        <v>0</v>
      </c>
      <c r="M205" s="204"/>
      <c r="N205" s="206">
        <f>ROUND($L$205*$K$205,2)</f>
        <v>0</v>
      </c>
      <c r="O205" s="204"/>
      <c r="P205" s="204"/>
      <c r="Q205" s="204"/>
      <c r="R205" s="23"/>
      <c r="T205" s="126"/>
      <c r="U205" s="29" t="s">
        <v>42</v>
      </c>
      <c r="V205" s="127">
        <v>0.011</v>
      </c>
      <c r="W205" s="127">
        <f>$V$205*$K$205</f>
        <v>0.825</v>
      </c>
      <c r="X205" s="127">
        <v>0</v>
      </c>
      <c r="Y205" s="127">
        <f>$X$205*$K$205</f>
        <v>0</v>
      </c>
      <c r="Z205" s="127">
        <v>0</v>
      </c>
      <c r="AA205" s="128">
        <f>$Z$205*$K$205</f>
        <v>0</v>
      </c>
      <c r="AR205" s="6" t="s">
        <v>140</v>
      </c>
      <c r="AT205" s="6" t="s">
        <v>136</v>
      </c>
      <c r="AU205" s="6" t="s">
        <v>92</v>
      </c>
      <c r="AY205" s="6" t="s">
        <v>135</v>
      </c>
      <c r="BE205" s="80">
        <f>IF($U$205="základní",$N$205,0)</f>
        <v>0</v>
      </c>
      <c r="BF205" s="80">
        <f>IF($U$205="snížená",$N$205,0)</f>
        <v>0</v>
      </c>
      <c r="BG205" s="80">
        <f>IF($U$205="zákl. přenesená",$N$205,0)</f>
        <v>0</v>
      </c>
      <c r="BH205" s="80">
        <f>IF($U$205="sníž. přenesená",$N$205,0)</f>
        <v>0</v>
      </c>
      <c r="BI205" s="80">
        <f>IF($U$205="nulová",$N$205,0)</f>
        <v>0</v>
      </c>
      <c r="BJ205" s="6" t="s">
        <v>21</v>
      </c>
      <c r="BK205" s="80">
        <f>ROUND($L$205*$K$205,2)</f>
        <v>0</v>
      </c>
      <c r="BL205" s="6" t="s">
        <v>140</v>
      </c>
    </row>
    <row r="206" spans="2:64" s="6" customFormat="1" ht="27" customHeight="1">
      <c r="B206" s="22"/>
      <c r="C206" s="122" t="s">
        <v>242</v>
      </c>
      <c r="D206" s="122" t="s">
        <v>136</v>
      </c>
      <c r="E206" s="123" t="s">
        <v>243</v>
      </c>
      <c r="F206" s="203" t="s">
        <v>244</v>
      </c>
      <c r="G206" s="204"/>
      <c r="H206" s="204"/>
      <c r="I206" s="204"/>
      <c r="J206" s="124" t="s">
        <v>146</v>
      </c>
      <c r="K206" s="125">
        <v>0.75</v>
      </c>
      <c r="L206" s="205">
        <v>0</v>
      </c>
      <c r="M206" s="204"/>
      <c r="N206" s="206">
        <f>ROUND($L$206*$K$206,2)</f>
        <v>0</v>
      </c>
      <c r="O206" s="204"/>
      <c r="P206" s="204"/>
      <c r="Q206" s="204"/>
      <c r="R206" s="23"/>
      <c r="T206" s="126"/>
      <c r="U206" s="29" t="s">
        <v>42</v>
      </c>
      <c r="V206" s="127">
        <v>0.452</v>
      </c>
      <c r="W206" s="127">
        <f>$V$206*$K$206</f>
        <v>0.339</v>
      </c>
      <c r="X206" s="127">
        <v>0</v>
      </c>
      <c r="Y206" s="127">
        <f>$X$206*$K$206</f>
        <v>0</v>
      </c>
      <c r="Z206" s="127">
        <v>0</v>
      </c>
      <c r="AA206" s="128">
        <f>$Z$206*$K$206</f>
        <v>0</v>
      </c>
      <c r="AR206" s="6" t="s">
        <v>140</v>
      </c>
      <c r="AT206" s="6" t="s">
        <v>136</v>
      </c>
      <c r="AU206" s="6" t="s">
        <v>92</v>
      </c>
      <c r="AY206" s="6" t="s">
        <v>135</v>
      </c>
      <c r="BE206" s="80">
        <f>IF($U$206="základní",$N$206,0)</f>
        <v>0</v>
      </c>
      <c r="BF206" s="80">
        <f>IF($U$206="snížená",$N$206,0)</f>
        <v>0</v>
      </c>
      <c r="BG206" s="80">
        <f>IF($U$206="zákl. přenesená",$N$206,0)</f>
        <v>0</v>
      </c>
      <c r="BH206" s="80">
        <f>IF($U$206="sníž. přenesená",$N$206,0)</f>
        <v>0</v>
      </c>
      <c r="BI206" s="80">
        <f>IF($U$206="nulová",$N$206,0)</f>
        <v>0</v>
      </c>
      <c r="BJ206" s="6" t="s">
        <v>21</v>
      </c>
      <c r="BK206" s="80">
        <f>ROUND($L$206*$K$206,2)</f>
        <v>0</v>
      </c>
      <c r="BL206" s="6" t="s">
        <v>140</v>
      </c>
    </row>
    <row r="207" spans="2:51" s="6" customFormat="1" ht="15.75" customHeight="1">
      <c r="B207" s="134"/>
      <c r="E207" s="135"/>
      <c r="F207" s="214" t="s">
        <v>245</v>
      </c>
      <c r="G207" s="215"/>
      <c r="H207" s="215"/>
      <c r="I207" s="215"/>
      <c r="K207" s="136">
        <v>0.75</v>
      </c>
      <c r="N207" s="135"/>
      <c r="R207" s="137"/>
      <c r="T207" s="138"/>
      <c r="AA207" s="139"/>
      <c r="AT207" s="135" t="s">
        <v>142</v>
      </c>
      <c r="AU207" s="135" t="s">
        <v>92</v>
      </c>
      <c r="AV207" s="135" t="s">
        <v>92</v>
      </c>
      <c r="AW207" s="135" t="s">
        <v>99</v>
      </c>
      <c r="AX207" s="135" t="s">
        <v>21</v>
      </c>
      <c r="AY207" s="135" t="s">
        <v>135</v>
      </c>
    </row>
    <row r="208" spans="2:63" s="112" customFormat="1" ht="30.75" customHeight="1">
      <c r="B208" s="113"/>
      <c r="D208" s="121" t="s">
        <v>102</v>
      </c>
      <c r="N208" s="202">
        <f>$BK$208</f>
        <v>0</v>
      </c>
      <c r="O208" s="201"/>
      <c r="P208" s="201"/>
      <c r="Q208" s="201"/>
      <c r="R208" s="116"/>
      <c r="T208" s="117"/>
      <c r="W208" s="118">
        <f>SUM($W$209:$W$211)</f>
        <v>10.440000000000001</v>
      </c>
      <c r="Y208" s="118">
        <f>SUM($Y$209:$Y$211)</f>
        <v>0.5355</v>
      </c>
      <c r="AA208" s="119">
        <f>SUM($AA$209:$AA$211)</f>
        <v>0</v>
      </c>
      <c r="AR208" s="115" t="s">
        <v>21</v>
      </c>
      <c r="AT208" s="115" t="s">
        <v>76</v>
      </c>
      <c r="AU208" s="115" t="s">
        <v>21</v>
      </c>
      <c r="AY208" s="115" t="s">
        <v>135</v>
      </c>
      <c r="BK208" s="120">
        <f>SUM($BK$209:$BK$211)</f>
        <v>0</v>
      </c>
    </row>
    <row r="209" spans="2:64" s="6" customFormat="1" ht="27" customHeight="1">
      <c r="B209" s="22"/>
      <c r="C209" s="122" t="s">
        <v>246</v>
      </c>
      <c r="D209" s="122" t="s">
        <v>136</v>
      </c>
      <c r="E209" s="123" t="s">
        <v>247</v>
      </c>
      <c r="F209" s="203" t="s">
        <v>248</v>
      </c>
      <c r="G209" s="204"/>
      <c r="H209" s="204"/>
      <c r="I209" s="204"/>
      <c r="J209" s="124" t="s">
        <v>217</v>
      </c>
      <c r="K209" s="125">
        <v>180</v>
      </c>
      <c r="L209" s="205">
        <v>0</v>
      </c>
      <c r="M209" s="204"/>
      <c r="N209" s="206">
        <f>ROUND($L$209*$K$209,2)</f>
        <v>0</v>
      </c>
      <c r="O209" s="204"/>
      <c r="P209" s="204"/>
      <c r="Q209" s="204"/>
      <c r="R209" s="23"/>
      <c r="T209" s="126"/>
      <c r="U209" s="29" t="s">
        <v>42</v>
      </c>
      <c r="V209" s="127">
        <v>0.058</v>
      </c>
      <c r="W209" s="127">
        <f>$V$209*$K$209</f>
        <v>10.440000000000001</v>
      </c>
      <c r="X209" s="127">
        <v>0.0001</v>
      </c>
      <c r="Y209" s="127">
        <f>$X$209*$K$209</f>
        <v>0.018000000000000002</v>
      </c>
      <c r="Z209" s="127">
        <v>0</v>
      </c>
      <c r="AA209" s="128">
        <f>$Z$209*$K$209</f>
        <v>0</v>
      </c>
      <c r="AR209" s="6" t="s">
        <v>140</v>
      </c>
      <c r="AT209" s="6" t="s">
        <v>136</v>
      </c>
      <c r="AU209" s="6" t="s">
        <v>92</v>
      </c>
      <c r="AY209" s="6" t="s">
        <v>135</v>
      </c>
      <c r="BE209" s="80">
        <f>IF($U$209="základní",$N$209,0)</f>
        <v>0</v>
      </c>
      <c r="BF209" s="80">
        <f>IF($U$209="snížená",$N$209,0)</f>
        <v>0</v>
      </c>
      <c r="BG209" s="80">
        <f>IF($U$209="zákl. přenesená",$N$209,0)</f>
        <v>0</v>
      </c>
      <c r="BH209" s="80">
        <f>IF($U$209="sníž. přenesená",$N$209,0)</f>
        <v>0</v>
      </c>
      <c r="BI209" s="80">
        <f>IF($U$209="nulová",$N$209,0)</f>
        <v>0</v>
      </c>
      <c r="BJ209" s="6" t="s">
        <v>21</v>
      </c>
      <c r="BK209" s="80">
        <f>ROUND($L$209*$K$209,2)</f>
        <v>0</v>
      </c>
      <c r="BL209" s="6" t="s">
        <v>140</v>
      </c>
    </row>
    <row r="210" spans="2:51" s="6" customFormat="1" ht="15.75" customHeight="1">
      <c r="B210" s="134"/>
      <c r="E210" s="135"/>
      <c r="F210" s="214" t="s">
        <v>249</v>
      </c>
      <c r="G210" s="215"/>
      <c r="H210" s="215"/>
      <c r="I210" s="215"/>
      <c r="K210" s="136">
        <v>180</v>
      </c>
      <c r="N210" s="135"/>
      <c r="R210" s="137"/>
      <c r="T210" s="138"/>
      <c r="AA210" s="139"/>
      <c r="AT210" s="135" t="s">
        <v>142</v>
      </c>
      <c r="AU210" s="135" t="s">
        <v>92</v>
      </c>
      <c r="AV210" s="135" t="s">
        <v>92</v>
      </c>
      <c r="AW210" s="135" t="s">
        <v>99</v>
      </c>
      <c r="AX210" s="135" t="s">
        <v>21</v>
      </c>
      <c r="AY210" s="135" t="s">
        <v>135</v>
      </c>
    </row>
    <row r="211" spans="2:64" s="6" customFormat="1" ht="15.75" customHeight="1">
      <c r="B211" s="22"/>
      <c r="C211" s="152" t="s">
        <v>250</v>
      </c>
      <c r="D211" s="152" t="s">
        <v>235</v>
      </c>
      <c r="E211" s="153" t="s">
        <v>251</v>
      </c>
      <c r="F211" s="208" t="s">
        <v>252</v>
      </c>
      <c r="G211" s="209"/>
      <c r="H211" s="209"/>
      <c r="I211" s="209"/>
      <c r="J211" s="154" t="s">
        <v>253</v>
      </c>
      <c r="K211" s="155">
        <v>207</v>
      </c>
      <c r="L211" s="210">
        <v>0</v>
      </c>
      <c r="M211" s="209"/>
      <c r="N211" s="211">
        <f>ROUND($L$211*$K$211,2)</f>
        <v>0</v>
      </c>
      <c r="O211" s="204"/>
      <c r="P211" s="204"/>
      <c r="Q211" s="204"/>
      <c r="R211" s="23"/>
      <c r="T211" s="126"/>
      <c r="U211" s="29" t="s">
        <v>42</v>
      </c>
      <c r="V211" s="127">
        <v>0</v>
      </c>
      <c r="W211" s="127">
        <f>$V$211*$K$211</f>
        <v>0</v>
      </c>
      <c r="X211" s="127">
        <v>0.0025</v>
      </c>
      <c r="Y211" s="127">
        <f>$X$211*$K$211</f>
        <v>0.5175</v>
      </c>
      <c r="Z211" s="127">
        <v>0</v>
      </c>
      <c r="AA211" s="128">
        <f>$Z$211*$K$211</f>
        <v>0</v>
      </c>
      <c r="AR211" s="6" t="s">
        <v>176</v>
      </c>
      <c r="AT211" s="6" t="s">
        <v>235</v>
      </c>
      <c r="AU211" s="6" t="s">
        <v>92</v>
      </c>
      <c r="AY211" s="6" t="s">
        <v>135</v>
      </c>
      <c r="BE211" s="80">
        <f>IF($U$211="základní",$N$211,0)</f>
        <v>0</v>
      </c>
      <c r="BF211" s="80">
        <f>IF($U$211="snížená",$N$211,0)</f>
        <v>0</v>
      </c>
      <c r="BG211" s="80">
        <f>IF($U$211="zákl. přenesená",$N$211,0)</f>
        <v>0</v>
      </c>
      <c r="BH211" s="80">
        <f>IF($U$211="sníž. přenesená",$N$211,0)</f>
        <v>0</v>
      </c>
      <c r="BI211" s="80">
        <f>IF($U$211="nulová",$N$211,0)</f>
        <v>0</v>
      </c>
      <c r="BJ211" s="6" t="s">
        <v>21</v>
      </c>
      <c r="BK211" s="80">
        <f>ROUND($L$211*$K$211,2)</f>
        <v>0</v>
      </c>
      <c r="BL211" s="6" t="s">
        <v>140</v>
      </c>
    </row>
    <row r="212" spans="2:63" s="112" customFormat="1" ht="30.75" customHeight="1">
      <c r="B212" s="113"/>
      <c r="D212" s="121" t="s">
        <v>103</v>
      </c>
      <c r="N212" s="202">
        <f>$BK$212</f>
        <v>0</v>
      </c>
      <c r="O212" s="201"/>
      <c r="P212" s="201"/>
      <c r="Q212" s="201"/>
      <c r="R212" s="116"/>
      <c r="T212" s="117"/>
      <c r="W212" s="118">
        <f>SUM($W$213:$W$237)</f>
        <v>58.135999999999996</v>
      </c>
      <c r="Y212" s="118">
        <f>SUM($Y$213:$Y$237)</f>
        <v>11.6323392</v>
      </c>
      <c r="AA212" s="119">
        <f>SUM($AA$213:$AA$237)</f>
        <v>0</v>
      </c>
      <c r="AR212" s="115" t="s">
        <v>21</v>
      </c>
      <c r="AT212" s="115" t="s">
        <v>76</v>
      </c>
      <c r="AU212" s="115" t="s">
        <v>21</v>
      </c>
      <c r="AY212" s="115" t="s">
        <v>135</v>
      </c>
      <c r="BK212" s="120">
        <f>SUM($BK$213:$BK$237)</f>
        <v>0</v>
      </c>
    </row>
    <row r="213" spans="2:64" s="6" customFormat="1" ht="39" customHeight="1">
      <c r="B213" s="22"/>
      <c r="C213" s="122" t="s">
        <v>254</v>
      </c>
      <c r="D213" s="122" t="s">
        <v>136</v>
      </c>
      <c r="E213" s="123" t="s">
        <v>255</v>
      </c>
      <c r="F213" s="203" t="s">
        <v>256</v>
      </c>
      <c r="G213" s="204"/>
      <c r="H213" s="204"/>
      <c r="I213" s="204"/>
      <c r="J213" s="124" t="s">
        <v>217</v>
      </c>
      <c r="K213" s="125">
        <v>80</v>
      </c>
      <c r="L213" s="205">
        <v>0</v>
      </c>
      <c r="M213" s="204"/>
      <c r="N213" s="206">
        <f>ROUND($L$213*$K$213,2)</f>
        <v>0</v>
      </c>
      <c r="O213" s="204"/>
      <c r="P213" s="204"/>
      <c r="Q213" s="204"/>
      <c r="R213" s="23"/>
      <c r="T213" s="126"/>
      <c r="U213" s="29" t="s">
        <v>42</v>
      </c>
      <c r="V213" s="127">
        <v>0.034</v>
      </c>
      <c r="W213" s="127">
        <f>$V$213*$K$213</f>
        <v>2.72</v>
      </c>
      <c r="X213" s="127">
        <v>0</v>
      </c>
      <c r="Y213" s="127">
        <f>$X$213*$K$213</f>
        <v>0</v>
      </c>
      <c r="Z213" s="127">
        <v>0</v>
      </c>
      <c r="AA213" s="128">
        <f>$Z$213*$K$213</f>
        <v>0</v>
      </c>
      <c r="AR213" s="6" t="s">
        <v>140</v>
      </c>
      <c r="AT213" s="6" t="s">
        <v>136</v>
      </c>
      <c r="AU213" s="6" t="s">
        <v>92</v>
      </c>
      <c r="AY213" s="6" t="s">
        <v>135</v>
      </c>
      <c r="BE213" s="80">
        <f>IF($U$213="základní",$N$213,0)</f>
        <v>0</v>
      </c>
      <c r="BF213" s="80">
        <f>IF($U$213="snížená",$N$213,0)</f>
        <v>0</v>
      </c>
      <c r="BG213" s="80">
        <f>IF($U$213="zákl. přenesená",$N$213,0)</f>
        <v>0</v>
      </c>
      <c r="BH213" s="80">
        <f>IF($U$213="sníž. přenesená",$N$213,0)</f>
        <v>0</v>
      </c>
      <c r="BI213" s="80">
        <f>IF($U$213="nulová",$N$213,0)</f>
        <v>0</v>
      </c>
      <c r="BJ213" s="6" t="s">
        <v>21</v>
      </c>
      <c r="BK213" s="80">
        <f>ROUND($L$213*$K$213,2)</f>
        <v>0</v>
      </c>
      <c r="BL213" s="6" t="s">
        <v>140</v>
      </c>
    </row>
    <row r="214" spans="2:51" s="6" customFormat="1" ht="15.75" customHeight="1">
      <c r="B214" s="134"/>
      <c r="E214" s="135"/>
      <c r="F214" s="214" t="s">
        <v>257</v>
      </c>
      <c r="G214" s="215"/>
      <c r="H214" s="215"/>
      <c r="I214" s="215"/>
      <c r="K214" s="136">
        <v>80</v>
      </c>
      <c r="N214" s="135"/>
      <c r="R214" s="137"/>
      <c r="T214" s="138"/>
      <c r="AA214" s="139"/>
      <c r="AT214" s="135" t="s">
        <v>142</v>
      </c>
      <c r="AU214" s="135" t="s">
        <v>92</v>
      </c>
      <c r="AV214" s="135" t="s">
        <v>92</v>
      </c>
      <c r="AW214" s="135" t="s">
        <v>99</v>
      </c>
      <c r="AX214" s="135" t="s">
        <v>21</v>
      </c>
      <c r="AY214" s="135" t="s">
        <v>135</v>
      </c>
    </row>
    <row r="215" spans="2:64" s="6" customFormat="1" ht="15.75" customHeight="1">
      <c r="B215" s="22"/>
      <c r="C215" s="152" t="s">
        <v>258</v>
      </c>
      <c r="D215" s="152" t="s">
        <v>235</v>
      </c>
      <c r="E215" s="153" t="s">
        <v>259</v>
      </c>
      <c r="F215" s="208" t="s">
        <v>260</v>
      </c>
      <c r="G215" s="209"/>
      <c r="H215" s="209"/>
      <c r="I215" s="209"/>
      <c r="J215" s="154" t="s">
        <v>211</v>
      </c>
      <c r="K215" s="155">
        <v>0.4</v>
      </c>
      <c r="L215" s="210">
        <v>0</v>
      </c>
      <c r="M215" s="209"/>
      <c r="N215" s="211">
        <f>ROUND($L$215*$K$215,2)</f>
        <v>0</v>
      </c>
      <c r="O215" s="204"/>
      <c r="P215" s="204"/>
      <c r="Q215" s="204"/>
      <c r="R215" s="23"/>
      <c r="T215" s="126"/>
      <c r="U215" s="29" t="s">
        <v>42</v>
      </c>
      <c r="V215" s="127">
        <v>0</v>
      </c>
      <c r="W215" s="127">
        <f>$V$215*$K$215</f>
        <v>0</v>
      </c>
      <c r="X215" s="127">
        <v>1</v>
      </c>
      <c r="Y215" s="127">
        <f>$X$215*$K$215</f>
        <v>0.4</v>
      </c>
      <c r="Z215" s="127">
        <v>0</v>
      </c>
      <c r="AA215" s="128">
        <f>$Z$215*$K$215</f>
        <v>0</v>
      </c>
      <c r="AR215" s="6" t="s">
        <v>176</v>
      </c>
      <c r="AT215" s="6" t="s">
        <v>235</v>
      </c>
      <c r="AU215" s="6" t="s">
        <v>92</v>
      </c>
      <c r="AY215" s="6" t="s">
        <v>135</v>
      </c>
      <c r="BE215" s="80">
        <f>IF($U$215="základní",$N$215,0)</f>
        <v>0</v>
      </c>
      <c r="BF215" s="80">
        <f>IF($U$215="snížená",$N$215,0)</f>
        <v>0</v>
      </c>
      <c r="BG215" s="80">
        <f>IF($U$215="zákl. přenesená",$N$215,0)</f>
        <v>0</v>
      </c>
      <c r="BH215" s="80">
        <f>IF($U$215="sníž. přenesená",$N$215,0)</f>
        <v>0</v>
      </c>
      <c r="BI215" s="80">
        <f>IF($U$215="nulová",$N$215,0)</f>
        <v>0</v>
      </c>
      <c r="BJ215" s="6" t="s">
        <v>21</v>
      </c>
      <c r="BK215" s="80">
        <f>ROUND($L$215*$K$215,2)</f>
        <v>0</v>
      </c>
      <c r="BL215" s="6" t="s">
        <v>140</v>
      </c>
    </row>
    <row r="216" spans="2:51" s="6" customFormat="1" ht="15.75" customHeight="1">
      <c r="B216" s="134"/>
      <c r="E216" s="135"/>
      <c r="F216" s="214" t="s">
        <v>261</v>
      </c>
      <c r="G216" s="215"/>
      <c r="H216" s="215"/>
      <c r="I216" s="215"/>
      <c r="K216" s="136">
        <v>0.4</v>
      </c>
      <c r="N216" s="135"/>
      <c r="R216" s="137"/>
      <c r="T216" s="138"/>
      <c r="AA216" s="139"/>
      <c r="AT216" s="135" t="s">
        <v>142</v>
      </c>
      <c r="AU216" s="135" t="s">
        <v>92</v>
      </c>
      <c r="AV216" s="135" t="s">
        <v>92</v>
      </c>
      <c r="AW216" s="135" t="s">
        <v>99</v>
      </c>
      <c r="AX216" s="135" t="s">
        <v>21</v>
      </c>
      <c r="AY216" s="135" t="s">
        <v>135</v>
      </c>
    </row>
    <row r="217" spans="2:64" s="6" customFormat="1" ht="15.75" customHeight="1">
      <c r="B217" s="22"/>
      <c r="C217" s="122" t="s">
        <v>262</v>
      </c>
      <c r="D217" s="122" t="s">
        <v>136</v>
      </c>
      <c r="E217" s="123" t="s">
        <v>263</v>
      </c>
      <c r="F217" s="203" t="s">
        <v>264</v>
      </c>
      <c r="G217" s="204"/>
      <c r="H217" s="204"/>
      <c r="I217" s="204"/>
      <c r="J217" s="124" t="s">
        <v>217</v>
      </c>
      <c r="K217" s="125">
        <v>80</v>
      </c>
      <c r="L217" s="205">
        <v>0</v>
      </c>
      <c r="M217" s="204"/>
      <c r="N217" s="206">
        <f>ROUND($L$217*$K$217,2)</f>
        <v>0</v>
      </c>
      <c r="O217" s="204"/>
      <c r="P217" s="204"/>
      <c r="Q217" s="204"/>
      <c r="R217" s="23"/>
      <c r="T217" s="126"/>
      <c r="U217" s="29" t="s">
        <v>42</v>
      </c>
      <c r="V217" s="127">
        <v>0.029</v>
      </c>
      <c r="W217" s="127">
        <f>$V$217*$K$217</f>
        <v>2.3200000000000003</v>
      </c>
      <c r="X217" s="127">
        <v>0</v>
      </c>
      <c r="Y217" s="127">
        <f>$X$217*$K$217</f>
        <v>0</v>
      </c>
      <c r="Z217" s="127">
        <v>0</v>
      </c>
      <c r="AA217" s="128">
        <f>$Z$217*$K$217</f>
        <v>0</v>
      </c>
      <c r="AR217" s="6" t="s">
        <v>140</v>
      </c>
      <c r="AT217" s="6" t="s">
        <v>136</v>
      </c>
      <c r="AU217" s="6" t="s">
        <v>92</v>
      </c>
      <c r="AY217" s="6" t="s">
        <v>135</v>
      </c>
      <c r="BE217" s="80">
        <f>IF($U$217="základní",$N$217,0)</f>
        <v>0</v>
      </c>
      <c r="BF217" s="80">
        <f>IF($U$217="snížená",$N$217,0)</f>
        <v>0</v>
      </c>
      <c r="BG217" s="80">
        <f>IF($U$217="zákl. přenesená",$N$217,0)</f>
        <v>0</v>
      </c>
      <c r="BH217" s="80">
        <f>IF($U$217="sníž. přenesená",$N$217,0)</f>
        <v>0</v>
      </c>
      <c r="BI217" s="80">
        <f>IF($U$217="nulová",$N$217,0)</f>
        <v>0</v>
      </c>
      <c r="BJ217" s="6" t="s">
        <v>21</v>
      </c>
      <c r="BK217" s="80">
        <f>ROUND($L$217*$K$217,2)</f>
        <v>0</v>
      </c>
      <c r="BL217" s="6" t="s">
        <v>140</v>
      </c>
    </row>
    <row r="218" spans="2:51" s="6" customFormat="1" ht="15.75" customHeight="1">
      <c r="B218" s="134"/>
      <c r="E218" s="135"/>
      <c r="F218" s="214" t="s">
        <v>257</v>
      </c>
      <c r="G218" s="215"/>
      <c r="H218" s="215"/>
      <c r="I218" s="215"/>
      <c r="K218" s="136">
        <v>80</v>
      </c>
      <c r="N218" s="135"/>
      <c r="R218" s="137"/>
      <c r="T218" s="138"/>
      <c r="AA218" s="139"/>
      <c r="AT218" s="135" t="s">
        <v>142</v>
      </c>
      <c r="AU218" s="135" t="s">
        <v>92</v>
      </c>
      <c r="AV218" s="135" t="s">
        <v>92</v>
      </c>
      <c r="AW218" s="135" t="s">
        <v>99</v>
      </c>
      <c r="AX218" s="135" t="s">
        <v>21</v>
      </c>
      <c r="AY218" s="135" t="s">
        <v>135</v>
      </c>
    </row>
    <row r="219" spans="2:64" s="6" customFormat="1" ht="15.75" customHeight="1">
      <c r="B219" s="22"/>
      <c r="C219" s="122" t="s">
        <v>265</v>
      </c>
      <c r="D219" s="122" t="s">
        <v>136</v>
      </c>
      <c r="E219" s="123" t="s">
        <v>266</v>
      </c>
      <c r="F219" s="203" t="s">
        <v>267</v>
      </c>
      <c r="G219" s="204"/>
      <c r="H219" s="204"/>
      <c r="I219" s="204"/>
      <c r="J219" s="124" t="s">
        <v>217</v>
      </c>
      <c r="K219" s="125">
        <v>80</v>
      </c>
      <c r="L219" s="205">
        <v>0</v>
      </c>
      <c r="M219" s="204"/>
      <c r="N219" s="206">
        <f>ROUND($L$219*$K$219,2)</f>
        <v>0</v>
      </c>
      <c r="O219" s="204"/>
      <c r="P219" s="204"/>
      <c r="Q219" s="204"/>
      <c r="R219" s="23"/>
      <c r="T219" s="126"/>
      <c r="U219" s="29" t="s">
        <v>42</v>
      </c>
      <c r="V219" s="127">
        <v>0.023</v>
      </c>
      <c r="W219" s="127">
        <f>$V$219*$K$219</f>
        <v>1.8399999999999999</v>
      </c>
      <c r="X219" s="127">
        <v>0</v>
      </c>
      <c r="Y219" s="127">
        <f>$X$219*$K$219</f>
        <v>0</v>
      </c>
      <c r="Z219" s="127">
        <v>0</v>
      </c>
      <c r="AA219" s="128">
        <f>$Z$219*$K$219</f>
        <v>0</v>
      </c>
      <c r="AR219" s="6" t="s">
        <v>140</v>
      </c>
      <c r="AT219" s="6" t="s">
        <v>136</v>
      </c>
      <c r="AU219" s="6" t="s">
        <v>92</v>
      </c>
      <c r="AY219" s="6" t="s">
        <v>135</v>
      </c>
      <c r="BE219" s="80">
        <f>IF($U$219="základní",$N$219,0)</f>
        <v>0</v>
      </c>
      <c r="BF219" s="80">
        <f>IF($U$219="snížená",$N$219,0)</f>
        <v>0</v>
      </c>
      <c r="BG219" s="80">
        <f>IF($U$219="zákl. přenesená",$N$219,0)</f>
        <v>0</v>
      </c>
      <c r="BH219" s="80">
        <f>IF($U$219="sníž. přenesená",$N$219,0)</f>
        <v>0</v>
      </c>
      <c r="BI219" s="80">
        <f>IF($U$219="nulová",$N$219,0)</f>
        <v>0</v>
      </c>
      <c r="BJ219" s="6" t="s">
        <v>21</v>
      </c>
      <c r="BK219" s="80">
        <f>ROUND($L$219*$K$219,2)</f>
        <v>0</v>
      </c>
      <c r="BL219" s="6" t="s">
        <v>140</v>
      </c>
    </row>
    <row r="220" spans="2:51" s="6" customFormat="1" ht="15.75" customHeight="1">
      <c r="B220" s="134"/>
      <c r="E220" s="135"/>
      <c r="F220" s="214" t="s">
        <v>257</v>
      </c>
      <c r="G220" s="215"/>
      <c r="H220" s="215"/>
      <c r="I220" s="215"/>
      <c r="K220" s="136">
        <v>80</v>
      </c>
      <c r="N220" s="135"/>
      <c r="R220" s="137"/>
      <c r="T220" s="138"/>
      <c r="AA220" s="139"/>
      <c r="AT220" s="135" t="s">
        <v>142</v>
      </c>
      <c r="AU220" s="135" t="s">
        <v>92</v>
      </c>
      <c r="AV220" s="135" t="s">
        <v>92</v>
      </c>
      <c r="AW220" s="135" t="s">
        <v>99</v>
      </c>
      <c r="AX220" s="135" t="s">
        <v>21</v>
      </c>
      <c r="AY220" s="135" t="s">
        <v>135</v>
      </c>
    </row>
    <row r="221" spans="2:64" s="6" customFormat="1" ht="15.75" customHeight="1">
      <c r="B221" s="22"/>
      <c r="C221" s="122" t="s">
        <v>268</v>
      </c>
      <c r="D221" s="122" t="s">
        <v>136</v>
      </c>
      <c r="E221" s="123" t="s">
        <v>269</v>
      </c>
      <c r="F221" s="203" t="s">
        <v>270</v>
      </c>
      <c r="G221" s="204"/>
      <c r="H221" s="204"/>
      <c r="I221" s="204"/>
      <c r="J221" s="124" t="s">
        <v>217</v>
      </c>
      <c r="K221" s="125">
        <v>116</v>
      </c>
      <c r="L221" s="205">
        <v>0</v>
      </c>
      <c r="M221" s="204"/>
      <c r="N221" s="206">
        <f>ROUND($L$221*$K$221,2)</f>
        <v>0</v>
      </c>
      <c r="O221" s="204"/>
      <c r="P221" s="204"/>
      <c r="Q221" s="204"/>
      <c r="R221" s="23"/>
      <c r="T221" s="126"/>
      <c r="U221" s="29" t="s">
        <v>42</v>
      </c>
      <c r="V221" s="127">
        <v>0.026</v>
      </c>
      <c r="W221" s="127">
        <f>$V$221*$K$221</f>
        <v>3.016</v>
      </c>
      <c r="X221" s="127">
        <v>0</v>
      </c>
      <c r="Y221" s="127">
        <f>$X$221*$K$221</f>
        <v>0</v>
      </c>
      <c r="Z221" s="127">
        <v>0</v>
      </c>
      <c r="AA221" s="128">
        <f>$Z$221*$K$221</f>
        <v>0</v>
      </c>
      <c r="AR221" s="6" t="s">
        <v>140</v>
      </c>
      <c r="AT221" s="6" t="s">
        <v>136</v>
      </c>
      <c r="AU221" s="6" t="s">
        <v>92</v>
      </c>
      <c r="AY221" s="6" t="s">
        <v>135</v>
      </c>
      <c r="BE221" s="80">
        <f>IF($U$221="základní",$N$221,0)</f>
        <v>0</v>
      </c>
      <c r="BF221" s="80">
        <f>IF($U$221="snížená",$N$221,0)</f>
        <v>0</v>
      </c>
      <c r="BG221" s="80">
        <f>IF($U$221="zákl. přenesená",$N$221,0)</f>
        <v>0</v>
      </c>
      <c r="BH221" s="80">
        <f>IF($U$221="sníž. přenesená",$N$221,0)</f>
        <v>0</v>
      </c>
      <c r="BI221" s="80">
        <f>IF($U$221="nulová",$N$221,0)</f>
        <v>0</v>
      </c>
      <c r="BJ221" s="6" t="s">
        <v>21</v>
      </c>
      <c r="BK221" s="80">
        <f>ROUND($L$221*$K$221,2)</f>
        <v>0</v>
      </c>
      <c r="BL221" s="6" t="s">
        <v>140</v>
      </c>
    </row>
    <row r="222" spans="2:51" s="6" customFormat="1" ht="15.75" customHeight="1">
      <c r="B222" s="134"/>
      <c r="E222" s="135"/>
      <c r="F222" s="214" t="s">
        <v>271</v>
      </c>
      <c r="G222" s="215"/>
      <c r="H222" s="215"/>
      <c r="I222" s="215"/>
      <c r="K222" s="136">
        <v>116</v>
      </c>
      <c r="N222" s="135"/>
      <c r="R222" s="137"/>
      <c r="T222" s="138"/>
      <c r="AA222" s="139"/>
      <c r="AT222" s="135" t="s">
        <v>142</v>
      </c>
      <c r="AU222" s="135" t="s">
        <v>92</v>
      </c>
      <c r="AV222" s="135" t="s">
        <v>92</v>
      </c>
      <c r="AW222" s="135" t="s">
        <v>99</v>
      </c>
      <c r="AX222" s="135" t="s">
        <v>21</v>
      </c>
      <c r="AY222" s="135" t="s">
        <v>135</v>
      </c>
    </row>
    <row r="223" spans="2:64" s="6" customFormat="1" ht="27" customHeight="1">
      <c r="B223" s="22"/>
      <c r="C223" s="122" t="s">
        <v>272</v>
      </c>
      <c r="D223" s="122" t="s">
        <v>136</v>
      </c>
      <c r="E223" s="123" t="s">
        <v>273</v>
      </c>
      <c r="F223" s="203" t="s">
        <v>274</v>
      </c>
      <c r="G223" s="204"/>
      <c r="H223" s="204"/>
      <c r="I223" s="204"/>
      <c r="J223" s="124" t="s">
        <v>217</v>
      </c>
      <c r="K223" s="125">
        <v>80</v>
      </c>
      <c r="L223" s="205">
        <v>0</v>
      </c>
      <c r="M223" s="204"/>
      <c r="N223" s="206">
        <f>ROUND($L$223*$K$223,2)</f>
        <v>0</v>
      </c>
      <c r="O223" s="204"/>
      <c r="P223" s="204"/>
      <c r="Q223" s="204"/>
      <c r="R223" s="23"/>
      <c r="T223" s="126"/>
      <c r="U223" s="29" t="s">
        <v>42</v>
      </c>
      <c r="V223" s="127">
        <v>0.008</v>
      </c>
      <c r="W223" s="127">
        <f>$V$223*$K$223</f>
        <v>0.64</v>
      </c>
      <c r="X223" s="127">
        <v>0.00524</v>
      </c>
      <c r="Y223" s="127">
        <f>$X$223*$K$223</f>
        <v>0.4192</v>
      </c>
      <c r="Z223" s="127">
        <v>0</v>
      </c>
      <c r="AA223" s="128">
        <f>$Z$223*$K$223</f>
        <v>0</v>
      </c>
      <c r="AR223" s="6" t="s">
        <v>140</v>
      </c>
      <c r="AT223" s="6" t="s">
        <v>136</v>
      </c>
      <c r="AU223" s="6" t="s">
        <v>92</v>
      </c>
      <c r="AY223" s="6" t="s">
        <v>135</v>
      </c>
      <c r="BE223" s="80">
        <f>IF($U$223="základní",$N$223,0)</f>
        <v>0</v>
      </c>
      <c r="BF223" s="80">
        <f>IF($U$223="snížená",$N$223,0)</f>
        <v>0</v>
      </c>
      <c r="BG223" s="80">
        <f>IF($U$223="zákl. přenesená",$N$223,0)</f>
        <v>0</v>
      </c>
      <c r="BH223" s="80">
        <f>IF($U$223="sníž. přenesená",$N$223,0)</f>
        <v>0</v>
      </c>
      <c r="BI223" s="80">
        <f>IF($U$223="nulová",$N$223,0)</f>
        <v>0</v>
      </c>
      <c r="BJ223" s="6" t="s">
        <v>21</v>
      </c>
      <c r="BK223" s="80">
        <f>ROUND($L$223*$K$223,2)</f>
        <v>0</v>
      </c>
      <c r="BL223" s="6" t="s">
        <v>140</v>
      </c>
    </row>
    <row r="224" spans="2:51" s="6" customFormat="1" ht="15.75" customHeight="1">
      <c r="B224" s="134"/>
      <c r="E224" s="135"/>
      <c r="F224" s="214" t="s">
        <v>257</v>
      </c>
      <c r="G224" s="215"/>
      <c r="H224" s="215"/>
      <c r="I224" s="215"/>
      <c r="K224" s="136">
        <v>80</v>
      </c>
      <c r="N224" s="135"/>
      <c r="R224" s="137"/>
      <c r="T224" s="138"/>
      <c r="AA224" s="139"/>
      <c r="AT224" s="135" t="s">
        <v>142</v>
      </c>
      <c r="AU224" s="135" t="s">
        <v>92</v>
      </c>
      <c r="AV224" s="135" t="s">
        <v>92</v>
      </c>
      <c r="AW224" s="135" t="s">
        <v>99</v>
      </c>
      <c r="AX224" s="135" t="s">
        <v>21</v>
      </c>
      <c r="AY224" s="135" t="s">
        <v>135</v>
      </c>
    </row>
    <row r="225" spans="2:64" s="6" customFormat="1" ht="27" customHeight="1">
      <c r="B225" s="22"/>
      <c r="C225" s="152" t="s">
        <v>275</v>
      </c>
      <c r="D225" s="152" t="s">
        <v>235</v>
      </c>
      <c r="E225" s="153" t="s">
        <v>276</v>
      </c>
      <c r="F225" s="208" t="s">
        <v>277</v>
      </c>
      <c r="G225" s="209"/>
      <c r="H225" s="209"/>
      <c r="I225" s="209"/>
      <c r="J225" s="154" t="s">
        <v>238</v>
      </c>
      <c r="K225" s="155">
        <v>96</v>
      </c>
      <c r="L225" s="210">
        <v>0</v>
      </c>
      <c r="M225" s="209"/>
      <c r="N225" s="211">
        <f>ROUND($L$225*$K$225,2)</f>
        <v>0</v>
      </c>
      <c r="O225" s="204"/>
      <c r="P225" s="204"/>
      <c r="Q225" s="204"/>
      <c r="R225" s="23"/>
      <c r="T225" s="126"/>
      <c r="U225" s="29" t="s">
        <v>42</v>
      </c>
      <c r="V225" s="127">
        <v>0</v>
      </c>
      <c r="W225" s="127">
        <f>$V$225*$K$225</f>
        <v>0</v>
      </c>
      <c r="X225" s="127">
        <v>0.001</v>
      </c>
      <c r="Y225" s="127">
        <f>$X$225*$K$225</f>
        <v>0.096</v>
      </c>
      <c r="Z225" s="127">
        <v>0</v>
      </c>
      <c r="AA225" s="128">
        <f>$Z$225*$K$225</f>
        <v>0</v>
      </c>
      <c r="AR225" s="6" t="s">
        <v>176</v>
      </c>
      <c r="AT225" s="6" t="s">
        <v>235</v>
      </c>
      <c r="AU225" s="6" t="s">
        <v>92</v>
      </c>
      <c r="AY225" s="6" t="s">
        <v>135</v>
      </c>
      <c r="BE225" s="80">
        <f>IF($U$225="základní",$N$225,0)</f>
        <v>0</v>
      </c>
      <c r="BF225" s="80">
        <f>IF($U$225="snížená",$N$225,0)</f>
        <v>0</v>
      </c>
      <c r="BG225" s="80">
        <f>IF($U$225="zákl. přenesená",$N$225,0)</f>
        <v>0</v>
      </c>
      <c r="BH225" s="80">
        <f>IF($U$225="sníž. přenesená",$N$225,0)</f>
        <v>0</v>
      </c>
      <c r="BI225" s="80">
        <f>IF($U$225="nulová",$N$225,0)</f>
        <v>0</v>
      </c>
      <c r="BJ225" s="6" t="s">
        <v>21</v>
      </c>
      <c r="BK225" s="80">
        <f>ROUND($L$225*$K$225,2)</f>
        <v>0</v>
      </c>
      <c r="BL225" s="6" t="s">
        <v>140</v>
      </c>
    </row>
    <row r="226" spans="2:51" s="6" customFormat="1" ht="15.75" customHeight="1">
      <c r="B226" s="134"/>
      <c r="E226" s="135"/>
      <c r="F226" s="214" t="s">
        <v>278</v>
      </c>
      <c r="G226" s="215"/>
      <c r="H226" s="215"/>
      <c r="I226" s="215"/>
      <c r="K226" s="136">
        <v>96</v>
      </c>
      <c r="N226" s="135"/>
      <c r="R226" s="137"/>
      <c r="T226" s="138"/>
      <c r="AA226" s="139"/>
      <c r="AT226" s="135" t="s">
        <v>142</v>
      </c>
      <c r="AU226" s="135" t="s">
        <v>92</v>
      </c>
      <c r="AV226" s="135" t="s">
        <v>92</v>
      </c>
      <c r="AW226" s="135" t="s">
        <v>99</v>
      </c>
      <c r="AX226" s="135" t="s">
        <v>21</v>
      </c>
      <c r="AY226" s="135" t="s">
        <v>135</v>
      </c>
    </row>
    <row r="227" spans="2:64" s="6" customFormat="1" ht="27" customHeight="1">
      <c r="B227" s="22"/>
      <c r="C227" s="122" t="s">
        <v>279</v>
      </c>
      <c r="D227" s="122" t="s">
        <v>136</v>
      </c>
      <c r="E227" s="123" t="s">
        <v>280</v>
      </c>
      <c r="F227" s="203" t="s">
        <v>281</v>
      </c>
      <c r="G227" s="204"/>
      <c r="H227" s="204"/>
      <c r="I227" s="204"/>
      <c r="J227" s="124" t="s">
        <v>217</v>
      </c>
      <c r="K227" s="125">
        <v>64</v>
      </c>
      <c r="L227" s="205">
        <v>0</v>
      </c>
      <c r="M227" s="204"/>
      <c r="N227" s="206">
        <f>ROUND($L$227*$K$227,2)</f>
        <v>0</v>
      </c>
      <c r="O227" s="204"/>
      <c r="P227" s="204"/>
      <c r="Q227" s="204"/>
      <c r="R227" s="23"/>
      <c r="T227" s="126"/>
      <c r="U227" s="29" t="s">
        <v>42</v>
      </c>
      <c r="V227" s="127">
        <v>0.305</v>
      </c>
      <c r="W227" s="127">
        <f>$V$227*$K$227</f>
        <v>19.52</v>
      </c>
      <c r="X227" s="127">
        <v>0.04</v>
      </c>
      <c r="Y227" s="127">
        <f>$X$227*$K$227</f>
        <v>2.56</v>
      </c>
      <c r="Z227" s="127">
        <v>0</v>
      </c>
      <c r="AA227" s="128">
        <f>$Z$227*$K$227</f>
        <v>0</v>
      </c>
      <c r="AR227" s="6" t="s">
        <v>140</v>
      </c>
      <c r="AT227" s="6" t="s">
        <v>136</v>
      </c>
      <c r="AU227" s="6" t="s">
        <v>92</v>
      </c>
      <c r="AY227" s="6" t="s">
        <v>135</v>
      </c>
      <c r="BE227" s="80">
        <f>IF($U$227="základní",$N$227,0)</f>
        <v>0</v>
      </c>
      <c r="BF227" s="80">
        <f>IF($U$227="snížená",$N$227,0)</f>
        <v>0</v>
      </c>
      <c r="BG227" s="80">
        <f>IF($U$227="zákl. přenesená",$N$227,0)</f>
        <v>0</v>
      </c>
      <c r="BH227" s="80">
        <f>IF($U$227="sníž. přenesená",$N$227,0)</f>
        <v>0</v>
      </c>
      <c r="BI227" s="80">
        <f>IF($U$227="nulová",$N$227,0)</f>
        <v>0</v>
      </c>
      <c r="BJ227" s="6" t="s">
        <v>21</v>
      </c>
      <c r="BK227" s="80">
        <f>ROUND($L$227*$K$227,2)</f>
        <v>0</v>
      </c>
      <c r="BL227" s="6" t="s">
        <v>140</v>
      </c>
    </row>
    <row r="228" spans="2:51" s="6" customFormat="1" ht="15.75" customHeight="1">
      <c r="B228" s="134"/>
      <c r="E228" s="135"/>
      <c r="F228" s="214" t="s">
        <v>282</v>
      </c>
      <c r="G228" s="215"/>
      <c r="H228" s="215"/>
      <c r="I228" s="215"/>
      <c r="K228" s="136">
        <v>64</v>
      </c>
      <c r="N228" s="135"/>
      <c r="R228" s="137"/>
      <c r="T228" s="138"/>
      <c r="AA228" s="139"/>
      <c r="AT228" s="135" t="s">
        <v>142</v>
      </c>
      <c r="AU228" s="135" t="s">
        <v>92</v>
      </c>
      <c r="AV228" s="135" t="s">
        <v>92</v>
      </c>
      <c r="AW228" s="135" t="s">
        <v>99</v>
      </c>
      <c r="AX228" s="135" t="s">
        <v>21</v>
      </c>
      <c r="AY228" s="135" t="s">
        <v>135</v>
      </c>
    </row>
    <row r="229" spans="2:64" s="6" customFormat="1" ht="27" customHeight="1">
      <c r="B229" s="22"/>
      <c r="C229" s="152" t="s">
        <v>283</v>
      </c>
      <c r="D229" s="152" t="s">
        <v>235</v>
      </c>
      <c r="E229" s="153" t="s">
        <v>284</v>
      </c>
      <c r="F229" s="208" t="s">
        <v>285</v>
      </c>
      <c r="G229" s="209"/>
      <c r="H229" s="209"/>
      <c r="I229" s="209"/>
      <c r="J229" s="154" t="s">
        <v>217</v>
      </c>
      <c r="K229" s="155">
        <v>65.28</v>
      </c>
      <c r="L229" s="210">
        <v>0</v>
      </c>
      <c r="M229" s="209"/>
      <c r="N229" s="211">
        <f>ROUND($L$229*$K$229,2)</f>
        <v>0</v>
      </c>
      <c r="O229" s="204"/>
      <c r="P229" s="204"/>
      <c r="Q229" s="204"/>
      <c r="R229" s="23"/>
      <c r="T229" s="126"/>
      <c r="U229" s="29" t="s">
        <v>42</v>
      </c>
      <c r="V229" s="127">
        <v>0</v>
      </c>
      <c r="W229" s="127">
        <f>$V$229*$K$229</f>
        <v>0</v>
      </c>
      <c r="X229" s="127">
        <v>0.00264</v>
      </c>
      <c r="Y229" s="127">
        <f>$X$229*$K$229</f>
        <v>0.1723392</v>
      </c>
      <c r="Z229" s="127">
        <v>0</v>
      </c>
      <c r="AA229" s="128">
        <f>$Z$229*$K$229</f>
        <v>0</v>
      </c>
      <c r="AR229" s="6" t="s">
        <v>176</v>
      </c>
      <c r="AT229" s="6" t="s">
        <v>235</v>
      </c>
      <c r="AU229" s="6" t="s">
        <v>92</v>
      </c>
      <c r="AY229" s="6" t="s">
        <v>135</v>
      </c>
      <c r="BE229" s="80">
        <f>IF($U$229="základní",$N$229,0)</f>
        <v>0</v>
      </c>
      <c r="BF229" s="80">
        <f>IF($U$229="snížená",$N$229,0)</f>
        <v>0</v>
      </c>
      <c r="BG229" s="80">
        <f>IF($U$229="zákl. přenesená",$N$229,0)</f>
        <v>0</v>
      </c>
      <c r="BH229" s="80">
        <f>IF($U$229="sníž. přenesená",$N$229,0)</f>
        <v>0</v>
      </c>
      <c r="BI229" s="80">
        <f>IF($U$229="nulová",$N$229,0)</f>
        <v>0</v>
      </c>
      <c r="BJ229" s="6" t="s">
        <v>21</v>
      </c>
      <c r="BK229" s="80">
        <f>ROUND($L$229*$K$229,2)</f>
        <v>0</v>
      </c>
      <c r="BL229" s="6" t="s">
        <v>140</v>
      </c>
    </row>
    <row r="230" spans="2:51" s="6" customFormat="1" ht="15.75" customHeight="1">
      <c r="B230" s="134"/>
      <c r="E230" s="135"/>
      <c r="F230" s="214" t="s">
        <v>286</v>
      </c>
      <c r="G230" s="215"/>
      <c r="H230" s="215"/>
      <c r="I230" s="215"/>
      <c r="K230" s="136">
        <v>65.28</v>
      </c>
      <c r="N230" s="135"/>
      <c r="R230" s="137"/>
      <c r="T230" s="138"/>
      <c r="AA230" s="139"/>
      <c r="AT230" s="135" t="s">
        <v>142</v>
      </c>
      <c r="AU230" s="135" t="s">
        <v>92</v>
      </c>
      <c r="AV230" s="135" t="s">
        <v>92</v>
      </c>
      <c r="AW230" s="135" t="s">
        <v>99</v>
      </c>
      <c r="AX230" s="135" t="s">
        <v>21</v>
      </c>
      <c r="AY230" s="135" t="s">
        <v>135</v>
      </c>
    </row>
    <row r="231" spans="2:64" s="6" customFormat="1" ht="27" customHeight="1">
      <c r="B231" s="22"/>
      <c r="C231" s="122" t="s">
        <v>287</v>
      </c>
      <c r="D231" s="122" t="s">
        <v>136</v>
      </c>
      <c r="E231" s="123" t="s">
        <v>288</v>
      </c>
      <c r="F231" s="203" t="s">
        <v>289</v>
      </c>
      <c r="G231" s="204"/>
      <c r="H231" s="204"/>
      <c r="I231" s="204"/>
      <c r="J231" s="124" t="s">
        <v>217</v>
      </c>
      <c r="K231" s="125">
        <v>36</v>
      </c>
      <c r="L231" s="205">
        <v>0</v>
      </c>
      <c r="M231" s="204"/>
      <c r="N231" s="206">
        <f>ROUND($L$231*$K$231,2)</f>
        <v>0</v>
      </c>
      <c r="O231" s="204"/>
      <c r="P231" s="204"/>
      <c r="Q231" s="204"/>
      <c r="R231" s="23"/>
      <c r="T231" s="126"/>
      <c r="U231" s="29" t="s">
        <v>42</v>
      </c>
      <c r="V231" s="127">
        <v>0.72</v>
      </c>
      <c r="W231" s="127">
        <f>$V$231*$K$231</f>
        <v>25.919999999999998</v>
      </c>
      <c r="X231" s="127">
        <v>0.08425</v>
      </c>
      <c r="Y231" s="127">
        <f>$X$231*$K$231</f>
        <v>3.0330000000000004</v>
      </c>
      <c r="Z231" s="127">
        <v>0</v>
      </c>
      <c r="AA231" s="128">
        <f>$Z$231*$K$231</f>
        <v>0</v>
      </c>
      <c r="AR231" s="6" t="s">
        <v>140</v>
      </c>
      <c r="AT231" s="6" t="s">
        <v>136</v>
      </c>
      <c r="AU231" s="6" t="s">
        <v>92</v>
      </c>
      <c r="AY231" s="6" t="s">
        <v>135</v>
      </c>
      <c r="BE231" s="80">
        <f>IF($U$231="základní",$N$231,0)</f>
        <v>0</v>
      </c>
      <c r="BF231" s="80">
        <f>IF($U$231="snížená",$N$231,0)</f>
        <v>0</v>
      </c>
      <c r="BG231" s="80">
        <f>IF($U$231="zákl. přenesená",$N$231,0)</f>
        <v>0</v>
      </c>
      <c r="BH231" s="80">
        <f>IF($U$231="sníž. přenesená",$N$231,0)</f>
        <v>0</v>
      </c>
      <c r="BI231" s="80">
        <f>IF($U$231="nulová",$N$231,0)</f>
        <v>0</v>
      </c>
      <c r="BJ231" s="6" t="s">
        <v>21</v>
      </c>
      <c r="BK231" s="80">
        <f>ROUND($L$231*$K$231,2)</f>
        <v>0</v>
      </c>
      <c r="BL231" s="6" t="s">
        <v>140</v>
      </c>
    </row>
    <row r="232" spans="2:51" s="6" customFormat="1" ht="15.75" customHeight="1">
      <c r="B232" s="134"/>
      <c r="E232" s="135"/>
      <c r="F232" s="214" t="s">
        <v>290</v>
      </c>
      <c r="G232" s="215"/>
      <c r="H232" s="215"/>
      <c r="I232" s="215"/>
      <c r="K232" s="136">
        <v>36</v>
      </c>
      <c r="N232" s="135"/>
      <c r="R232" s="137"/>
      <c r="T232" s="138"/>
      <c r="AA232" s="139"/>
      <c r="AT232" s="135" t="s">
        <v>142</v>
      </c>
      <c r="AU232" s="135" t="s">
        <v>92</v>
      </c>
      <c r="AV232" s="135" t="s">
        <v>92</v>
      </c>
      <c r="AW232" s="135" t="s">
        <v>99</v>
      </c>
      <c r="AX232" s="135" t="s">
        <v>21</v>
      </c>
      <c r="AY232" s="135" t="s">
        <v>135</v>
      </c>
    </row>
    <row r="233" spans="2:64" s="6" customFormat="1" ht="15.75" customHeight="1">
      <c r="B233" s="22"/>
      <c r="C233" s="152" t="s">
        <v>291</v>
      </c>
      <c r="D233" s="152" t="s">
        <v>235</v>
      </c>
      <c r="E233" s="153" t="s">
        <v>292</v>
      </c>
      <c r="F233" s="208" t="s">
        <v>293</v>
      </c>
      <c r="G233" s="209"/>
      <c r="H233" s="209"/>
      <c r="I233" s="209"/>
      <c r="J233" s="154" t="s">
        <v>217</v>
      </c>
      <c r="K233" s="155">
        <v>32.13</v>
      </c>
      <c r="L233" s="210">
        <v>0</v>
      </c>
      <c r="M233" s="209"/>
      <c r="N233" s="211">
        <f>ROUND($L$233*$K$233,2)</f>
        <v>0</v>
      </c>
      <c r="O233" s="204"/>
      <c r="P233" s="204"/>
      <c r="Q233" s="204"/>
      <c r="R233" s="23"/>
      <c r="T233" s="126"/>
      <c r="U233" s="29" t="s">
        <v>42</v>
      </c>
      <c r="V233" s="127">
        <v>0</v>
      </c>
      <c r="W233" s="127">
        <f>$V$233*$K$233</f>
        <v>0</v>
      </c>
      <c r="X233" s="127">
        <v>0.131</v>
      </c>
      <c r="Y233" s="127">
        <f>$X$233*$K$233</f>
        <v>4.20903</v>
      </c>
      <c r="Z233" s="127">
        <v>0</v>
      </c>
      <c r="AA233" s="128">
        <f>$Z$233*$K$233</f>
        <v>0</v>
      </c>
      <c r="AR233" s="6" t="s">
        <v>176</v>
      </c>
      <c r="AT233" s="6" t="s">
        <v>235</v>
      </c>
      <c r="AU233" s="6" t="s">
        <v>92</v>
      </c>
      <c r="AY233" s="6" t="s">
        <v>135</v>
      </c>
      <c r="BE233" s="80">
        <f>IF($U$233="základní",$N$233,0)</f>
        <v>0</v>
      </c>
      <c r="BF233" s="80">
        <f>IF($U$233="snížená",$N$233,0)</f>
        <v>0</v>
      </c>
      <c r="BG233" s="80">
        <f>IF($U$233="zákl. přenesená",$N$233,0)</f>
        <v>0</v>
      </c>
      <c r="BH233" s="80">
        <f>IF($U$233="sníž. přenesená",$N$233,0)</f>
        <v>0</v>
      </c>
      <c r="BI233" s="80">
        <f>IF($U$233="nulová",$N$233,0)</f>
        <v>0</v>
      </c>
      <c r="BJ233" s="6" t="s">
        <v>21</v>
      </c>
      <c r="BK233" s="80">
        <f>ROUND($L$233*$K$233,2)</f>
        <v>0</v>
      </c>
      <c r="BL233" s="6" t="s">
        <v>140</v>
      </c>
    </row>
    <row r="234" spans="2:51" s="6" customFormat="1" ht="15.75" customHeight="1">
      <c r="B234" s="134"/>
      <c r="E234" s="135"/>
      <c r="F234" s="214" t="s">
        <v>294</v>
      </c>
      <c r="G234" s="215"/>
      <c r="H234" s="215"/>
      <c r="I234" s="215"/>
      <c r="K234" s="136">
        <v>32.13</v>
      </c>
      <c r="N234" s="135"/>
      <c r="R234" s="137"/>
      <c r="T234" s="138"/>
      <c r="AA234" s="139"/>
      <c r="AT234" s="135" t="s">
        <v>142</v>
      </c>
      <c r="AU234" s="135" t="s">
        <v>92</v>
      </c>
      <c r="AV234" s="135" t="s">
        <v>92</v>
      </c>
      <c r="AW234" s="135" t="s">
        <v>99</v>
      </c>
      <c r="AX234" s="135" t="s">
        <v>21</v>
      </c>
      <c r="AY234" s="135" t="s">
        <v>135</v>
      </c>
    </row>
    <row r="235" spans="2:64" s="6" customFormat="1" ht="15.75" customHeight="1">
      <c r="B235" s="22"/>
      <c r="C235" s="152" t="s">
        <v>295</v>
      </c>
      <c r="D235" s="152" t="s">
        <v>235</v>
      </c>
      <c r="E235" s="153" t="s">
        <v>296</v>
      </c>
      <c r="F235" s="208" t="s">
        <v>297</v>
      </c>
      <c r="G235" s="209"/>
      <c r="H235" s="209"/>
      <c r="I235" s="209"/>
      <c r="J235" s="154" t="s">
        <v>217</v>
      </c>
      <c r="K235" s="155">
        <v>5.67</v>
      </c>
      <c r="L235" s="210">
        <v>0</v>
      </c>
      <c r="M235" s="209"/>
      <c r="N235" s="211">
        <f>ROUND($L$235*$K$235,2)</f>
        <v>0</v>
      </c>
      <c r="O235" s="204"/>
      <c r="P235" s="204"/>
      <c r="Q235" s="204"/>
      <c r="R235" s="23"/>
      <c r="T235" s="126"/>
      <c r="U235" s="29" t="s">
        <v>42</v>
      </c>
      <c r="V235" s="127">
        <v>0</v>
      </c>
      <c r="W235" s="127">
        <f>$V$235*$K$235</f>
        <v>0</v>
      </c>
      <c r="X235" s="127">
        <v>0.131</v>
      </c>
      <c r="Y235" s="127">
        <f>$X$235*$K$235</f>
        <v>0.74277</v>
      </c>
      <c r="Z235" s="127">
        <v>0</v>
      </c>
      <c r="AA235" s="128">
        <f>$Z$235*$K$235</f>
        <v>0</v>
      </c>
      <c r="AR235" s="6" t="s">
        <v>176</v>
      </c>
      <c r="AT235" s="6" t="s">
        <v>235</v>
      </c>
      <c r="AU235" s="6" t="s">
        <v>92</v>
      </c>
      <c r="AY235" s="6" t="s">
        <v>135</v>
      </c>
      <c r="BE235" s="80">
        <f>IF($U$235="základní",$N$235,0)</f>
        <v>0</v>
      </c>
      <c r="BF235" s="80">
        <f>IF($U$235="snížená",$N$235,0)</f>
        <v>0</v>
      </c>
      <c r="BG235" s="80">
        <f>IF($U$235="zákl. přenesená",$N$235,0)</f>
        <v>0</v>
      </c>
      <c r="BH235" s="80">
        <f>IF($U$235="sníž. přenesená",$N$235,0)</f>
        <v>0</v>
      </c>
      <c r="BI235" s="80">
        <f>IF($U$235="nulová",$N$235,0)</f>
        <v>0</v>
      </c>
      <c r="BJ235" s="6" t="s">
        <v>21</v>
      </c>
      <c r="BK235" s="80">
        <f>ROUND($L$235*$K$235,2)</f>
        <v>0</v>
      </c>
      <c r="BL235" s="6" t="s">
        <v>140</v>
      </c>
    </row>
    <row r="236" spans="2:51" s="6" customFormat="1" ht="15.75" customHeight="1">
      <c r="B236" s="134"/>
      <c r="E236" s="135"/>
      <c r="F236" s="214" t="s">
        <v>298</v>
      </c>
      <c r="G236" s="215"/>
      <c r="H236" s="215"/>
      <c r="I236" s="215"/>
      <c r="K236" s="136">
        <v>5.67</v>
      </c>
      <c r="N236" s="135"/>
      <c r="R236" s="137"/>
      <c r="T236" s="138"/>
      <c r="AA236" s="139"/>
      <c r="AT236" s="135" t="s">
        <v>142</v>
      </c>
      <c r="AU236" s="135" t="s">
        <v>92</v>
      </c>
      <c r="AV236" s="135" t="s">
        <v>92</v>
      </c>
      <c r="AW236" s="135" t="s">
        <v>99</v>
      </c>
      <c r="AX236" s="135" t="s">
        <v>21</v>
      </c>
      <c r="AY236" s="135" t="s">
        <v>135</v>
      </c>
    </row>
    <row r="237" spans="2:64" s="6" customFormat="1" ht="39" customHeight="1">
      <c r="B237" s="22"/>
      <c r="C237" s="122" t="s">
        <v>299</v>
      </c>
      <c r="D237" s="122" t="s">
        <v>136</v>
      </c>
      <c r="E237" s="123" t="s">
        <v>300</v>
      </c>
      <c r="F237" s="203" t="s">
        <v>301</v>
      </c>
      <c r="G237" s="204"/>
      <c r="H237" s="204"/>
      <c r="I237" s="204"/>
      <c r="J237" s="124" t="s">
        <v>217</v>
      </c>
      <c r="K237" s="125">
        <v>36</v>
      </c>
      <c r="L237" s="205">
        <v>0</v>
      </c>
      <c r="M237" s="204"/>
      <c r="N237" s="206">
        <f>ROUND($L$237*$K$237,2)</f>
        <v>0</v>
      </c>
      <c r="O237" s="204"/>
      <c r="P237" s="204"/>
      <c r="Q237" s="204"/>
      <c r="R237" s="23"/>
      <c r="T237" s="126"/>
      <c r="U237" s="29" t="s">
        <v>42</v>
      </c>
      <c r="V237" s="127">
        <v>0.06</v>
      </c>
      <c r="W237" s="127">
        <f>$V$237*$K$237</f>
        <v>2.16</v>
      </c>
      <c r="X237" s="127">
        <v>0</v>
      </c>
      <c r="Y237" s="127">
        <f>$X$237*$K$237</f>
        <v>0</v>
      </c>
      <c r="Z237" s="127">
        <v>0</v>
      </c>
      <c r="AA237" s="128">
        <f>$Z$237*$K$237</f>
        <v>0</v>
      </c>
      <c r="AR237" s="6" t="s">
        <v>140</v>
      </c>
      <c r="AT237" s="6" t="s">
        <v>136</v>
      </c>
      <c r="AU237" s="6" t="s">
        <v>92</v>
      </c>
      <c r="AY237" s="6" t="s">
        <v>135</v>
      </c>
      <c r="BE237" s="80">
        <f>IF($U$237="základní",$N$237,0)</f>
        <v>0</v>
      </c>
      <c r="BF237" s="80">
        <f>IF($U$237="snížená",$N$237,0)</f>
        <v>0</v>
      </c>
      <c r="BG237" s="80">
        <f>IF($U$237="zákl. přenesená",$N$237,0)</f>
        <v>0</v>
      </c>
      <c r="BH237" s="80">
        <f>IF($U$237="sníž. přenesená",$N$237,0)</f>
        <v>0</v>
      </c>
      <c r="BI237" s="80">
        <f>IF($U$237="nulová",$N$237,0)</f>
        <v>0</v>
      </c>
      <c r="BJ237" s="6" t="s">
        <v>21</v>
      </c>
      <c r="BK237" s="80">
        <f>ROUND($L$237*$K$237,2)</f>
        <v>0</v>
      </c>
      <c r="BL237" s="6" t="s">
        <v>140</v>
      </c>
    </row>
    <row r="238" spans="2:63" s="112" customFormat="1" ht="30.75" customHeight="1">
      <c r="B238" s="113"/>
      <c r="D238" s="121" t="s">
        <v>104</v>
      </c>
      <c r="N238" s="202">
        <f>$BK$238</f>
        <v>0</v>
      </c>
      <c r="O238" s="201"/>
      <c r="P238" s="201"/>
      <c r="Q238" s="201"/>
      <c r="R238" s="116"/>
      <c r="T238" s="117"/>
      <c r="W238" s="118">
        <f>SUM($W$239:$W$266)</f>
        <v>54.40975600000001</v>
      </c>
      <c r="Y238" s="118">
        <f>SUM($Y$239:$Y$266)</f>
        <v>26.436208120000003</v>
      </c>
      <c r="AA238" s="119">
        <f>SUM($AA$239:$AA$266)</f>
        <v>0</v>
      </c>
      <c r="AR238" s="115" t="s">
        <v>21</v>
      </c>
      <c r="AT238" s="115" t="s">
        <v>76</v>
      </c>
      <c r="AU238" s="115" t="s">
        <v>21</v>
      </c>
      <c r="AY238" s="115" t="s">
        <v>135</v>
      </c>
      <c r="BK238" s="120">
        <f>SUM($BK$239:$BK$266)</f>
        <v>0</v>
      </c>
    </row>
    <row r="239" spans="2:64" s="6" customFormat="1" ht="39" customHeight="1">
      <c r="B239" s="22"/>
      <c r="C239" s="122" t="s">
        <v>302</v>
      </c>
      <c r="D239" s="122" t="s">
        <v>136</v>
      </c>
      <c r="E239" s="123" t="s">
        <v>303</v>
      </c>
      <c r="F239" s="203" t="s">
        <v>304</v>
      </c>
      <c r="G239" s="204"/>
      <c r="H239" s="204"/>
      <c r="I239" s="204"/>
      <c r="J239" s="124" t="s">
        <v>253</v>
      </c>
      <c r="K239" s="125">
        <v>121.2</v>
      </c>
      <c r="L239" s="205">
        <v>0</v>
      </c>
      <c r="M239" s="204"/>
      <c r="N239" s="206">
        <f>ROUND($L$239*$K$239,2)</f>
        <v>0</v>
      </c>
      <c r="O239" s="204"/>
      <c r="P239" s="204"/>
      <c r="Q239" s="204"/>
      <c r="R239" s="23"/>
      <c r="T239" s="126"/>
      <c r="U239" s="29" t="s">
        <v>42</v>
      </c>
      <c r="V239" s="127">
        <v>0.216</v>
      </c>
      <c r="W239" s="127">
        <f>$V$239*$K$239</f>
        <v>26.1792</v>
      </c>
      <c r="X239" s="127">
        <v>0.1295</v>
      </c>
      <c r="Y239" s="127">
        <f>$X$239*$K$239</f>
        <v>15.695400000000001</v>
      </c>
      <c r="Z239" s="127">
        <v>0</v>
      </c>
      <c r="AA239" s="128">
        <f>$Z$239*$K$239</f>
        <v>0</v>
      </c>
      <c r="AR239" s="6" t="s">
        <v>140</v>
      </c>
      <c r="AT239" s="6" t="s">
        <v>136</v>
      </c>
      <c r="AU239" s="6" t="s">
        <v>92</v>
      </c>
      <c r="AY239" s="6" t="s">
        <v>135</v>
      </c>
      <c r="BE239" s="80">
        <f>IF($U$239="základní",$N$239,0)</f>
        <v>0</v>
      </c>
      <c r="BF239" s="80">
        <f>IF($U$239="snížená",$N$239,0)</f>
        <v>0</v>
      </c>
      <c r="BG239" s="80">
        <f>IF($U$239="zákl. přenesená",$N$239,0)</f>
        <v>0</v>
      </c>
      <c r="BH239" s="80">
        <f>IF($U$239="sníž. přenesená",$N$239,0)</f>
        <v>0</v>
      </c>
      <c r="BI239" s="80">
        <f>IF($U$239="nulová",$N$239,0)</f>
        <v>0</v>
      </c>
      <c r="BJ239" s="6" t="s">
        <v>21</v>
      </c>
      <c r="BK239" s="80">
        <f>ROUND($L$239*$K$239,2)</f>
        <v>0</v>
      </c>
      <c r="BL239" s="6" t="s">
        <v>140</v>
      </c>
    </row>
    <row r="240" spans="2:51" s="6" customFormat="1" ht="15.75" customHeight="1">
      <c r="B240" s="129"/>
      <c r="E240" s="130"/>
      <c r="F240" s="212" t="s">
        <v>147</v>
      </c>
      <c r="G240" s="213"/>
      <c r="H240" s="213"/>
      <c r="I240" s="213"/>
      <c r="K240" s="130"/>
      <c r="N240" s="130"/>
      <c r="R240" s="131"/>
      <c r="T240" s="132"/>
      <c r="AA240" s="133"/>
      <c r="AT240" s="130" t="s">
        <v>142</v>
      </c>
      <c r="AU240" s="130" t="s">
        <v>92</v>
      </c>
      <c r="AV240" s="130" t="s">
        <v>21</v>
      </c>
      <c r="AW240" s="130" t="s">
        <v>99</v>
      </c>
      <c r="AX240" s="130" t="s">
        <v>77</v>
      </c>
      <c r="AY240" s="130" t="s">
        <v>135</v>
      </c>
    </row>
    <row r="241" spans="2:51" s="6" customFormat="1" ht="15.75" customHeight="1">
      <c r="B241" s="134"/>
      <c r="E241" s="135"/>
      <c r="F241" s="214" t="s">
        <v>305</v>
      </c>
      <c r="G241" s="215"/>
      <c r="H241" s="215"/>
      <c r="I241" s="215"/>
      <c r="K241" s="136">
        <v>121.2</v>
      </c>
      <c r="N241" s="135"/>
      <c r="R241" s="137"/>
      <c r="T241" s="138"/>
      <c r="AA241" s="139"/>
      <c r="AT241" s="135" t="s">
        <v>142</v>
      </c>
      <c r="AU241" s="135" t="s">
        <v>92</v>
      </c>
      <c r="AV241" s="135" t="s">
        <v>92</v>
      </c>
      <c r="AW241" s="135" t="s">
        <v>99</v>
      </c>
      <c r="AX241" s="135" t="s">
        <v>21</v>
      </c>
      <c r="AY241" s="135" t="s">
        <v>135</v>
      </c>
    </row>
    <row r="242" spans="2:64" s="6" customFormat="1" ht="27" customHeight="1">
      <c r="B242" s="22"/>
      <c r="C242" s="152" t="s">
        <v>306</v>
      </c>
      <c r="D242" s="152" t="s">
        <v>235</v>
      </c>
      <c r="E242" s="153" t="s">
        <v>307</v>
      </c>
      <c r="F242" s="208" t="s">
        <v>308</v>
      </c>
      <c r="G242" s="209"/>
      <c r="H242" s="209"/>
      <c r="I242" s="209"/>
      <c r="J242" s="154" t="s">
        <v>309</v>
      </c>
      <c r="K242" s="155">
        <v>252.193</v>
      </c>
      <c r="L242" s="210">
        <v>0</v>
      </c>
      <c r="M242" s="209"/>
      <c r="N242" s="211">
        <f>ROUND($L$242*$K$242,2)</f>
        <v>0</v>
      </c>
      <c r="O242" s="204"/>
      <c r="P242" s="204"/>
      <c r="Q242" s="204"/>
      <c r="R242" s="23"/>
      <c r="T242" s="126"/>
      <c r="U242" s="29" t="s">
        <v>42</v>
      </c>
      <c r="V242" s="127">
        <v>0</v>
      </c>
      <c r="W242" s="127">
        <f>$V$242*$K$242</f>
        <v>0</v>
      </c>
      <c r="X242" s="127">
        <v>0.014</v>
      </c>
      <c r="Y242" s="127">
        <f>$X$242*$K$242</f>
        <v>3.5307020000000002</v>
      </c>
      <c r="Z242" s="127">
        <v>0</v>
      </c>
      <c r="AA242" s="128">
        <f>$Z$242*$K$242</f>
        <v>0</v>
      </c>
      <c r="AR242" s="6" t="s">
        <v>176</v>
      </c>
      <c r="AT242" s="6" t="s">
        <v>235</v>
      </c>
      <c r="AU242" s="6" t="s">
        <v>92</v>
      </c>
      <c r="AY242" s="6" t="s">
        <v>135</v>
      </c>
      <c r="BE242" s="80">
        <f>IF($U$242="základní",$N$242,0)</f>
        <v>0</v>
      </c>
      <c r="BF242" s="80">
        <f>IF($U$242="snížená",$N$242,0)</f>
        <v>0</v>
      </c>
      <c r="BG242" s="80">
        <f>IF($U$242="zákl. přenesená",$N$242,0)</f>
        <v>0</v>
      </c>
      <c r="BH242" s="80">
        <f>IF($U$242="sníž. přenesená",$N$242,0)</f>
        <v>0</v>
      </c>
      <c r="BI242" s="80">
        <f>IF($U$242="nulová",$N$242,0)</f>
        <v>0</v>
      </c>
      <c r="BJ242" s="6" t="s">
        <v>21</v>
      </c>
      <c r="BK242" s="80">
        <f>ROUND($L$242*$K$242,2)</f>
        <v>0</v>
      </c>
      <c r="BL242" s="6" t="s">
        <v>140</v>
      </c>
    </row>
    <row r="243" spans="2:51" s="6" customFormat="1" ht="15.75" customHeight="1">
      <c r="B243" s="134"/>
      <c r="E243" s="135"/>
      <c r="F243" s="214" t="s">
        <v>310</v>
      </c>
      <c r="G243" s="215"/>
      <c r="H243" s="215"/>
      <c r="I243" s="215"/>
      <c r="K243" s="136">
        <v>247.248</v>
      </c>
      <c r="N243" s="135"/>
      <c r="R243" s="137"/>
      <c r="T243" s="138"/>
      <c r="AA243" s="139"/>
      <c r="AT243" s="135" t="s">
        <v>142</v>
      </c>
      <c r="AU243" s="135" t="s">
        <v>92</v>
      </c>
      <c r="AV243" s="135" t="s">
        <v>92</v>
      </c>
      <c r="AW243" s="135" t="s">
        <v>99</v>
      </c>
      <c r="AX243" s="135" t="s">
        <v>21</v>
      </c>
      <c r="AY243" s="135" t="s">
        <v>135</v>
      </c>
    </row>
    <row r="244" spans="2:64" s="6" customFormat="1" ht="27" customHeight="1">
      <c r="B244" s="22"/>
      <c r="C244" s="122" t="s">
        <v>311</v>
      </c>
      <c r="D244" s="122" t="s">
        <v>136</v>
      </c>
      <c r="E244" s="123" t="s">
        <v>312</v>
      </c>
      <c r="F244" s="203" t="s">
        <v>313</v>
      </c>
      <c r="G244" s="204"/>
      <c r="H244" s="204"/>
      <c r="I244" s="204"/>
      <c r="J244" s="124" t="s">
        <v>146</v>
      </c>
      <c r="K244" s="125">
        <v>1.818</v>
      </c>
      <c r="L244" s="205">
        <v>0</v>
      </c>
      <c r="M244" s="204"/>
      <c r="N244" s="206">
        <f>ROUND($L$244*$K$244,2)</f>
        <v>0</v>
      </c>
      <c r="O244" s="204"/>
      <c r="P244" s="204"/>
      <c r="Q244" s="204"/>
      <c r="R244" s="23"/>
      <c r="T244" s="126"/>
      <c r="U244" s="29" t="s">
        <v>42</v>
      </c>
      <c r="V244" s="127">
        <v>1.442</v>
      </c>
      <c r="W244" s="127">
        <f>$V$244*$K$244</f>
        <v>2.621556</v>
      </c>
      <c r="X244" s="127">
        <v>2.25634</v>
      </c>
      <c r="Y244" s="127">
        <f>$X$244*$K$244</f>
        <v>4.10202612</v>
      </c>
      <c r="Z244" s="127">
        <v>0</v>
      </c>
      <c r="AA244" s="128">
        <f>$Z$244*$K$244</f>
        <v>0</v>
      </c>
      <c r="AR244" s="6" t="s">
        <v>140</v>
      </c>
      <c r="AT244" s="6" t="s">
        <v>136</v>
      </c>
      <c r="AU244" s="6" t="s">
        <v>92</v>
      </c>
      <c r="AY244" s="6" t="s">
        <v>135</v>
      </c>
      <c r="BE244" s="80">
        <f>IF($U$244="základní",$N$244,0)</f>
        <v>0</v>
      </c>
      <c r="BF244" s="80">
        <f>IF($U$244="snížená",$N$244,0)</f>
        <v>0</v>
      </c>
      <c r="BG244" s="80">
        <f>IF($U$244="zákl. přenesená",$N$244,0)</f>
        <v>0</v>
      </c>
      <c r="BH244" s="80">
        <f>IF($U$244="sníž. přenesená",$N$244,0)</f>
        <v>0</v>
      </c>
      <c r="BI244" s="80">
        <f>IF($U$244="nulová",$N$244,0)</f>
        <v>0</v>
      </c>
      <c r="BJ244" s="6" t="s">
        <v>21</v>
      </c>
      <c r="BK244" s="80">
        <f>ROUND($L$244*$K$244,2)</f>
        <v>0</v>
      </c>
      <c r="BL244" s="6" t="s">
        <v>140</v>
      </c>
    </row>
    <row r="245" spans="2:51" s="6" customFormat="1" ht="15.75" customHeight="1">
      <c r="B245" s="129"/>
      <c r="E245" s="130"/>
      <c r="F245" s="212" t="s">
        <v>314</v>
      </c>
      <c r="G245" s="213"/>
      <c r="H245" s="213"/>
      <c r="I245" s="213"/>
      <c r="K245" s="130"/>
      <c r="N245" s="130"/>
      <c r="R245" s="131"/>
      <c r="T245" s="132"/>
      <c r="AA245" s="133"/>
      <c r="AT245" s="130" t="s">
        <v>142</v>
      </c>
      <c r="AU245" s="130" t="s">
        <v>92</v>
      </c>
      <c r="AV245" s="130" t="s">
        <v>21</v>
      </c>
      <c r="AW245" s="130" t="s">
        <v>99</v>
      </c>
      <c r="AX245" s="130" t="s">
        <v>77</v>
      </c>
      <c r="AY245" s="130" t="s">
        <v>135</v>
      </c>
    </row>
    <row r="246" spans="2:51" s="6" customFormat="1" ht="15.75" customHeight="1">
      <c r="B246" s="134"/>
      <c r="E246" s="135"/>
      <c r="F246" s="214" t="s">
        <v>315</v>
      </c>
      <c r="G246" s="215"/>
      <c r="H246" s="215"/>
      <c r="I246" s="215"/>
      <c r="K246" s="136">
        <v>1.818</v>
      </c>
      <c r="N246" s="135"/>
      <c r="R246" s="137"/>
      <c r="T246" s="138"/>
      <c r="AA246" s="139"/>
      <c r="AT246" s="135" t="s">
        <v>142</v>
      </c>
      <c r="AU246" s="135" t="s">
        <v>92</v>
      </c>
      <c r="AV246" s="135" t="s">
        <v>92</v>
      </c>
      <c r="AW246" s="135" t="s">
        <v>99</v>
      </c>
      <c r="AX246" s="135" t="s">
        <v>21</v>
      </c>
      <c r="AY246" s="135" t="s">
        <v>135</v>
      </c>
    </row>
    <row r="247" spans="2:64" s="6" customFormat="1" ht="27" customHeight="1">
      <c r="B247" s="22"/>
      <c r="C247" s="122" t="s">
        <v>316</v>
      </c>
      <c r="D247" s="122" t="s">
        <v>136</v>
      </c>
      <c r="E247" s="123" t="s">
        <v>317</v>
      </c>
      <c r="F247" s="203" t="s">
        <v>318</v>
      </c>
      <c r="G247" s="204"/>
      <c r="H247" s="204"/>
      <c r="I247" s="204"/>
      <c r="J247" s="124" t="s">
        <v>309</v>
      </c>
      <c r="K247" s="125">
        <v>7</v>
      </c>
      <c r="L247" s="205">
        <v>0</v>
      </c>
      <c r="M247" s="204"/>
      <c r="N247" s="206">
        <f>ROUND($L$247*$K$247,2)</f>
        <v>0</v>
      </c>
      <c r="O247" s="204"/>
      <c r="P247" s="204"/>
      <c r="Q247" s="204"/>
      <c r="R247" s="23"/>
      <c r="T247" s="126"/>
      <c r="U247" s="29" t="s">
        <v>42</v>
      </c>
      <c r="V247" s="127">
        <v>1.181</v>
      </c>
      <c r="W247" s="127">
        <f>$V$247*$K$247</f>
        <v>8.267</v>
      </c>
      <c r="X247" s="127">
        <v>0</v>
      </c>
      <c r="Y247" s="127">
        <f>$X$247*$K$247</f>
        <v>0</v>
      </c>
      <c r="Z247" s="127">
        <v>0</v>
      </c>
      <c r="AA247" s="128">
        <f>$Z$247*$K$247</f>
        <v>0</v>
      </c>
      <c r="AR247" s="6" t="s">
        <v>140</v>
      </c>
      <c r="AT247" s="6" t="s">
        <v>136</v>
      </c>
      <c r="AU247" s="6" t="s">
        <v>92</v>
      </c>
      <c r="AY247" s="6" t="s">
        <v>135</v>
      </c>
      <c r="BE247" s="80">
        <f>IF($U$247="základní",$N$247,0)</f>
        <v>0</v>
      </c>
      <c r="BF247" s="80">
        <f>IF($U$247="snížená",$N$247,0)</f>
        <v>0</v>
      </c>
      <c r="BG247" s="80">
        <f>IF($U$247="zákl. přenesená",$N$247,0)</f>
        <v>0</v>
      </c>
      <c r="BH247" s="80">
        <f>IF($U$247="sníž. přenesená",$N$247,0)</f>
        <v>0</v>
      </c>
      <c r="BI247" s="80">
        <f>IF($U$247="nulová",$N$247,0)</f>
        <v>0</v>
      </c>
      <c r="BJ247" s="6" t="s">
        <v>21</v>
      </c>
      <c r="BK247" s="80">
        <f>ROUND($L$247*$K$247,2)</f>
        <v>0</v>
      </c>
      <c r="BL247" s="6" t="s">
        <v>140</v>
      </c>
    </row>
    <row r="248" spans="2:64" s="6" customFormat="1" ht="15.75" customHeight="1">
      <c r="B248" s="22"/>
      <c r="C248" s="152" t="s">
        <v>319</v>
      </c>
      <c r="D248" s="152" t="s">
        <v>235</v>
      </c>
      <c r="E248" s="153" t="s">
        <v>320</v>
      </c>
      <c r="F248" s="208" t="s">
        <v>398</v>
      </c>
      <c r="G248" s="209"/>
      <c r="H248" s="209"/>
      <c r="I248" s="209"/>
      <c r="J248" s="154" t="s">
        <v>309</v>
      </c>
      <c r="K248" s="155">
        <v>1</v>
      </c>
      <c r="L248" s="210">
        <v>0</v>
      </c>
      <c r="M248" s="209"/>
      <c r="N248" s="211">
        <f>ROUND($L$248*$K$248,2)</f>
        <v>0</v>
      </c>
      <c r="O248" s="204"/>
      <c r="P248" s="204"/>
      <c r="Q248" s="204"/>
      <c r="R248" s="23"/>
      <c r="T248" s="126"/>
      <c r="U248" s="29" t="s">
        <v>42</v>
      </c>
      <c r="V248" s="127">
        <v>0</v>
      </c>
      <c r="W248" s="127">
        <f>$V$248*$K$248</f>
        <v>0</v>
      </c>
      <c r="X248" s="127">
        <v>0.035</v>
      </c>
      <c r="Y248" s="127">
        <f>$X$248*$K$248</f>
        <v>0.035</v>
      </c>
      <c r="Z248" s="127">
        <v>0</v>
      </c>
      <c r="AA248" s="128">
        <f>$Z$248*$K$248</f>
        <v>0</v>
      </c>
      <c r="AR248" s="6" t="s">
        <v>176</v>
      </c>
      <c r="AT248" s="6" t="s">
        <v>235</v>
      </c>
      <c r="AU248" s="6" t="s">
        <v>92</v>
      </c>
      <c r="AY248" s="6" t="s">
        <v>135</v>
      </c>
      <c r="BE248" s="80">
        <f>IF($U$248="základní",$N$248,0)</f>
        <v>0</v>
      </c>
      <c r="BF248" s="80">
        <f>IF($U$248="snížená",$N$248,0)</f>
        <v>0</v>
      </c>
      <c r="BG248" s="80">
        <f>IF($U$248="zákl. přenesená",$N$248,0)</f>
        <v>0</v>
      </c>
      <c r="BH248" s="80">
        <f>IF($U$248="sníž. přenesená",$N$248,0)</f>
        <v>0</v>
      </c>
      <c r="BI248" s="80">
        <f>IF($U$248="nulová",$N$248,0)</f>
        <v>0</v>
      </c>
      <c r="BJ248" s="6" t="s">
        <v>21</v>
      </c>
      <c r="BK248" s="80">
        <f>ROUND($L$248*$K$248,2)</f>
        <v>0</v>
      </c>
      <c r="BL248" s="6" t="s">
        <v>140</v>
      </c>
    </row>
    <row r="249" spans="2:64" s="6" customFormat="1" ht="15.75" customHeight="1">
      <c r="B249" s="22"/>
      <c r="C249" s="152" t="s">
        <v>321</v>
      </c>
      <c r="D249" s="152" t="s">
        <v>235</v>
      </c>
      <c r="E249" s="153" t="s">
        <v>322</v>
      </c>
      <c r="F249" s="208" t="s">
        <v>399</v>
      </c>
      <c r="G249" s="209"/>
      <c r="H249" s="209"/>
      <c r="I249" s="209"/>
      <c r="J249" s="154" t="s">
        <v>309</v>
      </c>
      <c r="K249" s="155">
        <v>1</v>
      </c>
      <c r="L249" s="210">
        <v>0</v>
      </c>
      <c r="M249" s="209"/>
      <c r="N249" s="211">
        <f>ROUND($L$249*$K$249,2)</f>
        <v>0</v>
      </c>
      <c r="O249" s="204"/>
      <c r="P249" s="204"/>
      <c r="Q249" s="204"/>
      <c r="R249" s="23"/>
      <c r="T249" s="126"/>
      <c r="U249" s="29" t="s">
        <v>42</v>
      </c>
      <c r="V249" s="127">
        <v>0</v>
      </c>
      <c r="W249" s="127">
        <f>$V$249*$K$249</f>
        <v>0</v>
      </c>
      <c r="X249" s="127">
        <v>0.035</v>
      </c>
      <c r="Y249" s="127">
        <f>$X$249*$K$249</f>
        <v>0.035</v>
      </c>
      <c r="Z249" s="127">
        <v>0</v>
      </c>
      <c r="AA249" s="128">
        <f>$Z$249*$K$249</f>
        <v>0</v>
      </c>
      <c r="AR249" s="6" t="s">
        <v>176</v>
      </c>
      <c r="AT249" s="6" t="s">
        <v>235</v>
      </c>
      <c r="AU249" s="6" t="s">
        <v>92</v>
      </c>
      <c r="AY249" s="6" t="s">
        <v>135</v>
      </c>
      <c r="BE249" s="80">
        <f>IF($U$249="základní",$N$249,0)</f>
        <v>0</v>
      </c>
      <c r="BF249" s="80">
        <f>IF($U$249="snížená",$N$249,0)</f>
        <v>0</v>
      </c>
      <c r="BG249" s="80">
        <f>IF($U$249="zákl. přenesená",$N$249,0)</f>
        <v>0</v>
      </c>
      <c r="BH249" s="80">
        <f>IF($U$249="sníž. přenesená",$N$249,0)</f>
        <v>0</v>
      </c>
      <c r="BI249" s="80">
        <f>IF($U$249="nulová",$N$249,0)</f>
        <v>0</v>
      </c>
      <c r="BJ249" s="6" t="s">
        <v>21</v>
      </c>
      <c r="BK249" s="80">
        <f>ROUND($L$249*$K$249,2)</f>
        <v>0</v>
      </c>
      <c r="BL249" s="6" t="s">
        <v>140</v>
      </c>
    </row>
    <row r="250" spans="2:64" s="6" customFormat="1" ht="15.75" customHeight="1">
      <c r="B250" s="22"/>
      <c r="C250" s="152" t="s">
        <v>323</v>
      </c>
      <c r="D250" s="152" t="s">
        <v>235</v>
      </c>
      <c r="E250" s="153" t="s">
        <v>324</v>
      </c>
      <c r="F250" s="208" t="s">
        <v>400</v>
      </c>
      <c r="G250" s="209"/>
      <c r="H250" s="209"/>
      <c r="I250" s="209"/>
      <c r="J250" s="154" t="s">
        <v>309</v>
      </c>
      <c r="K250" s="155">
        <v>1</v>
      </c>
      <c r="L250" s="210">
        <v>0</v>
      </c>
      <c r="M250" s="209"/>
      <c r="N250" s="211">
        <f>ROUND($L$250*$K$250,2)</f>
        <v>0</v>
      </c>
      <c r="O250" s="204"/>
      <c r="P250" s="204"/>
      <c r="Q250" s="204"/>
      <c r="R250" s="23"/>
      <c r="T250" s="126"/>
      <c r="U250" s="29" t="s">
        <v>42</v>
      </c>
      <c r="V250" s="127">
        <v>0</v>
      </c>
      <c r="W250" s="127">
        <f>$V$250*$K$250</f>
        <v>0</v>
      </c>
      <c r="X250" s="127">
        <v>0.035</v>
      </c>
      <c r="Y250" s="127">
        <f>$X$250*$K$250</f>
        <v>0.035</v>
      </c>
      <c r="Z250" s="127">
        <v>0</v>
      </c>
      <c r="AA250" s="128">
        <f>$Z$250*$K$250</f>
        <v>0</v>
      </c>
      <c r="AR250" s="6" t="s">
        <v>176</v>
      </c>
      <c r="AT250" s="6" t="s">
        <v>235</v>
      </c>
      <c r="AU250" s="6" t="s">
        <v>92</v>
      </c>
      <c r="AY250" s="6" t="s">
        <v>135</v>
      </c>
      <c r="BE250" s="80">
        <f>IF($U$250="základní",$N$250,0)</f>
        <v>0</v>
      </c>
      <c r="BF250" s="80">
        <f>IF($U$250="snížená",$N$250,0)</f>
        <v>0</v>
      </c>
      <c r="BG250" s="80">
        <f>IF($U$250="zákl. přenesená",$N$250,0)</f>
        <v>0</v>
      </c>
      <c r="BH250" s="80">
        <f>IF($U$250="sníž. přenesená",$N$250,0)</f>
        <v>0</v>
      </c>
      <c r="BI250" s="80">
        <f>IF($U$250="nulová",$N$250,0)</f>
        <v>0</v>
      </c>
      <c r="BJ250" s="6" t="s">
        <v>21</v>
      </c>
      <c r="BK250" s="80">
        <f>ROUND($L$250*$K$250,2)</f>
        <v>0</v>
      </c>
      <c r="BL250" s="6" t="s">
        <v>140</v>
      </c>
    </row>
    <row r="251" spans="2:64" s="6" customFormat="1" ht="15.75" customHeight="1">
      <c r="B251" s="22"/>
      <c r="C251" s="152" t="s">
        <v>325</v>
      </c>
      <c r="D251" s="152" t="s">
        <v>235</v>
      </c>
      <c r="E251" s="153" t="s">
        <v>326</v>
      </c>
      <c r="F251" s="208" t="s">
        <v>401</v>
      </c>
      <c r="G251" s="209"/>
      <c r="H251" s="209"/>
      <c r="I251" s="209"/>
      <c r="J251" s="154" t="s">
        <v>309</v>
      </c>
      <c r="K251" s="155">
        <v>1</v>
      </c>
      <c r="L251" s="210">
        <v>0</v>
      </c>
      <c r="M251" s="209"/>
      <c r="N251" s="211">
        <f>ROUND($L$251*$K$251,2)</f>
        <v>0</v>
      </c>
      <c r="O251" s="204"/>
      <c r="P251" s="204"/>
      <c r="Q251" s="204"/>
      <c r="R251" s="23"/>
      <c r="T251" s="126"/>
      <c r="U251" s="29" t="s">
        <v>42</v>
      </c>
      <c r="V251" s="127">
        <v>0</v>
      </c>
      <c r="W251" s="127">
        <f>$V$251*$K$251</f>
        <v>0</v>
      </c>
      <c r="X251" s="127">
        <v>0.035</v>
      </c>
      <c r="Y251" s="127">
        <f>$X$251*$K$251</f>
        <v>0.035</v>
      </c>
      <c r="Z251" s="127">
        <v>0</v>
      </c>
      <c r="AA251" s="128">
        <f>$Z$251*$K$251</f>
        <v>0</v>
      </c>
      <c r="AR251" s="6" t="s">
        <v>176</v>
      </c>
      <c r="AT251" s="6" t="s">
        <v>235</v>
      </c>
      <c r="AU251" s="6" t="s">
        <v>92</v>
      </c>
      <c r="AY251" s="6" t="s">
        <v>135</v>
      </c>
      <c r="BE251" s="80">
        <f>IF($U$251="základní",$N$251,0)</f>
        <v>0</v>
      </c>
      <c r="BF251" s="80">
        <f>IF($U$251="snížená",$N$251,0)</f>
        <v>0</v>
      </c>
      <c r="BG251" s="80">
        <f>IF($U$251="zákl. přenesená",$N$251,0)</f>
        <v>0</v>
      </c>
      <c r="BH251" s="80">
        <f>IF($U$251="sníž. přenesená",$N$251,0)</f>
        <v>0</v>
      </c>
      <c r="BI251" s="80">
        <f>IF($U$251="nulová",$N$251,0)</f>
        <v>0</v>
      </c>
      <c r="BJ251" s="6" t="s">
        <v>21</v>
      </c>
      <c r="BK251" s="80">
        <f>ROUND($L$251*$K$251,2)</f>
        <v>0</v>
      </c>
      <c r="BL251" s="6" t="s">
        <v>140</v>
      </c>
    </row>
    <row r="252" spans="2:64" s="6" customFormat="1" ht="15.75" customHeight="1">
      <c r="B252" s="22"/>
      <c r="C252" s="152" t="s">
        <v>327</v>
      </c>
      <c r="D252" s="152" t="s">
        <v>235</v>
      </c>
      <c r="E252" s="153" t="s">
        <v>328</v>
      </c>
      <c r="F252" s="208" t="s">
        <v>402</v>
      </c>
      <c r="G252" s="209"/>
      <c r="H252" s="209"/>
      <c r="I252" s="209"/>
      <c r="J252" s="154" t="s">
        <v>309</v>
      </c>
      <c r="K252" s="155">
        <v>1</v>
      </c>
      <c r="L252" s="210">
        <v>0</v>
      </c>
      <c r="M252" s="209"/>
      <c r="N252" s="211">
        <f>ROUND($L$252*$K$252,2)</f>
        <v>0</v>
      </c>
      <c r="O252" s="204"/>
      <c r="P252" s="204"/>
      <c r="Q252" s="204"/>
      <c r="R252" s="23"/>
      <c r="T252" s="126"/>
      <c r="U252" s="29" t="s">
        <v>42</v>
      </c>
      <c r="V252" s="127">
        <v>0</v>
      </c>
      <c r="W252" s="127">
        <f>$V$252*$K$252</f>
        <v>0</v>
      </c>
      <c r="X252" s="127">
        <v>0.035</v>
      </c>
      <c r="Y252" s="127">
        <f>$X$252*$K$252</f>
        <v>0.035</v>
      </c>
      <c r="Z252" s="127">
        <v>0</v>
      </c>
      <c r="AA252" s="128">
        <f>$Z$252*$K$252</f>
        <v>0</v>
      </c>
      <c r="AR252" s="6" t="s">
        <v>176</v>
      </c>
      <c r="AT252" s="6" t="s">
        <v>235</v>
      </c>
      <c r="AU252" s="6" t="s">
        <v>92</v>
      </c>
      <c r="AY252" s="6" t="s">
        <v>135</v>
      </c>
      <c r="BE252" s="80">
        <f>IF($U$252="základní",$N$252,0)</f>
        <v>0</v>
      </c>
      <c r="BF252" s="80">
        <f>IF($U$252="snížená",$N$252,0)</f>
        <v>0</v>
      </c>
      <c r="BG252" s="80">
        <f>IF($U$252="zákl. přenesená",$N$252,0)</f>
        <v>0</v>
      </c>
      <c r="BH252" s="80">
        <f>IF($U$252="sníž. přenesená",$N$252,0)</f>
        <v>0</v>
      </c>
      <c r="BI252" s="80">
        <f>IF($U$252="nulová",$N$252,0)</f>
        <v>0</v>
      </c>
      <c r="BJ252" s="6" t="s">
        <v>21</v>
      </c>
      <c r="BK252" s="80">
        <f>ROUND($L$252*$K$252,2)</f>
        <v>0</v>
      </c>
      <c r="BL252" s="6" t="s">
        <v>140</v>
      </c>
    </row>
    <row r="253" spans="2:64" s="6" customFormat="1" ht="15.75" customHeight="1">
      <c r="B253" s="22"/>
      <c r="C253" s="152" t="s">
        <v>329</v>
      </c>
      <c r="D253" s="152" t="s">
        <v>235</v>
      </c>
      <c r="E253" s="153" t="s">
        <v>330</v>
      </c>
      <c r="F253" s="208" t="s">
        <v>403</v>
      </c>
      <c r="G253" s="209"/>
      <c r="H253" s="209"/>
      <c r="I253" s="209"/>
      <c r="J253" s="154" t="s">
        <v>309</v>
      </c>
      <c r="K253" s="155">
        <v>1</v>
      </c>
      <c r="L253" s="210">
        <v>0</v>
      </c>
      <c r="M253" s="209"/>
      <c r="N253" s="211">
        <f>ROUND($L$253*$K$253,2)</f>
        <v>0</v>
      </c>
      <c r="O253" s="204"/>
      <c r="P253" s="204"/>
      <c r="Q253" s="204"/>
      <c r="R253" s="23"/>
      <c r="T253" s="126"/>
      <c r="U253" s="29" t="s">
        <v>42</v>
      </c>
      <c r="V253" s="127">
        <v>0</v>
      </c>
      <c r="W253" s="127">
        <f>$V$253*$K$253</f>
        <v>0</v>
      </c>
      <c r="X253" s="127">
        <v>0.035</v>
      </c>
      <c r="Y253" s="127">
        <f>$X$253*$K$253</f>
        <v>0.035</v>
      </c>
      <c r="Z253" s="127">
        <v>0</v>
      </c>
      <c r="AA253" s="128">
        <f>$Z$253*$K$253</f>
        <v>0</v>
      </c>
      <c r="AR253" s="6" t="s">
        <v>176</v>
      </c>
      <c r="AT253" s="6" t="s">
        <v>235</v>
      </c>
      <c r="AU253" s="6" t="s">
        <v>92</v>
      </c>
      <c r="AY253" s="6" t="s">
        <v>135</v>
      </c>
      <c r="BE253" s="80">
        <f>IF($U$253="základní",$N$253,0)</f>
        <v>0</v>
      </c>
      <c r="BF253" s="80">
        <f>IF($U$253="snížená",$N$253,0)</f>
        <v>0</v>
      </c>
      <c r="BG253" s="80">
        <f>IF($U$253="zákl. přenesená",$N$253,0)</f>
        <v>0</v>
      </c>
      <c r="BH253" s="80">
        <f>IF($U$253="sníž. přenesená",$N$253,0)</f>
        <v>0</v>
      </c>
      <c r="BI253" s="80">
        <f>IF($U$253="nulová",$N$253,0)</f>
        <v>0</v>
      </c>
      <c r="BJ253" s="6" t="s">
        <v>21</v>
      </c>
      <c r="BK253" s="80">
        <f>ROUND($L$253*$K$253,2)</f>
        <v>0</v>
      </c>
      <c r="BL253" s="6" t="s">
        <v>140</v>
      </c>
    </row>
    <row r="254" spans="2:64" s="6" customFormat="1" ht="15.75" customHeight="1">
      <c r="B254" s="22"/>
      <c r="C254" s="152" t="s">
        <v>331</v>
      </c>
      <c r="D254" s="152" t="s">
        <v>235</v>
      </c>
      <c r="E254" s="153" t="s">
        <v>332</v>
      </c>
      <c r="F254" s="208" t="s">
        <v>404</v>
      </c>
      <c r="G254" s="209"/>
      <c r="H254" s="209"/>
      <c r="I254" s="209"/>
      <c r="J254" s="154" t="s">
        <v>309</v>
      </c>
      <c r="K254" s="155">
        <v>1</v>
      </c>
      <c r="L254" s="210">
        <v>0</v>
      </c>
      <c r="M254" s="209"/>
      <c r="N254" s="211">
        <f>ROUND($L$254*$K$254,2)</f>
        <v>0</v>
      </c>
      <c r="O254" s="204"/>
      <c r="P254" s="204"/>
      <c r="Q254" s="204"/>
      <c r="R254" s="23"/>
      <c r="T254" s="126"/>
      <c r="U254" s="29" t="s">
        <v>42</v>
      </c>
      <c r="V254" s="127">
        <v>0</v>
      </c>
      <c r="W254" s="127">
        <f>$V$254*$K$254</f>
        <v>0</v>
      </c>
      <c r="X254" s="127">
        <v>0.035</v>
      </c>
      <c r="Y254" s="127">
        <f>$X$254*$K$254</f>
        <v>0.035</v>
      </c>
      <c r="Z254" s="127">
        <v>0</v>
      </c>
      <c r="AA254" s="128">
        <f>$Z$254*$K$254</f>
        <v>0</v>
      </c>
      <c r="AR254" s="6" t="s">
        <v>176</v>
      </c>
      <c r="AT254" s="6" t="s">
        <v>235</v>
      </c>
      <c r="AU254" s="6" t="s">
        <v>92</v>
      </c>
      <c r="AY254" s="6" t="s">
        <v>135</v>
      </c>
      <c r="BE254" s="80">
        <f>IF($U$254="základní",$N$254,0)</f>
        <v>0</v>
      </c>
      <c r="BF254" s="80">
        <f>IF($U$254="snížená",$N$254,0)</f>
        <v>0</v>
      </c>
      <c r="BG254" s="80">
        <f>IF($U$254="zákl. přenesená",$N$254,0)</f>
        <v>0</v>
      </c>
      <c r="BH254" s="80">
        <f>IF($U$254="sníž. přenesená",$N$254,0)</f>
        <v>0</v>
      </c>
      <c r="BI254" s="80">
        <f>IF($U$254="nulová",$N$254,0)</f>
        <v>0</v>
      </c>
      <c r="BJ254" s="6" t="s">
        <v>21</v>
      </c>
      <c r="BK254" s="80">
        <f>ROUND($L$254*$K$254,2)</f>
        <v>0</v>
      </c>
      <c r="BL254" s="6" t="s">
        <v>140</v>
      </c>
    </row>
    <row r="255" spans="2:64" s="6" customFormat="1" ht="27" customHeight="1">
      <c r="B255" s="22"/>
      <c r="C255" s="122" t="s">
        <v>333</v>
      </c>
      <c r="D255" s="122" t="s">
        <v>136</v>
      </c>
      <c r="E255" s="123" t="s">
        <v>334</v>
      </c>
      <c r="F255" s="203" t="s">
        <v>335</v>
      </c>
      <c r="G255" s="204"/>
      <c r="H255" s="204"/>
      <c r="I255" s="204"/>
      <c r="J255" s="124" t="s">
        <v>309</v>
      </c>
      <c r="K255" s="125">
        <v>1</v>
      </c>
      <c r="L255" s="205">
        <v>0</v>
      </c>
      <c r="M255" s="204"/>
      <c r="N255" s="206">
        <f>ROUND($L$255*$K$255,2)</f>
        <v>0</v>
      </c>
      <c r="O255" s="204"/>
      <c r="P255" s="204"/>
      <c r="Q255" s="204"/>
      <c r="R255" s="23"/>
      <c r="T255" s="126"/>
      <c r="U255" s="29" t="s">
        <v>42</v>
      </c>
      <c r="V255" s="127">
        <v>1.283</v>
      </c>
      <c r="W255" s="127">
        <f>$V$255*$K$255</f>
        <v>1.283</v>
      </c>
      <c r="X255" s="127">
        <v>0</v>
      </c>
      <c r="Y255" s="127">
        <f>$X$255*$K$255</f>
        <v>0</v>
      </c>
      <c r="Z255" s="127">
        <v>0</v>
      </c>
      <c r="AA255" s="128">
        <f>$Z$255*$K$255</f>
        <v>0</v>
      </c>
      <c r="AR255" s="6" t="s">
        <v>140</v>
      </c>
      <c r="AT255" s="6" t="s">
        <v>136</v>
      </c>
      <c r="AU255" s="6" t="s">
        <v>92</v>
      </c>
      <c r="AY255" s="6" t="s">
        <v>135</v>
      </c>
      <c r="BE255" s="80">
        <f>IF($U$255="základní",$N$255,0)</f>
        <v>0</v>
      </c>
      <c r="BF255" s="80">
        <f>IF($U$255="snížená",$N$255,0)</f>
        <v>0</v>
      </c>
      <c r="BG255" s="80">
        <f>IF($U$255="zákl. přenesená",$N$255,0)</f>
        <v>0</v>
      </c>
      <c r="BH255" s="80">
        <f>IF($U$255="sníž. přenesená",$N$255,0)</f>
        <v>0</v>
      </c>
      <c r="BI255" s="80">
        <f>IF($U$255="nulová",$N$255,0)</f>
        <v>0</v>
      </c>
      <c r="BJ255" s="6" t="s">
        <v>21</v>
      </c>
      <c r="BK255" s="80">
        <f>ROUND($L$255*$K$255,2)</f>
        <v>0</v>
      </c>
      <c r="BL255" s="6" t="s">
        <v>140</v>
      </c>
    </row>
    <row r="256" spans="2:64" s="6" customFormat="1" ht="27" customHeight="1">
      <c r="B256" s="22"/>
      <c r="C256" s="152" t="s">
        <v>336</v>
      </c>
      <c r="D256" s="152" t="s">
        <v>235</v>
      </c>
      <c r="E256" s="153" t="s">
        <v>337</v>
      </c>
      <c r="F256" s="208" t="s">
        <v>405</v>
      </c>
      <c r="G256" s="209"/>
      <c r="H256" s="209"/>
      <c r="I256" s="209"/>
      <c r="J256" s="154" t="s">
        <v>309</v>
      </c>
      <c r="K256" s="155">
        <v>1</v>
      </c>
      <c r="L256" s="210">
        <v>0</v>
      </c>
      <c r="M256" s="209"/>
      <c r="N256" s="211">
        <f>ROUND($L$256*$K$256,2)</f>
        <v>0</v>
      </c>
      <c r="O256" s="204"/>
      <c r="P256" s="204"/>
      <c r="Q256" s="204"/>
      <c r="R256" s="23"/>
      <c r="T256" s="126"/>
      <c r="U256" s="29" t="s">
        <v>42</v>
      </c>
      <c r="V256" s="127">
        <v>0</v>
      </c>
      <c r="W256" s="127">
        <f>$V$256*$K$256</f>
        <v>0</v>
      </c>
      <c r="X256" s="127">
        <v>0.083</v>
      </c>
      <c r="Y256" s="127">
        <f>$X$256*$K$256</f>
        <v>0.083</v>
      </c>
      <c r="Z256" s="127">
        <v>0</v>
      </c>
      <c r="AA256" s="128">
        <f>$Z$256*$K$256</f>
        <v>0</v>
      </c>
      <c r="AR256" s="6" t="s">
        <v>176</v>
      </c>
      <c r="AT256" s="6" t="s">
        <v>235</v>
      </c>
      <c r="AU256" s="6" t="s">
        <v>92</v>
      </c>
      <c r="AY256" s="6" t="s">
        <v>135</v>
      </c>
      <c r="BE256" s="80">
        <f>IF($U$256="základní",$N$256,0)</f>
        <v>0</v>
      </c>
      <c r="BF256" s="80">
        <f>IF($U$256="snížená",$N$256,0)</f>
        <v>0</v>
      </c>
      <c r="BG256" s="80">
        <f>IF($U$256="zákl. přenesená",$N$256,0)</f>
        <v>0</v>
      </c>
      <c r="BH256" s="80">
        <f>IF($U$256="sníž. přenesená",$N$256,0)</f>
        <v>0</v>
      </c>
      <c r="BI256" s="80">
        <f>IF($U$256="nulová",$N$256,0)</f>
        <v>0</v>
      </c>
      <c r="BJ256" s="6" t="s">
        <v>21</v>
      </c>
      <c r="BK256" s="80">
        <f>ROUND($L$256*$K$256,2)</f>
        <v>0</v>
      </c>
      <c r="BL256" s="6" t="s">
        <v>140</v>
      </c>
    </row>
    <row r="257" spans="2:64" s="6" customFormat="1" ht="15.75" customHeight="1">
      <c r="B257" s="22"/>
      <c r="C257" s="122" t="s">
        <v>338</v>
      </c>
      <c r="D257" s="122" t="s">
        <v>136</v>
      </c>
      <c r="E257" s="123" t="s">
        <v>339</v>
      </c>
      <c r="F257" s="203" t="s">
        <v>340</v>
      </c>
      <c r="G257" s="204"/>
      <c r="H257" s="204"/>
      <c r="I257" s="204"/>
      <c r="J257" s="124" t="s">
        <v>309</v>
      </c>
      <c r="K257" s="125">
        <v>2</v>
      </c>
      <c r="L257" s="205">
        <v>0</v>
      </c>
      <c r="M257" s="204"/>
      <c r="N257" s="206">
        <f>ROUND($L$257*$K$257,2)</f>
        <v>0</v>
      </c>
      <c r="O257" s="204"/>
      <c r="P257" s="204"/>
      <c r="Q257" s="204"/>
      <c r="R257" s="23"/>
      <c r="T257" s="126"/>
      <c r="U257" s="29" t="s">
        <v>42</v>
      </c>
      <c r="V257" s="127">
        <v>0.416</v>
      </c>
      <c r="W257" s="127">
        <f>$V$257*$K$257</f>
        <v>0.832</v>
      </c>
      <c r="X257" s="127">
        <v>0.07287</v>
      </c>
      <c r="Y257" s="127">
        <f>$X$257*$K$257</f>
        <v>0.14574</v>
      </c>
      <c r="Z257" s="127">
        <v>0</v>
      </c>
      <c r="AA257" s="128">
        <f>$Z$257*$K$257</f>
        <v>0</v>
      </c>
      <c r="AR257" s="6" t="s">
        <v>140</v>
      </c>
      <c r="AT257" s="6" t="s">
        <v>136</v>
      </c>
      <c r="AU257" s="6" t="s">
        <v>92</v>
      </c>
      <c r="AY257" s="6" t="s">
        <v>135</v>
      </c>
      <c r="BE257" s="80">
        <f>IF($U$257="základní",$N$257,0)</f>
        <v>0</v>
      </c>
      <c r="BF257" s="80">
        <f>IF($U$257="snížená",$N$257,0)</f>
        <v>0</v>
      </c>
      <c r="BG257" s="80">
        <f>IF($U$257="zákl. přenesená",$N$257,0)</f>
        <v>0</v>
      </c>
      <c r="BH257" s="80">
        <f>IF($U$257="sníž. přenesená",$N$257,0)</f>
        <v>0</v>
      </c>
      <c r="BI257" s="80">
        <f>IF($U$257="nulová",$N$257,0)</f>
        <v>0</v>
      </c>
      <c r="BJ257" s="6" t="s">
        <v>21</v>
      </c>
      <c r="BK257" s="80">
        <f>ROUND($L$257*$K$257,2)</f>
        <v>0</v>
      </c>
      <c r="BL257" s="6" t="s">
        <v>140</v>
      </c>
    </row>
    <row r="258" spans="2:64" s="6" customFormat="1" ht="27" customHeight="1">
      <c r="B258" s="22"/>
      <c r="C258" s="152" t="s">
        <v>341</v>
      </c>
      <c r="D258" s="152" t="s">
        <v>235</v>
      </c>
      <c r="E258" s="153" t="s">
        <v>342</v>
      </c>
      <c r="F258" s="208" t="s">
        <v>343</v>
      </c>
      <c r="G258" s="209"/>
      <c r="H258" s="209"/>
      <c r="I258" s="209"/>
      <c r="J258" s="154" t="s">
        <v>309</v>
      </c>
      <c r="K258" s="155">
        <v>2</v>
      </c>
      <c r="L258" s="210">
        <v>0</v>
      </c>
      <c r="M258" s="209"/>
      <c r="N258" s="211">
        <f>ROUND($L$258*$K$258,2)</f>
        <v>0</v>
      </c>
      <c r="O258" s="204"/>
      <c r="P258" s="204"/>
      <c r="Q258" s="204"/>
      <c r="R258" s="23"/>
      <c r="T258" s="126"/>
      <c r="U258" s="29" t="s">
        <v>42</v>
      </c>
      <c r="V258" s="127">
        <v>0</v>
      </c>
      <c r="W258" s="127">
        <f>$V$258*$K$258</f>
        <v>0</v>
      </c>
      <c r="X258" s="127">
        <v>0.0145</v>
      </c>
      <c r="Y258" s="127">
        <f>$X$258*$K$258</f>
        <v>0.029</v>
      </c>
      <c r="Z258" s="127">
        <v>0</v>
      </c>
      <c r="AA258" s="128">
        <f>$Z$258*$K$258</f>
        <v>0</v>
      </c>
      <c r="AR258" s="6" t="s">
        <v>176</v>
      </c>
      <c r="AT258" s="6" t="s">
        <v>235</v>
      </c>
      <c r="AU258" s="6" t="s">
        <v>92</v>
      </c>
      <c r="AY258" s="6" t="s">
        <v>135</v>
      </c>
      <c r="BE258" s="80">
        <f>IF($U$258="základní",$N$258,0)</f>
        <v>0</v>
      </c>
      <c r="BF258" s="80">
        <f>IF($U$258="snížená",$N$258,0)</f>
        <v>0</v>
      </c>
      <c r="BG258" s="80">
        <f>IF($U$258="zákl. přenesená",$N$258,0)</f>
        <v>0</v>
      </c>
      <c r="BH258" s="80">
        <f>IF($U$258="sníž. přenesená",$N$258,0)</f>
        <v>0</v>
      </c>
      <c r="BI258" s="80">
        <f>IF($U$258="nulová",$N$258,0)</f>
        <v>0</v>
      </c>
      <c r="BJ258" s="6" t="s">
        <v>21</v>
      </c>
      <c r="BK258" s="80">
        <f>ROUND($L$258*$K$258,2)</f>
        <v>0</v>
      </c>
      <c r="BL258" s="6" t="s">
        <v>140</v>
      </c>
    </row>
    <row r="259" spans="2:64" s="6" customFormat="1" ht="27" customHeight="1">
      <c r="B259" s="22"/>
      <c r="C259" s="122" t="s">
        <v>344</v>
      </c>
      <c r="D259" s="122" t="s">
        <v>136</v>
      </c>
      <c r="E259" s="123" t="s">
        <v>345</v>
      </c>
      <c r="F259" s="203" t="s">
        <v>346</v>
      </c>
      <c r="G259" s="204"/>
      <c r="H259" s="204"/>
      <c r="I259" s="204"/>
      <c r="J259" s="124" t="s">
        <v>309</v>
      </c>
      <c r="K259" s="125">
        <v>2</v>
      </c>
      <c r="L259" s="205">
        <v>0</v>
      </c>
      <c r="M259" s="204"/>
      <c r="N259" s="206">
        <f>ROUND($L$259*$K$259,2)</f>
        <v>0</v>
      </c>
      <c r="O259" s="204"/>
      <c r="P259" s="204"/>
      <c r="Q259" s="204"/>
      <c r="R259" s="23"/>
      <c r="T259" s="126"/>
      <c r="U259" s="29" t="s">
        <v>42</v>
      </c>
      <c r="V259" s="127">
        <v>0.416</v>
      </c>
      <c r="W259" s="127">
        <f>$V$259*$K$259</f>
        <v>0.832</v>
      </c>
      <c r="X259" s="127">
        <v>0.07287</v>
      </c>
      <c r="Y259" s="127">
        <f>$X$259*$K$259</f>
        <v>0.14574</v>
      </c>
      <c r="Z259" s="127">
        <v>0</v>
      </c>
      <c r="AA259" s="128">
        <f>$Z$259*$K$259</f>
        <v>0</v>
      </c>
      <c r="AR259" s="6" t="s">
        <v>140</v>
      </c>
      <c r="AT259" s="6" t="s">
        <v>136</v>
      </c>
      <c r="AU259" s="6" t="s">
        <v>92</v>
      </c>
      <c r="AY259" s="6" t="s">
        <v>135</v>
      </c>
      <c r="BE259" s="80">
        <f>IF($U$259="základní",$N$259,0)</f>
        <v>0</v>
      </c>
      <c r="BF259" s="80">
        <f>IF($U$259="snížená",$N$259,0)</f>
        <v>0</v>
      </c>
      <c r="BG259" s="80">
        <f>IF($U$259="zákl. přenesená",$N$259,0)</f>
        <v>0</v>
      </c>
      <c r="BH259" s="80">
        <f>IF($U$259="sníž. přenesená",$N$259,0)</f>
        <v>0</v>
      </c>
      <c r="BI259" s="80">
        <f>IF($U$259="nulová",$N$259,0)</f>
        <v>0</v>
      </c>
      <c r="BJ259" s="6" t="s">
        <v>21</v>
      </c>
      <c r="BK259" s="80">
        <f>ROUND($L$259*$K$259,2)</f>
        <v>0</v>
      </c>
      <c r="BL259" s="6" t="s">
        <v>140</v>
      </c>
    </row>
    <row r="260" spans="2:64" s="6" customFormat="1" ht="15.75" customHeight="1">
      <c r="B260" s="22"/>
      <c r="C260" s="152" t="s">
        <v>347</v>
      </c>
      <c r="D260" s="152" t="s">
        <v>235</v>
      </c>
      <c r="E260" s="153" t="s">
        <v>348</v>
      </c>
      <c r="F260" s="208" t="s">
        <v>349</v>
      </c>
      <c r="G260" s="209"/>
      <c r="H260" s="209"/>
      <c r="I260" s="209"/>
      <c r="J260" s="154" t="s">
        <v>309</v>
      </c>
      <c r="K260" s="155">
        <v>1</v>
      </c>
      <c r="L260" s="210">
        <v>0</v>
      </c>
      <c r="M260" s="209"/>
      <c r="N260" s="211">
        <f>ROUND($L$260*$K$260,2)</f>
        <v>0</v>
      </c>
      <c r="O260" s="204"/>
      <c r="P260" s="204"/>
      <c r="Q260" s="204"/>
      <c r="R260" s="23"/>
      <c r="T260" s="126"/>
      <c r="U260" s="29" t="s">
        <v>42</v>
      </c>
      <c r="V260" s="127">
        <v>0</v>
      </c>
      <c r="W260" s="127">
        <f>$V$260*$K$260</f>
        <v>0</v>
      </c>
      <c r="X260" s="127">
        <v>0.032</v>
      </c>
      <c r="Y260" s="127">
        <f>$X$260*$K$260</f>
        <v>0.032</v>
      </c>
      <c r="Z260" s="127">
        <v>0</v>
      </c>
      <c r="AA260" s="128">
        <f>$Z$260*$K$260</f>
        <v>0</v>
      </c>
      <c r="AR260" s="6" t="s">
        <v>176</v>
      </c>
      <c r="AT260" s="6" t="s">
        <v>235</v>
      </c>
      <c r="AU260" s="6" t="s">
        <v>92</v>
      </c>
      <c r="AY260" s="6" t="s">
        <v>135</v>
      </c>
      <c r="BE260" s="80">
        <f>IF($U$260="základní",$N$260,0)</f>
        <v>0</v>
      </c>
      <c r="BF260" s="80">
        <f>IF($U$260="snížená",$N$260,0)</f>
        <v>0</v>
      </c>
      <c r="BG260" s="80">
        <f>IF($U$260="zákl. přenesená",$N$260,0)</f>
        <v>0</v>
      </c>
      <c r="BH260" s="80">
        <f>IF($U$260="sníž. přenesená",$N$260,0)</f>
        <v>0</v>
      </c>
      <c r="BI260" s="80">
        <f>IF($U$260="nulová",$N$260,0)</f>
        <v>0</v>
      </c>
      <c r="BJ260" s="6" t="s">
        <v>21</v>
      </c>
      <c r="BK260" s="80">
        <f>ROUND($L$260*$K$260,2)</f>
        <v>0</v>
      </c>
      <c r="BL260" s="6" t="s">
        <v>140</v>
      </c>
    </row>
    <row r="261" spans="2:64" s="6" customFormat="1" ht="27" customHeight="1">
      <c r="B261" s="22"/>
      <c r="C261" s="152" t="s">
        <v>350</v>
      </c>
      <c r="D261" s="152" t="s">
        <v>235</v>
      </c>
      <c r="E261" s="153" t="s">
        <v>351</v>
      </c>
      <c r="F261" s="208" t="s">
        <v>352</v>
      </c>
      <c r="G261" s="209"/>
      <c r="H261" s="209"/>
      <c r="I261" s="209"/>
      <c r="J261" s="154" t="s">
        <v>309</v>
      </c>
      <c r="K261" s="155">
        <v>1</v>
      </c>
      <c r="L261" s="210">
        <v>0</v>
      </c>
      <c r="M261" s="209"/>
      <c r="N261" s="211">
        <f>ROUND($L$261*$K$261,2)</f>
        <v>0</v>
      </c>
      <c r="O261" s="204"/>
      <c r="P261" s="204"/>
      <c r="Q261" s="204"/>
      <c r="R261" s="23"/>
      <c r="T261" s="126"/>
      <c r="U261" s="29" t="s">
        <v>42</v>
      </c>
      <c r="V261" s="127">
        <v>0</v>
      </c>
      <c r="W261" s="127">
        <f>$V$261*$K$261</f>
        <v>0</v>
      </c>
      <c r="X261" s="127">
        <v>0.032</v>
      </c>
      <c r="Y261" s="127">
        <f>$X$261*$K$261</f>
        <v>0.032</v>
      </c>
      <c r="Z261" s="127">
        <v>0</v>
      </c>
      <c r="AA261" s="128">
        <f>$Z$261*$K$261</f>
        <v>0</v>
      </c>
      <c r="AR261" s="6" t="s">
        <v>176</v>
      </c>
      <c r="AT261" s="6" t="s">
        <v>235</v>
      </c>
      <c r="AU261" s="6" t="s">
        <v>92</v>
      </c>
      <c r="AY261" s="6" t="s">
        <v>135</v>
      </c>
      <c r="BE261" s="80">
        <f>IF($U$261="základní",$N$261,0)</f>
        <v>0</v>
      </c>
      <c r="BF261" s="80">
        <f>IF($U$261="snížená",$N$261,0)</f>
        <v>0</v>
      </c>
      <c r="BG261" s="80">
        <f>IF($U$261="zákl. přenesená",$N$261,0)</f>
        <v>0</v>
      </c>
      <c r="BH261" s="80">
        <f>IF($U$261="sníž. přenesená",$N$261,0)</f>
        <v>0</v>
      </c>
      <c r="BI261" s="80">
        <f>IF($U$261="nulová",$N$261,0)</f>
        <v>0</v>
      </c>
      <c r="BJ261" s="6" t="s">
        <v>21</v>
      </c>
      <c r="BK261" s="80">
        <f>ROUND($L$261*$K$261,2)</f>
        <v>0</v>
      </c>
      <c r="BL261" s="6" t="s">
        <v>140</v>
      </c>
    </row>
    <row r="262" spans="2:64" s="6" customFormat="1" ht="27" customHeight="1">
      <c r="B262" s="22"/>
      <c r="C262" s="122" t="s">
        <v>353</v>
      </c>
      <c r="D262" s="122" t="s">
        <v>136</v>
      </c>
      <c r="E262" s="123" t="s">
        <v>354</v>
      </c>
      <c r="F262" s="203" t="s">
        <v>355</v>
      </c>
      <c r="G262" s="204"/>
      <c r="H262" s="204"/>
      <c r="I262" s="204"/>
      <c r="J262" s="124" t="s">
        <v>309</v>
      </c>
      <c r="K262" s="125">
        <v>5</v>
      </c>
      <c r="L262" s="205">
        <v>0</v>
      </c>
      <c r="M262" s="204"/>
      <c r="N262" s="206">
        <f>ROUND($L$262*$K$262,2)</f>
        <v>0</v>
      </c>
      <c r="O262" s="204"/>
      <c r="P262" s="204"/>
      <c r="Q262" s="204"/>
      <c r="R262" s="23"/>
      <c r="T262" s="126"/>
      <c r="U262" s="29" t="s">
        <v>42</v>
      </c>
      <c r="V262" s="127">
        <v>2.575</v>
      </c>
      <c r="W262" s="127">
        <f>$V$262*$K$262</f>
        <v>12.875</v>
      </c>
      <c r="X262" s="127">
        <v>0.35744</v>
      </c>
      <c r="Y262" s="127">
        <f>$X$262*$K$262</f>
        <v>1.7872</v>
      </c>
      <c r="Z262" s="127">
        <v>0</v>
      </c>
      <c r="AA262" s="128">
        <f>$Z$262*$K$262</f>
        <v>0</v>
      </c>
      <c r="AR262" s="6" t="s">
        <v>140</v>
      </c>
      <c r="AT262" s="6" t="s">
        <v>136</v>
      </c>
      <c r="AU262" s="6" t="s">
        <v>92</v>
      </c>
      <c r="AY262" s="6" t="s">
        <v>135</v>
      </c>
      <c r="BE262" s="80">
        <f>IF($U$262="základní",$N$262,0)</f>
        <v>0</v>
      </c>
      <c r="BF262" s="80">
        <f>IF($U$262="snížená",$N$262,0)</f>
        <v>0</v>
      </c>
      <c r="BG262" s="80">
        <f>IF($U$262="zákl. přenesená",$N$262,0)</f>
        <v>0</v>
      </c>
      <c r="BH262" s="80">
        <f>IF($U$262="sníž. přenesená",$N$262,0)</f>
        <v>0</v>
      </c>
      <c r="BI262" s="80">
        <f>IF($U$262="nulová",$N$262,0)</f>
        <v>0</v>
      </c>
      <c r="BJ262" s="6" t="s">
        <v>21</v>
      </c>
      <c r="BK262" s="80">
        <f>ROUND($L$262*$K$262,2)</f>
        <v>0</v>
      </c>
      <c r="BL262" s="6" t="s">
        <v>140</v>
      </c>
    </row>
    <row r="263" spans="2:64" s="6" customFormat="1" ht="27" customHeight="1">
      <c r="B263" s="22"/>
      <c r="C263" s="152" t="s">
        <v>356</v>
      </c>
      <c r="D263" s="152" t="s">
        <v>235</v>
      </c>
      <c r="E263" s="153" t="s">
        <v>357</v>
      </c>
      <c r="F263" s="208" t="s">
        <v>358</v>
      </c>
      <c r="G263" s="209"/>
      <c r="H263" s="209"/>
      <c r="I263" s="209"/>
      <c r="J263" s="154" t="s">
        <v>309</v>
      </c>
      <c r="K263" s="155">
        <v>5</v>
      </c>
      <c r="L263" s="210">
        <v>0</v>
      </c>
      <c r="M263" s="209"/>
      <c r="N263" s="211">
        <f>ROUND($L$263*$K$263,2)</f>
        <v>0</v>
      </c>
      <c r="O263" s="204"/>
      <c r="P263" s="204"/>
      <c r="Q263" s="204"/>
      <c r="R263" s="23"/>
      <c r="T263" s="126"/>
      <c r="U263" s="29" t="s">
        <v>42</v>
      </c>
      <c r="V263" s="127">
        <v>0</v>
      </c>
      <c r="W263" s="127">
        <f>$V$263*$K$263</f>
        <v>0</v>
      </c>
      <c r="X263" s="127">
        <v>0.0566</v>
      </c>
      <c r="Y263" s="127">
        <f>$X$263*$K$263</f>
        <v>0.283</v>
      </c>
      <c r="Z263" s="127">
        <v>0</v>
      </c>
      <c r="AA263" s="128">
        <f>$Z$263*$K$263</f>
        <v>0</v>
      </c>
      <c r="AR263" s="6" t="s">
        <v>176</v>
      </c>
      <c r="AT263" s="6" t="s">
        <v>235</v>
      </c>
      <c r="AU263" s="6" t="s">
        <v>92</v>
      </c>
      <c r="AY263" s="6" t="s">
        <v>135</v>
      </c>
      <c r="BE263" s="80">
        <f>IF($U$263="základní",$N$263,0)</f>
        <v>0</v>
      </c>
      <c r="BF263" s="80">
        <f>IF($U$263="snížená",$N$263,0)</f>
        <v>0</v>
      </c>
      <c r="BG263" s="80">
        <f>IF($U$263="zákl. přenesená",$N$263,0)</f>
        <v>0</v>
      </c>
      <c r="BH263" s="80">
        <f>IF($U$263="sníž. přenesená",$N$263,0)</f>
        <v>0</v>
      </c>
      <c r="BI263" s="80">
        <f>IF($U$263="nulová",$N$263,0)</f>
        <v>0</v>
      </c>
      <c r="BJ263" s="6" t="s">
        <v>21</v>
      </c>
      <c r="BK263" s="80">
        <f>ROUND($L$263*$K$263,2)</f>
        <v>0</v>
      </c>
      <c r="BL263" s="6" t="s">
        <v>140</v>
      </c>
    </row>
    <row r="264" spans="2:64" s="6" customFormat="1" ht="15.75" customHeight="1">
      <c r="B264" s="22"/>
      <c r="C264" s="152" t="s">
        <v>359</v>
      </c>
      <c r="D264" s="152" t="s">
        <v>235</v>
      </c>
      <c r="E264" s="153" t="s">
        <v>360</v>
      </c>
      <c r="F264" s="208" t="s">
        <v>361</v>
      </c>
      <c r="G264" s="209"/>
      <c r="H264" s="209"/>
      <c r="I264" s="209"/>
      <c r="J264" s="154" t="s">
        <v>362</v>
      </c>
      <c r="K264" s="155">
        <v>5</v>
      </c>
      <c r="L264" s="210">
        <v>0</v>
      </c>
      <c r="M264" s="209"/>
      <c r="N264" s="211">
        <f>ROUND($L$264*$K$264,2)</f>
        <v>0</v>
      </c>
      <c r="O264" s="204"/>
      <c r="P264" s="204"/>
      <c r="Q264" s="204"/>
      <c r="R264" s="23"/>
      <c r="T264" s="126"/>
      <c r="U264" s="29" t="s">
        <v>42</v>
      </c>
      <c r="V264" s="127">
        <v>0</v>
      </c>
      <c r="W264" s="127">
        <f>$V$264*$K$264</f>
        <v>0</v>
      </c>
      <c r="X264" s="127">
        <v>0.0566</v>
      </c>
      <c r="Y264" s="127">
        <f>$X$264*$K$264</f>
        <v>0.283</v>
      </c>
      <c r="Z264" s="127">
        <v>0</v>
      </c>
      <c r="AA264" s="128">
        <f>$Z$264*$K$264</f>
        <v>0</v>
      </c>
      <c r="AR264" s="6" t="s">
        <v>176</v>
      </c>
      <c r="AT264" s="6" t="s">
        <v>235</v>
      </c>
      <c r="AU264" s="6" t="s">
        <v>92</v>
      </c>
      <c r="AY264" s="6" t="s">
        <v>135</v>
      </c>
      <c r="BE264" s="80">
        <f>IF($U$264="základní",$N$264,0)</f>
        <v>0</v>
      </c>
      <c r="BF264" s="80">
        <f>IF($U$264="snížená",$N$264,0)</f>
        <v>0</v>
      </c>
      <c r="BG264" s="80">
        <f>IF($U$264="zákl. přenesená",$N$264,0)</f>
        <v>0</v>
      </c>
      <c r="BH264" s="80">
        <f>IF($U$264="sníž. přenesená",$N$264,0)</f>
        <v>0</v>
      </c>
      <c r="BI264" s="80">
        <f>IF($U$264="nulová",$N$264,0)</f>
        <v>0</v>
      </c>
      <c r="BJ264" s="6" t="s">
        <v>21</v>
      </c>
      <c r="BK264" s="80">
        <f>ROUND($L$264*$K$264,2)</f>
        <v>0</v>
      </c>
      <c r="BL264" s="6" t="s">
        <v>140</v>
      </c>
    </row>
    <row r="265" spans="2:64" s="6" customFormat="1" ht="27" customHeight="1">
      <c r="B265" s="22"/>
      <c r="C265" s="122" t="s">
        <v>363</v>
      </c>
      <c r="D265" s="122" t="s">
        <v>136</v>
      </c>
      <c r="E265" s="123" t="s">
        <v>364</v>
      </c>
      <c r="F265" s="203" t="s">
        <v>365</v>
      </c>
      <c r="G265" s="204"/>
      <c r="H265" s="204"/>
      <c r="I265" s="204"/>
      <c r="J265" s="124" t="s">
        <v>309</v>
      </c>
      <c r="K265" s="125">
        <v>2</v>
      </c>
      <c r="L265" s="205">
        <v>0</v>
      </c>
      <c r="M265" s="204"/>
      <c r="N265" s="206">
        <f>ROUND($L$265*$K$265,2)</f>
        <v>0</v>
      </c>
      <c r="O265" s="204"/>
      <c r="P265" s="204"/>
      <c r="Q265" s="204"/>
      <c r="R265" s="23"/>
      <c r="T265" s="126"/>
      <c r="U265" s="29" t="s">
        <v>42</v>
      </c>
      <c r="V265" s="127">
        <v>0.76</v>
      </c>
      <c r="W265" s="127">
        <f>$V$265*$K$265</f>
        <v>1.52</v>
      </c>
      <c r="X265" s="127">
        <v>0.0012</v>
      </c>
      <c r="Y265" s="127">
        <f>$X$265*$K$265</f>
        <v>0.0024</v>
      </c>
      <c r="Z265" s="127">
        <v>0</v>
      </c>
      <c r="AA265" s="128">
        <f>$Z$265*$K$265</f>
        <v>0</v>
      </c>
      <c r="AR265" s="6" t="s">
        <v>140</v>
      </c>
      <c r="AT265" s="6" t="s">
        <v>136</v>
      </c>
      <c r="AU265" s="6" t="s">
        <v>92</v>
      </c>
      <c r="AY265" s="6" t="s">
        <v>135</v>
      </c>
      <c r="BE265" s="80">
        <f>IF($U$265="základní",$N$265,0)</f>
        <v>0</v>
      </c>
      <c r="BF265" s="80">
        <f>IF($U$265="snížená",$N$265,0)</f>
        <v>0</v>
      </c>
      <c r="BG265" s="80">
        <f>IF($U$265="zákl. přenesená",$N$265,0)</f>
        <v>0</v>
      </c>
      <c r="BH265" s="80">
        <f>IF($U$265="sníž. přenesená",$N$265,0)</f>
        <v>0</v>
      </c>
      <c r="BI265" s="80">
        <f>IF($U$265="nulová",$N$265,0)</f>
        <v>0</v>
      </c>
      <c r="BJ265" s="6" t="s">
        <v>21</v>
      </c>
      <c r="BK265" s="80">
        <f>ROUND($L$265*$K$265,2)</f>
        <v>0</v>
      </c>
      <c r="BL265" s="6" t="s">
        <v>140</v>
      </c>
    </row>
    <row r="266" spans="2:64" s="6" customFormat="1" ht="27" customHeight="1">
      <c r="B266" s="22"/>
      <c r="C266" s="152" t="s">
        <v>366</v>
      </c>
      <c r="D266" s="152" t="s">
        <v>235</v>
      </c>
      <c r="E266" s="153" t="s">
        <v>367</v>
      </c>
      <c r="F266" s="208" t="s">
        <v>368</v>
      </c>
      <c r="G266" s="209"/>
      <c r="H266" s="209"/>
      <c r="I266" s="209"/>
      <c r="J266" s="154" t="s">
        <v>309</v>
      </c>
      <c r="K266" s="155">
        <v>2</v>
      </c>
      <c r="L266" s="210">
        <v>0</v>
      </c>
      <c r="M266" s="209"/>
      <c r="N266" s="211">
        <f>ROUND($L$266*$K$266,2)</f>
        <v>0</v>
      </c>
      <c r="O266" s="204"/>
      <c r="P266" s="204"/>
      <c r="Q266" s="204"/>
      <c r="R266" s="23"/>
      <c r="T266" s="126"/>
      <c r="U266" s="29" t="s">
        <v>42</v>
      </c>
      <c r="V266" s="127">
        <v>0</v>
      </c>
      <c r="W266" s="127">
        <f>$V$266*$K$266</f>
        <v>0</v>
      </c>
      <c r="X266" s="127">
        <v>0.02</v>
      </c>
      <c r="Y266" s="127">
        <f>$X$266*$K$266</f>
        <v>0.04</v>
      </c>
      <c r="Z266" s="127">
        <v>0</v>
      </c>
      <c r="AA266" s="128">
        <f>$Z$266*$K$266</f>
        <v>0</v>
      </c>
      <c r="AR266" s="6" t="s">
        <v>176</v>
      </c>
      <c r="AT266" s="6" t="s">
        <v>235</v>
      </c>
      <c r="AU266" s="6" t="s">
        <v>92</v>
      </c>
      <c r="AY266" s="6" t="s">
        <v>135</v>
      </c>
      <c r="BE266" s="80">
        <f>IF($U$266="základní",$N$266,0)</f>
        <v>0</v>
      </c>
      <c r="BF266" s="80">
        <f>IF($U$266="snížená",$N$266,0)</f>
        <v>0</v>
      </c>
      <c r="BG266" s="80">
        <f>IF($U$266="zákl. přenesená",$N$266,0)</f>
        <v>0</v>
      </c>
      <c r="BH266" s="80">
        <f>IF($U$266="sníž. přenesená",$N$266,0)</f>
        <v>0</v>
      </c>
      <c r="BI266" s="80">
        <f>IF($U$266="nulová",$N$266,0)</f>
        <v>0</v>
      </c>
      <c r="BJ266" s="6" t="s">
        <v>21</v>
      </c>
      <c r="BK266" s="80">
        <f>ROUND($L$266*$K$266,2)</f>
        <v>0</v>
      </c>
      <c r="BL266" s="6" t="s">
        <v>140</v>
      </c>
    </row>
    <row r="267" spans="2:63" s="112" customFormat="1" ht="30.75" customHeight="1">
      <c r="B267" s="113"/>
      <c r="D267" s="121" t="s">
        <v>105</v>
      </c>
      <c r="N267" s="202">
        <f>$BK$267</f>
        <v>0</v>
      </c>
      <c r="O267" s="201"/>
      <c r="P267" s="201"/>
      <c r="Q267" s="201"/>
      <c r="R267" s="116"/>
      <c r="T267" s="117"/>
      <c r="W267" s="118">
        <f>$W$268</f>
        <v>5.131236</v>
      </c>
      <c r="Y267" s="118">
        <f>$Y$268</f>
        <v>0</v>
      </c>
      <c r="AA267" s="119">
        <f>$AA$268</f>
        <v>0</v>
      </c>
      <c r="AR267" s="115" t="s">
        <v>21</v>
      </c>
      <c r="AT267" s="115" t="s">
        <v>76</v>
      </c>
      <c r="AU267" s="115" t="s">
        <v>21</v>
      </c>
      <c r="AY267" s="115" t="s">
        <v>135</v>
      </c>
      <c r="BK267" s="120">
        <f>$BK$268</f>
        <v>0</v>
      </c>
    </row>
    <row r="268" spans="2:64" s="6" customFormat="1" ht="15.75" customHeight="1">
      <c r="B268" s="22"/>
      <c r="C268" s="122" t="s">
        <v>369</v>
      </c>
      <c r="D268" s="122" t="s">
        <v>136</v>
      </c>
      <c r="E268" s="123" t="s">
        <v>370</v>
      </c>
      <c r="F268" s="203" t="s">
        <v>371</v>
      </c>
      <c r="G268" s="204"/>
      <c r="H268" s="204"/>
      <c r="I268" s="204"/>
      <c r="J268" s="124" t="s">
        <v>211</v>
      </c>
      <c r="K268" s="125">
        <v>38.873</v>
      </c>
      <c r="L268" s="205">
        <v>0</v>
      </c>
      <c r="M268" s="204"/>
      <c r="N268" s="206">
        <f>ROUND($L$268*$K$268,2)</f>
        <v>0</v>
      </c>
      <c r="O268" s="204"/>
      <c r="P268" s="204"/>
      <c r="Q268" s="204"/>
      <c r="R268" s="23"/>
      <c r="T268" s="126"/>
      <c r="U268" s="29" t="s">
        <v>42</v>
      </c>
      <c r="V268" s="127">
        <v>0.132</v>
      </c>
      <c r="W268" s="127">
        <f>$V$268*$K$268</f>
        <v>5.131236</v>
      </c>
      <c r="X268" s="127">
        <v>0</v>
      </c>
      <c r="Y268" s="127">
        <f>$X$268*$K$268</f>
        <v>0</v>
      </c>
      <c r="Z268" s="127">
        <v>0</v>
      </c>
      <c r="AA268" s="128">
        <f>$Z$268*$K$268</f>
        <v>0</v>
      </c>
      <c r="AR268" s="6" t="s">
        <v>140</v>
      </c>
      <c r="AT268" s="6" t="s">
        <v>136</v>
      </c>
      <c r="AU268" s="6" t="s">
        <v>92</v>
      </c>
      <c r="AY268" s="6" t="s">
        <v>135</v>
      </c>
      <c r="BE268" s="80">
        <f>IF($U$268="základní",$N$268,0)</f>
        <v>0</v>
      </c>
      <c r="BF268" s="80">
        <f>IF($U$268="snížená",$N$268,0)</f>
        <v>0</v>
      </c>
      <c r="BG268" s="80">
        <f>IF($U$268="zákl. přenesená",$N$268,0)</f>
        <v>0</v>
      </c>
      <c r="BH268" s="80">
        <f>IF($U$268="sníž. přenesená",$N$268,0)</f>
        <v>0</v>
      </c>
      <c r="BI268" s="80">
        <f>IF($U$268="nulová",$N$268,0)</f>
        <v>0</v>
      </c>
      <c r="BJ268" s="6" t="s">
        <v>21</v>
      </c>
      <c r="BK268" s="80">
        <f>ROUND($L$268*$K$268,2)</f>
        <v>0</v>
      </c>
      <c r="BL268" s="6" t="s">
        <v>140</v>
      </c>
    </row>
    <row r="269" spans="2:63" s="112" customFormat="1" ht="37.5" customHeight="1">
      <c r="B269" s="113"/>
      <c r="D269" s="114" t="s">
        <v>106</v>
      </c>
      <c r="N269" s="200">
        <f>$BK$269</f>
        <v>0</v>
      </c>
      <c r="O269" s="201"/>
      <c r="P269" s="201"/>
      <c r="Q269" s="201"/>
      <c r="R269" s="116"/>
      <c r="T269" s="117"/>
      <c r="W269" s="118">
        <f>$W$270+$W$273+$W$275+$W$277</f>
        <v>0</v>
      </c>
      <c r="Y269" s="118">
        <f>$Y$270+$Y$273+$Y$275+$Y$277</f>
        <v>0</v>
      </c>
      <c r="AA269" s="119">
        <f>$AA$270+$AA$273+$AA$275+$AA$277</f>
        <v>0</v>
      </c>
      <c r="AR269" s="115" t="s">
        <v>160</v>
      </c>
      <c r="AT269" s="115" t="s">
        <v>76</v>
      </c>
      <c r="AU269" s="115" t="s">
        <v>77</v>
      </c>
      <c r="AY269" s="115" t="s">
        <v>135</v>
      </c>
      <c r="BK269" s="120">
        <f>$BK$270+$BK$273+$BK$275+$BK$277</f>
        <v>0</v>
      </c>
    </row>
    <row r="270" spans="2:63" s="112" customFormat="1" ht="21" customHeight="1">
      <c r="B270" s="113"/>
      <c r="D270" s="121" t="s">
        <v>107</v>
      </c>
      <c r="N270" s="202">
        <f>$BK$270</f>
        <v>0</v>
      </c>
      <c r="O270" s="201"/>
      <c r="P270" s="201"/>
      <c r="Q270" s="201"/>
      <c r="R270" s="116"/>
      <c r="T270" s="117"/>
      <c r="W270" s="118">
        <f>SUM($W$271:$W$272)</f>
        <v>0</v>
      </c>
      <c r="Y270" s="118">
        <f>SUM($Y$271:$Y$272)</f>
        <v>0</v>
      </c>
      <c r="AA270" s="119">
        <f>SUM($AA$271:$AA$272)</f>
        <v>0</v>
      </c>
      <c r="AR270" s="115" t="s">
        <v>160</v>
      </c>
      <c r="AT270" s="115" t="s">
        <v>76</v>
      </c>
      <c r="AU270" s="115" t="s">
        <v>21</v>
      </c>
      <c r="AY270" s="115" t="s">
        <v>135</v>
      </c>
      <c r="BK270" s="120">
        <f>SUM($BK$271:$BK$272)</f>
        <v>0</v>
      </c>
    </row>
    <row r="271" spans="2:64" s="6" customFormat="1" ht="15.75" customHeight="1">
      <c r="B271" s="22"/>
      <c r="C271" s="122" t="s">
        <v>372</v>
      </c>
      <c r="D271" s="122" t="s">
        <v>136</v>
      </c>
      <c r="E271" s="123" t="s">
        <v>373</v>
      </c>
      <c r="F271" s="203" t="s">
        <v>374</v>
      </c>
      <c r="G271" s="204"/>
      <c r="H271" s="204"/>
      <c r="I271" s="204"/>
      <c r="J271" s="124" t="s">
        <v>375</v>
      </c>
      <c r="K271" s="125">
        <v>1</v>
      </c>
      <c r="L271" s="205">
        <v>0</v>
      </c>
      <c r="M271" s="204"/>
      <c r="N271" s="206">
        <f>ROUND($L$271*$K$271,2)</f>
        <v>0</v>
      </c>
      <c r="O271" s="204"/>
      <c r="P271" s="204"/>
      <c r="Q271" s="204"/>
      <c r="R271" s="23"/>
      <c r="T271" s="126"/>
      <c r="U271" s="29" t="s">
        <v>42</v>
      </c>
      <c r="V271" s="127">
        <v>0</v>
      </c>
      <c r="W271" s="127">
        <f>$V$271*$K$271</f>
        <v>0</v>
      </c>
      <c r="X271" s="127">
        <v>0</v>
      </c>
      <c r="Y271" s="127">
        <f>$X$271*$K$271</f>
        <v>0</v>
      </c>
      <c r="Z271" s="127">
        <v>0</v>
      </c>
      <c r="AA271" s="128">
        <f>$Z$271*$K$271</f>
        <v>0</v>
      </c>
      <c r="AR271" s="6" t="s">
        <v>376</v>
      </c>
      <c r="AT271" s="6" t="s">
        <v>136</v>
      </c>
      <c r="AU271" s="6" t="s">
        <v>92</v>
      </c>
      <c r="AY271" s="6" t="s">
        <v>135</v>
      </c>
      <c r="BE271" s="80">
        <f>IF($U$271="základní",$N$271,0)</f>
        <v>0</v>
      </c>
      <c r="BF271" s="80">
        <f>IF($U$271="snížená",$N$271,0)</f>
        <v>0</v>
      </c>
      <c r="BG271" s="80">
        <f>IF($U$271="zákl. přenesená",$N$271,0)</f>
        <v>0</v>
      </c>
      <c r="BH271" s="80">
        <f>IF($U$271="sníž. přenesená",$N$271,0)</f>
        <v>0</v>
      </c>
      <c r="BI271" s="80">
        <f>IF($U$271="nulová",$N$271,0)</f>
        <v>0</v>
      </c>
      <c r="BJ271" s="6" t="s">
        <v>21</v>
      </c>
      <c r="BK271" s="80">
        <f>ROUND($L$271*$K$271,2)</f>
        <v>0</v>
      </c>
      <c r="BL271" s="6" t="s">
        <v>376</v>
      </c>
    </row>
    <row r="272" spans="2:64" s="6" customFormat="1" ht="15.75" customHeight="1">
      <c r="B272" s="22"/>
      <c r="C272" s="122" t="s">
        <v>377</v>
      </c>
      <c r="D272" s="122" t="s">
        <v>136</v>
      </c>
      <c r="E272" s="123" t="s">
        <v>378</v>
      </c>
      <c r="F272" s="203" t="s">
        <v>379</v>
      </c>
      <c r="G272" s="204"/>
      <c r="H272" s="204"/>
      <c r="I272" s="204"/>
      <c r="J272" s="124" t="s">
        <v>375</v>
      </c>
      <c r="K272" s="125">
        <v>1</v>
      </c>
      <c r="L272" s="205">
        <v>0</v>
      </c>
      <c r="M272" s="204"/>
      <c r="N272" s="206">
        <f>ROUND($L$272*$K$272,2)</f>
        <v>0</v>
      </c>
      <c r="O272" s="204"/>
      <c r="P272" s="204"/>
      <c r="Q272" s="204"/>
      <c r="R272" s="23"/>
      <c r="T272" s="126"/>
      <c r="U272" s="29" t="s">
        <v>42</v>
      </c>
      <c r="V272" s="127">
        <v>0</v>
      </c>
      <c r="W272" s="127">
        <f>$V$272*$K$272</f>
        <v>0</v>
      </c>
      <c r="X272" s="127">
        <v>0</v>
      </c>
      <c r="Y272" s="127">
        <f>$X$272*$K$272</f>
        <v>0</v>
      </c>
      <c r="Z272" s="127">
        <v>0</v>
      </c>
      <c r="AA272" s="128">
        <f>$Z$272*$K$272</f>
        <v>0</v>
      </c>
      <c r="AR272" s="6" t="s">
        <v>376</v>
      </c>
      <c r="AT272" s="6" t="s">
        <v>136</v>
      </c>
      <c r="AU272" s="6" t="s">
        <v>92</v>
      </c>
      <c r="AY272" s="6" t="s">
        <v>135</v>
      </c>
      <c r="BE272" s="80">
        <f>IF($U$272="základní",$N$272,0)</f>
        <v>0</v>
      </c>
      <c r="BF272" s="80">
        <f>IF($U$272="snížená",$N$272,0)</f>
        <v>0</v>
      </c>
      <c r="BG272" s="80">
        <f>IF($U$272="zákl. přenesená",$N$272,0)</f>
        <v>0</v>
      </c>
      <c r="BH272" s="80">
        <f>IF($U$272="sníž. přenesená",$N$272,0)</f>
        <v>0</v>
      </c>
      <c r="BI272" s="80">
        <f>IF($U$272="nulová",$N$272,0)</f>
        <v>0</v>
      </c>
      <c r="BJ272" s="6" t="s">
        <v>21</v>
      </c>
      <c r="BK272" s="80">
        <f>ROUND($L$272*$K$272,2)</f>
        <v>0</v>
      </c>
      <c r="BL272" s="6" t="s">
        <v>376</v>
      </c>
    </row>
    <row r="273" spans="2:63" s="112" customFormat="1" ht="30.75" customHeight="1">
      <c r="B273" s="113"/>
      <c r="D273" s="121" t="s">
        <v>108</v>
      </c>
      <c r="N273" s="202">
        <f>$BK$273</f>
        <v>0</v>
      </c>
      <c r="O273" s="201"/>
      <c r="P273" s="201"/>
      <c r="Q273" s="201"/>
      <c r="R273" s="116"/>
      <c r="T273" s="117"/>
      <c r="W273" s="118">
        <f>$W$274</f>
        <v>0</v>
      </c>
      <c r="Y273" s="118">
        <f>$Y$274</f>
        <v>0</v>
      </c>
      <c r="AA273" s="119">
        <f>$AA$274</f>
        <v>0</v>
      </c>
      <c r="AR273" s="115" t="s">
        <v>160</v>
      </c>
      <c r="AT273" s="115" t="s">
        <v>76</v>
      </c>
      <c r="AU273" s="115" t="s">
        <v>21</v>
      </c>
      <c r="AY273" s="115" t="s">
        <v>135</v>
      </c>
      <c r="BK273" s="120">
        <f>$BK$274</f>
        <v>0</v>
      </c>
    </row>
    <row r="274" spans="2:64" s="6" customFormat="1" ht="15.75" customHeight="1">
      <c r="B274" s="22"/>
      <c r="C274" s="122" t="s">
        <v>380</v>
      </c>
      <c r="D274" s="122" t="s">
        <v>136</v>
      </c>
      <c r="E274" s="123" t="s">
        <v>381</v>
      </c>
      <c r="F274" s="203" t="s">
        <v>382</v>
      </c>
      <c r="G274" s="204"/>
      <c r="H274" s="204"/>
      <c r="I274" s="204"/>
      <c r="J274" s="124" t="s">
        <v>375</v>
      </c>
      <c r="K274" s="125">
        <v>1</v>
      </c>
      <c r="L274" s="205">
        <v>0</v>
      </c>
      <c r="M274" s="204"/>
      <c r="N274" s="206">
        <f>ROUND($L$274*$K$274,2)</f>
        <v>0</v>
      </c>
      <c r="O274" s="204"/>
      <c r="P274" s="204"/>
      <c r="Q274" s="204"/>
      <c r="R274" s="23"/>
      <c r="T274" s="126"/>
      <c r="U274" s="29" t="s">
        <v>42</v>
      </c>
      <c r="V274" s="127">
        <v>0</v>
      </c>
      <c r="W274" s="127">
        <f>$V$274*$K$274</f>
        <v>0</v>
      </c>
      <c r="X274" s="127">
        <v>0</v>
      </c>
      <c r="Y274" s="127">
        <f>$X$274*$K$274</f>
        <v>0</v>
      </c>
      <c r="Z274" s="127">
        <v>0</v>
      </c>
      <c r="AA274" s="128">
        <f>$Z$274*$K$274</f>
        <v>0</v>
      </c>
      <c r="AR274" s="6" t="s">
        <v>376</v>
      </c>
      <c r="AT274" s="6" t="s">
        <v>136</v>
      </c>
      <c r="AU274" s="6" t="s">
        <v>92</v>
      </c>
      <c r="AY274" s="6" t="s">
        <v>135</v>
      </c>
      <c r="BE274" s="80">
        <f>IF($U$274="základní",$N$274,0)</f>
        <v>0</v>
      </c>
      <c r="BF274" s="80">
        <f>IF($U$274="snížená",$N$274,0)</f>
        <v>0</v>
      </c>
      <c r="BG274" s="80">
        <f>IF($U$274="zákl. přenesená",$N$274,0)</f>
        <v>0</v>
      </c>
      <c r="BH274" s="80">
        <f>IF($U$274="sníž. přenesená",$N$274,0)</f>
        <v>0</v>
      </c>
      <c r="BI274" s="80">
        <f>IF($U$274="nulová",$N$274,0)</f>
        <v>0</v>
      </c>
      <c r="BJ274" s="6" t="s">
        <v>21</v>
      </c>
      <c r="BK274" s="80">
        <f>ROUND($L$274*$K$274,2)</f>
        <v>0</v>
      </c>
      <c r="BL274" s="6" t="s">
        <v>376</v>
      </c>
    </row>
    <row r="275" spans="2:63" s="112" customFormat="1" ht="30.75" customHeight="1">
      <c r="B275" s="113"/>
      <c r="D275" s="121" t="s">
        <v>109</v>
      </c>
      <c r="N275" s="202">
        <f>$BK$275</f>
        <v>0</v>
      </c>
      <c r="O275" s="201"/>
      <c r="P275" s="201"/>
      <c r="Q275" s="201"/>
      <c r="R275" s="116"/>
      <c r="T275" s="117"/>
      <c r="W275" s="118">
        <f>$W$276</f>
        <v>0</v>
      </c>
      <c r="Y275" s="118">
        <f>$Y$276</f>
        <v>0</v>
      </c>
      <c r="AA275" s="119">
        <f>$AA$276</f>
        <v>0</v>
      </c>
      <c r="AR275" s="115" t="s">
        <v>160</v>
      </c>
      <c r="AT275" s="115" t="s">
        <v>76</v>
      </c>
      <c r="AU275" s="115" t="s">
        <v>21</v>
      </c>
      <c r="AY275" s="115" t="s">
        <v>135</v>
      </c>
      <c r="BK275" s="120">
        <f>$BK$276</f>
        <v>0</v>
      </c>
    </row>
    <row r="276" spans="2:64" s="6" customFormat="1" ht="15.75" customHeight="1">
      <c r="B276" s="22"/>
      <c r="C276" s="122" t="s">
        <v>383</v>
      </c>
      <c r="D276" s="122" t="s">
        <v>136</v>
      </c>
      <c r="E276" s="123" t="s">
        <v>384</v>
      </c>
      <c r="F276" s="203" t="s">
        <v>385</v>
      </c>
      <c r="G276" s="204"/>
      <c r="H276" s="204"/>
      <c r="I276" s="204"/>
      <c r="J276" s="124" t="s">
        <v>375</v>
      </c>
      <c r="K276" s="125">
        <v>1</v>
      </c>
      <c r="L276" s="205">
        <v>0</v>
      </c>
      <c r="M276" s="204"/>
      <c r="N276" s="206">
        <f>ROUND($L$276*$K$276,2)</f>
        <v>0</v>
      </c>
      <c r="O276" s="204"/>
      <c r="P276" s="204"/>
      <c r="Q276" s="204"/>
      <c r="R276" s="23"/>
      <c r="T276" s="126"/>
      <c r="U276" s="29" t="s">
        <v>42</v>
      </c>
      <c r="V276" s="127">
        <v>0</v>
      </c>
      <c r="W276" s="127">
        <f>$V$276*$K$276</f>
        <v>0</v>
      </c>
      <c r="X276" s="127">
        <v>0</v>
      </c>
      <c r="Y276" s="127">
        <f>$X$276*$K$276</f>
        <v>0</v>
      </c>
      <c r="Z276" s="127">
        <v>0</v>
      </c>
      <c r="AA276" s="128">
        <f>$Z$276*$K$276</f>
        <v>0</v>
      </c>
      <c r="AR276" s="6" t="s">
        <v>376</v>
      </c>
      <c r="AT276" s="6" t="s">
        <v>136</v>
      </c>
      <c r="AU276" s="6" t="s">
        <v>92</v>
      </c>
      <c r="AY276" s="6" t="s">
        <v>135</v>
      </c>
      <c r="BE276" s="80">
        <f>IF($U$276="základní",$N$276,0)</f>
        <v>0</v>
      </c>
      <c r="BF276" s="80">
        <f>IF($U$276="snížená",$N$276,0)</f>
        <v>0</v>
      </c>
      <c r="BG276" s="80">
        <f>IF($U$276="zákl. přenesená",$N$276,0)</f>
        <v>0</v>
      </c>
      <c r="BH276" s="80">
        <f>IF($U$276="sníž. přenesená",$N$276,0)</f>
        <v>0</v>
      </c>
      <c r="BI276" s="80">
        <f>IF($U$276="nulová",$N$276,0)</f>
        <v>0</v>
      </c>
      <c r="BJ276" s="6" t="s">
        <v>21</v>
      </c>
      <c r="BK276" s="80">
        <f>ROUND($L$276*$K$276,2)</f>
        <v>0</v>
      </c>
      <c r="BL276" s="6" t="s">
        <v>376</v>
      </c>
    </row>
    <row r="277" spans="2:63" s="112" customFormat="1" ht="30.75" customHeight="1">
      <c r="B277" s="113"/>
      <c r="D277" s="121" t="s">
        <v>110</v>
      </c>
      <c r="N277" s="202">
        <f>$BK$277</f>
        <v>0</v>
      </c>
      <c r="O277" s="201"/>
      <c r="P277" s="201"/>
      <c r="Q277" s="201"/>
      <c r="R277" s="116"/>
      <c r="T277" s="117"/>
      <c r="W277" s="118">
        <f>$W$278</f>
        <v>0</v>
      </c>
      <c r="Y277" s="118">
        <f>$Y$278</f>
        <v>0</v>
      </c>
      <c r="AA277" s="119">
        <f>$AA$278</f>
        <v>0</v>
      </c>
      <c r="AR277" s="115" t="s">
        <v>160</v>
      </c>
      <c r="AT277" s="115" t="s">
        <v>76</v>
      </c>
      <c r="AU277" s="115" t="s">
        <v>21</v>
      </c>
      <c r="AY277" s="115" t="s">
        <v>135</v>
      </c>
      <c r="BK277" s="120">
        <f>$BK$278</f>
        <v>0</v>
      </c>
    </row>
    <row r="278" spans="2:64" s="6" customFormat="1" ht="15.75" customHeight="1">
      <c r="B278" s="22"/>
      <c r="C278" s="122" t="s">
        <v>386</v>
      </c>
      <c r="D278" s="122" t="s">
        <v>136</v>
      </c>
      <c r="E278" s="123" t="s">
        <v>387</v>
      </c>
      <c r="F278" s="203" t="s">
        <v>388</v>
      </c>
      <c r="G278" s="204"/>
      <c r="H278" s="204"/>
      <c r="I278" s="204"/>
      <c r="J278" s="124" t="s">
        <v>375</v>
      </c>
      <c r="K278" s="125">
        <v>1</v>
      </c>
      <c r="L278" s="205">
        <v>0</v>
      </c>
      <c r="M278" s="204"/>
      <c r="N278" s="206">
        <f>ROUND($L$278*$K$278,2)</f>
        <v>0</v>
      </c>
      <c r="O278" s="204"/>
      <c r="P278" s="204"/>
      <c r="Q278" s="204"/>
      <c r="R278" s="23"/>
      <c r="T278" s="126"/>
      <c r="U278" s="29" t="s">
        <v>42</v>
      </c>
      <c r="V278" s="127">
        <v>0</v>
      </c>
      <c r="W278" s="127">
        <f>$V$278*$K$278</f>
        <v>0</v>
      </c>
      <c r="X278" s="127">
        <v>0</v>
      </c>
      <c r="Y278" s="127">
        <f>$X$278*$K$278</f>
        <v>0</v>
      </c>
      <c r="Z278" s="127">
        <v>0</v>
      </c>
      <c r="AA278" s="128">
        <f>$Z$278*$K$278</f>
        <v>0</v>
      </c>
      <c r="AR278" s="6" t="s">
        <v>376</v>
      </c>
      <c r="AT278" s="6" t="s">
        <v>136</v>
      </c>
      <c r="AU278" s="6" t="s">
        <v>92</v>
      </c>
      <c r="AY278" s="6" t="s">
        <v>135</v>
      </c>
      <c r="BE278" s="80">
        <f>IF($U$278="základní",$N$278,0)</f>
        <v>0</v>
      </c>
      <c r="BF278" s="80">
        <f>IF($U$278="snížená",$N$278,0)</f>
        <v>0</v>
      </c>
      <c r="BG278" s="80">
        <f>IF($U$278="zákl. přenesená",$N$278,0)</f>
        <v>0</v>
      </c>
      <c r="BH278" s="80">
        <f>IF($U$278="sníž. přenesená",$N$278,0)</f>
        <v>0</v>
      </c>
      <c r="BI278" s="80">
        <f>IF($U$278="nulová",$N$278,0)</f>
        <v>0</v>
      </c>
      <c r="BJ278" s="6" t="s">
        <v>21</v>
      </c>
      <c r="BK278" s="80">
        <f>ROUND($L$278*$K$278,2)</f>
        <v>0</v>
      </c>
      <c r="BL278" s="6" t="s">
        <v>376</v>
      </c>
    </row>
    <row r="279" spans="2:63" s="6" customFormat="1" ht="51" customHeight="1">
      <c r="B279" s="22"/>
      <c r="D279" s="114" t="s">
        <v>389</v>
      </c>
      <c r="N279" s="200">
        <f>$BK$279</f>
        <v>0</v>
      </c>
      <c r="O279" s="168"/>
      <c r="P279" s="168"/>
      <c r="Q279" s="168"/>
      <c r="R279" s="23"/>
      <c r="T279" s="156"/>
      <c r="U279" s="41"/>
      <c r="V279" s="41"/>
      <c r="W279" s="41"/>
      <c r="X279" s="41"/>
      <c r="Y279" s="41"/>
      <c r="Z279" s="41"/>
      <c r="AA279" s="43"/>
      <c r="AT279" s="6" t="s">
        <v>76</v>
      </c>
      <c r="AU279" s="6" t="s">
        <v>77</v>
      </c>
      <c r="AY279" s="6" t="s">
        <v>390</v>
      </c>
      <c r="BK279" s="80">
        <v>0</v>
      </c>
    </row>
    <row r="280" spans="2:18" s="6" customFormat="1" ht="7.5" customHeight="1">
      <c r="B280" s="44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6"/>
    </row>
    <row r="281" s="2" customFormat="1" ht="14.25" customHeight="1">
      <c r="N281" s="1"/>
    </row>
    <row r="282" ht="14.25" customHeight="1">
      <c r="N282" s="1"/>
    </row>
    <row r="283" ht="14.25" customHeight="1">
      <c r="N283" s="1"/>
    </row>
    <row r="284" ht="14.25" customHeight="1">
      <c r="N284" s="1"/>
    </row>
    <row r="285" ht="14.25" customHeight="1">
      <c r="N285" s="1"/>
    </row>
    <row r="286" ht="14.25" customHeight="1">
      <c r="N286" s="1"/>
    </row>
    <row r="287" ht="14.25" customHeight="1">
      <c r="N287" s="1"/>
    </row>
    <row r="288" ht="14.25" customHeight="1">
      <c r="N288" s="1"/>
    </row>
    <row r="289" ht="14.25" customHeight="1">
      <c r="N289" s="1"/>
    </row>
    <row r="290" ht="14.25" customHeight="1">
      <c r="N290" s="1"/>
    </row>
    <row r="291" ht="14.25" customHeight="1">
      <c r="N291" s="1"/>
    </row>
    <row r="292" ht="14.25" customHeight="1">
      <c r="N292" s="1"/>
    </row>
    <row r="293" ht="14.25" customHeight="1">
      <c r="N293" s="1"/>
    </row>
    <row r="294" ht="14.25" customHeight="1">
      <c r="N294" s="1"/>
    </row>
    <row r="295" ht="14.25" customHeight="1">
      <c r="N295" s="1"/>
    </row>
    <row r="296" ht="14.25" customHeight="1">
      <c r="N296" s="1"/>
    </row>
    <row r="297" ht="14.25" customHeight="1">
      <c r="N297" s="1"/>
    </row>
    <row r="298" ht="14.25" customHeight="1">
      <c r="N298" s="1"/>
    </row>
    <row r="299" ht="14.25" customHeight="1">
      <c r="N299" s="1"/>
    </row>
    <row r="300" ht="14.25" customHeight="1">
      <c r="N300" s="1"/>
    </row>
    <row r="301" ht="14.25" customHeight="1">
      <c r="N301" s="1"/>
    </row>
    <row r="302" ht="14.25" customHeight="1">
      <c r="N302" s="1"/>
    </row>
    <row r="303" ht="14.25" customHeight="1">
      <c r="N303" s="1"/>
    </row>
    <row r="304" ht="14.25" customHeight="1">
      <c r="N304" s="1"/>
    </row>
    <row r="305" ht="14.25" customHeight="1">
      <c r="N305" s="1"/>
    </row>
    <row r="306" ht="14.25" customHeight="1">
      <c r="N306" s="1"/>
    </row>
    <row r="307" ht="14.25" customHeight="1">
      <c r="N307" s="1"/>
    </row>
    <row r="308" ht="14.25" customHeight="1">
      <c r="N308" s="1"/>
    </row>
    <row r="309" ht="14.25" customHeight="1">
      <c r="N309" s="1"/>
    </row>
    <row r="310" ht="14.25" customHeight="1">
      <c r="N310" s="1"/>
    </row>
    <row r="311" ht="14.25" customHeight="1">
      <c r="N311" s="1"/>
    </row>
    <row r="312" ht="14.25" customHeight="1">
      <c r="N312" s="1"/>
    </row>
    <row r="313" ht="14.25" customHeight="1">
      <c r="N313" s="1"/>
    </row>
    <row r="314" ht="14.25" customHeight="1">
      <c r="N314" s="1"/>
    </row>
    <row r="315" ht="14.25" customHeight="1">
      <c r="N315" s="1"/>
    </row>
    <row r="316" ht="14.25" customHeight="1">
      <c r="N316" s="1"/>
    </row>
    <row r="317" ht="14.25" customHeight="1">
      <c r="N317" s="1"/>
    </row>
    <row r="318" ht="14.25" customHeight="1">
      <c r="N318" s="1"/>
    </row>
    <row r="319" ht="14.25" customHeight="1">
      <c r="N319" s="1"/>
    </row>
    <row r="320" ht="14.25" customHeight="1">
      <c r="N320" s="1"/>
    </row>
    <row r="321" ht="14.25" customHeight="1">
      <c r="N321" s="1"/>
    </row>
    <row r="322" ht="14.25" customHeight="1">
      <c r="N322" s="1"/>
    </row>
    <row r="323" ht="14.25" customHeight="1">
      <c r="N323" s="1"/>
    </row>
    <row r="324" ht="14.25" customHeight="1">
      <c r="N324" s="1"/>
    </row>
    <row r="325" ht="14.25" customHeight="1">
      <c r="N325" s="1"/>
    </row>
    <row r="326" ht="14.25" customHeight="1">
      <c r="N326" s="1"/>
    </row>
    <row r="327" ht="14.25" customHeight="1">
      <c r="N327" s="1"/>
    </row>
    <row r="328" ht="14.25" customHeight="1">
      <c r="N328" s="1"/>
    </row>
    <row r="329" ht="14.25" customHeight="1">
      <c r="N329" s="1"/>
    </row>
    <row r="330" ht="14.25" customHeight="1">
      <c r="N330" s="1"/>
    </row>
    <row r="331" ht="14.25" customHeight="1">
      <c r="N331" s="1"/>
    </row>
    <row r="332" ht="14.25" customHeight="1">
      <c r="N332" s="1"/>
    </row>
    <row r="333" ht="14.25" customHeight="1">
      <c r="N333" s="1"/>
    </row>
    <row r="334" ht="14.25" customHeight="1">
      <c r="N334" s="1"/>
    </row>
    <row r="335" ht="14.25" customHeight="1">
      <c r="N335" s="1"/>
    </row>
    <row r="336" ht="14.25" customHeight="1">
      <c r="N336" s="1"/>
    </row>
    <row r="337" ht="14.25" customHeight="1">
      <c r="N337" s="1"/>
    </row>
    <row r="338" ht="14.25" customHeight="1">
      <c r="N338" s="1"/>
    </row>
    <row r="339" ht="14.25" customHeight="1">
      <c r="N339" s="1"/>
    </row>
    <row r="340" ht="14.25" customHeight="1">
      <c r="N340" s="1"/>
    </row>
    <row r="341" ht="14.25" customHeight="1">
      <c r="N341" s="1"/>
    </row>
    <row r="342" ht="14.25" customHeight="1">
      <c r="N342" s="1"/>
    </row>
    <row r="343" ht="14.25" customHeight="1">
      <c r="N343" s="1"/>
    </row>
    <row r="344" ht="14.25" customHeight="1">
      <c r="N344" s="1"/>
    </row>
    <row r="345" ht="14.25" customHeight="1">
      <c r="N345" s="1"/>
    </row>
    <row r="346" ht="14.25" customHeight="1">
      <c r="N346" s="1"/>
    </row>
    <row r="347" ht="14.25" customHeight="1">
      <c r="N347" s="1"/>
    </row>
    <row r="348" ht="14.25" customHeight="1">
      <c r="N348" s="1"/>
    </row>
    <row r="349" ht="14.25" customHeight="1">
      <c r="N349" s="1"/>
    </row>
    <row r="350" ht="14.25" customHeight="1">
      <c r="N350" s="1"/>
    </row>
    <row r="351" ht="14.25" customHeight="1">
      <c r="N351" s="1"/>
    </row>
    <row r="352" ht="14.25" customHeight="1">
      <c r="N352" s="1"/>
    </row>
    <row r="353" ht="14.25" customHeight="1">
      <c r="N353" s="1"/>
    </row>
    <row r="354" ht="14.25" customHeight="1">
      <c r="N354" s="1"/>
    </row>
    <row r="355" ht="14.25" customHeight="1">
      <c r="N355" s="1"/>
    </row>
    <row r="356" ht="14.25" customHeight="1">
      <c r="N356" s="1"/>
    </row>
    <row r="357" ht="14.25" customHeight="1">
      <c r="N357" s="1"/>
    </row>
    <row r="358" ht="14.25" customHeight="1">
      <c r="N358" s="1"/>
    </row>
    <row r="359" ht="14.25" customHeight="1">
      <c r="N359" s="1"/>
    </row>
    <row r="360" ht="14.25" customHeight="1">
      <c r="N360" s="1"/>
    </row>
    <row r="361" ht="14.25" customHeight="1">
      <c r="N361" s="1"/>
    </row>
    <row r="362" ht="14.25" customHeight="1">
      <c r="N362" s="1"/>
    </row>
    <row r="363" ht="14.25" customHeight="1">
      <c r="N363" s="1"/>
    </row>
    <row r="364" ht="14.25" customHeight="1">
      <c r="N364" s="1"/>
    </row>
    <row r="365" ht="14.25" customHeight="1">
      <c r="N365" s="1"/>
    </row>
    <row r="366" ht="14.25" customHeight="1">
      <c r="N366" s="1"/>
    </row>
    <row r="367" ht="14.25" customHeight="1">
      <c r="N367" s="1"/>
    </row>
    <row r="368" ht="14.25" customHeight="1">
      <c r="N368" s="1"/>
    </row>
    <row r="369" ht="14.25" customHeight="1">
      <c r="N369" s="1"/>
    </row>
    <row r="370" ht="14.25" customHeight="1">
      <c r="N370" s="1"/>
    </row>
    <row r="371" ht="14.25" customHeight="1">
      <c r="N371" s="1"/>
    </row>
    <row r="372" ht="14.25" customHeight="1">
      <c r="N372" s="1"/>
    </row>
    <row r="373" ht="14.25" customHeight="1">
      <c r="N373" s="1"/>
    </row>
    <row r="374" ht="14.25" customHeight="1">
      <c r="N374" s="1"/>
    </row>
    <row r="375" ht="14.25" customHeight="1">
      <c r="N375" s="1"/>
    </row>
    <row r="376" ht="14.25" customHeight="1">
      <c r="N376" s="1"/>
    </row>
    <row r="377" ht="14.25" customHeight="1">
      <c r="N377" s="1"/>
    </row>
    <row r="378" ht="14.25" customHeight="1">
      <c r="N378" s="1"/>
    </row>
    <row r="379" ht="14.25" customHeight="1">
      <c r="N379" s="1"/>
    </row>
    <row r="380" ht="14.25" customHeight="1">
      <c r="N380" s="1"/>
    </row>
    <row r="381" ht="14.25" customHeight="1">
      <c r="N381" s="1"/>
    </row>
    <row r="382" ht="14.25" customHeight="1">
      <c r="N382" s="1"/>
    </row>
    <row r="383" ht="14.25" customHeight="1">
      <c r="N383" s="1"/>
    </row>
    <row r="384" ht="14.25" customHeight="1">
      <c r="N384" s="1"/>
    </row>
    <row r="385" ht="14.25" customHeight="1">
      <c r="N385" s="1"/>
    </row>
    <row r="386" ht="14.25" customHeight="1">
      <c r="N386" s="1"/>
    </row>
    <row r="387" ht="14.25" customHeight="1">
      <c r="N387" s="1"/>
    </row>
    <row r="388" ht="14.25" customHeight="1">
      <c r="N388" s="1"/>
    </row>
    <row r="389" ht="14.25" customHeight="1">
      <c r="N389" s="1"/>
    </row>
    <row r="390" ht="14.25" customHeight="1">
      <c r="N390" s="1"/>
    </row>
    <row r="391" ht="14.25" customHeight="1">
      <c r="N391" s="1"/>
    </row>
    <row r="392" ht="14.25" customHeight="1">
      <c r="N392" s="1"/>
    </row>
    <row r="393" ht="14.25" customHeight="1">
      <c r="N393" s="1"/>
    </row>
    <row r="394" ht="14.25" customHeight="1">
      <c r="N394" s="1"/>
    </row>
    <row r="395" ht="14.25" customHeight="1">
      <c r="N395" s="1"/>
    </row>
    <row r="396" ht="14.25" customHeight="1">
      <c r="N396" s="1"/>
    </row>
    <row r="397" ht="14.25" customHeight="1">
      <c r="N397" s="1"/>
    </row>
    <row r="398" ht="14.25" customHeight="1">
      <c r="N398" s="1"/>
    </row>
    <row r="399" ht="14.25" customHeight="1">
      <c r="N399" s="1"/>
    </row>
    <row r="400" ht="14.25" customHeight="1">
      <c r="N400" s="1"/>
    </row>
    <row r="401" ht="14.25" customHeight="1">
      <c r="N401" s="1"/>
    </row>
    <row r="402" ht="14.25" customHeight="1">
      <c r="N402" s="1"/>
    </row>
    <row r="403" ht="14.25" customHeight="1">
      <c r="N403" s="1"/>
    </row>
    <row r="404" ht="14.25" customHeight="1">
      <c r="N404" s="1"/>
    </row>
    <row r="405" ht="14.25" customHeight="1">
      <c r="N405" s="1"/>
    </row>
    <row r="406" ht="14.25" customHeight="1">
      <c r="N406" s="1"/>
    </row>
    <row r="407" ht="14.25" customHeight="1">
      <c r="N407" s="1"/>
    </row>
    <row r="408" ht="14.25" customHeight="1">
      <c r="N408" s="1"/>
    </row>
    <row r="409" ht="14.25" customHeight="1">
      <c r="N409" s="1"/>
    </row>
    <row r="410" ht="14.25" customHeight="1">
      <c r="N410" s="1"/>
    </row>
    <row r="411" ht="14.25" customHeight="1">
      <c r="N411" s="1"/>
    </row>
    <row r="412" ht="14.25" customHeight="1">
      <c r="N412" s="1"/>
    </row>
    <row r="413" ht="14.25" customHeight="1">
      <c r="N413" s="1"/>
    </row>
    <row r="414" ht="14.25" customHeight="1">
      <c r="N414" s="1"/>
    </row>
    <row r="415" ht="14.25" customHeight="1">
      <c r="N415" s="1"/>
    </row>
    <row r="416" ht="14.25" customHeight="1">
      <c r="N416" s="1"/>
    </row>
    <row r="417" ht="14.25" customHeight="1">
      <c r="N417" s="1"/>
    </row>
    <row r="418" ht="14.25" customHeight="1">
      <c r="N418" s="1"/>
    </row>
    <row r="419" ht="14.25" customHeight="1">
      <c r="N419" s="1"/>
    </row>
    <row r="420" ht="14.25" customHeight="1">
      <c r="N420" s="1"/>
    </row>
    <row r="421" ht="14.25" customHeight="1">
      <c r="N421" s="1"/>
    </row>
    <row r="422" ht="14.25" customHeight="1">
      <c r="N422" s="1"/>
    </row>
    <row r="423" ht="14.25" customHeight="1">
      <c r="N423" s="1"/>
    </row>
    <row r="424" ht="14.25" customHeight="1">
      <c r="N424" s="1"/>
    </row>
    <row r="425" ht="14.25" customHeight="1">
      <c r="N425" s="1"/>
    </row>
    <row r="426" ht="14.25" customHeight="1">
      <c r="N426" s="1"/>
    </row>
    <row r="427" ht="14.25" customHeight="1">
      <c r="N427" s="1"/>
    </row>
    <row r="428" ht="14.25" customHeight="1">
      <c r="N428" s="1"/>
    </row>
    <row r="429" ht="14.25" customHeight="1">
      <c r="N429" s="1"/>
    </row>
    <row r="430" ht="14.25" customHeight="1">
      <c r="N430" s="1"/>
    </row>
    <row r="431" ht="14.25" customHeight="1">
      <c r="N431" s="1"/>
    </row>
    <row r="432" ht="14.25" customHeight="1">
      <c r="N432" s="1"/>
    </row>
    <row r="433" ht="14.25" customHeight="1">
      <c r="N433" s="1"/>
    </row>
    <row r="434" ht="14.25" customHeight="1">
      <c r="N434" s="1"/>
    </row>
    <row r="435" ht="14.25" customHeight="1">
      <c r="N435" s="1"/>
    </row>
    <row r="436" ht="14.25" customHeight="1">
      <c r="N436" s="1"/>
    </row>
    <row r="437" ht="14.25" customHeight="1">
      <c r="N437" s="1"/>
    </row>
    <row r="438" ht="14.25" customHeight="1">
      <c r="N438" s="1"/>
    </row>
    <row r="439" ht="14.25" customHeight="1">
      <c r="N439" s="1"/>
    </row>
    <row r="440" ht="14.25" customHeight="1">
      <c r="N440" s="1"/>
    </row>
    <row r="441" ht="14.25" customHeight="1">
      <c r="N441" s="1"/>
    </row>
    <row r="442" ht="14.25" customHeight="1">
      <c r="N442" s="1"/>
    </row>
    <row r="443" ht="14.25" customHeight="1">
      <c r="N443" s="1"/>
    </row>
    <row r="444" ht="14.25" customHeight="1">
      <c r="N444" s="1"/>
    </row>
    <row r="445" ht="14.25" customHeight="1">
      <c r="N445" s="1"/>
    </row>
    <row r="446" ht="14.25" customHeight="1">
      <c r="N446" s="1"/>
    </row>
    <row r="447" ht="14.25" customHeight="1">
      <c r="N447" s="1"/>
    </row>
    <row r="448" ht="14.25" customHeight="1">
      <c r="N448" s="1"/>
    </row>
    <row r="449" ht="14.25" customHeight="1">
      <c r="N449" s="1"/>
    </row>
    <row r="450" ht="14.25" customHeight="1">
      <c r="N450" s="1"/>
    </row>
    <row r="451" ht="14.25" customHeight="1">
      <c r="N451" s="1"/>
    </row>
    <row r="452" ht="14.25" customHeight="1">
      <c r="N452" s="1"/>
    </row>
    <row r="453" ht="14.25" customHeight="1">
      <c r="N453" s="1"/>
    </row>
    <row r="454" ht="14.25" customHeight="1">
      <c r="N454" s="1"/>
    </row>
    <row r="455" ht="14.25" customHeight="1">
      <c r="N455" s="1"/>
    </row>
    <row r="456" ht="14.25" customHeight="1">
      <c r="N456" s="1"/>
    </row>
    <row r="457" ht="14.25" customHeight="1">
      <c r="N457" s="1"/>
    </row>
    <row r="458" ht="14.25" customHeight="1">
      <c r="N458" s="1"/>
    </row>
    <row r="459" ht="14.25" customHeight="1">
      <c r="N459" s="1"/>
    </row>
    <row r="460" ht="14.25" customHeight="1">
      <c r="N460" s="1"/>
    </row>
    <row r="461" ht="14.25" customHeight="1">
      <c r="N461" s="1"/>
    </row>
    <row r="462" ht="14.25" customHeight="1">
      <c r="N462" s="1"/>
    </row>
    <row r="463" ht="14.25" customHeight="1">
      <c r="N463" s="1"/>
    </row>
    <row r="464" ht="14.25" customHeight="1">
      <c r="N464" s="1"/>
    </row>
    <row r="465" ht="14.25" customHeight="1">
      <c r="N465" s="1"/>
    </row>
    <row r="466" ht="14.25" customHeight="1">
      <c r="N466" s="1"/>
    </row>
    <row r="467" ht="14.25" customHeight="1">
      <c r="N467" s="1"/>
    </row>
    <row r="468" ht="14.25" customHeight="1">
      <c r="N468" s="1"/>
    </row>
    <row r="469" ht="14.25" customHeight="1">
      <c r="N469" s="1"/>
    </row>
    <row r="470" ht="14.25" customHeight="1">
      <c r="N470" s="1"/>
    </row>
    <row r="471" ht="14.25" customHeight="1">
      <c r="N471" s="1"/>
    </row>
    <row r="472" ht="14.25" customHeight="1">
      <c r="N472" s="1"/>
    </row>
    <row r="473" ht="14.25" customHeight="1">
      <c r="N473" s="1"/>
    </row>
    <row r="474" ht="14.25" customHeight="1">
      <c r="N474" s="1"/>
    </row>
    <row r="475" ht="14.25" customHeight="1">
      <c r="N475" s="1"/>
    </row>
    <row r="476" ht="14.25" customHeight="1">
      <c r="N476" s="1"/>
    </row>
    <row r="477" ht="14.25" customHeight="1">
      <c r="N477" s="1"/>
    </row>
    <row r="478" ht="14.25" customHeight="1">
      <c r="N478" s="1"/>
    </row>
    <row r="479" ht="14.25" customHeight="1">
      <c r="N479" s="1"/>
    </row>
    <row r="480" ht="14.25" customHeight="1">
      <c r="N480" s="1"/>
    </row>
    <row r="481" ht="14.25" customHeight="1">
      <c r="N481" s="1"/>
    </row>
    <row r="482" ht="14.25" customHeight="1">
      <c r="N482" s="1"/>
    </row>
    <row r="483" ht="14.25" customHeight="1">
      <c r="N483" s="1"/>
    </row>
    <row r="484" ht="14.25" customHeight="1">
      <c r="N484" s="1"/>
    </row>
    <row r="485" ht="14.25" customHeight="1">
      <c r="N485" s="1"/>
    </row>
    <row r="486" ht="14.25" customHeight="1">
      <c r="N486" s="1"/>
    </row>
    <row r="487" ht="14.25" customHeight="1">
      <c r="N487" s="1"/>
    </row>
    <row r="488" ht="14.25" customHeight="1">
      <c r="N488" s="1"/>
    </row>
    <row r="489" ht="14.25" customHeight="1">
      <c r="N489" s="1"/>
    </row>
    <row r="490" ht="14.25" customHeight="1">
      <c r="N490" s="1"/>
    </row>
    <row r="491" ht="14.25" customHeight="1">
      <c r="N491" s="1"/>
    </row>
    <row r="492" ht="14.25" customHeight="1">
      <c r="N492" s="1"/>
    </row>
    <row r="493" ht="14.25" customHeight="1">
      <c r="N493" s="1"/>
    </row>
    <row r="494" ht="14.25" customHeight="1">
      <c r="N494" s="1"/>
    </row>
    <row r="495" ht="14.25" customHeight="1">
      <c r="N495" s="1"/>
    </row>
    <row r="496" ht="14.25" customHeight="1">
      <c r="N496" s="1"/>
    </row>
    <row r="497" ht="14.25" customHeight="1">
      <c r="N497" s="1"/>
    </row>
    <row r="498" ht="14.25" customHeight="1">
      <c r="N498" s="1"/>
    </row>
    <row r="499" ht="14.25" customHeight="1">
      <c r="N499" s="1"/>
    </row>
    <row r="500" ht="14.25" customHeight="1">
      <c r="N500" s="1"/>
    </row>
    <row r="65535" ht="14.25" customHeight="1">
      <c r="N65535" s="2">
        <f>$N$279</f>
        <v>0</v>
      </c>
    </row>
  </sheetData>
  <sheetProtection/>
  <mergeCells count="359"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M23:P23"/>
    <mergeCell ref="M24:P24"/>
    <mergeCell ref="M26:P26"/>
    <mergeCell ref="H28:J28"/>
    <mergeCell ref="M28:P28"/>
    <mergeCell ref="H29:J29"/>
    <mergeCell ref="M29:P29"/>
    <mergeCell ref="H30:J30"/>
    <mergeCell ref="M30:P30"/>
    <mergeCell ref="H31:J31"/>
    <mergeCell ref="M31:P31"/>
    <mergeCell ref="H32:J32"/>
    <mergeCell ref="M32:P32"/>
    <mergeCell ref="L34:P34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N106:Q106"/>
    <mergeCell ref="L108:Q108"/>
    <mergeCell ref="C114:Q114"/>
    <mergeCell ref="F116:P116"/>
    <mergeCell ref="M118:P118"/>
    <mergeCell ref="M120:Q120"/>
    <mergeCell ref="M121:Q121"/>
    <mergeCell ref="F123:I123"/>
    <mergeCell ref="L123:M123"/>
    <mergeCell ref="N123:Q123"/>
    <mergeCell ref="F127:I127"/>
    <mergeCell ref="L127:M127"/>
    <mergeCell ref="N127:Q127"/>
    <mergeCell ref="F128:I128"/>
    <mergeCell ref="F129:I129"/>
    <mergeCell ref="F130:I130"/>
    <mergeCell ref="L130:M130"/>
    <mergeCell ref="N130:Q130"/>
    <mergeCell ref="F131:I131"/>
    <mergeCell ref="F132:I132"/>
    <mergeCell ref="F133:I133"/>
    <mergeCell ref="F134:I134"/>
    <mergeCell ref="F135:I135"/>
    <mergeCell ref="F136:I136"/>
    <mergeCell ref="L136:M136"/>
    <mergeCell ref="N136:Q136"/>
    <mergeCell ref="F137:I137"/>
    <mergeCell ref="F138:I138"/>
    <mergeCell ref="F139:I139"/>
    <mergeCell ref="F140:I140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F145:I145"/>
    <mergeCell ref="F146:I146"/>
    <mergeCell ref="L146:M146"/>
    <mergeCell ref="N146:Q146"/>
    <mergeCell ref="F147:I147"/>
    <mergeCell ref="F148:I148"/>
    <mergeCell ref="L148:M148"/>
    <mergeCell ref="N148:Q148"/>
    <mergeCell ref="F149:I149"/>
    <mergeCell ref="F150:I150"/>
    <mergeCell ref="F151:I151"/>
    <mergeCell ref="F152:I152"/>
    <mergeCell ref="F153:I153"/>
    <mergeCell ref="F154:I154"/>
    <mergeCell ref="L154:M154"/>
    <mergeCell ref="N154:Q154"/>
    <mergeCell ref="F155:I155"/>
    <mergeCell ref="F156:I156"/>
    <mergeCell ref="L156:M156"/>
    <mergeCell ref="N156:Q156"/>
    <mergeCell ref="F157:I157"/>
    <mergeCell ref="F158:I158"/>
    <mergeCell ref="F159:I159"/>
    <mergeCell ref="F160:I160"/>
    <mergeCell ref="F161:I161"/>
    <mergeCell ref="F162:I162"/>
    <mergeCell ref="F163:I163"/>
    <mergeCell ref="L163:M163"/>
    <mergeCell ref="N163:Q163"/>
    <mergeCell ref="F164:I164"/>
    <mergeCell ref="F165:I165"/>
    <mergeCell ref="F166:I166"/>
    <mergeCell ref="F167:I167"/>
    <mergeCell ref="F168:I168"/>
    <mergeCell ref="F169:I169"/>
    <mergeCell ref="L169:M169"/>
    <mergeCell ref="N169:Q169"/>
    <mergeCell ref="F170:I170"/>
    <mergeCell ref="F171:I171"/>
    <mergeCell ref="L171:M171"/>
    <mergeCell ref="N171:Q171"/>
    <mergeCell ref="F172:I172"/>
    <mergeCell ref="F173:I173"/>
    <mergeCell ref="F174:I174"/>
    <mergeCell ref="F175:I175"/>
    <mergeCell ref="F176:I176"/>
    <mergeCell ref="F177:I177"/>
    <mergeCell ref="L177:M177"/>
    <mergeCell ref="N177:Q177"/>
    <mergeCell ref="F178:I178"/>
    <mergeCell ref="F179:I179"/>
    <mergeCell ref="L179:M179"/>
    <mergeCell ref="N179:Q179"/>
    <mergeCell ref="F180:I180"/>
    <mergeCell ref="F181:I181"/>
    <mergeCell ref="F182:I182"/>
    <mergeCell ref="F183:I183"/>
    <mergeCell ref="F184:I184"/>
    <mergeCell ref="F185:I185"/>
    <mergeCell ref="L185:M185"/>
    <mergeCell ref="N185:Q185"/>
    <mergeCell ref="F186:I186"/>
    <mergeCell ref="F187:I187"/>
    <mergeCell ref="F188:I188"/>
    <mergeCell ref="F189:I189"/>
    <mergeCell ref="F190:I190"/>
    <mergeCell ref="F191:I191"/>
    <mergeCell ref="L191:M191"/>
    <mergeCell ref="N191:Q191"/>
    <mergeCell ref="F192:I192"/>
    <mergeCell ref="F193:I193"/>
    <mergeCell ref="F194:I194"/>
    <mergeCell ref="L194:M194"/>
    <mergeCell ref="N194:Q194"/>
    <mergeCell ref="F195:I195"/>
    <mergeCell ref="F196:I196"/>
    <mergeCell ref="L196:M196"/>
    <mergeCell ref="N196:Q196"/>
    <mergeCell ref="F197:I197"/>
    <mergeCell ref="F198:I198"/>
    <mergeCell ref="F199:I199"/>
    <mergeCell ref="F200:I200"/>
    <mergeCell ref="F201:I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F209:I209"/>
    <mergeCell ref="L209:M209"/>
    <mergeCell ref="N209:Q209"/>
    <mergeCell ref="F210:I210"/>
    <mergeCell ref="F211:I211"/>
    <mergeCell ref="L211:M211"/>
    <mergeCell ref="N211:Q211"/>
    <mergeCell ref="F213:I213"/>
    <mergeCell ref="L213:M213"/>
    <mergeCell ref="N213:Q213"/>
    <mergeCell ref="F214:I214"/>
    <mergeCell ref="F215:I215"/>
    <mergeCell ref="L215:M215"/>
    <mergeCell ref="N215:Q215"/>
    <mergeCell ref="F216:I216"/>
    <mergeCell ref="F217:I217"/>
    <mergeCell ref="L217:M217"/>
    <mergeCell ref="N217:Q217"/>
    <mergeCell ref="F218:I218"/>
    <mergeCell ref="F219:I219"/>
    <mergeCell ref="L219:M219"/>
    <mergeCell ref="N219:Q219"/>
    <mergeCell ref="F220:I220"/>
    <mergeCell ref="F221:I221"/>
    <mergeCell ref="L221:M221"/>
    <mergeCell ref="N221:Q221"/>
    <mergeCell ref="F222:I222"/>
    <mergeCell ref="F223:I223"/>
    <mergeCell ref="L223:M223"/>
    <mergeCell ref="N223:Q223"/>
    <mergeCell ref="F224:I224"/>
    <mergeCell ref="F225:I225"/>
    <mergeCell ref="L225:M225"/>
    <mergeCell ref="N225:Q225"/>
    <mergeCell ref="F226:I226"/>
    <mergeCell ref="F227:I227"/>
    <mergeCell ref="L227:M227"/>
    <mergeCell ref="N227:Q227"/>
    <mergeCell ref="F228:I228"/>
    <mergeCell ref="F229:I229"/>
    <mergeCell ref="L229:M229"/>
    <mergeCell ref="N229:Q229"/>
    <mergeCell ref="F230:I230"/>
    <mergeCell ref="F231:I231"/>
    <mergeCell ref="L231:M231"/>
    <mergeCell ref="N231:Q231"/>
    <mergeCell ref="F232:I232"/>
    <mergeCell ref="F233:I233"/>
    <mergeCell ref="L233:M233"/>
    <mergeCell ref="N233:Q233"/>
    <mergeCell ref="F234:I234"/>
    <mergeCell ref="F235:I235"/>
    <mergeCell ref="L235:M235"/>
    <mergeCell ref="N235:Q235"/>
    <mergeCell ref="F236:I236"/>
    <mergeCell ref="F237:I237"/>
    <mergeCell ref="L237:M237"/>
    <mergeCell ref="N237:Q237"/>
    <mergeCell ref="F239:I239"/>
    <mergeCell ref="L239:M239"/>
    <mergeCell ref="N239:Q239"/>
    <mergeCell ref="F240:I240"/>
    <mergeCell ref="F241:I241"/>
    <mergeCell ref="F242:I242"/>
    <mergeCell ref="L242:M242"/>
    <mergeCell ref="N242:Q242"/>
    <mergeCell ref="F243:I243"/>
    <mergeCell ref="F244:I244"/>
    <mergeCell ref="L244:M244"/>
    <mergeCell ref="N244:Q244"/>
    <mergeCell ref="F245:I245"/>
    <mergeCell ref="F246:I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8:I268"/>
    <mergeCell ref="L268:M268"/>
    <mergeCell ref="N268:Q268"/>
    <mergeCell ref="N274:Q274"/>
    <mergeCell ref="F276:I276"/>
    <mergeCell ref="L276:M276"/>
    <mergeCell ref="N276:Q276"/>
    <mergeCell ref="F271:I271"/>
    <mergeCell ref="L271:M271"/>
    <mergeCell ref="N271:Q271"/>
    <mergeCell ref="F272:I272"/>
    <mergeCell ref="L272:M272"/>
    <mergeCell ref="N272:Q272"/>
    <mergeCell ref="N277:Q277"/>
    <mergeCell ref="N279:Q279"/>
    <mergeCell ref="F278:I278"/>
    <mergeCell ref="L278:M278"/>
    <mergeCell ref="N278:Q278"/>
    <mergeCell ref="N124:Q124"/>
    <mergeCell ref="N125:Q125"/>
    <mergeCell ref="N126:Q126"/>
    <mergeCell ref="N208:Q208"/>
    <mergeCell ref="N212:Q212"/>
    <mergeCell ref="H1:K1"/>
    <mergeCell ref="S2:AC2"/>
    <mergeCell ref="N269:Q269"/>
    <mergeCell ref="N270:Q270"/>
    <mergeCell ref="N273:Q273"/>
    <mergeCell ref="N275:Q275"/>
    <mergeCell ref="N238:Q238"/>
    <mergeCell ref="N267:Q267"/>
    <mergeCell ref="F274:I274"/>
    <mergeCell ref="L274:M274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23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dcterms:modified xsi:type="dcterms:W3CDTF">2016-08-29T11:59:45Z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