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792016 - Stavební úpravy..." sheetId="2" r:id="rId2"/>
  </sheets>
  <definedNames>
    <definedName name="_xlnm.Print_Titles" localSheetId="1">'0792016 - Stavební úpravy...'!$142:$142</definedName>
    <definedName name="_xlnm.Print_Titles" localSheetId="0">'Rekapitulace stavby'!$85:$85</definedName>
    <definedName name="_xlnm.Print_Area" localSheetId="1">'0792016 - Stavební úpravy...'!$C$4:$Q$70,'0792016 - Stavební úpravy...'!$C$76:$Q$127,'0792016 - Stavební úpravy...'!$C$133:$Q$470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<sst xmlns="http://schemas.openxmlformats.org/spreadsheetml/2006/main" count="3520" uniqueCount="839">
  <si>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</si>
  <si>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</si>
  <si>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</si>
  <si>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</si>
  <si>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</si>
  <si>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</si>
  <si>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</si>
  <si>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</si>
  <si>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</si>
  <si>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</si>
  <si>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</si>
  <si>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</si>
  <si>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</si>
  <si>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</si>
  <si>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0792016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</si>
  <si>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</si>
  <si>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</si>
  <si>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Stavební úpravy Sauna Lovosice</t>
  </si>
  <si>
    <t>0,1</t>
  </si>
  <si>
    <t>JKSO:</t>
  </si>
  <si>
    <t>CC-CZ:</t>
  </si>
  <si>
    <t>1</t>
  </si>
  <si>
    <t>Místo:</t>
  </si>
  <si>
    <t>Lovosice</t>
  </si>
  <si>
    <t>Datum:</t>
  </si>
  <si>
    <t>29.12.2016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</si>
  <si>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</si>
  <si>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</si>
  <si>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</si>
  <si>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</si>
  <si>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</si>
  <si>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</si>
  <si>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</si>
  <si>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</si>
  <si>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</si>
  <si>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</si>
  <si>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</si>
  <si>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</si>
  <si>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</si>
  <si>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</si>
  <si>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</si>
  <si>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</si>
  <si>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</si>
  <si>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</si>
  <si>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</si>
  <si>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</si>
  <si>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</si>
  <si>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</si>
  <si>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</si>
  <si>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</si>
  <si>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</si>
  <si>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</si>
  <si>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</si>
  <si>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</si>
  <si>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</si>
  <si>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</si>
  <si>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</si>
  <si>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</si>
  <si>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</si>
  <si>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</si>
  <si>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</si>
  <si>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</si>
  <si>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</si>
  <si>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</si>
  <si>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</si>
  <si>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</si>
  <si>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</si>
  <si>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</si>
  <si>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</si>
  <si>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</si>
  <si>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</si>
  <si>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</si>
  <si>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</si>
  <si>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</si>
  <si>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</si>
  <si>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</si>
  <si>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</si>
  <si>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</si>
  <si>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{DD4021CA-6677-4D57-9A7E-5C92295CE050}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</si>
  <si>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</si>
  <si>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</si>
  <si>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</si>
  <si>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</si>
  <si>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</si>
  <si>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</si>
  <si>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</si>
  <si>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</si>
  <si>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</si>
  <si>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</si>
  <si>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</si>
  <si>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</si>
  <si>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</si>
  <si>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</si>
  <si>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</si>
  <si>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</si>
  <si>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</si>
  <si>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</si>
  <si>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</si>
  <si>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</si>
  <si>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</si>
  <si>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</si>
  <si>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</si>
  <si>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</si>
  <si>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</si>
  <si>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</si>
  <si>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</si>
  <si>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</si>
  <si>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</si>
  <si>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</si>
  <si>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</si>
  <si>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</si>
  <si>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</si>
  <si>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</si>
  <si>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</si>
  <si>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</si>
  <si>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</si>
  <si>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</si>
  <si>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</si>
  <si>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</si>
  <si>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</si>
  <si>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</si>
  <si>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</si>
  <si>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</si>
  <si>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</si>
  <si>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</si>
  <si>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</si>
  <si>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</si>
  <si>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</si>
  <si>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</si>
  <si>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</si>
  <si>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</si>
  <si>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</si>
  <si>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</si>
  <si>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</si>
  <si>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</si>
  <si>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</si>
  <si>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</si>
  <si>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</si>
  <si>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</si>
  <si>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</si>
  <si>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</si>
  <si>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</si>
  <si>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</si>
  <si>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</si>
  <si>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</si>
  <si>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</si>
  <si>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</si>
  <si>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</si>
  <si>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</si>
  <si>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</si>
  <si>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</si>
  <si>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</si>
  <si>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</si>
  <si>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</si>
  <si>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</si>
  <si>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317121213</t>
  </si>
  <si>
    <t>Překlady prefabrikované betonové 60x190x1400 mm světlost otvoru 1000 mm</t>
  </si>
  <si>
    <t>kus</t>
  </si>
  <si>
    <t>4</t>
  </si>
  <si>
    <t>317142221</t>
  </si>
  <si>
    <t>Překlady nenosné přímé z pórobetonu Ytong v příčkách tl 100 mm pro světlost otvoru do 1010 mm</t>
  </si>
  <si>
    <t>3</t>
  </si>
  <si>
    <t>317944321</t>
  </si>
  <si>
    <t>Válcované nosníky do č.12 dodatečně osazované do připravených otvorů</t>
  </si>
  <si>
    <t>t</t>
  </si>
  <si>
    <t>nosníky L 70x70x6</t>
  </si>
  <si>
    <t>VV</t>
  </si>
  <si>
    <t>1,2*4*0,0064</t>
  </si>
  <si>
    <t>341272632</t>
  </si>
  <si>
    <t>Stěny nosné tl 300 mm z pórobetonových přesných hladkých tvárnic Ytong hmotnosti 500 kg/m3</t>
  </si>
  <si>
    <t>m2</t>
  </si>
  <si>
    <t>zazdívka oken</t>
  </si>
  <si>
    <t>0,5*0,86*2</t>
  </si>
  <si>
    <t>5</t>
  </si>
  <si>
    <t>342241162</t>
  </si>
  <si>
    <t>Příčky tl 140 mm z cihel plných dl 290 mm pevnosti P 15 na MC</t>
  </si>
  <si>
    <t>2,6*3-0,9*2</t>
  </si>
  <si>
    <t>6</t>
  </si>
  <si>
    <t>342273323</t>
  </si>
  <si>
    <t>Příčky tl 100 mm z pórobetonových přesných příčkovek na pero a drážku objemové hmotnosti 500 kg/m3</t>
  </si>
  <si>
    <t>1,45*3,75</t>
  </si>
  <si>
    <t>1,2*3+(1,02+0,72)*3-0,7*2</t>
  </si>
  <si>
    <t>Součet</t>
  </si>
  <si>
    <t>7</t>
  </si>
  <si>
    <t>342291121</t>
  </si>
  <si>
    <t>Ukotvení příček k cihelným konstrukcím plochými kotvami</t>
  </si>
  <si>
    <t>m</t>
  </si>
  <si>
    <t>3,75*2+3+3*2+3*2</t>
  </si>
  <si>
    <t>8</t>
  </si>
  <si>
    <t>346244381</t>
  </si>
  <si>
    <t>Plentování jednostranné v do 200 mm válcovaných nosníků cihlami</t>
  </si>
  <si>
    <t>1,2*0,3*2</t>
  </si>
  <si>
    <t>9</t>
  </si>
  <si>
    <t>340239235</t>
  </si>
  <si>
    <t>Zazdívka otvorů pl do 4 m2 v příčkách nebo stěnách z příčkovek Ytong tl 150 mm</t>
  </si>
  <si>
    <t>1*2,1+0,85*2,1+1,2*1*4</t>
  </si>
  <si>
    <t>611325411R</t>
  </si>
  <si>
    <t>Oprava vnitřní vápenocementové hladké omítky stropů v rozsahu plochy do 10% - oprava v místnosti X.01</t>
  </si>
  <si>
    <t>kpl</t>
  </si>
  <si>
    <t>11</t>
  </si>
  <si>
    <t>612121101</t>
  </si>
  <si>
    <t>Zatření spár cementovou maltou vnitřních stěn z cihel</t>
  </si>
  <si>
    <t>2*(2,6*3-1,8)</t>
  </si>
  <si>
    <t>12</t>
  </si>
  <si>
    <t>612121112</t>
  </si>
  <si>
    <t>Zatření spár stěrkovou hmotou vnitřních stěn z pórobetonových tvárnic</t>
  </si>
  <si>
    <t>2*(1,45*3,75)</t>
  </si>
  <si>
    <t>2*(1,2+1,02+0,72)*3-1,4*2</t>
  </si>
  <si>
    <t>2*(1*2,1+0,85*2,1+1,2*1*4)</t>
  </si>
  <si>
    <t>2*0,5*0,86*2</t>
  </si>
  <si>
    <t>13</t>
  </si>
  <si>
    <t>612131121</t>
  </si>
  <si>
    <t>Penetrace vnitřních stěn nanášená ručně</t>
  </si>
  <si>
    <t>2*(3,47+6,9+3,47+2,3+2,12+4,59+2,59+2,12+0,92+2,12+2,59+2,35+3,35+2,59+1,25+1,02+5,85)*3</t>
  </si>
  <si>
    <t>-1*3-1,6*12-1,4*4-(2,35+4,72+2,27)*2,04*0,8</t>
  </si>
  <si>
    <t>14</t>
  </si>
  <si>
    <t>612311131</t>
  </si>
  <si>
    <t>Vápenná omítka štuková jednovrstvá vnitřních stěn nanášená ručně</t>
  </si>
  <si>
    <t>omítka</t>
  </si>
  <si>
    <t>254,557</t>
  </si>
  <si>
    <t>obklad</t>
  </si>
  <si>
    <t>-2*(2,6+3,35+1,25)*2,4+1,6</t>
  </si>
  <si>
    <t>612325413</t>
  </si>
  <si>
    <t>Oprava vnitřní vápenocementové hladké omítky stěn v rozsahu plochy do 50%</t>
  </si>
  <si>
    <t>16</t>
  </si>
  <si>
    <t>619995001</t>
  </si>
  <si>
    <t>Začištění omítek kolem oken, dveří, podlah nebo obkladů</t>
  </si>
  <si>
    <t>okna</t>
  </si>
  <si>
    <t>2*(2,35+2,04+1,25+2,04+2,3+2,04+0,97+2,04+2,27+2,04+0,52+0,86+0,52+0,86)</t>
  </si>
  <si>
    <t>dveře</t>
  </si>
  <si>
    <t>2*(4,8*5+4,9*1+4,7*2+5,7)</t>
  </si>
  <si>
    <t>obklad viz ukon. lišta</t>
  </si>
  <si>
    <t>90,2</t>
  </si>
  <si>
    <t>17</t>
  </si>
  <si>
    <t>622325201R</t>
  </si>
  <si>
    <t>Oprava vápenocementové štukové omítky vnějších stěn v rozsahu do 10% - dozdívky oken</t>
  </si>
  <si>
    <t>18</t>
  </si>
  <si>
    <t>632450133</t>
  </si>
  <si>
    <t>Vyrovnávací cementový potěr tl do 40 mm ze suchých směsí provedený v ploše</t>
  </si>
  <si>
    <t>srovnání u stávající sprchy</t>
  </si>
  <si>
    <t>0,92*2,12</t>
  </si>
  <si>
    <t>19</t>
  </si>
  <si>
    <t>632451101</t>
  </si>
  <si>
    <t>Cementový samonivelační potěr ze suchých směsí tloušťky do 5 mm</t>
  </si>
  <si>
    <t>doplnit</t>
  </si>
  <si>
    <t>1,2*3,25</t>
  </si>
  <si>
    <t>pod dlažbu</t>
  </si>
  <si>
    <t>5,94+6,07+5,48+1,95+8,55+9,73+7,98+23,94</t>
  </si>
  <si>
    <t>20</t>
  </si>
  <si>
    <t>642942111</t>
  </si>
  <si>
    <t>Osazování zárubní nebo rámů dveřních kovových do 2,5 m2 na MC /D5</t>
  </si>
  <si>
    <t>M</t>
  </si>
  <si>
    <t>553311020</t>
  </si>
  <si>
    <t>zárubeň ocelová pro běžné zdění H 95 700 L/P</t>
  </si>
  <si>
    <t>22</t>
  </si>
  <si>
    <t>949101111</t>
  </si>
  <si>
    <t>Lešení pomocné pro objekty pozemních staveb s lešeňovou podlahou v do 1,9 m zatížení do 150 kg/m2</t>
  </si>
  <si>
    <t>dle podlahové plochy cca</t>
  </si>
  <si>
    <t>+75</t>
  </si>
  <si>
    <t>23</t>
  </si>
  <si>
    <t>952901111</t>
  </si>
  <si>
    <t>Vyčištění budov bytové a občanské výstavby při výšce podlaží do 4 m</t>
  </si>
  <si>
    <t>24</t>
  </si>
  <si>
    <t>962031132</t>
  </si>
  <si>
    <t>Bourání příček z cihel pálených na MVC tl do 100 mm</t>
  </si>
  <si>
    <t>(2*3,47+2,05)*3,75</t>
  </si>
  <si>
    <t>25</t>
  </si>
  <si>
    <t>962031133</t>
  </si>
  <si>
    <t>Bourání příček z cihel pálených na MVC tl do 150 mm</t>
  </si>
  <si>
    <t>3,25*3,75</t>
  </si>
  <si>
    <t>26</t>
  </si>
  <si>
    <t>962081131</t>
  </si>
  <si>
    <t>Bourání příček ze skleněných tvárnic tl do 100 mm</t>
  </si>
  <si>
    <t>1,2*1*4</t>
  </si>
  <si>
    <t>27</t>
  </si>
  <si>
    <t>965081213</t>
  </si>
  <si>
    <t>Bourání podlah z dlaždic keramických nebo xylolitových tl do 10 mm plochy přes 1 m2</t>
  </si>
  <si>
    <t>14,66+8,58+11,81+6,35+9,73+7,98+11,1+3,49+3,42</t>
  </si>
  <si>
    <t>28</t>
  </si>
  <si>
    <t>96508121R</t>
  </si>
  <si>
    <t>Bourání podlah z dlaždic keramických - příplatek pro zpětné použití cca 4m2</t>
  </si>
  <si>
    <t>29</t>
  </si>
  <si>
    <t>968062354</t>
  </si>
  <si>
    <t>Vybourání dřevěných rámů oken dvojitých včetně křídel pl do 1 m2</t>
  </si>
  <si>
    <t>0,52*0,86*2</t>
  </si>
  <si>
    <t>30</t>
  </si>
  <si>
    <t>968072455</t>
  </si>
  <si>
    <t>Vybourání kovových dveřních zárubní pl do 2 m2</t>
  </si>
  <si>
    <t>0,7*2*1+0,8*2*4</t>
  </si>
  <si>
    <t>31</t>
  </si>
  <si>
    <t>969011121R</t>
  </si>
  <si>
    <t>Vybourání vodovodního nebo plynového vedení DN do 52</t>
  </si>
  <si>
    <t>32</t>
  </si>
  <si>
    <t>969021121R</t>
  </si>
  <si>
    <t>Vybourání kanalizačního potrubí DN do 200</t>
  </si>
  <si>
    <t>33</t>
  </si>
  <si>
    <t>971033641</t>
  </si>
  <si>
    <t>Vybourání otvorů ve zdivu cihelném pl do 4 m2 na MVC nebo MV tl do 300 mm</t>
  </si>
  <si>
    <t>m3</t>
  </si>
  <si>
    <t>0,9*2,05*0,2</t>
  </si>
  <si>
    <t>0,75*2,05*0,175</t>
  </si>
  <si>
    <t>34</t>
  </si>
  <si>
    <t>974031664</t>
  </si>
  <si>
    <t>Vysekání rýh ve zdivu cihelném pro vtahování nosníků hl do 150 mm v do 150 mm</t>
  </si>
  <si>
    <t>4*1,2</t>
  </si>
  <si>
    <t>35</t>
  </si>
  <si>
    <t>978013121</t>
  </si>
  <si>
    <t>Otlučení vnitřních omítek stěn MV nebo MVC stěn v rozsahu do 10 %</t>
  </si>
  <si>
    <t>36</t>
  </si>
  <si>
    <t>978059541</t>
  </si>
  <si>
    <t>Odsekání a odebrání obkladů stěn z vnitřních obkládaček plochy přes 1 m2</t>
  </si>
  <si>
    <t>2*(3,2+3,47+2,58+3,35+2,3+3,47+2,12+4,59)*2</t>
  </si>
  <si>
    <t>(3,1+0,92+1,53+1,1)*2</t>
  </si>
  <si>
    <t>-0,6*2*2-0,8*2*4-4,72*1,35</t>
  </si>
  <si>
    <t>37</t>
  </si>
  <si>
    <t>997013211</t>
  </si>
  <si>
    <t>Vnitrostaveništní doprava suti a vybouraných hmot pro budovy v do 6 m ručně</t>
  </si>
  <si>
    <t>38</t>
  </si>
  <si>
    <t>997013501</t>
  </si>
  <si>
    <t>Odvoz suti na skládku a vybouraných hmot nebo meziskládku do 1 km se složením</t>
  </si>
  <si>
    <t>39</t>
  </si>
  <si>
    <t>997013509</t>
  </si>
  <si>
    <t>Příplatek k odvozu suti a vybouraných hmot na skládku ZKD 1 km přes 1 km</t>
  </si>
  <si>
    <t>40</t>
  </si>
  <si>
    <t>997013831</t>
  </si>
  <si>
    <t>Poplatek za uložení stavebního směsného odpadu na skládce (skládkovné)</t>
  </si>
  <si>
    <t>41</t>
  </si>
  <si>
    <t>998011001</t>
  </si>
  <si>
    <t>Přesun hmot pro budovy zděné v do 6 m</t>
  </si>
  <si>
    <t>42</t>
  </si>
  <si>
    <t>711111012</t>
  </si>
  <si>
    <t>Provedení izolace proti zemní vlhkosti vodorovné za studena nátěrem tekutou lepenkou</t>
  </si>
  <si>
    <t>m.č. N.06</t>
  </si>
  <si>
    <t>8,55</t>
  </si>
  <si>
    <t>43</t>
  </si>
  <si>
    <t>245511260</t>
  </si>
  <si>
    <t>fólie tekutá izolační  Botact DF 9  bal. 12 kg</t>
  </si>
  <si>
    <t>kg</t>
  </si>
  <si>
    <t>44</t>
  </si>
  <si>
    <t>711112012</t>
  </si>
  <si>
    <t>Provedení izolace proti zemní vlhkosti svislé za studena nátěrem tekutou lepenkou</t>
  </si>
  <si>
    <t>2*(2,6+3,35+1,25)*2,4-0,8*2</t>
  </si>
  <si>
    <t>45</t>
  </si>
  <si>
    <t>46</t>
  </si>
  <si>
    <t>998711101</t>
  </si>
  <si>
    <t>Přesun hmot pro izolace proti vodě, vlhkosti a plynům v objektech výšky do 6 m</t>
  </si>
  <si>
    <t>47</t>
  </si>
  <si>
    <t>713463111</t>
  </si>
  <si>
    <t>Montáž izolace tepelné potrubí potrubními pouzdry bez úpravy staženými drátem 1x D do 100 mm</t>
  </si>
  <si>
    <t>48</t>
  </si>
  <si>
    <t>283771090</t>
  </si>
  <si>
    <t>izolace potrubí Mirelon Pro 28 x 6 mm</t>
  </si>
  <si>
    <t>49</t>
  </si>
  <si>
    <t>283771120</t>
  </si>
  <si>
    <t>izolace potrubí Mirelon Pro 28 x 13 mm</t>
  </si>
  <si>
    <t>50</t>
  </si>
  <si>
    <t>998713101</t>
  </si>
  <si>
    <t>Přesun hmot tonážní tonážní pro izolace tepelné v objektech v do 6 m</t>
  </si>
  <si>
    <t>51</t>
  </si>
  <si>
    <t>721174043</t>
  </si>
  <si>
    <t>Potrubí kanalizační z PP připojovací systém HT DN 50</t>
  </si>
  <si>
    <t>52</t>
  </si>
  <si>
    <t>721174044</t>
  </si>
  <si>
    <t>Potrubí kanalizační z PP připojovací systém HT DN 70</t>
  </si>
  <si>
    <t>53</t>
  </si>
  <si>
    <t>286156100</t>
  </si>
  <si>
    <t>koleno HTB, úhel 45°, DN 50</t>
  </si>
  <si>
    <t>54</t>
  </si>
  <si>
    <t>286156170</t>
  </si>
  <si>
    <t>koleno HTB, úhel 87°, DN 50</t>
  </si>
  <si>
    <t>55</t>
  </si>
  <si>
    <t>286155510</t>
  </si>
  <si>
    <t>odbočka HTEA, úhel 45°, DN 75/50</t>
  </si>
  <si>
    <t>56</t>
  </si>
  <si>
    <t>286156360</t>
  </si>
  <si>
    <t>redukce nesouosá HTR, DN 75/50</t>
  </si>
  <si>
    <t>57</t>
  </si>
  <si>
    <t>721194105R</t>
  </si>
  <si>
    <t>Vyvedení a upevnění odpadních výpustek DN 50 - dopojení</t>
  </si>
  <si>
    <t>58</t>
  </si>
  <si>
    <t>721194107R</t>
  </si>
  <si>
    <t>Vyvedení a upevnění odpadních výpustek DN 70 - dopojení</t>
  </si>
  <si>
    <t>59</t>
  </si>
  <si>
    <t>721212111</t>
  </si>
  <si>
    <t>Odtokový sprchový žlab délky 700 mm s krycím roštem a zápachovou uzávěrkou</t>
  </si>
  <si>
    <t>60</t>
  </si>
  <si>
    <t>721212113</t>
  </si>
  <si>
    <t>Odtokový sprchový žlab délky 900 mm s krycím roštem a zápachovou uzávěrkou</t>
  </si>
  <si>
    <t>61</t>
  </si>
  <si>
    <t>721290111</t>
  </si>
  <si>
    <t>Zkouška těsnosti potrubí kanalizace vodou do DN 125</t>
  </si>
  <si>
    <t>62</t>
  </si>
  <si>
    <t>721900 R</t>
  </si>
  <si>
    <t>Stavební přípomoce pro kanalizaci</t>
  </si>
  <si>
    <t>63</t>
  </si>
  <si>
    <t>998721101</t>
  </si>
  <si>
    <t>Přesun hmot tonážní pro vnitřní kanalizace v objektech v do 6 m</t>
  </si>
  <si>
    <t>64</t>
  </si>
  <si>
    <t>722174023</t>
  </si>
  <si>
    <t>Potrubí vodovodní plastové PPR svar polyfuze PN 20 D 25 x 4,2 mm</t>
  </si>
  <si>
    <t>65</t>
  </si>
  <si>
    <t>722190401</t>
  </si>
  <si>
    <t>Vyvedení a upevnění výpustku do DN 25</t>
  </si>
  <si>
    <t>66</t>
  </si>
  <si>
    <t>722220112</t>
  </si>
  <si>
    <t>Nástěnka pro výtokový ventil G 3/4 s jedním závitem</t>
  </si>
  <si>
    <t>67</t>
  </si>
  <si>
    <t>722290226</t>
  </si>
  <si>
    <t>Zkouška těsnosti vodovodního potrubí závitového do DN 50</t>
  </si>
  <si>
    <t>68</t>
  </si>
  <si>
    <t>722290234</t>
  </si>
  <si>
    <t>Proplach a dezinfekce vodovodního potrubí do DN 80</t>
  </si>
  <si>
    <t>69</t>
  </si>
  <si>
    <t>722900 R</t>
  </si>
  <si>
    <t>Stavební přípomoce pro vodovod</t>
  </si>
  <si>
    <t>70</t>
  </si>
  <si>
    <t>998722101</t>
  </si>
  <si>
    <t>Přesun hmot tonážní tonážní pro vnitřní vodovod v objektech v do 6 m</t>
  </si>
  <si>
    <t>71</t>
  </si>
  <si>
    <t>725210821</t>
  </si>
  <si>
    <t>Demontáž umyvadel bez výtokových armatur</t>
  </si>
  <si>
    <t>soubor</t>
  </si>
  <si>
    <t>72</t>
  </si>
  <si>
    <t>725240812</t>
  </si>
  <si>
    <t>Demontáž vaniček sprchových bez výtokových armatur</t>
  </si>
  <si>
    <t>73</t>
  </si>
  <si>
    <t>725243111R</t>
  </si>
  <si>
    <t>Vanička masážní - pro nohy</t>
  </si>
  <si>
    <t>74</t>
  </si>
  <si>
    <t>725245123</t>
  </si>
  <si>
    <t>Zástěna sprchová dvoukřídlá do výšky 2000 mm a šířky 1200 mm</t>
  </si>
  <si>
    <t>75</t>
  </si>
  <si>
    <t>725291641</t>
  </si>
  <si>
    <t>Doplňky zařízení koupelen a záchodů nerezové madlo sprchové 750 x 450 mm</t>
  </si>
  <si>
    <t>76</t>
  </si>
  <si>
    <t>725291642</t>
  </si>
  <si>
    <t>Doplňky zařízení koupelen a záchodů nerezové sedačky do sprchy</t>
  </si>
  <si>
    <t>77</t>
  </si>
  <si>
    <t>725822642</t>
  </si>
  <si>
    <t>Baterie s přívodem teplé a studené vody - vanička</t>
  </si>
  <si>
    <t>78</t>
  </si>
  <si>
    <t>725841353</t>
  </si>
  <si>
    <t>Baterie sprchové se směšovací baterií a sprchovou růžicí - klasická</t>
  </si>
  <si>
    <t>79</t>
  </si>
  <si>
    <t>725841353R</t>
  </si>
  <si>
    <t>Baterie sprchové se směšovací baterií a sprchovou růžicí - dešťová</t>
  </si>
  <si>
    <t>80</t>
  </si>
  <si>
    <t>725865501R</t>
  </si>
  <si>
    <t>Odpadní souprava DN 40/50 se zápachovou uzávěrkou - pro vaničku</t>
  </si>
  <si>
    <t>81</t>
  </si>
  <si>
    <t>725900 R</t>
  </si>
  <si>
    <t>stavební přípomoce pro zařizovací předměty</t>
  </si>
  <si>
    <t>82</t>
  </si>
  <si>
    <t>998725101</t>
  </si>
  <si>
    <t>Přesun hmot tonážní pro zařizovací předměty v objektech v do 6 m</t>
  </si>
  <si>
    <t>83</t>
  </si>
  <si>
    <t>751133012</t>
  </si>
  <si>
    <t>Mtž vent diag ntl potrubního nevýbušného D do 200 mm</t>
  </si>
  <si>
    <t>84</t>
  </si>
  <si>
    <t>429171020</t>
  </si>
  <si>
    <t>ventilátor diagonální do kruhového potrubí 200mm s doběhovým spínačem, výkon 480m3/h (200Pa), el. přikon 101W (230V), akustický výkon 37dB vč. montážního materiálu</t>
  </si>
  <si>
    <t>85</t>
  </si>
  <si>
    <t>751322011</t>
  </si>
  <si>
    <t>Mtž talířového ventilu D do 100 mm</t>
  </si>
  <si>
    <t>86</t>
  </si>
  <si>
    <t>42972301R</t>
  </si>
  <si>
    <t>talířový ventil odvodní velikost 100 vč. montážního materiálu</t>
  </si>
  <si>
    <t>87</t>
  </si>
  <si>
    <t>751322012</t>
  </si>
  <si>
    <t>Mtž talířového ventilu D do 200 mm</t>
  </si>
  <si>
    <t>88</t>
  </si>
  <si>
    <t>42972303R</t>
  </si>
  <si>
    <t>talířový ventil odvodní velikost 160 vč. montážního materiálu</t>
  </si>
  <si>
    <t>89</t>
  </si>
  <si>
    <t>751398041</t>
  </si>
  <si>
    <t>Mtž protidešťové žaluzie potrubí D do 300 mm</t>
  </si>
  <si>
    <t>90</t>
  </si>
  <si>
    <t>42972991R</t>
  </si>
  <si>
    <t>žaluziová klapka 200mm na kruhové potrubí stěnová venkovní vč. montážního materiálu</t>
  </si>
  <si>
    <t>91</t>
  </si>
  <si>
    <t>751510041</t>
  </si>
  <si>
    <t>Vzduchotechnické potrubí pozink kruhové spirálně vinuté D do 100 mm vč. doplňkového a montážního materiálu</t>
  </si>
  <si>
    <t>92</t>
  </si>
  <si>
    <t>751510042</t>
  </si>
  <si>
    <t>Vzduchotechnické potrubí pozink kruhové spirálně vinuté D do 200 mm vč. doplňkového a montážního materiálu</t>
  </si>
  <si>
    <t>93</t>
  </si>
  <si>
    <t>751537131</t>
  </si>
  <si>
    <t>Vzduchotechnické potrubí ohebného izol minerální vatou z Al folie D do 100 mm vč.doplňkového a montážního materiálu</t>
  </si>
  <si>
    <t>94</t>
  </si>
  <si>
    <t>751537132</t>
  </si>
  <si>
    <t>Vzduchotechnické potrubí ohebného izol minerální vatou z Al folie D do 160 mm vč. doplňkového a montážního materiálu</t>
  </si>
  <si>
    <t>95</t>
  </si>
  <si>
    <t>751900 R</t>
  </si>
  <si>
    <t>stavební přípomoce pro vzduchotechniku</t>
  </si>
  <si>
    <t>96</t>
  </si>
  <si>
    <t>998751101</t>
  </si>
  <si>
    <t>Přesun hmot tonážní pro vzduchotechniku v objektech v do 12 m</t>
  </si>
  <si>
    <t>97</t>
  </si>
  <si>
    <t>763431001</t>
  </si>
  <si>
    <t>Montáž minerálního podhledu s vyjímatelnými panely vel. do 0,36 m2 na zavěšený viditelný rošt</t>
  </si>
  <si>
    <t>5,94+6,07+5,48+1,95+4+8,55+9,73+7,98+23,94</t>
  </si>
  <si>
    <t>98</t>
  </si>
  <si>
    <t>590360860</t>
  </si>
  <si>
    <t>panel akustický do běžných podmínek 600*600</t>
  </si>
  <si>
    <t>73,64-8,55</t>
  </si>
  <si>
    <t>99</t>
  </si>
  <si>
    <t>590361220</t>
  </si>
  <si>
    <t>panel akustický do vlhkých prostor 600*600</t>
  </si>
  <si>
    <t>590362240</t>
  </si>
  <si>
    <t>rastr nosný systémový, bílá hlavní profil, L=3700 mm</t>
  </si>
  <si>
    <t>101</t>
  </si>
  <si>
    <t>590362360</t>
  </si>
  <si>
    <t>rastr nosný systémový, bílá vedlejší profil, L=600mm</t>
  </si>
  <si>
    <t>102</t>
  </si>
  <si>
    <t>590362530</t>
  </si>
  <si>
    <t>rastr nosný systémový obvodová lišta, L=3000mm</t>
  </si>
  <si>
    <t>103</t>
  </si>
  <si>
    <t>590362539R</t>
  </si>
  <si>
    <t>pomocný a montáźní materiál</t>
  </si>
  <si>
    <t>104</t>
  </si>
  <si>
    <t>763431041</t>
  </si>
  <si>
    <t>Příplatek k montáži minerálního podhledu na zavěšený rošt za výšku zavěšení přes 0,5 do 1,0 m</t>
  </si>
  <si>
    <t>105</t>
  </si>
  <si>
    <t>763431201</t>
  </si>
  <si>
    <t>Napojení minerálního podhledu na stěnu obvodovou lištou</t>
  </si>
  <si>
    <t>106</t>
  </si>
  <si>
    <t>998763301</t>
  </si>
  <si>
    <t>Přesun hmot tonážní pro sádrokartonové konstrukce v objektech v do 6 m</t>
  </si>
  <si>
    <t>107</t>
  </si>
  <si>
    <t>764002851</t>
  </si>
  <si>
    <t>Demontáž oplechování parapetů do suti</t>
  </si>
  <si>
    <t>0.52*2</t>
  </si>
  <si>
    <t>108</t>
  </si>
  <si>
    <t>764246305</t>
  </si>
  <si>
    <t>Oplechování rovných parapetů mechanicky kotvené z TiZn lesklého plechu  rš 400 mm</t>
  </si>
  <si>
    <t>109</t>
  </si>
  <si>
    <t>764246365</t>
  </si>
  <si>
    <t>Příplatek za zvýšenou pracnost oplechování rohů rovných parapetů z TiZn plechu rš do 400 mm</t>
  </si>
  <si>
    <t>110</t>
  </si>
  <si>
    <t>998764101</t>
  </si>
  <si>
    <t>Přesun hmot tonážní pro konstrukce klempířské v objektech v do 6 m</t>
  </si>
  <si>
    <t>111</t>
  </si>
  <si>
    <t>766660001</t>
  </si>
  <si>
    <t>Montáž dveřních křídel otvíravých 1křídlových š do 0,8 m do ocelové zárubně</t>
  </si>
  <si>
    <t>112</t>
  </si>
  <si>
    <t>611601620</t>
  </si>
  <si>
    <t>dveře dřevěné vnitřní hladké plné 1křídlové bílé solo 70x197 cm</t>
  </si>
  <si>
    <t>113</t>
  </si>
  <si>
    <t>766660711</t>
  </si>
  <si>
    <t>Montáž dveřních křídel 1křídlových dokování závěsů na universální zárubeň</t>
  </si>
  <si>
    <t>114</t>
  </si>
  <si>
    <t>54913650R</t>
  </si>
  <si>
    <t xml:space="preserve">klika a knoflík se štíty </t>
  </si>
  <si>
    <t>sada</t>
  </si>
  <si>
    <t>115</t>
  </si>
  <si>
    <t>766829  R</t>
  </si>
  <si>
    <t>MONTÁŽ A DODÁVKA VESTAVĚNÉ FINSKÉ SAUNY VČ. TECHNOLOGIE, MATERIÁL DŘEVO. POZN. SUBDODÁVKA</t>
  </si>
  <si>
    <t>116</t>
  </si>
  <si>
    <t>998766101</t>
  </si>
  <si>
    <t>Přesun hmot tonážní pro konstrukce truhlářské v objektech v do 6 m</t>
  </si>
  <si>
    <t>117</t>
  </si>
  <si>
    <t>767610116</t>
  </si>
  <si>
    <t>Montáž oken jednoduchých pevných do zdiva plochy do 1,5 m2</t>
  </si>
  <si>
    <t>doplnění nad vstupem</t>
  </si>
  <si>
    <t>1*1,35</t>
  </si>
  <si>
    <t>118</t>
  </si>
  <si>
    <t>767640111</t>
  </si>
  <si>
    <t>Montáž dveří do ocelového rámu jednokřídlových bez nadsvětlíku vč. rámu</t>
  </si>
  <si>
    <t>119</t>
  </si>
  <si>
    <t>767640112</t>
  </si>
  <si>
    <t>Montáž dveří do ocelového rámu jednokřídlových s nadsvětlíkem vč. rámu</t>
  </si>
  <si>
    <t>120</t>
  </si>
  <si>
    <t>553415  R</t>
  </si>
  <si>
    <t>výplň otvoru celosklo z bezpečnostního skla matné průsvitné vč. rámu, montážního a doplňkového materiálu</t>
  </si>
  <si>
    <t>0,8*2*2+1*2,4+1*1,35</t>
  </si>
  <si>
    <t>121</t>
  </si>
  <si>
    <t>998767201</t>
  </si>
  <si>
    <t>Přesun hmot procentní pro zámečnické konstrukce v objektech v do 6 m</t>
  </si>
  <si>
    <t>%</t>
  </si>
  <si>
    <t>122</t>
  </si>
  <si>
    <t>771474113</t>
  </si>
  <si>
    <t>Montáž soklíků z dlaždic keramických rovných flexibilní lepidlo v do 120 mm</t>
  </si>
  <si>
    <t>sokl - stávající dlaždice</t>
  </si>
  <si>
    <t>3,25+1,2</t>
  </si>
  <si>
    <t>sokl - nový</t>
  </si>
  <si>
    <t>2*(3,47+6,9+2,3+3,47+2,1+4,59+1,02+5,85+2,59+2,35+0,92+2,12)+1,63+2</t>
  </si>
  <si>
    <t>-8</t>
  </si>
  <si>
    <t>123</t>
  </si>
  <si>
    <t>771574115</t>
  </si>
  <si>
    <t>Montáž podlah keramických režných hladkých lepených flexibilním lepidlem do 22 ks/m2</t>
  </si>
  <si>
    <t>doplnit stávající</t>
  </si>
  <si>
    <t>nová dlažba</t>
  </si>
  <si>
    <t>124</t>
  </si>
  <si>
    <t>59761162R</t>
  </si>
  <si>
    <t>dlaždice keramické dle výběru investora, protiskluznost R10</t>
  </si>
  <si>
    <t>(78,99-8)*0,1+69,64</t>
  </si>
  <si>
    <t>125</t>
  </si>
  <si>
    <t>771579196</t>
  </si>
  <si>
    <t>Příplatek k montáž podlah keramických za spárování tmelem dvousložkovým</t>
  </si>
  <si>
    <t>75,44*0,1+73,54</t>
  </si>
  <si>
    <t>126</t>
  </si>
  <si>
    <t>771591111</t>
  </si>
  <si>
    <t>Podlahy penetrace podkladu</t>
  </si>
  <si>
    <t>127</t>
  </si>
  <si>
    <t>998771101</t>
  </si>
  <si>
    <t>Přesun hmot tonážní pro podlahy z dlaždic v objektech v do 6 m</t>
  </si>
  <si>
    <t>128</t>
  </si>
  <si>
    <t>781474116</t>
  </si>
  <si>
    <t>Montáž obkladů keramických režných flexibilní lepidlo do 35 ks/m2</t>
  </si>
  <si>
    <t>129</t>
  </si>
  <si>
    <t>59761021R</t>
  </si>
  <si>
    <t>obkládačky keramické vč. listel a dekoru dle výběru investora</t>
  </si>
  <si>
    <t>130</t>
  </si>
  <si>
    <t>781479196</t>
  </si>
  <si>
    <t>Příplatek k montáži obkladů keramických za spárování tmelem dvousložkovým</t>
  </si>
  <si>
    <t>131</t>
  </si>
  <si>
    <t>781494111</t>
  </si>
  <si>
    <t>Plastový profil rohový flexibilní lepidlo</t>
  </si>
  <si>
    <t>2,4*10</t>
  </si>
  <si>
    <t>132</t>
  </si>
  <si>
    <t>781494511</t>
  </si>
  <si>
    <t>Plastový profil ukončovací flexibilní lepidlo</t>
  </si>
  <si>
    <t>14,4+71+4,8</t>
  </si>
  <si>
    <t>133</t>
  </si>
  <si>
    <t>781495111</t>
  </si>
  <si>
    <t>Penetrace podkladu obkladů</t>
  </si>
  <si>
    <t>134</t>
  </si>
  <si>
    <t>998781101</t>
  </si>
  <si>
    <t>Přesun hmot tonážní pro obklady keramické v objektech v do 6 m</t>
  </si>
  <si>
    <t>135</t>
  </si>
  <si>
    <t>783221122</t>
  </si>
  <si>
    <t>Nátěry syntetické KDK barva dražší matný povrch 1x antikorozní, 1x základní, 2x email</t>
  </si>
  <si>
    <t>(0,8*2*3+0,7*2*3)*2</t>
  </si>
  <si>
    <t>136</t>
  </si>
  <si>
    <t>783602823</t>
  </si>
  <si>
    <t>Odstranění nátěrů z dřevěných dveří a zárubní opálením s obroušením</t>
  </si>
  <si>
    <t>2*(0,7*2*2+0,8*2*3)</t>
  </si>
  <si>
    <t>137</t>
  </si>
  <si>
    <t>783695221</t>
  </si>
  <si>
    <t>Nátěry vodou ředitelné truhlářských kcí barva dražší matný povrch dvojnásobné a 1x email a 1x tmel</t>
  </si>
  <si>
    <t>138</t>
  </si>
  <si>
    <t>783991910</t>
  </si>
  <si>
    <t>Přemístění okenních nebo dveřních křídel pro zhotovení nátěrů vodorovné do 50 m</t>
  </si>
  <si>
    <t>139</t>
  </si>
  <si>
    <t>783992930</t>
  </si>
  <si>
    <t>Příplatek k přemístění ZKD vyvěšení a zavěšení dveřních nebo okenních jednoduchých křídel</t>
  </si>
  <si>
    <t>(0,7*2*2+0,8*2*3)*2</t>
  </si>
  <si>
    <t>140</t>
  </si>
  <si>
    <t>784111001</t>
  </si>
  <si>
    <t>Oprášení (ometení ) podkladu v místnostech výšky do 3,80 m</t>
  </si>
  <si>
    <t>viz. štuková omítka</t>
  </si>
  <si>
    <t>221,597</t>
  </si>
  <si>
    <t>rezerva na opravy cca 20%</t>
  </si>
  <si>
    <t>221,597*0,2</t>
  </si>
  <si>
    <t>141</t>
  </si>
  <si>
    <t>784121001</t>
  </si>
  <si>
    <t>Oškrabání malby v mísnostech výšky do 3,80 m</t>
  </si>
  <si>
    <t>50,16*1,75+(4,75+2,15+7,85+1,02+2,58+4,57+2,59+4,57)*3,75-1,6*5</t>
  </si>
  <si>
    <t>142</t>
  </si>
  <si>
    <t>784211101</t>
  </si>
  <si>
    <t>Dvojnásobné bílé malby ze směsí za mokra výborně otěruvzdorných v místnostech výšky do 3,80 m</t>
  </si>
  <si>
    <t>143</t>
  </si>
  <si>
    <t>784211163</t>
  </si>
  <si>
    <t>Příplatek k cenám 2x maleb ze směsí za mokra otěruvzdorných za barevnou malbu středně sytého odstínu</t>
  </si>
  <si>
    <t>cca</t>
  </si>
  <si>
    <t>265,916*0,5</t>
  </si>
  <si>
    <t>144</t>
  </si>
  <si>
    <t>786612200</t>
  </si>
  <si>
    <t>Montáž zastiňujících rolet z textilií nebo umělých tkanin</t>
  </si>
  <si>
    <t>2,35*2,04+4,72*2,04+2,27*2,04</t>
  </si>
  <si>
    <t>145</t>
  </si>
  <si>
    <t>553462000R</t>
  </si>
  <si>
    <t>žaluzie interiérové</t>
  </si>
  <si>
    <t>146</t>
  </si>
  <si>
    <t>998786101</t>
  </si>
  <si>
    <t>Přesun hmot tonážní pro čalounické úpravy v objektech v do 6 m</t>
  </si>
  <si>
    <t>147</t>
  </si>
  <si>
    <t>210010311</t>
  </si>
  <si>
    <t>Montáž krabic odbočných zapuštěných plastových kruhových KU68-1902/KO68, KO97/KO97V</t>
  </si>
  <si>
    <t>148</t>
  </si>
  <si>
    <t>345715190</t>
  </si>
  <si>
    <t>krabice univerzální z PH KU 68/2-1902s víčkem KO68</t>
  </si>
  <si>
    <t>149</t>
  </si>
  <si>
    <t>210110001</t>
  </si>
  <si>
    <t>Montáž nástěnný vypínač nn pro prostředí základní nebo vlhké</t>
  </si>
  <si>
    <t>150</t>
  </si>
  <si>
    <t>345364800</t>
  </si>
  <si>
    <t>spínač hlavní 40A komplet</t>
  </si>
  <si>
    <t>151</t>
  </si>
  <si>
    <t>210110019</t>
  </si>
  <si>
    <t>Montáž nástěnných čidel pohybu pro prostředí základní nebo vlhké</t>
  </si>
  <si>
    <t>152</t>
  </si>
  <si>
    <t>34551844R</t>
  </si>
  <si>
    <t>PIR čidlo (snímač pohybu)</t>
  </si>
  <si>
    <t>153</t>
  </si>
  <si>
    <t>210110031</t>
  </si>
  <si>
    <t>Montáž zapuštěný vypínač nn jednopólový bezšroubové připojení</t>
  </si>
  <si>
    <t>154</t>
  </si>
  <si>
    <t>345354020</t>
  </si>
  <si>
    <t>přístroj spínače jednopólového 10A bezšroubový</t>
  </si>
  <si>
    <t>155</t>
  </si>
  <si>
    <t>345354050</t>
  </si>
  <si>
    <t>přístroj přepínače sériového 10A bezšroubový</t>
  </si>
  <si>
    <t>156</t>
  </si>
  <si>
    <t>345367000</t>
  </si>
  <si>
    <t>rámeček pro spínače a zásuvky jednonásobný</t>
  </si>
  <si>
    <t>157</t>
  </si>
  <si>
    <t>345364900</t>
  </si>
  <si>
    <t xml:space="preserve">kryt spínače jednopáčkový jednoduchý pro spínače </t>
  </si>
  <si>
    <t>158</t>
  </si>
  <si>
    <t>210111041</t>
  </si>
  <si>
    <t>Montáž zásuvka (polo)zapuštěná bezšroubové připojení 2P+PE se zapojením vodičů</t>
  </si>
  <si>
    <t>159</t>
  </si>
  <si>
    <t>345551010</t>
  </si>
  <si>
    <t>zásuvka 1násobná 16A kompletní</t>
  </si>
  <si>
    <t>160</t>
  </si>
  <si>
    <t>210120411</t>
  </si>
  <si>
    <t>Montáž jističů jednopólových nn do 25 A s krytem se signálním kontaktem</t>
  </si>
  <si>
    <t>161</t>
  </si>
  <si>
    <t>358221070</t>
  </si>
  <si>
    <t>jistič 1pólový-charakteristika B 6A/B/1</t>
  </si>
  <si>
    <t>162</t>
  </si>
  <si>
    <t>358221110</t>
  </si>
  <si>
    <t>jistič 1pólový-charakteristika B 16A/B/1</t>
  </si>
  <si>
    <t>163</t>
  </si>
  <si>
    <t>210120462</t>
  </si>
  <si>
    <t>Montáž jističů třípólových nn do 25 A s krytem a signálním kontaktem</t>
  </si>
  <si>
    <t>164</t>
  </si>
  <si>
    <t>358224020</t>
  </si>
  <si>
    <t>jistič 3pólový-charakteristika B 20A/B/3</t>
  </si>
  <si>
    <t>165</t>
  </si>
  <si>
    <t>358224030</t>
  </si>
  <si>
    <t>jistič 3pólový-charakteristika B 25A/B/3</t>
  </si>
  <si>
    <t>166</t>
  </si>
  <si>
    <t>210121023</t>
  </si>
  <si>
    <t>Montáž proudových chráničů dvoupólových nn do 63 A ve skříni</t>
  </si>
  <si>
    <t>167</t>
  </si>
  <si>
    <t>358892060</t>
  </si>
  <si>
    <t>chránič proudový 25A/0,03A/3</t>
  </si>
  <si>
    <t>168</t>
  </si>
  <si>
    <t>358892120</t>
  </si>
  <si>
    <t>chránič proudový 40A/0,30A/3</t>
  </si>
  <si>
    <t>169</t>
  </si>
  <si>
    <t>210130003</t>
  </si>
  <si>
    <t>Montáž stykačů stejnosměrných vestavných třípólových do 40 A</t>
  </si>
  <si>
    <t>170</t>
  </si>
  <si>
    <t>358211060</t>
  </si>
  <si>
    <t>instalační modulový stykač 25A/3f</t>
  </si>
  <si>
    <t>171</t>
  </si>
  <si>
    <t>210190121</t>
  </si>
  <si>
    <t>Montáž rozvaděčů litinových, plastových nebo hliníkových sestavy do 50 kg</t>
  </si>
  <si>
    <t>172</t>
  </si>
  <si>
    <t>357116510</t>
  </si>
  <si>
    <t>rozvaděč pod omítku 2 x 24 modulů</t>
  </si>
  <si>
    <t>173</t>
  </si>
  <si>
    <t>35711646R1</t>
  </si>
  <si>
    <t>hřebenová lišta 12 modulů</t>
  </si>
  <si>
    <t>174</t>
  </si>
  <si>
    <t>210200040</t>
  </si>
  <si>
    <t>Montáž svítidel žárovkových bytových nástěnných 2 zdroje nouzové</t>
  </si>
  <si>
    <t>175</t>
  </si>
  <si>
    <t>348381060</t>
  </si>
  <si>
    <t>svítidlo dočasné nouzové osvětlení, 1x58W, 1h</t>
  </si>
  <si>
    <t>176</t>
  </si>
  <si>
    <t>210201005</t>
  </si>
  <si>
    <t>Montáž svítidel stropních přisazených 1 zdroj bez krytu</t>
  </si>
  <si>
    <t>177</t>
  </si>
  <si>
    <t>3477420  R</t>
  </si>
  <si>
    <t>svítidlo LED 57W stropní přisazené 600 x 600 mm</t>
  </si>
  <si>
    <t>178</t>
  </si>
  <si>
    <t>210203851</t>
  </si>
  <si>
    <t>Montáž modulového osvětlovacího systému nosné soustavy stropní přisazené</t>
  </si>
  <si>
    <t>179</t>
  </si>
  <si>
    <t>210280001</t>
  </si>
  <si>
    <t>Zkoušky a prohlídky el rozvodů a zařízení celková prohlídka pro objem mtž prací do 100 000 Kč</t>
  </si>
  <si>
    <t>180</t>
  </si>
  <si>
    <t>210800002</t>
  </si>
  <si>
    <t>Montáž měděných vodičů CYY 2,5 mm2 pod omítku ve stěně</t>
  </si>
  <si>
    <t>181</t>
  </si>
  <si>
    <t>341408240</t>
  </si>
  <si>
    <t>vodič silový s Cu jádrem CY 2,50 mm2</t>
  </si>
  <si>
    <t>182</t>
  </si>
  <si>
    <t>210800004</t>
  </si>
  <si>
    <t>Montáž měděných vodičů CYY 6 mm2 pod omítku ve stěně</t>
  </si>
  <si>
    <t>183</t>
  </si>
  <si>
    <t>341408260</t>
  </si>
  <si>
    <t>vodič silový s Cu jádrem CY 6 mm2</t>
  </si>
  <si>
    <t>184</t>
  </si>
  <si>
    <t>2108001 R</t>
  </si>
  <si>
    <t>Drobný elektromateriál, šroubky, hmoždinky...</t>
  </si>
  <si>
    <t>185</t>
  </si>
  <si>
    <t>210800105</t>
  </si>
  <si>
    <t>Montáž měděných kabelů CYKY,CYBY,CYMY,NYM,CYKYLS,CYKYLo 3x1,5 mm2 uložených pod omítku ve stěně</t>
  </si>
  <si>
    <t>186</t>
  </si>
  <si>
    <t>341110300</t>
  </si>
  <si>
    <t>kabel silový s Cu jádrem CYKY 3x1,5 mm2</t>
  </si>
  <si>
    <t>187</t>
  </si>
  <si>
    <t>210800106</t>
  </si>
  <si>
    <t>Montáž měděných kabelů CYKY,CYBY,CYMY,NYM,CYKYLS,CYKYLo 3x2,5 mm2 uložených pod omítku ve stěně</t>
  </si>
  <si>
    <t>188</t>
  </si>
  <si>
    <t>341110360</t>
  </si>
  <si>
    <t>kabel silový s Cu jádrem CYKY 3x2,5 mm2</t>
  </si>
  <si>
    <t>189</t>
  </si>
  <si>
    <t>210800117</t>
  </si>
  <si>
    <t>Montáž měděných kabelů CYKY,CYBY,CYMY,NYM,CYKYLS,CYKYLo 5x4 mm2 uložených pod omítku ve stěně</t>
  </si>
  <si>
    <t>190</t>
  </si>
  <si>
    <t>341110980</t>
  </si>
  <si>
    <t>kabel silový s Cu jádrem CYKY 5x4 mm2</t>
  </si>
  <si>
    <t>191</t>
  </si>
  <si>
    <t>341111000</t>
  </si>
  <si>
    <t>kabel silový s Cu jádrem CYKY 5x6 mm2</t>
  </si>
  <si>
    <t>192</t>
  </si>
  <si>
    <t>210900 R</t>
  </si>
  <si>
    <t>stavební přípomoce pro elektroinstalace</t>
  </si>
  <si>
    <t>193</t>
  </si>
  <si>
    <t>030001000</t>
  </si>
  <si>
    <t>Kč</t>
  </si>
  <si>
    <t>1024</t>
  </si>
  <si>
    <t>194</t>
  </si>
  <si>
    <t>041103000</t>
  </si>
  <si>
    <t>Autorský dozor projektanta</t>
  </si>
  <si>
    <t>195</t>
  </si>
  <si>
    <t>044002000</t>
  </si>
  <si>
    <t>Revize</t>
  </si>
  <si>
    <t>196</t>
  </si>
  <si>
    <t>065002000</t>
  </si>
  <si>
    <t>Mimostaveništní doprava materiálů</t>
  </si>
  <si>
    <t>197</t>
  </si>
  <si>
    <t>071002000</t>
  </si>
  <si>
    <t>Provoz investora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</si>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</sst>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2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34" borderId="33" xfId="0" applyNumberFormat="1" applyFont="1" applyFill="1" applyBorder="1" applyAlignment="1">
      <alignment horizontal="right" vertical="center"/>
    </xf>
    <xf numFmtId="164" fontId="32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FFA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17C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FFAB.tmp" descr="C:\KROSplusData\System\Temp\radFFFA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17CD.tmp" descr="C:\KROSplusData\System\Temp\rad817C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3" t="s">
        <v>0</v>
      </c>
      <c r="B1" s="154"/>
      <c r="C1" s="154"/>
      <c r="D1" s="155" t="s">
        <v>1</v>
      </c>
      <c r="E1" s="154"/>
      <c r="F1" s="154"/>
      <c r="G1" s="154"/>
      <c r="H1" s="154"/>
      <c r="I1" s="154"/>
      <c r="J1" s="154"/>
      <c r="K1" s="156" t="s">
        <v>832</v>
      </c>
      <c r="L1" s="156"/>
      <c r="M1" s="156"/>
      <c r="N1" s="156"/>
      <c r="O1" s="156"/>
      <c r="P1" s="156"/>
      <c r="Q1" s="156"/>
      <c r="R1" s="156"/>
      <c r="S1" s="156"/>
      <c r="T1" s="154"/>
      <c r="U1" s="154"/>
      <c r="V1" s="154"/>
      <c r="W1" s="156" t="s">
        <v>833</v>
      </c>
      <c r="X1" s="156"/>
      <c r="Y1" s="156"/>
      <c r="Z1" s="156"/>
      <c r="AA1" s="156"/>
      <c r="AB1" s="156"/>
      <c r="AC1" s="156"/>
      <c r="AD1" s="156"/>
      <c r="AE1" s="156"/>
      <c r="AF1" s="156"/>
      <c r="AG1" s="154"/>
      <c r="AH1" s="15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7" t="s">
        <v>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R2" s="160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8" t="s">
        <v>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80" t="s">
        <v>14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Q5" s="11"/>
      <c r="BE5" s="188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89" t="s">
        <v>17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Q6" s="11"/>
      <c r="BE6" s="161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61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61"/>
      <c r="BS8" s="6" t="s">
        <v>26</v>
      </c>
    </row>
    <row r="9" spans="2:71" s="2" customFormat="1" ht="15" customHeight="1">
      <c r="B9" s="10"/>
      <c r="AQ9" s="11"/>
      <c r="BE9" s="161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61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61"/>
      <c r="BS11" s="6" t="s">
        <v>18</v>
      </c>
    </row>
    <row r="12" spans="2:71" s="2" customFormat="1" ht="7.5" customHeight="1">
      <c r="B12" s="10"/>
      <c r="AQ12" s="11"/>
      <c r="BE12" s="161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61"/>
      <c r="BS13" s="6" t="s">
        <v>18</v>
      </c>
    </row>
    <row r="14" spans="2:71" s="2" customFormat="1" ht="15.75" customHeight="1">
      <c r="B14" s="10"/>
      <c r="E14" s="190" t="s">
        <v>33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7" t="s">
        <v>31</v>
      </c>
      <c r="AN14" s="19" t="s">
        <v>33</v>
      </c>
      <c r="AQ14" s="11"/>
      <c r="BE14" s="161"/>
      <c r="BS14" s="6" t="s">
        <v>18</v>
      </c>
    </row>
    <row r="15" spans="2:71" s="2" customFormat="1" ht="7.5" customHeight="1">
      <c r="B15" s="10"/>
      <c r="AQ15" s="11"/>
      <c r="BE15" s="161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61"/>
      <c r="BS16" s="6" t="s">
        <v>3</v>
      </c>
    </row>
    <row r="17" spans="2:71" s="2" customFormat="1" ht="19.5" customHeight="1">
      <c r="B17" s="10"/>
      <c r="E17" s="15" t="s">
        <v>30</v>
      </c>
      <c r="AK17" s="17" t="s">
        <v>31</v>
      </c>
      <c r="AN17" s="15"/>
      <c r="AQ17" s="11"/>
      <c r="BE17" s="161"/>
      <c r="BS17" s="6" t="s">
        <v>35</v>
      </c>
    </row>
    <row r="18" spans="2:71" s="2" customFormat="1" ht="7.5" customHeight="1">
      <c r="B18" s="10"/>
      <c r="AQ18" s="11"/>
      <c r="BE18" s="161"/>
      <c r="BS18" s="6" t="s">
        <v>6</v>
      </c>
    </row>
    <row r="19" spans="2:71" s="2" customFormat="1" ht="15" customHeight="1">
      <c r="B19" s="10"/>
      <c r="D19" s="17" t="s">
        <v>36</v>
      </c>
      <c r="AK19" s="17" t="s">
        <v>29</v>
      </c>
      <c r="AN19" s="15"/>
      <c r="AQ19" s="11"/>
      <c r="BE19" s="161"/>
      <c r="BS19" s="6" t="s">
        <v>6</v>
      </c>
    </row>
    <row r="20" spans="2:57" s="2" customFormat="1" ht="19.5" customHeight="1">
      <c r="B20" s="10"/>
      <c r="E20" s="15" t="s">
        <v>30</v>
      </c>
      <c r="AK20" s="17" t="s">
        <v>31</v>
      </c>
      <c r="AN20" s="15"/>
      <c r="AQ20" s="11"/>
      <c r="BE20" s="161"/>
    </row>
    <row r="21" spans="2:57" s="2" customFormat="1" ht="7.5" customHeight="1">
      <c r="B21" s="10"/>
      <c r="AQ21" s="11"/>
      <c r="BE21" s="161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61"/>
    </row>
    <row r="23" spans="2:57" s="2" customFormat="1" ht="15" customHeight="1">
      <c r="B23" s="10"/>
      <c r="D23" s="21" t="s">
        <v>37</v>
      </c>
      <c r="AK23" s="191">
        <f>ROUND($AG$87,2)</f>
        <v>0</v>
      </c>
      <c r="AL23" s="161"/>
      <c r="AM23" s="161"/>
      <c r="AN23" s="161"/>
      <c r="AO23" s="161"/>
      <c r="AQ23" s="11"/>
      <c r="BE23" s="161"/>
    </row>
    <row r="24" spans="2:57" s="2" customFormat="1" ht="15" customHeight="1">
      <c r="B24" s="10"/>
      <c r="D24" s="21" t="s">
        <v>38</v>
      </c>
      <c r="AK24" s="191">
        <f>ROUND($AG$90,2)</f>
        <v>0</v>
      </c>
      <c r="AL24" s="161"/>
      <c r="AM24" s="161"/>
      <c r="AN24" s="161"/>
      <c r="AO24" s="161"/>
      <c r="AQ24" s="11"/>
      <c r="BE24" s="161"/>
    </row>
    <row r="25" spans="2:57" s="6" customFormat="1" ht="7.5" customHeight="1">
      <c r="B25" s="22"/>
      <c r="AQ25" s="23"/>
      <c r="BE25" s="163"/>
    </row>
    <row r="26" spans="2:57" s="6" customFormat="1" ht="27" customHeight="1">
      <c r="B26" s="22"/>
      <c r="D26" s="24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2">
        <f>ROUND($AK$23+$AK$24,2)</f>
        <v>0</v>
      </c>
      <c r="AL26" s="193"/>
      <c r="AM26" s="193"/>
      <c r="AN26" s="193"/>
      <c r="AO26" s="193"/>
      <c r="AQ26" s="23"/>
      <c r="BE26" s="163"/>
    </row>
    <row r="27" spans="2:57" s="6" customFormat="1" ht="7.5" customHeight="1">
      <c r="B27" s="22"/>
      <c r="AQ27" s="23"/>
      <c r="BE27" s="163"/>
    </row>
    <row r="28" spans="2:57" s="6" customFormat="1" ht="15" customHeight="1">
      <c r="B28" s="26"/>
      <c r="D28" s="27" t="s">
        <v>40</v>
      </c>
      <c r="F28" s="27" t="s">
        <v>41</v>
      </c>
      <c r="L28" s="184">
        <v>0.21</v>
      </c>
      <c r="M28" s="185"/>
      <c r="N28" s="185"/>
      <c r="O28" s="185"/>
      <c r="T28" s="29" t="s">
        <v>42</v>
      </c>
      <c r="W28" s="186">
        <f>ROUND($AZ$87+SUM($CD$91:$CD$95),2)</f>
        <v>0</v>
      </c>
      <c r="X28" s="185"/>
      <c r="Y28" s="185"/>
      <c r="Z28" s="185"/>
      <c r="AA28" s="185"/>
      <c r="AB28" s="185"/>
      <c r="AC28" s="185"/>
      <c r="AD28" s="185"/>
      <c r="AE28" s="185"/>
      <c r="AK28" s="186">
        <f>ROUND($AV$87+SUM($BY$91:$BY$95),2)</f>
        <v>0</v>
      </c>
      <c r="AL28" s="185"/>
      <c r="AM28" s="185"/>
      <c r="AN28" s="185"/>
      <c r="AO28" s="185"/>
      <c r="AQ28" s="30"/>
      <c r="BE28" s="185"/>
    </row>
    <row r="29" spans="2:57" s="6" customFormat="1" ht="15" customHeight="1">
      <c r="B29" s="26"/>
      <c r="F29" s="27" t="s">
        <v>43</v>
      </c>
      <c r="L29" s="184">
        <v>0.15</v>
      </c>
      <c r="M29" s="185"/>
      <c r="N29" s="185"/>
      <c r="O29" s="185"/>
      <c r="T29" s="29" t="s">
        <v>42</v>
      </c>
      <c r="W29" s="186">
        <f>ROUND($BA$87+SUM($CE$91:$CE$95),2)</f>
        <v>0</v>
      </c>
      <c r="X29" s="185"/>
      <c r="Y29" s="185"/>
      <c r="Z29" s="185"/>
      <c r="AA29" s="185"/>
      <c r="AB29" s="185"/>
      <c r="AC29" s="185"/>
      <c r="AD29" s="185"/>
      <c r="AE29" s="185"/>
      <c r="AK29" s="186">
        <f>ROUND($AW$87+SUM($BZ$91:$BZ$95),2)</f>
        <v>0</v>
      </c>
      <c r="AL29" s="185"/>
      <c r="AM29" s="185"/>
      <c r="AN29" s="185"/>
      <c r="AO29" s="185"/>
      <c r="AQ29" s="30"/>
      <c r="BE29" s="185"/>
    </row>
    <row r="30" spans="2:57" s="6" customFormat="1" ht="15" customHeight="1" hidden="1">
      <c r="B30" s="26"/>
      <c r="F30" s="27" t="s">
        <v>44</v>
      </c>
      <c r="L30" s="184">
        <v>0.21</v>
      </c>
      <c r="M30" s="185"/>
      <c r="N30" s="185"/>
      <c r="O30" s="185"/>
      <c r="T30" s="29" t="s">
        <v>42</v>
      </c>
      <c r="W30" s="186">
        <f>ROUND($BB$87+SUM($CF$91:$CF$95),2)</f>
        <v>0</v>
      </c>
      <c r="X30" s="185"/>
      <c r="Y30" s="185"/>
      <c r="Z30" s="185"/>
      <c r="AA30" s="185"/>
      <c r="AB30" s="185"/>
      <c r="AC30" s="185"/>
      <c r="AD30" s="185"/>
      <c r="AE30" s="185"/>
      <c r="AK30" s="186">
        <v>0</v>
      </c>
      <c r="AL30" s="185"/>
      <c r="AM30" s="185"/>
      <c r="AN30" s="185"/>
      <c r="AO30" s="185"/>
      <c r="AQ30" s="30"/>
      <c r="BE30" s="185"/>
    </row>
    <row r="31" spans="2:57" s="6" customFormat="1" ht="15" customHeight="1" hidden="1">
      <c r="B31" s="26"/>
      <c r="F31" s="27" t="s">
        <v>45</v>
      </c>
      <c r="L31" s="184">
        <v>0.15</v>
      </c>
      <c r="M31" s="185"/>
      <c r="N31" s="185"/>
      <c r="O31" s="185"/>
      <c r="T31" s="29" t="s">
        <v>42</v>
      </c>
      <c r="W31" s="186">
        <f>ROUND($BC$87+SUM($CG$91:$CG$95),2)</f>
        <v>0</v>
      </c>
      <c r="X31" s="185"/>
      <c r="Y31" s="185"/>
      <c r="Z31" s="185"/>
      <c r="AA31" s="185"/>
      <c r="AB31" s="185"/>
      <c r="AC31" s="185"/>
      <c r="AD31" s="185"/>
      <c r="AE31" s="185"/>
      <c r="AK31" s="186">
        <v>0</v>
      </c>
      <c r="AL31" s="185"/>
      <c r="AM31" s="185"/>
      <c r="AN31" s="185"/>
      <c r="AO31" s="185"/>
      <c r="AQ31" s="30"/>
      <c r="BE31" s="185"/>
    </row>
    <row r="32" spans="2:57" s="6" customFormat="1" ht="15" customHeight="1" hidden="1">
      <c r="B32" s="26"/>
      <c r="F32" s="27" t="s">
        <v>46</v>
      </c>
      <c r="L32" s="184">
        <v>0</v>
      </c>
      <c r="M32" s="185"/>
      <c r="N32" s="185"/>
      <c r="O32" s="185"/>
      <c r="T32" s="29" t="s">
        <v>42</v>
      </c>
      <c r="W32" s="186">
        <f>ROUND($BD$87+SUM($CH$91:$CH$95),2)</f>
        <v>0</v>
      </c>
      <c r="X32" s="185"/>
      <c r="Y32" s="185"/>
      <c r="Z32" s="185"/>
      <c r="AA32" s="185"/>
      <c r="AB32" s="185"/>
      <c r="AC32" s="185"/>
      <c r="AD32" s="185"/>
      <c r="AE32" s="185"/>
      <c r="AK32" s="186">
        <v>0</v>
      </c>
      <c r="AL32" s="185"/>
      <c r="AM32" s="185"/>
      <c r="AN32" s="185"/>
      <c r="AO32" s="185"/>
      <c r="AQ32" s="30"/>
      <c r="BE32" s="185"/>
    </row>
    <row r="33" spans="2:57" s="6" customFormat="1" ht="7.5" customHeight="1">
      <c r="B33" s="22"/>
      <c r="AQ33" s="23"/>
      <c r="BE33" s="163"/>
    </row>
    <row r="34" spans="2:57" s="6" customFormat="1" ht="27" customHeight="1">
      <c r="B34" s="22"/>
      <c r="C34" s="31"/>
      <c r="D34" s="32" t="s">
        <v>47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48</v>
      </c>
      <c r="U34" s="33"/>
      <c r="V34" s="33"/>
      <c r="W34" s="33"/>
      <c r="X34" s="176" t="s">
        <v>49</v>
      </c>
      <c r="Y34" s="169"/>
      <c r="Z34" s="169"/>
      <c r="AA34" s="169"/>
      <c r="AB34" s="169"/>
      <c r="AC34" s="33"/>
      <c r="AD34" s="33"/>
      <c r="AE34" s="33"/>
      <c r="AF34" s="33"/>
      <c r="AG34" s="33"/>
      <c r="AH34" s="33"/>
      <c r="AI34" s="33"/>
      <c r="AJ34" s="33"/>
      <c r="AK34" s="177">
        <f>ROUND(SUM($AK$26:$AK$32),2)</f>
        <v>0</v>
      </c>
      <c r="AL34" s="169"/>
      <c r="AM34" s="169"/>
      <c r="AN34" s="169"/>
      <c r="AO34" s="171"/>
      <c r="AP34" s="31"/>
      <c r="AQ34" s="23"/>
      <c r="BE34" s="163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51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53</v>
      </c>
      <c r="S58" s="41"/>
      <c r="T58" s="41"/>
      <c r="U58" s="41"/>
      <c r="V58" s="41"/>
      <c r="W58" s="41"/>
      <c r="X58" s="41"/>
      <c r="Y58" s="41"/>
      <c r="Z58" s="43"/>
      <c r="AC58" s="40" t="s">
        <v>52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53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55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52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53</v>
      </c>
      <c r="S69" s="41"/>
      <c r="T69" s="41"/>
      <c r="U69" s="41"/>
      <c r="V69" s="41"/>
      <c r="W69" s="41"/>
      <c r="X69" s="41"/>
      <c r="Y69" s="41"/>
      <c r="Z69" s="43"/>
      <c r="AC69" s="40" t="s">
        <v>52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53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8" t="s">
        <v>56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23"/>
    </row>
    <row r="77" spans="2:43" s="15" customFormat="1" ht="15" customHeight="1">
      <c r="B77" s="50"/>
      <c r="C77" s="17" t="s">
        <v>13</v>
      </c>
      <c r="L77" s="15" t="str">
        <f>$K$5</f>
        <v>0792016</v>
      </c>
      <c r="AQ77" s="51"/>
    </row>
    <row r="78" spans="2:43" s="52" customFormat="1" ht="37.5" customHeight="1">
      <c r="B78" s="53"/>
      <c r="C78" s="52" t="s">
        <v>16</v>
      </c>
      <c r="L78" s="179" t="str">
        <f>$K$6</f>
        <v>Stavební úpravy Sauna Lovosice</v>
      </c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Lovosice</v>
      </c>
      <c r="AI80" s="17" t="s">
        <v>24</v>
      </c>
      <c r="AM80" s="56" t="str">
        <f>IF($AN$8="","",$AN$8)</f>
        <v>29.12.2016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 </v>
      </c>
      <c r="AI82" s="17" t="s">
        <v>34</v>
      </c>
      <c r="AM82" s="180" t="str">
        <f>IF($E$17="","",$E$17)</f>
        <v> </v>
      </c>
      <c r="AN82" s="163"/>
      <c r="AO82" s="163"/>
      <c r="AP82" s="163"/>
      <c r="AQ82" s="23"/>
      <c r="AS82" s="181" t="s">
        <v>57</v>
      </c>
      <c r="AT82" s="182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36</v>
      </c>
      <c r="AM83" s="180" t="str">
        <f>IF($E$20="","",$E$20)</f>
        <v> </v>
      </c>
      <c r="AN83" s="163"/>
      <c r="AO83" s="163"/>
      <c r="AP83" s="163"/>
      <c r="AQ83" s="23"/>
      <c r="AS83" s="183"/>
      <c r="AT83" s="163"/>
      <c r="BD83" s="57"/>
    </row>
    <row r="84" spans="2:56" s="6" customFormat="1" ht="12" customHeight="1">
      <c r="B84" s="22"/>
      <c r="AQ84" s="23"/>
      <c r="AS84" s="183"/>
      <c r="AT84" s="163"/>
      <c r="BD84" s="57"/>
    </row>
    <row r="85" spans="2:57" s="6" customFormat="1" ht="30" customHeight="1">
      <c r="B85" s="22"/>
      <c r="C85" s="168" t="s">
        <v>58</v>
      </c>
      <c r="D85" s="169"/>
      <c r="E85" s="169"/>
      <c r="F85" s="169"/>
      <c r="G85" s="169"/>
      <c r="H85" s="33"/>
      <c r="I85" s="170" t="s">
        <v>59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70" t="s">
        <v>60</v>
      </c>
      <c r="AH85" s="169"/>
      <c r="AI85" s="169"/>
      <c r="AJ85" s="169"/>
      <c r="AK85" s="169"/>
      <c r="AL85" s="169"/>
      <c r="AM85" s="169"/>
      <c r="AN85" s="170" t="s">
        <v>61</v>
      </c>
      <c r="AO85" s="169"/>
      <c r="AP85" s="171"/>
      <c r="AQ85" s="23"/>
      <c r="AS85" s="58" t="s">
        <v>62</v>
      </c>
      <c r="AT85" s="59" t="s">
        <v>63</v>
      </c>
      <c r="AU85" s="59" t="s">
        <v>64</v>
      </c>
      <c r="AV85" s="59" t="s">
        <v>65</v>
      </c>
      <c r="AW85" s="59" t="s">
        <v>66</v>
      </c>
      <c r="AX85" s="59" t="s">
        <v>67</v>
      </c>
      <c r="AY85" s="59" t="s">
        <v>68</v>
      </c>
      <c r="AZ85" s="59" t="s">
        <v>69</v>
      </c>
      <c r="BA85" s="59" t="s">
        <v>70</v>
      </c>
      <c r="BB85" s="59" t="s">
        <v>71</v>
      </c>
      <c r="BC85" s="59" t="s">
        <v>72</v>
      </c>
      <c r="BD85" s="60" t="s">
        <v>73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74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66">
        <f>ROUND($AG$88,2)</f>
        <v>0</v>
      </c>
      <c r="AH87" s="167"/>
      <c r="AI87" s="167"/>
      <c r="AJ87" s="167"/>
      <c r="AK87" s="167"/>
      <c r="AL87" s="167"/>
      <c r="AM87" s="167"/>
      <c r="AN87" s="166">
        <f>ROUND(SUM($AG$87,$AT$87),2)</f>
        <v>0</v>
      </c>
      <c r="AO87" s="167"/>
      <c r="AP87" s="167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935.93403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75</v>
      </c>
      <c r="BT87" s="52" t="s">
        <v>76</v>
      </c>
      <c r="BV87" s="52" t="s">
        <v>77</v>
      </c>
      <c r="BW87" s="52" t="s">
        <v>78</v>
      </c>
      <c r="BX87" s="52" t="s">
        <v>79</v>
      </c>
    </row>
    <row r="88" spans="1:76" s="68" customFormat="1" ht="28.5" customHeight="1">
      <c r="A88" s="152" t="s">
        <v>834</v>
      </c>
      <c r="B88" s="69"/>
      <c r="C88" s="70"/>
      <c r="D88" s="174" t="s">
        <v>14</v>
      </c>
      <c r="E88" s="175"/>
      <c r="F88" s="175"/>
      <c r="G88" s="175"/>
      <c r="H88" s="175"/>
      <c r="I88" s="70"/>
      <c r="J88" s="174" t="s">
        <v>17</v>
      </c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2">
        <f>'0792016 - Stavební úpravy...'!$M$26</f>
        <v>0</v>
      </c>
      <c r="AH88" s="173"/>
      <c r="AI88" s="173"/>
      <c r="AJ88" s="173"/>
      <c r="AK88" s="173"/>
      <c r="AL88" s="173"/>
      <c r="AM88" s="173"/>
      <c r="AN88" s="172">
        <f>ROUND(SUM($AG$88,$AT$88),2)</f>
        <v>0</v>
      </c>
      <c r="AO88" s="173"/>
      <c r="AP88" s="173"/>
      <c r="AQ88" s="71"/>
      <c r="AS88" s="72">
        <f>'0792016 - Stavební úpravy...'!$M$24</f>
        <v>0</v>
      </c>
      <c r="AT88" s="73">
        <f>ROUND(SUM($AV$88:$AW$88),2)</f>
        <v>0</v>
      </c>
      <c r="AU88" s="74">
        <f>'0792016 - Stavební úpravy...'!$W$143</f>
        <v>935.934034</v>
      </c>
      <c r="AV88" s="73">
        <f>'0792016 - Stavební úpravy...'!$M$28</f>
        <v>0</v>
      </c>
      <c r="AW88" s="73">
        <f>'0792016 - Stavební úpravy...'!$M$29</f>
        <v>0</v>
      </c>
      <c r="AX88" s="73">
        <f>'0792016 - Stavební úpravy...'!$M$30</f>
        <v>0</v>
      </c>
      <c r="AY88" s="73">
        <f>'0792016 - Stavební úpravy...'!$M$31</f>
        <v>0</v>
      </c>
      <c r="AZ88" s="73">
        <f>'0792016 - Stavební úpravy...'!$H$28</f>
        <v>0</v>
      </c>
      <c r="BA88" s="73">
        <f>'0792016 - Stavební úpravy...'!$H$29</f>
        <v>0</v>
      </c>
      <c r="BB88" s="73">
        <f>'0792016 - Stavební úpravy...'!$H$30</f>
        <v>0</v>
      </c>
      <c r="BC88" s="73">
        <f>'0792016 - Stavební úpravy...'!$H$31</f>
        <v>0</v>
      </c>
      <c r="BD88" s="75">
        <f>'0792016 - Stavební úpravy...'!$H$32</f>
        <v>0</v>
      </c>
      <c r="BT88" s="68" t="s">
        <v>21</v>
      </c>
      <c r="BU88" s="68" t="s">
        <v>80</v>
      </c>
      <c r="BV88" s="68" t="s">
        <v>77</v>
      </c>
      <c r="BW88" s="68" t="s">
        <v>78</v>
      </c>
      <c r="BX88" s="68" t="s">
        <v>79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81</v>
      </c>
      <c r="AG90" s="166">
        <f>ROUND(SUM($AG$91:$AG$94),2)</f>
        <v>0</v>
      </c>
      <c r="AH90" s="163"/>
      <c r="AI90" s="163"/>
      <c r="AJ90" s="163"/>
      <c r="AK90" s="163"/>
      <c r="AL90" s="163"/>
      <c r="AM90" s="163"/>
      <c r="AN90" s="166">
        <f>ROUND(SUM($AN$91:$AN$94),2)</f>
        <v>0</v>
      </c>
      <c r="AO90" s="163"/>
      <c r="AP90" s="163"/>
      <c r="AQ90" s="23"/>
      <c r="AS90" s="58" t="s">
        <v>82</v>
      </c>
      <c r="AT90" s="59" t="s">
        <v>83</v>
      </c>
      <c r="AU90" s="59" t="s">
        <v>40</v>
      </c>
      <c r="AV90" s="60" t="s">
        <v>63</v>
      </c>
      <c r="AW90" s="61"/>
    </row>
    <row r="91" spans="2:89" s="6" customFormat="1" ht="21" customHeight="1">
      <c r="B91" s="22"/>
      <c r="D91" s="76" t="s">
        <v>84</v>
      </c>
      <c r="AG91" s="164">
        <f>ROUND($AG$87*$AS$91,2)</f>
        <v>0</v>
      </c>
      <c r="AH91" s="163"/>
      <c r="AI91" s="163"/>
      <c r="AJ91" s="163"/>
      <c r="AK91" s="163"/>
      <c r="AL91" s="163"/>
      <c r="AM91" s="163"/>
      <c r="AN91" s="165">
        <f>ROUND($AG$91+$AV$91,2)</f>
        <v>0</v>
      </c>
      <c r="AO91" s="163"/>
      <c r="AP91" s="163"/>
      <c r="AQ91" s="23"/>
      <c r="AS91" s="77">
        <v>0</v>
      </c>
      <c r="AT91" s="78" t="s">
        <v>85</v>
      </c>
      <c r="AU91" s="78" t="s">
        <v>41</v>
      </c>
      <c r="AV91" s="79">
        <f>ROUND(IF($AU$91="základní",$AG$91*$L$28,IF($AU$91="snížená",$AG$91*$L$29,0)),2)</f>
        <v>0</v>
      </c>
      <c r="BV91" s="6" t="s">
        <v>86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62" t="s">
        <v>87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G92" s="164">
        <f>$AG$87*$AS$92</f>
        <v>0</v>
      </c>
      <c r="AH92" s="163"/>
      <c r="AI92" s="163"/>
      <c r="AJ92" s="163"/>
      <c r="AK92" s="163"/>
      <c r="AL92" s="163"/>
      <c r="AM92" s="163"/>
      <c r="AN92" s="165">
        <f>$AG$92+$AV$92</f>
        <v>0</v>
      </c>
      <c r="AO92" s="163"/>
      <c r="AP92" s="163"/>
      <c r="AQ92" s="23"/>
      <c r="AS92" s="81">
        <v>0</v>
      </c>
      <c r="AT92" s="82" t="s">
        <v>85</v>
      </c>
      <c r="AU92" s="82" t="s">
        <v>41</v>
      </c>
      <c r="AV92" s="83">
        <f>ROUND(IF($AU$92="nulová",0,IF(OR($AU$92="základní",$AU$92="zákl. přenesená"),$AG$92*$L$28,$AG$92*$L$29)),2)</f>
        <v>0</v>
      </c>
      <c r="BV92" s="6" t="s">
        <v>88</v>
      </c>
      <c r="BY92" s="80">
        <f>IF($AU$92="základní",$AV$92,0)</f>
        <v>0</v>
      </c>
      <c r="BZ92" s="80">
        <f>IF($AU$92="snížená",$AV$92,0)</f>
        <v>0</v>
      </c>
      <c r="CA92" s="80">
        <f>IF($AU$92="zákl. přenesená",$AV$92,0)</f>
        <v>0</v>
      </c>
      <c r="CB92" s="80">
        <f>IF($AU$92="sníž. přenesená",$AV$92,0)</f>
        <v>0</v>
      </c>
      <c r="CC92" s="80">
        <f>IF($AU$92="nulová",$AV$92,0)</f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62" t="s">
        <v>87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G93" s="164">
        <f>$AG$87*$AS$93</f>
        <v>0</v>
      </c>
      <c r="AH93" s="163"/>
      <c r="AI93" s="163"/>
      <c r="AJ93" s="163"/>
      <c r="AK93" s="163"/>
      <c r="AL93" s="163"/>
      <c r="AM93" s="163"/>
      <c r="AN93" s="165">
        <f>$AG$93+$AV$93</f>
        <v>0</v>
      </c>
      <c r="AO93" s="163"/>
      <c r="AP93" s="163"/>
      <c r="AQ93" s="23"/>
      <c r="AS93" s="81">
        <v>0</v>
      </c>
      <c r="AT93" s="82" t="s">
        <v>85</v>
      </c>
      <c r="AU93" s="82" t="s">
        <v>41</v>
      </c>
      <c r="AV93" s="83">
        <f>ROUND(IF($AU$93="nulová",0,IF(OR($AU$93="základní",$AU$93="zákl. přenesená"),$AG$93*$L$28,$AG$93*$L$29)),2)</f>
        <v>0</v>
      </c>
      <c r="BV93" s="6" t="s">
        <v>88</v>
      </c>
      <c r="BY93" s="80">
        <f>IF($AU$93="základní",$AV$93,0)</f>
        <v>0</v>
      </c>
      <c r="BZ93" s="80">
        <f>IF($AU$93="snížená",$AV$93,0)</f>
        <v>0</v>
      </c>
      <c r="CA93" s="80">
        <f>IF($AU$93="zákl. přenesená",$AV$93,0)</f>
        <v>0</v>
      </c>
      <c r="CB93" s="80">
        <f>IF($AU$93="sníž. přenesená",$AV$93,0)</f>
        <v>0</v>
      </c>
      <c r="CC93" s="80">
        <f>IF($AU$93="nulová",$AV$93,0)</f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62" t="s">
        <v>87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G94" s="164">
        <f>$AG$87*$AS$94</f>
        <v>0</v>
      </c>
      <c r="AH94" s="163"/>
      <c r="AI94" s="163"/>
      <c r="AJ94" s="163"/>
      <c r="AK94" s="163"/>
      <c r="AL94" s="163"/>
      <c r="AM94" s="163"/>
      <c r="AN94" s="165">
        <f>$AG$94+$AV$94</f>
        <v>0</v>
      </c>
      <c r="AO94" s="163"/>
      <c r="AP94" s="163"/>
      <c r="AQ94" s="23"/>
      <c r="AS94" s="84">
        <v>0</v>
      </c>
      <c r="AT94" s="85" t="s">
        <v>85</v>
      </c>
      <c r="AU94" s="85" t="s">
        <v>41</v>
      </c>
      <c r="AV94" s="86">
        <f>ROUND(IF($AU$94="nulová",0,IF(OR($AU$94="základní",$AU$94="zákl. přenesená"),$AG$94*$L$28,$AG$94*$L$29)),2)</f>
        <v>0</v>
      </c>
      <c r="BV94" s="6" t="s">
        <v>88</v>
      </c>
      <c r="BY94" s="80">
        <f>IF($AU$94="základní",$AV$94,0)</f>
        <v>0</v>
      </c>
      <c r="BZ94" s="80">
        <f>IF($AU$94="snížená",$AV$94,0)</f>
        <v>0</v>
      </c>
      <c r="CA94" s="80">
        <f>IF($AU$94="zákl. přenesená",$AV$94,0)</f>
        <v>0</v>
      </c>
      <c r="CB94" s="80">
        <f>IF($AU$94="sníž. přenesená",$AV$94,0)</f>
        <v>0</v>
      </c>
      <c r="CC94" s="80">
        <f>IF($AU$94="nulová",$AV$94,0)</f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7" t="s">
        <v>89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58">
        <f>ROUND($AG$87+$AG$90,2)</f>
        <v>0</v>
      </c>
      <c r="AH96" s="159"/>
      <c r="AI96" s="159"/>
      <c r="AJ96" s="159"/>
      <c r="AK96" s="159"/>
      <c r="AL96" s="159"/>
      <c r="AM96" s="159"/>
      <c r="AN96" s="158">
        <f>ROUND($AN$87+$AN$90,2)</f>
        <v>0</v>
      </c>
      <c r="AO96" s="159"/>
      <c r="AP96" s="159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792016 - Stavební úpravy...'!C2" tooltip="0792016 - Stavební úpravy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7"/>
      <c r="B1" s="154"/>
      <c r="C1" s="154"/>
      <c r="D1" s="155" t="s">
        <v>1</v>
      </c>
      <c r="E1" s="154"/>
      <c r="F1" s="156" t="s">
        <v>835</v>
      </c>
      <c r="G1" s="156"/>
      <c r="H1" s="195" t="s">
        <v>836</v>
      </c>
      <c r="I1" s="195"/>
      <c r="J1" s="195"/>
      <c r="K1" s="195"/>
      <c r="L1" s="156" t="s">
        <v>837</v>
      </c>
      <c r="M1" s="154"/>
      <c r="N1" s="154"/>
      <c r="O1" s="155" t="s">
        <v>90</v>
      </c>
      <c r="P1" s="154"/>
      <c r="Q1" s="154"/>
      <c r="R1" s="154"/>
      <c r="S1" s="156" t="s">
        <v>838</v>
      </c>
      <c r="T1" s="156"/>
      <c r="U1" s="157"/>
      <c r="V1" s="15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160" t="s">
        <v>5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2:46" s="2" customFormat="1" ht="37.5" customHeight="1">
      <c r="B4" s="10"/>
      <c r="C4" s="178" t="s">
        <v>92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6" customFormat="1" ht="37.5" customHeight="1">
      <c r="B6" s="22"/>
      <c r="D6" s="16" t="s">
        <v>16</v>
      </c>
      <c r="F6" s="189" t="s">
        <v>17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223" t="str">
        <f>'Rekapitulace stavby'!$AN$8</f>
        <v>29.12.2016</v>
      </c>
      <c r="P8" s="163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80">
        <f>IF('Rekapitulace stavby'!$AN$10="","",'Rekapitulace stavby'!$AN$10)</f>
      </c>
      <c r="P10" s="163"/>
      <c r="R10" s="23"/>
    </row>
    <row r="11" spans="2:18" s="6" customFormat="1" ht="18.75" customHeight="1">
      <c r="B11" s="22"/>
      <c r="E11" s="15" t="str">
        <f>IF('Rekapitulace stavby'!$E$11="","",'Rekapitulace stavby'!$E$11)</f>
        <v> </v>
      </c>
      <c r="M11" s="17" t="s">
        <v>31</v>
      </c>
      <c r="O11" s="180">
        <f>IF('Rekapitulace stavby'!$AN$11="","",'Rekapitulace stavby'!$AN$11)</f>
      </c>
      <c r="P11" s="163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32</v>
      </c>
      <c r="M13" s="17" t="s">
        <v>29</v>
      </c>
      <c r="O13" s="222" t="str">
        <f>IF('Rekapitulace stavby'!$AN$13="","",'Rekapitulace stavby'!$AN$13)</f>
        <v>Vyplň údaj</v>
      </c>
      <c r="P13" s="163"/>
      <c r="R13" s="23"/>
    </row>
    <row r="14" spans="2:18" s="6" customFormat="1" ht="18.75" customHeight="1">
      <c r="B14" s="22"/>
      <c r="E14" s="222" t="str">
        <f>IF('Rekapitulace stavby'!$E$14="","",'Rekapitulace stavby'!$E$14)</f>
        <v>Vyplň údaj</v>
      </c>
      <c r="F14" s="163"/>
      <c r="G14" s="163"/>
      <c r="H14" s="163"/>
      <c r="I14" s="163"/>
      <c r="J14" s="163"/>
      <c r="K14" s="163"/>
      <c r="L14" s="163"/>
      <c r="M14" s="17" t="s">
        <v>31</v>
      </c>
      <c r="O14" s="222" t="str">
        <f>IF('Rekapitulace stavby'!$AN$14="","",'Rekapitulace stavby'!$AN$14)</f>
        <v>Vyplň údaj</v>
      </c>
      <c r="P14" s="163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34</v>
      </c>
      <c r="M16" s="17" t="s">
        <v>29</v>
      </c>
      <c r="O16" s="180">
        <f>IF('Rekapitulace stavby'!$AN$16="","",'Rekapitulace stavby'!$AN$16)</f>
      </c>
      <c r="P16" s="163"/>
      <c r="R16" s="23"/>
    </row>
    <row r="17" spans="2:18" s="6" customFormat="1" ht="18.75" customHeight="1">
      <c r="B17" s="22"/>
      <c r="E17" s="15" t="str">
        <f>IF('Rekapitulace stavby'!$E$17="","",'Rekapitulace stavby'!$E$17)</f>
        <v> </v>
      </c>
      <c r="M17" s="17" t="s">
        <v>31</v>
      </c>
      <c r="O17" s="180">
        <f>IF('Rekapitulace stavby'!$AN$17="","",'Rekapitulace stavby'!$AN$17)</f>
      </c>
      <c r="P17" s="163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36</v>
      </c>
      <c r="M19" s="17" t="s">
        <v>29</v>
      </c>
      <c r="O19" s="180">
        <f>IF('Rekapitulace stavby'!$AN$19="","",'Rekapitulace stavby'!$AN$19)</f>
      </c>
      <c r="P19" s="163"/>
      <c r="R19" s="23"/>
    </row>
    <row r="20" spans="2:18" s="6" customFormat="1" ht="18.75" customHeight="1">
      <c r="B20" s="22"/>
      <c r="E20" s="15" t="str">
        <f>IF('Rekapitulace stavby'!$E$20="","",'Rekapitulace stavby'!$E$20)</f>
        <v> </v>
      </c>
      <c r="M20" s="17" t="s">
        <v>31</v>
      </c>
      <c r="O20" s="180">
        <f>IF('Rekapitulace stavby'!$AN$20="","",'Rekapitulace stavby'!$AN$20)</f>
      </c>
      <c r="P20" s="163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8" t="s">
        <v>93</v>
      </c>
      <c r="M23" s="191">
        <f>$N$87</f>
        <v>0</v>
      </c>
      <c r="N23" s="163"/>
      <c r="O23" s="163"/>
      <c r="P23" s="163"/>
      <c r="R23" s="23"/>
    </row>
    <row r="24" spans="2:18" s="6" customFormat="1" ht="15" customHeight="1">
      <c r="B24" s="22"/>
      <c r="D24" s="21" t="s">
        <v>84</v>
      </c>
      <c r="M24" s="191">
        <f>$N$119</f>
        <v>0</v>
      </c>
      <c r="N24" s="163"/>
      <c r="O24" s="163"/>
      <c r="P24" s="163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89" t="s">
        <v>39</v>
      </c>
      <c r="M26" s="221">
        <f>ROUND($M$23+$M$24,2)</f>
        <v>0</v>
      </c>
      <c r="N26" s="163"/>
      <c r="O26" s="163"/>
      <c r="P26" s="163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40</v>
      </c>
      <c r="E28" s="27" t="s">
        <v>41</v>
      </c>
      <c r="F28" s="28">
        <v>0.21</v>
      </c>
      <c r="G28" s="90" t="s">
        <v>42</v>
      </c>
      <c r="H28" s="220">
        <f>ROUND((((SUM($BE$119:$BE$126)+SUM($BE$143:$BE$469))+SUM($BE$470:$BE$471))),2)</f>
        <v>0</v>
      </c>
      <c r="I28" s="163"/>
      <c r="J28" s="163"/>
      <c r="M28" s="220">
        <f>ROUND((((SUM($BE$119:$BE$126)+SUM($BE$143:$BE$469))*$F$28)+SUM($BE$470:$BE$471)*$F$28),2)</f>
        <v>0</v>
      </c>
      <c r="N28" s="163"/>
      <c r="O28" s="163"/>
      <c r="P28" s="163"/>
      <c r="R28" s="23"/>
    </row>
    <row r="29" spans="2:18" s="6" customFormat="1" ht="15" customHeight="1">
      <c r="B29" s="22"/>
      <c r="E29" s="27" t="s">
        <v>43</v>
      </c>
      <c r="F29" s="28">
        <v>0.15</v>
      </c>
      <c r="G29" s="90" t="s">
        <v>42</v>
      </c>
      <c r="H29" s="220">
        <f>ROUND((((SUM($BF$119:$BF$126)+SUM($BF$143:$BF$469))+SUM($BF$470:$BF$471))),2)</f>
        <v>0</v>
      </c>
      <c r="I29" s="163"/>
      <c r="J29" s="163"/>
      <c r="M29" s="220">
        <f>ROUND((((SUM($BF$119:$BF$126)+SUM($BF$143:$BF$469))*$F$29)+SUM($BF$470:$BF$471)*$F$29),2)</f>
        <v>0</v>
      </c>
      <c r="N29" s="163"/>
      <c r="O29" s="163"/>
      <c r="P29" s="163"/>
      <c r="R29" s="23"/>
    </row>
    <row r="30" spans="2:18" s="6" customFormat="1" ht="15" customHeight="1" hidden="1">
      <c r="B30" s="22"/>
      <c r="E30" s="27" t="s">
        <v>44</v>
      </c>
      <c r="F30" s="28">
        <v>0.21</v>
      </c>
      <c r="G30" s="90" t="s">
        <v>42</v>
      </c>
      <c r="H30" s="220">
        <f>ROUND((((SUM($BG$119:$BG$126)+SUM($BG$143:$BG$469))+SUM($BG$470:$BG$471))),2)</f>
        <v>0</v>
      </c>
      <c r="I30" s="163"/>
      <c r="J30" s="163"/>
      <c r="M30" s="220">
        <v>0</v>
      </c>
      <c r="N30" s="163"/>
      <c r="O30" s="163"/>
      <c r="P30" s="163"/>
      <c r="R30" s="23"/>
    </row>
    <row r="31" spans="2:18" s="6" customFormat="1" ht="15" customHeight="1" hidden="1">
      <c r="B31" s="22"/>
      <c r="E31" s="27" t="s">
        <v>45</v>
      </c>
      <c r="F31" s="28">
        <v>0.15</v>
      </c>
      <c r="G31" s="90" t="s">
        <v>42</v>
      </c>
      <c r="H31" s="220">
        <f>ROUND((((SUM($BH$119:$BH$126)+SUM($BH$143:$BH$469))+SUM($BH$470:$BH$471))),2)</f>
        <v>0</v>
      </c>
      <c r="I31" s="163"/>
      <c r="J31" s="163"/>
      <c r="M31" s="220">
        <v>0</v>
      </c>
      <c r="N31" s="163"/>
      <c r="O31" s="163"/>
      <c r="P31" s="163"/>
      <c r="R31" s="23"/>
    </row>
    <row r="32" spans="2:18" s="6" customFormat="1" ht="15" customHeight="1" hidden="1">
      <c r="B32" s="22"/>
      <c r="E32" s="27" t="s">
        <v>46</v>
      </c>
      <c r="F32" s="28">
        <v>0</v>
      </c>
      <c r="G32" s="90" t="s">
        <v>42</v>
      </c>
      <c r="H32" s="220">
        <f>ROUND((((SUM($BI$119:$BI$126)+SUM($BI$143:$BI$469))+SUM($BI$470:$BI$471))),2)</f>
        <v>0</v>
      </c>
      <c r="I32" s="163"/>
      <c r="J32" s="163"/>
      <c r="M32" s="220">
        <v>0</v>
      </c>
      <c r="N32" s="163"/>
      <c r="O32" s="163"/>
      <c r="P32" s="163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47</v>
      </c>
      <c r="E34" s="33"/>
      <c r="F34" s="33"/>
      <c r="G34" s="91" t="s">
        <v>48</v>
      </c>
      <c r="H34" s="34" t="s">
        <v>49</v>
      </c>
      <c r="I34" s="33"/>
      <c r="J34" s="33"/>
      <c r="K34" s="33"/>
      <c r="L34" s="177">
        <f>ROUND(SUM($M$26:$M$32),2)</f>
        <v>0</v>
      </c>
      <c r="M34" s="169"/>
      <c r="N34" s="169"/>
      <c r="O34" s="169"/>
      <c r="P34" s="171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N37" s="1"/>
      <c r="R37" s="11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50</v>
      </c>
      <c r="E50" s="36"/>
      <c r="F50" s="36"/>
      <c r="G50" s="36"/>
      <c r="H50" s="37"/>
      <c r="J50" s="35" t="s">
        <v>51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52</v>
      </c>
      <c r="E59" s="41"/>
      <c r="F59" s="41"/>
      <c r="G59" s="42" t="s">
        <v>53</v>
      </c>
      <c r="H59" s="43"/>
      <c r="J59" s="40" t="s">
        <v>52</v>
      </c>
      <c r="K59" s="41"/>
      <c r="L59" s="41"/>
      <c r="M59" s="41"/>
      <c r="N59" s="42" t="s">
        <v>53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54</v>
      </c>
      <c r="E61" s="36"/>
      <c r="F61" s="36"/>
      <c r="G61" s="36"/>
      <c r="H61" s="37"/>
      <c r="J61" s="35" t="s">
        <v>55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52</v>
      </c>
      <c r="E70" s="41"/>
      <c r="F70" s="41"/>
      <c r="G70" s="42" t="s">
        <v>53</v>
      </c>
      <c r="H70" s="43"/>
      <c r="J70" s="40" t="s">
        <v>52</v>
      </c>
      <c r="K70" s="41"/>
      <c r="L70" s="41"/>
      <c r="M70" s="41"/>
      <c r="N70" s="42" t="s">
        <v>53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8" t="s">
        <v>94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79" t="str">
        <f>$F$6</f>
        <v>Stavební úpravy Sauna Lovosice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Lovosice</v>
      </c>
      <c r="K80" s="17" t="s">
        <v>24</v>
      </c>
      <c r="M80" s="213" t="str">
        <f>IF($O$8="","",$O$8)</f>
        <v>29.12.2016</v>
      </c>
      <c r="N80" s="163"/>
      <c r="O80" s="163"/>
      <c r="P80" s="163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 </v>
      </c>
      <c r="K82" s="17" t="s">
        <v>34</v>
      </c>
      <c r="M82" s="180" t="str">
        <f>$E$17</f>
        <v> </v>
      </c>
      <c r="N82" s="163"/>
      <c r="O82" s="163"/>
      <c r="P82" s="163"/>
      <c r="Q82" s="163"/>
      <c r="R82" s="23"/>
    </row>
    <row r="83" spans="2:18" s="6" customFormat="1" ht="15" customHeight="1">
      <c r="B83" s="22"/>
      <c r="C83" s="17" t="s">
        <v>32</v>
      </c>
      <c r="F83" s="15" t="str">
        <f>IF($E$14="","",$E$14)</f>
        <v>Vyplň údaj</v>
      </c>
      <c r="K83" s="17" t="s">
        <v>36</v>
      </c>
      <c r="M83" s="180" t="str">
        <f>$E$20</f>
        <v> </v>
      </c>
      <c r="N83" s="163"/>
      <c r="O83" s="163"/>
      <c r="P83" s="163"/>
      <c r="Q83" s="163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19" t="s">
        <v>95</v>
      </c>
      <c r="D85" s="159"/>
      <c r="E85" s="159"/>
      <c r="F85" s="159"/>
      <c r="G85" s="159"/>
      <c r="H85" s="31"/>
      <c r="I85" s="31"/>
      <c r="J85" s="31"/>
      <c r="K85" s="31"/>
      <c r="L85" s="31"/>
      <c r="M85" s="31"/>
      <c r="N85" s="219" t="s">
        <v>96</v>
      </c>
      <c r="O85" s="163"/>
      <c r="P85" s="163"/>
      <c r="Q85" s="163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3" t="s">
        <v>97</v>
      </c>
      <c r="N87" s="166">
        <f>ROUND($N$143,2)</f>
        <v>0</v>
      </c>
      <c r="O87" s="163"/>
      <c r="P87" s="163"/>
      <c r="Q87" s="163"/>
      <c r="R87" s="23"/>
      <c r="AU87" s="6" t="s">
        <v>98</v>
      </c>
    </row>
    <row r="88" spans="2:18" s="92" customFormat="1" ht="25.5" customHeight="1">
      <c r="B88" s="93"/>
      <c r="D88" s="94" t="s">
        <v>99</v>
      </c>
      <c r="N88" s="217">
        <f>ROUND($N$144,2)</f>
        <v>0</v>
      </c>
      <c r="O88" s="218"/>
      <c r="P88" s="218"/>
      <c r="Q88" s="218"/>
      <c r="R88" s="95"/>
    </row>
    <row r="89" spans="2:18" s="88" customFormat="1" ht="21" customHeight="1">
      <c r="B89" s="96"/>
      <c r="D89" s="76" t="s">
        <v>100</v>
      </c>
      <c r="N89" s="165">
        <f>ROUND($N$145,2)</f>
        <v>0</v>
      </c>
      <c r="O89" s="218"/>
      <c r="P89" s="218"/>
      <c r="Q89" s="218"/>
      <c r="R89" s="97"/>
    </row>
    <row r="90" spans="2:18" s="88" customFormat="1" ht="15.75" customHeight="1">
      <c r="B90" s="96"/>
      <c r="D90" s="76" t="s">
        <v>101</v>
      </c>
      <c r="N90" s="165">
        <f>ROUND($N$164,2)</f>
        <v>0</v>
      </c>
      <c r="O90" s="218"/>
      <c r="P90" s="218"/>
      <c r="Q90" s="218"/>
      <c r="R90" s="97"/>
    </row>
    <row r="91" spans="2:18" s="88" customFormat="1" ht="21" customHeight="1">
      <c r="B91" s="96"/>
      <c r="D91" s="76" t="s">
        <v>102</v>
      </c>
      <c r="N91" s="165">
        <f>ROUND($N$167,2)</f>
        <v>0</v>
      </c>
      <c r="O91" s="218"/>
      <c r="P91" s="218"/>
      <c r="Q91" s="218"/>
      <c r="R91" s="97"/>
    </row>
    <row r="92" spans="2:18" s="88" customFormat="1" ht="21" customHeight="1">
      <c r="B92" s="96"/>
      <c r="D92" s="76" t="s">
        <v>103</v>
      </c>
      <c r="N92" s="165">
        <f>ROUND($N$211,2)</f>
        <v>0</v>
      </c>
      <c r="O92" s="218"/>
      <c r="P92" s="218"/>
      <c r="Q92" s="218"/>
      <c r="R92" s="97"/>
    </row>
    <row r="93" spans="2:18" s="88" customFormat="1" ht="21" customHeight="1">
      <c r="B93" s="96"/>
      <c r="D93" s="76" t="s">
        <v>104</v>
      </c>
      <c r="N93" s="165">
        <f>ROUND($N$246,2)</f>
        <v>0</v>
      </c>
      <c r="O93" s="218"/>
      <c r="P93" s="218"/>
      <c r="Q93" s="218"/>
      <c r="R93" s="97"/>
    </row>
    <row r="94" spans="2:18" s="88" customFormat="1" ht="21" customHeight="1">
      <c r="B94" s="96"/>
      <c r="D94" s="76" t="s">
        <v>105</v>
      </c>
      <c r="N94" s="165">
        <f>ROUND($N$251,2)</f>
        <v>0</v>
      </c>
      <c r="O94" s="218"/>
      <c r="P94" s="218"/>
      <c r="Q94" s="218"/>
      <c r="R94" s="97"/>
    </row>
    <row r="95" spans="2:18" s="92" customFormat="1" ht="25.5" customHeight="1">
      <c r="B95" s="93"/>
      <c r="D95" s="94" t="s">
        <v>106</v>
      </c>
      <c r="N95" s="217">
        <f>ROUND($N$253,2)</f>
        <v>0</v>
      </c>
      <c r="O95" s="218"/>
      <c r="P95" s="218"/>
      <c r="Q95" s="218"/>
      <c r="R95" s="95"/>
    </row>
    <row r="96" spans="2:18" s="88" customFormat="1" ht="21" customHeight="1">
      <c r="B96" s="96"/>
      <c r="D96" s="76" t="s">
        <v>107</v>
      </c>
      <c r="N96" s="165">
        <f>ROUND($N$254,2)</f>
        <v>0</v>
      </c>
      <c r="O96" s="218"/>
      <c r="P96" s="218"/>
      <c r="Q96" s="218"/>
      <c r="R96" s="97"/>
    </row>
    <row r="97" spans="2:18" s="88" customFormat="1" ht="21" customHeight="1">
      <c r="B97" s="96"/>
      <c r="D97" s="76" t="s">
        <v>108</v>
      </c>
      <c r="N97" s="165">
        <f>ROUND($N$263,2)</f>
        <v>0</v>
      </c>
      <c r="O97" s="218"/>
      <c r="P97" s="218"/>
      <c r="Q97" s="218"/>
      <c r="R97" s="97"/>
    </row>
    <row r="98" spans="2:18" s="88" customFormat="1" ht="21" customHeight="1">
      <c r="B98" s="96"/>
      <c r="D98" s="76" t="s">
        <v>109</v>
      </c>
      <c r="N98" s="165">
        <f>ROUND($N$268,2)</f>
        <v>0</v>
      </c>
      <c r="O98" s="218"/>
      <c r="P98" s="218"/>
      <c r="Q98" s="218"/>
      <c r="R98" s="97"/>
    </row>
    <row r="99" spans="2:18" s="88" customFormat="1" ht="21" customHeight="1">
      <c r="B99" s="96"/>
      <c r="D99" s="76" t="s">
        <v>110</v>
      </c>
      <c r="N99" s="165">
        <f>ROUND($N$282,2)</f>
        <v>0</v>
      </c>
      <c r="O99" s="218"/>
      <c r="P99" s="218"/>
      <c r="Q99" s="218"/>
      <c r="R99" s="97"/>
    </row>
    <row r="100" spans="2:18" s="88" customFormat="1" ht="21" customHeight="1">
      <c r="B100" s="96"/>
      <c r="D100" s="76" t="s">
        <v>111</v>
      </c>
      <c r="N100" s="165">
        <f>ROUND($N$290,2)</f>
        <v>0</v>
      </c>
      <c r="O100" s="218"/>
      <c r="P100" s="218"/>
      <c r="Q100" s="218"/>
      <c r="R100" s="97"/>
    </row>
    <row r="101" spans="2:18" s="88" customFormat="1" ht="21" customHeight="1">
      <c r="B101" s="96"/>
      <c r="D101" s="76" t="s">
        <v>112</v>
      </c>
      <c r="N101" s="165">
        <f>ROUND($N$303,2)</f>
        <v>0</v>
      </c>
      <c r="O101" s="218"/>
      <c r="P101" s="218"/>
      <c r="Q101" s="218"/>
      <c r="R101" s="97"/>
    </row>
    <row r="102" spans="2:18" s="88" customFormat="1" ht="21" customHeight="1">
      <c r="B102" s="96"/>
      <c r="D102" s="76" t="s">
        <v>113</v>
      </c>
      <c r="N102" s="165">
        <f>ROUND($N$318,2)</f>
        <v>0</v>
      </c>
      <c r="O102" s="218"/>
      <c r="P102" s="218"/>
      <c r="Q102" s="218"/>
      <c r="R102" s="97"/>
    </row>
    <row r="103" spans="2:18" s="88" customFormat="1" ht="21" customHeight="1">
      <c r="B103" s="96"/>
      <c r="D103" s="76" t="s">
        <v>114</v>
      </c>
      <c r="N103" s="165">
        <f>ROUND($N$331,2)</f>
        <v>0</v>
      </c>
      <c r="O103" s="218"/>
      <c r="P103" s="218"/>
      <c r="Q103" s="218"/>
      <c r="R103" s="97"/>
    </row>
    <row r="104" spans="2:18" s="88" customFormat="1" ht="21" customHeight="1">
      <c r="B104" s="96"/>
      <c r="D104" s="76" t="s">
        <v>115</v>
      </c>
      <c r="N104" s="165">
        <f>ROUND($N$337,2)</f>
        <v>0</v>
      </c>
      <c r="O104" s="218"/>
      <c r="P104" s="218"/>
      <c r="Q104" s="218"/>
      <c r="R104" s="97"/>
    </row>
    <row r="105" spans="2:18" s="88" customFormat="1" ht="21" customHeight="1">
      <c r="B105" s="96"/>
      <c r="D105" s="76" t="s">
        <v>116</v>
      </c>
      <c r="N105" s="165">
        <f>ROUND($N$344,2)</f>
        <v>0</v>
      </c>
      <c r="O105" s="218"/>
      <c r="P105" s="218"/>
      <c r="Q105" s="218"/>
      <c r="R105" s="97"/>
    </row>
    <row r="106" spans="2:18" s="88" customFormat="1" ht="21" customHeight="1">
      <c r="B106" s="96"/>
      <c r="D106" s="76" t="s">
        <v>117</v>
      </c>
      <c r="N106" s="165">
        <f>ROUND($N$353,2)</f>
        <v>0</v>
      </c>
      <c r="O106" s="218"/>
      <c r="P106" s="218"/>
      <c r="Q106" s="218"/>
      <c r="R106" s="97"/>
    </row>
    <row r="107" spans="2:18" s="88" customFormat="1" ht="21" customHeight="1">
      <c r="B107" s="96"/>
      <c r="D107" s="76" t="s">
        <v>118</v>
      </c>
      <c r="N107" s="165">
        <f>ROUND($N$373,2)</f>
        <v>0</v>
      </c>
      <c r="O107" s="218"/>
      <c r="P107" s="218"/>
      <c r="Q107" s="218"/>
      <c r="R107" s="97"/>
    </row>
    <row r="108" spans="2:18" s="88" customFormat="1" ht="21" customHeight="1">
      <c r="B108" s="96"/>
      <c r="D108" s="76" t="s">
        <v>119</v>
      </c>
      <c r="N108" s="165">
        <f>ROUND($N$384,2)</f>
        <v>0</v>
      </c>
      <c r="O108" s="218"/>
      <c r="P108" s="218"/>
      <c r="Q108" s="218"/>
      <c r="R108" s="97"/>
    </row>
    <row r="109" spans="2:18" s="88" customFormat="1" ht="21" customHeight="1">
      <c r="B109" s="96"/>
      <c r="D109" s="76" t="s">
        <v>120</v>
      </c>
      <c r="N109" s="165">
        <f>ROUND($N$394,2)</f>
        <v>0</v>
      </c>
      <c r="O109" s="218"/>
      <c r="P109" s="218"/>
      <c r="Q109" s="218"/>
      <c r="R109" s="97"/>
    </row>
    <row r="110" spans="2:18" s="88" customFormat="1" ht="21" customHeight="1">
      <c r="B110" s="96"/>
      <c r="D110" s="76" t="s">
        <v>121</v>
      </c>
      <c r="N110" s="165">
        <f>ROUND($N$407,2)</f>
        <v>0</v>
      </c>
      <c r="O110" s="218"/>
      <c r="P110" s="218"/>
      <c r="Q110" s="218"/>
      <c r="R110" s="97"/>
    </row>
    <row r="111" spans="2:18" s="92" customFormat="1" ht="25.5" customHeight="1">
      <c r="B111" s="93"/>
      <c r="D111" s="94" t="s">
        <v>122</v>
      </c>
      <c r="N111" s="217">
        <f>ROUND($N$412,2)</f>
        <v>0</v>
      </c>
      <c r="O111" s="218"/>
      <c r="P111" s="218"/>
      <c r="Q111" s="218"/>
      <c r="R111" s="95"/>
    </row>
    <row r="112" spans="2:18" s="88" customFormat="1" ht="21" customHeight="1">
      <c r="B112" s="96"/>
      <c r="D112" s="76" t="s">
        <v>123</v>
      </c>
      <c r="N112" s="165">
        <f>ROUND($N$413,2)</f>
        <v>0</v>
      </c>
      <c r="O112" s="218"/>
      <c r="P112" s="218"/>
      <c r="Q112" s="218"/>
      <c r="R112" s="97"/>
    </row>
    <row r="113" spans="2:18" s="92" customFormat="1" ht="25.5" customHeight="1">
      <c r="B113" s="93"/>
      <c r="D113" s="94" t="s">
        <v>124</v>
      </c>
      <c r="N113" s="217">
        <f>ROUND($N$460,2)</f>
        <v>0</v>
      </c>
      <c r="O113" s="218"/>
      <c r="P113" s="218"/>
      <c r="Q113" s="218"/>
      <c r="R113" s="95"/>
    </row>
    <row r="114" spans="2:18" s="88" customFormat="1" ht="21" customHeight="1">
      <c r="B114" s="96"/>
      <c r="D114" s="76" t="s">
        <v>125</v>
      </c>
      <c r="N114" s="165">
        <f>ROUND($N$461,2)</f>
        <v>0</v>
      </c>
      <c r="O114" s="218"/>
      <c r="P114" s="218"/>
      <c r="Q114" s="218"/>
      <c r="R114" s="97"/>
    </row>
    <row r="115" spans="2:18" s="88" customFormat="1" ht="21" customHeight="1">
      <c r="B115" s="96"/>
      <c r="D115" s="76" t="s">
        <v>126</v>
      </c>
      <c r="N115" s="165">
        <f>ROUND($N$463,2)</f>
        <v>0</v>
      </c>
      <c r="O115" s="218"/>
      <c r="P115" s="218"/>
      <c r="Q115" s="218"/>
      <c r="R115" s="97"/>
    </row>
    <row r="116" spans="2:18" s="88" customFormat="1" ht="21" customHeight="1">
      <c r="B116" s="96"/>
      <c r="D116" s="76" t="s">
        <v>127</v>
      </c>
      <c r="N116" s="165">
        <f>ROUND($N$466,2)</f>
        <v>0</v>
      </c>
      <c r="O116" s="218"/>
      <c r="P116" s="218"/>
      <c r="Q116" s="218"/>
      <c r="R116" s="97"/>
    </row>
    <row r="117" spans="2:18" s="88" customFormat="1" ht="21" customHeight="1">
      <c r="B117" s="96"/>
      <c r="D117" s="76" t="s">
        <v>128</v>
      </c>
      <c r="N117" s="165">
        <f>ROUND($N$468,2)</f>
        <v>0</v>
      </c>
      <c r="O117" s="218"/>
      <c r="P117" s="218"/>
      <c r="Q117" s="218"/>
      <c r="R117" s="97"/>
    </row>
    <row r="118" spans="2:18" s="6" customFormat="1" ht="22.5" customHeight="1">
      <c r="B118" s="22"/>
      <c r="R118" s="23"/>
    </row>
    <row r="119" spans="2:21" s="6" customFormat="1" ht="30" customHeight="1">
      <c r="B119" s="22"/>
      <c r="C119" s="63" t="s">
        <v>129</v>
      </c>
      <c r="N119" s="166">
        <f>ROUND($N$120+$N$121+$N$122+$N$123+$N$124+$N$125,2)</f>
        <v>0</v>
      </c>
      <c r="O119" s="163"/>
      <c r="P119" s="163"/>
      <c r="Q119" s="163"/>
      <c r="R119" s="23"/>
      <c r="T119" s="98"/>
      <c r="U119" s="99" t="s">
        <v>40</v>
      </c>
    </row>
    <row r="120" spans="2:62" s="6" customFormat="1" ht="18.75" customHeight="1">
      <c r="B120" s="22"/>
      <c r="D120" s="162" t="s">
        <v>130</v>
      </c>
      <c r="E120" s="163"/>
      <c r="F120" s="163"/>
      <c r="G120" s="163"/>
      <c r="H120" s="163"/>
      <c r="N120" s="164">
        <f>ROUND($N$87*$T$120,2)</f>
        <v>0</v>
      </c>
      <c r="O120" s="163"/>
      <c r="P120" s="163"/>
      <c r="Q120" s="163"/>
      <c r="R120" s="23"/>
      <c r="T120" s="100"/>
      <c r="U120" s="101" t="s">
        <v>41</v>
      </c>
      <c r="AY120" s="6" t="s">
        <v>131</v>
      </c>
      <c r="BE120" s="80">
        <f>IF($U$120="základní",$N$120,0)</f>
        <v>0</v>
      </c>
      <c r="BF120" s="80">
        <f>IF($U$120="snížená",$N$120,0)</f>
        <v>0</v>
      </c>
      <c r="BG120" s="80">
        <f>IF($U$120="zákl. přenesená",$N$120,0)</f>
        <v>0</v>
      </c>
      <c r="BH120" s="80">
        <f>IF($U$120="sníž. přenesená",$N$120,0)</f>
        <v>0</v>
      </c>
      <c r="BI120" s="80">
        <f>IF($U$120="nulová",$N$120,0)</f>
        <v>0</v>
      </c>
      <c r="BJ120" s="6" t="s">
        <v>21</v>
      </c>
    </row>
    <row r="121" spans="2:62" s="6" customFormat="1" ht="18.75" customHeight="1">
      <c r="B121" s="22"/>
      <c r="D121" s="162" t="s">
        <v>132</v>
      </c>
      <c r="E121" s="163"/>
      <c r="F121" s="163"/>
      <c r="G121" s="163"/>
      <c r="H121" s="163"/>
      <c r="N121" s="164">
        <f>ROUND($N$87*$T$121,2)</f>
        <v>0</v>
      </c>
      <c r="O121" s="163"/>
      <c r="P121" s="163"/>
      <c r="Q121" s="163"/>
      <c r="R121" s="23"/>
      <c r="T121" s="100"/>
      <c r="U121" s="101" t="s">
        <v>41</v>
      </c>
      <c r="AY121" s="6" t="s">
        <v>131</v>
      </c>
      <c r="BE121" s="80">
        <f>IF($U$121="základní",$N$121,0)</f>
        <v>0</v>
      </c>
      <c r="BF121" s="80">
        <f>IF($U$121="snížená",$N$121,0)</f>
        <v>0</v>
      </c>
      <c r="BG121" s="80">
        <f>IF($U$121="zákl. přenesená",$N$121,0)</f>
        <v>0</v>
      </c>
      <c r="BH121" s="80">
        <f>IF($U$121="sníž. přenesená",$N$121,0)</f>
        <v>0</v>
      </c>
      <c r="BI121" s="80">
        <f>IF($U$121="nulová",$N$121,0)</f>
        <v>0</v>
      </c>
      <c r="BJ121" s="6" t="s">
        <v>21</v>
      </c>
    </row>
    <row r="122" spans="2:62" s="6" customFormat="1" ht="18.75" customHeight="1">
      <c r="B122" s="22"/>
      <c r="D122" s="162" t="s">
        <v>133</v>
      </c>
      <c r="E122" s="163"/>
      <c r="F122" s="163"/>
      <c r="G122" s="163"/>
      <c r="H122" s="163"/>
      <c r="N122" s="164">
        <f>ROUND($N$87*$T$122,2)</f>
        <v>0</v>
      </c>
      <c r="O122" s="163"/>
      <c r="P122" s="163"/>
      <c r="Q122" s="163"/>
      <c r="R122" s="23"/>
      <c r="T122" s="100"/>
      <c r="U122" s="101" t="s">
        <v>41</v>
      </c>
      <c r="AY122" s="6" t="s">
        <v>131</v>
      </c>
      <c r="BE122" s="80">
        <f>IF($U$122="základní",$N$122,0)</f>
        <v>0</v>
      </c>
      <c r="BF122" s="80">
        <f>IF($U$122="snížená",$N$122,0)</f>
        <v>0</v>
      </c>
      <c r="BG122" s="80">
        <f>IF($U$122="zákl. přenesená",$N$122,0)</f>
        <v>0</v>
      </c>
      <c r="BH122" s="80">
        <f>IF($U$122="sníž. přenesená",$N$122,0)</f>
        <v>0</v>
      </c>
      <c r="BI122" s="80">
        <f>IF($U$122="nulová",$N$122,0)</f>
        <v>0</v>
      </c>
      <c r="BJ122" s="6" t="s">
        <v>21</v>
      </c>
    </row>
    <row r="123" spans="2:62" s="6" customFormat="1" ht="18.75" customHeight="1">
      <c r="B123" s="22"/>
      <c r="D123" s="162" t="s">
        <v>134</v>
      </c>
      <c r="E123" s="163"/>
      <c r="F123" s="163"/>
      <c r="G123" s="163"/>
      <c r="H123" s="163"/>
      <c r="N123" s="164">
        <f>ROUND($N$87*$T$123,2)</f>
        <v>0</v>
      </c>
      <c r="O123" s="163"/>
      <c r="P123" s="163"/>
      <c r="Q123" s="163"/>
      <c r="R123" s="23"/>
      <c r="T123" s="100"/>
      <c r="U123" s="101" t="s">
        <v>41</v>
      </c>
      <c r="AY123" s="6" t="s">
        <v>131</v>
      </c>
      <c r="BE123" s="80">
        <f>IF($U$123="základní",$N$123,0)</f>
        <v>0</v>
      </c>
      <c r="BF123" s="80">
        <f>IF($U$123="snížená",$N$123,0)</f>
        <v>0</v>
      </c>
      <c r="BG123" s="80">
        <f>IF($U$123="zákl. přenesená",$N$123,0)</f>
        <v>0</v>
      </c>
      <c r="BH123" s="80">
        <f>IF($U$123="sníž. přenesená",$N$123,0)</f>
        <v>0</v>
      </c>
      <c r="BI123" s="80">
        <f>IF($U$123="nulová",$N$123,0)</f>
        <v>0</v>
      </c>
      <c r="BJ123" s="6" t="s">
        <v>21</v>
      </c>
    </row>
    <row r="124" spans="2:62" s="6" customFormat="1" ht="18.75" customHeight="1">
      <c r="B124" s="22"/>
      <c r="D124" s="162" t="s">
        <v>135</v>
      </c>
      <c r="E124" s="163"/>
      <c r="F124" s="163"/>
      <c r="G124" s="163"/>
      <c r="H124" s="163"/>
      <c r="N124" s="164">
        <f>ROUND($N$87*$T$124,2)</f>
        <v>0</v>
      </c>
      <c r="O124" s="163"/>
      <c r="P124" s="163"/>
      <c r="Q124" s="163"/>
      <c r="R124" s="23"/>
      <c r="T124" s="100"/>
      <c r="U124" s="101" t="s">
        <v>41</v>
      </c>
      <c r="AY124" s="6" t="s">
        <v>131</v>
      </c>
      <c r="BE124" s="80">
        <f>IF($U$124="základní",$N$124,0)</f>
        <v>0</v>
      </c>
      <c r="BF124" s="80">
        <f>IF($U$124="snížená",$N$124,0)</f>
        <v>0</v>
      </c>
      <c r="BG124" s="80">
        <f>IF($U$124="zákl. přenesená",$N$124,0)</f>
        <v>0</v>
      </c>
      <c r="BH124" s="80">
        <f>IF($U$124="sníž. přenesená",$N$124,0)</f>
        <v>0</v>
      </c>
      <c r="BI124" s="80">
        <f>IF($U$124="nulová",$N$124,0)</f>
        <v>0</v>
      </c>
      <c r="BJ124" s="6" t="s">
        <v>21</v>
      </c>
    </row>
    <row r="125" spans="2:62" s="6" customFormat="1" ht="18.75" customHeight="1">
      <c r="B125" s="22"/>
      <c r="D125" s="76" t="s">
        <v>136</v>
      </c>
      <c r="N125" s="164">
        <f>ROUND($N$87*$T$125,2)</f>
        <v>0</v>
      </c>
      <c r="O125" s="163"/>
      <c r="P125" s="163"/>
      <c r="Q125" s="163"/>
      <c r="R125" s="23"/>
      <c r="T125" s="102"/>
      <c r="U125" s="103" t="s">
        <v>41</v>
      </c>
      <c r="AY125" s="6" t="s">
        <v>137</v>
      </c>
      <c r="BE125" s="80">
        <f>IF($U$125="základní",$N$125,0)</f>
        <v>0</v>
      </c>
      <c r="BF125" s="80">
        <f>IF($U$125="snížená",$N$125,0)</f>
        <v>0</v>
      </c>
      <c r="BG125" s="80">
        <f>IF($U$125="zákl. přenesená",$N$125,0)</f>
        <v>0</v>
      </c>
      <c r="BH125" s="80">
        <f>IF($U$125="sníž. přenesená",$N$125,0)</f>
        <v>0</v>
      </c>
      <c r="BI125" s="80">
        <f>IF($U$125="nulová",$N$125,0)</f>
        <v>0</v>
      </c>
      <c r="BJ125" s="6" t="s">
        <v>21</v>
      </c>
    </row>
    <row r="126" spans="2:18" s="6" customFormat="1" ht="14.25" customHeight="1">
      <c r="B126" s="22"/>
      <c r="R126" s="23"/>
    </row>
    <row r="127" spans="2:18" s="6" customFormat="1" ht="30" customHeight="1">
      <c r="B127" s="22"/>
      <c r="C127" s="87" t="s">
        <v>89</v>
      </c>
      <c r="D127" s="31"/>
      <c r="E127" s="31"/>
      <c r="F127" s="31"/>
      <c r="G127" s="31"/>
      <c r="H127" s="31"/>
      <c r="I127" s="31"/>
      <c r="J127" s="31"/>
      <c r="K127" s="31"/>
      <c r="L127" s="158">
        <f>ROUND(SUM($N$87+$N$119),2)</f>
        <v>0</v>
      </c>
      <c r="M127" s="159"/>
      <c r="N127" s="159"/>
      <c r="O127" s="159"/>
      <c r="P127" s="159"/>
      <c r="Q127" s="159"/>
      <c r="R127" s="23"/>
    </row>
    <row r="128" spans="2:18" s="6" customFormat="1" ht="7.5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</row>
    <row r="129" ht="14.25" customHeight="1">
      <c r="N129" s="1"/>
    </row>
    <row r="130" ht="14.25" customHeight="1">
      <c r="N130" s="1"/>
    </row>
    <row r="131" ht="14.25" customHeight="1">
      <c r="N131" s="1"/>
    </row>
    <row r="132" spans="2:18" s="6" customFormat="1" ht="7.5" customHeight="1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pans="2:18" s="6" customFormat="1" ht="37.5" customHeight="1">
      <c r="B133" s="22"/>
      <c r="C133" s="178" t="s">
        <v>138</v>
      </c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23"/>
    </row>
    <row r="134" spans="2:18" s="6" customFormat="1" ht="7.5" customHeight="1">
      <c r="B134" s="22"/>
      <c r="R134" s="23"/>
    </row>
    <row r="135" spans="2:18" s="6" customFormat="1" ht="37.5" customHeight="1">
      <c r="B135" s="22"/>
      <c r="C135" s="52" t="s">
        <v>16</v>
      </c>
      <c r="F135" s="179" t="str">
        <f>$F$6</f>
        <v>Stavební úpravy Sauna Lovosice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R135" s="23"/>
    </row>
    <row r="136" spans="2:18" s="6" customFormat="1" ht="7.5" customHeight="1">
      <c r="B136" s="22"/>
      <c r="R136" s="23"/>
    </row>
    <row r="137" spans="2:18" s="6" customFormat="1" ht="18.75" customHeight="1">
      <c r="B137" s="22"/>
      <c r="C137" s="17" t="s">
        <v>22</v>
      </c>
      <c r="F137" s="15" t="str">
        <f>$F$8</f>
        <v>Lovosice</v>
      </c>
      <c r="K137" s="17" t="s">
        <v>24</v>
      </c>
      <c r="M137" s="213" t="str">
        <f>IF($O$8="","",$O$8)</f>
        <v>29.12.2016</v>
      </c>
      <c r="N137" s="163"/>
      <c r="O137" s="163"/>
      <c r="P137" s="163"/>
      <c r="R137" s="23"/>
    </row>
    <row r="138" spans="2:18" s="6" customFormat="1" ht="7.5" customHeight="1">
      <c r="B138" s="22"/>
      <c r="R138" s="23"/>
    </row>
    <row r="139" spans="2:18" s="6" customFormat="1" ht="15.75" customHeight="1">
      <c r="B139" s="22"/>
      <c r="C139" s="17" t="s">
        <v>28</v>
      </c>
      <c r="F139" s="15" t="str">
        <f>$E$11</f>
        <v> </v>
      </c>
      <c r="K139" s="17" t="s">
        <v>34</v>
      </c>
      <c r="M139" s="180" t="str">
        <f>$E$17</f>
        <v> </v>
      </c>
      <c r="N139" s="163"/>
      <c r="O139" s="163"/>
      <c r="P139" s="163"/>
      <c r="Q139" s="163"/>
      <c r="R139" s="23"/>
    </row>
    <row r="140" spans="2:18" s="6" customFormat="1" ht="15" customHeight="1">
      <c r="B140" s="22"/>
      <c r="C140" s="17" t="s">
        <v>32</v>
      </c>
      <c r="F140" s="15" t="str">
        <f>IF($E$14="","",$E$14)</f>
        <v>Vyplň údaj</v>
      </c>
      <c r="K140" s="17" t="s">
        <v>36</v>
      </c>
      <c r="M140" s="180" t="str">
        <f>$E$20</f>
        <v> </v>
      </c>
      <c r="N140" s="163"/>
      <c r="O140" s="163"/>
      <c r="P140" s="163"/>
      <c r="Q140" s="163"/>
      <c r="R140" s="23"/>
    </row>
    <row r="141" spans="2:18" s="6" customFormat="1" ht="11.25" customHeight="1">
      <c r="B141" s="22"/>
      <c r="R141" s="23"/>
    </row>
    <row r="142" spans="2:27" s="104" customFormat="1" ht="30" customHeight="1">
      <c r="B142" s="105"/>
      <c r="C142" s="106" t="s">
        <v>139</v>
      </c>
      <c r="D142" s="107" t="s">
        <v>140</v>
      </c>
      <c r="E142" s="107" t="s">
        <v>58</v>
      </c>
      <c r="F142" s="214" t="s">
        <v>141</v>
      </c>
      <c r="G142" s="215"/>
      <c r="H142" s="215"/>
      <c r="I142" s="215"/>
      <c r="J142" s="107" t="s">
        <v>142</v>
      </c>
      <c r="K142" s="107" t="s">
        <v>143</v>
      </c>
      <c r="L142" s="214" t="s">
        <v>144</v>
      </c>
      <c r="M142" s="215"/>
      <c r="N142" s="214" t="s">
        <v>145</v>
      </c>
      <c r="O142" s="215"/>
      <c r="P142" s="215"/>
      <c r="Q142" s="216"/>
      <c r="R142" s="108"/>
      <c r="T142" s="58" t="s">
        <v>146</v>
      </c>
      <c r="U142" s="59" t="s">
        <v>40</v>
      </c>
      <c r="V142" s="59" t="s">
        <v>147</v>
      </c>
      <c r="W142" s="59" t="s">
        <v>148</v>
      </c>
      <c r="X142" s="59" t="s">
        <v>149</v>
      </c>
      <c r="Y142" s="59" t="s">
        <v>150</v>
      </c>
      <c r="Z142" s="59" t="s">
        <v>151</v>
      </c>
      <c r="AA142" s="60" t="s">
        <v>152</v>
      </c>
    </row>
    <row r="143" spans="2:63" s="6" customFormat="1" ht="30" customHeight="1">
      <c r="B143" s="22"/>
      <c r="C143" s="63" t="s">
        <v>93</v>
      </c>
      <c r="N143" s="202">
        <f>$BK$143</f>
        <v>0</v>
      </c>
      <c r="O143" s="163"/>
      <c r="P143" s="163"/>
      <c r="Q143" s="163"/>
      <c r="R143" s="23"/>
      <c r="T143" s="62"/>
      <c r="U143" s="36"/>
      <c r="V143" s="36"/>
      <c r="W143" s="109">
        <f>$W$144+$W$253+$W$412+$W$460+$W$470</f>
        <v>935.934034</v>
      </c>
      <c r="X143" s="36"/>
      <c r="Y143" s="109">
        <f>$Y$144+$Y$253+$Y$412+$Y$460+$Y$470</f>
        <v>16.189425189999998</v>
      </c>
      <c r="Z143" s="36"/>
      <c r="AA143" s="110">
        <f>$AA$144+$AA$253+$AA$412+$AA$460+$AA$470</f>
        <v>20.538529600000004</v>
      </c>
      <c r="AT143" s="6" t="s">
        <v>75</v>
      </c>
      <c r="AU143" s="6" t="s">
        <v>98</v>
      </c>
      <c r="BK143" s="111">
        <f>$BK$144+$BK$253+$BK$412+$BK$460+$BK$470</f>
        <v>0</v>
      </c>
    </row>
    <row r="144" spans="2:63" s="112" customFormat="1" ht="37.5" customHeight="1">
      <c r="B144" s="113"/>
      <c r="D144" s="114" t="s">
        <v>99</v>
      </c>
      <c r="N144" s="194">
        <f>$BK$144</f>
        <v>0</v>
      </c>
      <c r="O144" s="197"/>
      <c r="P144" s="197"/>
      <c r="Q144" s="197"/>
      <c r="R144" s="116"/>
      <c r="T144" s="117"/>
      <c r="W144" s="118">
        <f>$W$145+$W$167+$W$211+$W$246+$W$251</f>
        <v>494.24140499999993</v>
      </c>
      <c r="Y144" s="118">
        <f>$Y$145+$Y$167+$Y$211+$Y$246+$Y$251</f>
        <v>12.42077185</v>
      </c>
      <c r="AA144" s="119">
        <f>$AA$145+$AA$167+$AA$211+$AA$246+$AA$251</f>
        <v>20.394213000000004</v>
      </c>
      <c r="AR144" s="115" t="s">
        <v>21</v>
      </c>
      <c r="AT144" s="115" t="s">
        <v>75</v>
      </c>
      <c r="AU144" s="115" t="s">
        <v>76</v>
      </c>
      <c r="AY144" s="115" t="s">
        <v>153</v>
      </c>
      <c r="BK144" s="120">
        <f>$BK$145+$BK$167+$BK$211+$BK$246+$BK$251</f>
        <v>0</v>
      </c>
    </row>
    <row r="145" spans="2:63" s="112" customFormat="1" ht="21" customHeight="1">
      <c r="B145" s="113"/>
      <c r="D145" s="121" t="s">
        <v>100</v>
      </c>
      <c r="N145" s="196">
        <f>$BK$145</f>
        <v>0</v>
      </c>
      <c r="O145" s="197"/>
      <c r="P145" s="197"/>
      <c r="Q145" s="197"/>
      <c r="R145" s="116"/>
      <c r="T145" s="117"/>
      <c r="W145" s="118">
        <f>$W$146+SUM($W$147:$W$164)</f>
        <v>23.754869</v>
      </c>
      <c r="Y145" s="118">
        <f>$Y$146+SUM($Y$147:$Y$164)</f>
        <v>3.6000639800000003</v>
      </c>
      <c r="AA145" s="119">
        <f>$AA$146+SUM($AA$147:$AA$164)</f>
        <v>0</v>
      </c>
      <c r="AR145" s="115" t="s">
        <v>21</v>
      </c>
      <c r="AT145" s="115" t="s">
        <v>75</v>
      </c>
      <c r="AU145" s="115" t="s">
        <v>21</v>
      </c>
      <c r="AY145" s="115" t="s">
        <v>153</v>
      </c>
      <c r="BK145" s="120">
        <f>$BK$146+SUM($BK$147:$BK$164)</f>
        <v>0</v>
      </c>
    </row>
    <row r="146" spans="2:64" s="6" customFormat="1" ht="27" customHeight="1">
      <c r="B146" s="22"/>
      <c r="C146" s="122" t="s">
        <v>21</v>
      </c>
      <c r="D146" s="122" t="s">
        <v>154</v>
      </c>
      <c r="E146" s="123" t="s">
        <v>155</v>
      </c>
      <c r="F146" s="198" t="s">
        <v>156</v>
      </c>
      <c r="G146" s="199"/>
      <c r="H146" s="199"/>
      <c r="I146" s="199"/>
      <c r="J146" s="124" t="s">
        <v>157</v>
      </c>
      <c r="K146" s="125">
        <v>1</v>
      </c>
      <c r="L146" s="200">
        <v>0</v>
      </c>
      <c r="M146" s="199"/>
      <c r="N146" s="201">
        <f>ROUND($L$146*$K$146,2)</f>
        <v>0</v>
      </c>
      <c r="O146" s="199"/>
      <c r="P146" s="199"/>
      <c r="Q146" s="199"/>
      <c r="R146" s="23"/>
      <c r="T146" s="126"/>
      <c r="U146" s="29" t="s">
        <v>41</v>
      </c>
      <c r="V146" s="127">
        <v>0.261</v>
      </c>
      <c r="W146" s="127">
        <f>$V$146*$K$146</f>
        <v>0.261</v>
      </c>
      <c r="X146" s="127">
        <v>0.03846</v>
      </c>
      <c r="Y146" s="127">
        <f>$X$146*$K$146</f>
        <v>0.03846</v>
      </c>
      <c r="Z146" s="127">
        <v>0</v>
      </c>
      <c r="AA146" s="128">
        <f>$Z$146*$K$146</f>
        <v>0</v>
      </c>
      <c r="AR146" s="6" t="s">
        <v>158</v>
      </c>
      <c r="AT146" s="6" t="s">
        <v>154</v>
      </c>
      <c r="AU146" s="6" t="s">
        <v>91</v>
      </c>
      <c r="AY146" s="6" t="s">
        <v>153</v>
      </c>
      <c r="BE146" s="80">
        <f>IF($U$146="základní",$N$146,0)</f>
        <v>0</v>
      </c>
      <c r="BF146" s="80">
        <f>IF($U$146="snížená",$N$146,0)</f>
        <v>0</v>
      </c>
      <c r="BG146" s="80">
        <f>IF($U$146="zákl. přenesená",$N$146,0)</f>
        <v>0</v>
      </c>
      <c r="BH146" s="80">
        <f>IF($U$146="sníž. přenesená",$N$146,0)</f>
        <v>0</v>
      </c>
      <c r="BI146" s="80">
        <f>IF($U$146="nulová",$N$146,0)</f>
        <v>0</v>
      </c>
      <c r="BJ146" s="6" t="s">
        <v>21</v>
      </c>
      <c r="BK146" s="80">
        <f>ROUND($L$146*$K$146,2)</f>
        <v>0</v>
      </c>
      <c r="BL146" s="6" t="s">
        <v>158</v>
      </c>
    </row>
    <row r="147" spans="2:64" s="6" customFormat="1" ht="39" customHeight="1">
      <c r="B147" s="22"/>
      <c r="C147" s="122" t="s">
        <v>91</v>
      </c>
      <c r="D147" s="122" t="s">
        <v>154</v>
      </c>
      <c r="E147" s="123" t="s">
        <v>159</v>
      </c>
      <c r="F147" s="198" t="s">
        <v>160</v>
      </c>
      <c r="G147" s="199"/>
      <c r="H147" s="199"/>
      <c r="I147" s="199"/>
      <c r="J147" s="124" t="s">
        <v>157</v>
      </c>
      <c r="K147" s="125">
        <v>1</v>
      </c>
      <c r="L147" s="200">
        <v>0</v>
      </c>
      <c r="M147" s="199"/>
      <c r="N147" s="201">
        <f>ROUND($L$147*$K$147,2)</f>
        <v>0</v>
      </c>
      <c r="O147" s="199"/>
      <c r="P147" s="199"/>
      <c r="Q147" s="199"/>
      <c r="R147" s="23"/>
      <c r="T147" s="126"/>
      <c r="U147" s="29" t="s">
        <v>41</v>
      </c>
      <c r="V147" s="127">
        <v>0.196</v>
      </c>
      <c r="W147" s="127">
        <f>$V$147*$K$147</f>
        <v>0.196</v>
      </c>
      <c r="X147" s="127">
        <v>0.02684</v>
      </c>
      <c r="Y147" s="127">
        <f>$X$147*$K$147</f>
        <v>0.02684</v>
      </c>
      <c r="Z147" s="127">
        <v>0</v>
      </c>
      <c r="AA147" s="128">
        <f>$Z$147*$K$147</f>
        <v>0</v>
      </c>
      <c r="AR147" s="6" t="s">
        <v>158</v>
      </c>
      <c r="AT147" s="6" t="s">
        <v>154</v>
      </c>
      <c r="AU147" s="6" t="s">
        <v>91</v>
      </c>
      <c r="AY147" s="6" t="s">
        <v>153</v>
      </c>
      <c r="BE147" s="80">
        <f>IF($U$147="základní",$N$147,0)</f>
        <v>0</v>
      </c>
      <c r="BF147" s="80">
        <f>IF($U$147="snížená",$N$147,0)</f>
        <v>0</v>
      </c>
      <c r="BG147" s="80">
        <f>IF($U$147="zákl. přenesená",$N$147,0)</f>
        <v>0</v>
      </c>
      <c r="BH147" s="80">
        <f>IF($U$147="sníž. přenesená",$N$147,0)</f>
        <v>0</v>
      </c>
      <c r="BI147" s="80">
        <f>IF($U$147="nulová",$N$147,0)</f>
        <v>0</v>
      </c>
      <c r="BJ147" s="6" t="s">
        <v>21</v>
      </c>
      <c r="BK147" s="80">
        <f>ROUND($L$147*$K$147,2)</f>
        <v>0</v>
      </c>
      <c r="BL147" s="6" t="s">
        <v>158</v>
      </c>
    </row>
    <row r="148" spans="2:64" s="6" customFormat="1" ht="27" customHeight="1">
      <c r="B148" s="22"/>
      <c r="C148" s="122" t="s">
        <v>161</v>
      </c>
      <c r="D148" s="122" t="s">
        <v>154</v>
      </c>
      <c r="E148" s="123" t="s">
        <v>162</v>
      </c>
      <c r="F148" s="198" t="s">
        <v>163</v>
      </c>
      <c r="G148" s="199"/>
      <c r="H148" s="199"/>
      <c r="I148" s="199"/>
      <c r="J148" s="124" t="s">
        <v>164</v>
      </c>
      <c r="K148" s="125">
        <v>0.031</v>
      </c>
      <c r="L148" s="200">
        <v>0</v>
      </c>
      <c r="M148" s="199"/>
      <c r="N148" s="201">
        <f>ROUND($L$148*$K$148,2)</f>
        <v>0</v>
      </c>
      <c r="O148" s="199"/>
      <c r="P148" s="199"/>
      <c r="Q148" s="199"/>
      <c r="R148" s="23"/>
      <c r="T148" s="126"/>
      <c r="U148" s="29" t="s">
        <v>41</v>
      </c>
      <c r="V148" s="127">
        <v>40.5</v>
      </c>
      <c r="W148" s="127">
        <f>$V$148*$K$148</f>
        <v>1.2555</v>
      </c>
      <c r="X148" s="127">
        <v>1.09</v>
      </c>
      <c r="Y148" s="127">
        <f>$X$148*$K$148</f>
        <v>0.03379</v>
      </c>
      <c r="Z148" s="127">
        <v>0</v>
      </c>
      <c r="AA148" s="128">
        <f>$Z$148*$K$148</f>
        <v>0</v>
      </c>
      <c r="AR148" s="6" t="s">
        <v>158</v>
      </c>
      <c r="AT148" s="6" t="s">
        <v>154</v>
      </c>
      <c r="AU148" s="6" t="s">
        <v>91</v>
      </c>
      <c r="AY148" s="6" t="s">
        <v>153</v>
      </c>
      <c r="BE148" s="80">
        <f>IF($U$148="základní",$N$148,0)</f>
        <v>0</v>
      </c>
      <c r="BF148" s="80">
        <f>IF($U$148="snížená",$N$148,0)</f>
        <v>0</v>
      </c>
      <c r="BG148" s="80">
        <f>IF($U$148="zákl. přenesená",$N$148,0)</f>
        <v>0</v>
      </c>
      <c r="BH148" s="80">
        <f>IF($U$148="sníž. přenesená",$N$148,0)</f>
        <v>0</v>
      </c>
      <c r="BI148" s="80">
        <f>IF($U$148="nulová",$N$148,0)</f>
        <v>0</v>
      </c>
      <c r="BJ148" s="6" t="s">
        <v>21</v>
      </c>
      <c r="BK148" s="80">
        <f>ROUND($L$148*$K$148,2)</f>
        <v>0</v>
      </c>
      <c r="BL148" s="6" t="s">
        <v>158</v>
      </c>
    </row>
    <row r="149" spans="2:51" s="6" customFormat="1" ht="15.75" customHeight="1">
      <c r="B149" s="129"/>
      <c r="E149" s="130"/>
      <c r="F149" s="207" t="s">
        <v>165</v>
      </c>
      <c r="G149" s="208"/>
      <c r="H149" s="208"/>
      <c r="I149" s="208"/>
      <c r="K149" s="130"/>
      <c r="N149" s="130"/>
      <c r="R149" s="131"/>
      <c r="T149" s="132"/>
      <c r="AA149" s="133"/>
      <c r="AT149" s="130" t="s">
        <v>166</v>
      </c>
      <c r="AU149" s="130" t="s">
        <v>91</v>
      </c>
      <c r="AV149" s="130" t="s">
        <v>21</v>
      </c>
      <c r="AW149" s="130" t="s">
        <v>98</v>
      </c>
      <c r="AX149" s="130" t="s">
        <v>76</v>
      </c>
      <c r="AY149" s="130" t="s">
        <v>153</v>
      </c>
    </row>
    <row r="150" spans="2:51" s="6" customFormat="1" ht="15.75" customHeight="1">
      <c r="B150" s="134"/>
      <c r="E150" s="135"/>
      <c r="F150" s="209" t="s">
        <v>167</v>
      </c>
      <c r="G150" s="210"/>
      <c r="H150" s="210"/>
      <c r="I150" s="210"/>
      <c r="K150" s="136">
        <v>0.031</v>
      </c>
      <c r="N150" s="135"/>
      <c r="R150" s="137"/>
      <c r="T150" s="138"/>
      <c r="AA150" s="139"/>
      <c r="AT150" s="135" t="s">
        <v>166</v>
      </c>
      <c r="AU150" s="135" t="s">
        <v>91</v>
      </c>
      <c r="AV150" s="135" t="s">
        <v>91</v>
      </c>
      <c r="AW150" s="135" t="s">
        <v>98</v>
      </c>
      <c r="AX150" s="135" t="s">
        <v>21</v>
      </c>
      <c r="AY150" s="135" t="s">
        <v>153</v>
      </c>
    </row>
    <row r="151" spans="2:64" s="6" customFormat="1" ht="39" customHeight="1">
      <c r="B151" s="22"/>
      <c r="C151" s="122" t="s">
        <v>158</v>
      </c>
      <c r="D151" s="122" t="s">
        <v>154</v>
      </c>
      <c r="E151" s="123" t="s">
        <v>168</v>
      </c>
      <c r="F151" s="198" t="s">
        <v>169</v>
      </c>
      <c r="G151" s="199"/>
      <c r="H151" s="199"/>
      <c r="I151" s="199"/>
      <c r="J151" s="124" t="s">
        <v>170</v>
      </c>
      <c r="K151" s="125">
        <v>0.86</v>
      </c>
      <c r="L151" s="200">
        <v>0</v>
      </c>
      <c r="M151" s="199"/>
      <c r="N151" s="201">
        <f>ROUND($L$151*$K$151,2)</f>
        <v>0</v>
      </c>
      <c r="O151" s="199"/>
      <c r="P151" s="199"/>
      <c r="Q151" s="199"/>
      <c r="R151" s="23"/>
      <c r="T151" s="126"/>
      <c r="U151" s="29" t="s">
        <v>41</v>
      </c>
      <c r="V151" s="127">
        <v>0.83</v>
      </c>
      <c r="W151" s="127">
        <f>$V$151*$K$151</f>
        <v>0.7138</v>
      </c>
      <c r="X151" s="127">
        <v>0.21091</v>
      </c>
      <c r="Y151" s="127">
        <f>$X$151*$K$151</f>
        <v>0.18138259999999998</v>
      </c>
      <c r="Z151" s="127">
        <v>0</v>
      </c>
      <c r="AA151" s="128">
        <f>$Z$151*$K$151</f>
        <v>0</v>
      </c>
      <c r="AR151" s="6" t="s">
        <v>158</v>
      </c>
      <c r="AT151" s="6" t="s">
        <v>154</v>
      </c>
      <c r="AU151" s="6" t="s">
        <v>91</v>
      </c>
      <c r="AY151" s="6" t="s">
        <v>153</v>
      </c>
      <c r="BE151" s="80">
        <f>IF($U$151="základní",$N$151,0)</f>
        <v>0</v>
      </c>
      <c r="BF151" s="80">
        <f>IF($U$151="snížená",$N$151,0)</f>
        <v>0</v>
      </c>
      <c r="BG151" s="80">
        <f>IF($U$151="zákl. přenesená",$N$151,0)</f>
        <v>0</v>
      </c>
      <c r="BH151" s="80">
        <f>IF($U$151="sníž. přenesená",$N$151,0)</f>
        <v>0</v>
      </c>
      <c r="BI151" s="80">
        <f>IF($U$151="nulová",$N$151,0)</f>
        <v>0</v>
      </c>
      <c r="BJ151" s="6" t="s">
        <v>21</v>
      </c>
      <c r="BK151" s="80">
        <f>ROUND($L$151*$K$151,2)</f>
        <v>0</v>
      </c>
      <c r="BL151" s="6" t="s">
        <v>158</v>
      </c>
    </row>
    <row r="152" spans="2:51" s="6" customFormat="1" ht="15.75" customHeight="1">
      <c r="B152" s="129"/>
      <c r="E152" s="130"/>
      <c r="F152" s="207" t="s">
        <v>171</v>
      </c>
      <c r="G152" s="208"/>
      <c r="H152" s="208"/>
      <c r="I152" s="208"/>
      <c r="K152" s="130"/>
      <c r="N152" s="130"/>
      <c r="R152" s="131"/>
      <c r="T152" s="132"/>
      <c r="AA152" s="133"/>
      <c r="AT152" s="130" t="s">
        <v>166</v>
      </c>
      <c r="AU152" s="130" t="s">
        <v>91</v>
      </c>
      <c r="AV152" s="130" t="s">
        <v>21</v>
      </c>
      <c r="AW152" s="130" t="s">
        <v>98</v>
      </c>
      <c r="AX152" s="130" t="s">
        <v>76</v>
      </c>
      <c r="AY152" s="130" t="s">
        <v>153</v>
      </c>
    </row>
    <row r="153" spans="2:51" s="6" customFormat="1" ht="15.75" customHeight="1">
      <c r="B153" s="134"/>
      <c r="E153" s="135"/>
      <c r="F153" s="209" t="s">
        <v>172</v>
      </c>
      <c r="G153" s="210"/>
      <c r="H153" s="210"/>
      <c r="I153" s="210"/>
      <c r="K153" s="136">
        <v>0.86</v>
      </c>
      <c r="N153" s="135"/>
      <c r="R153" s="137"/>
      <c r="T153" s="138"/>
      <c r="AA153" s="139"/>
      <c r="AT153" s="135" t="s">
        <v>166</v>
      </c>
      <c r="AU153" s="135" t="s">
        <v>91</v>
      </c>
      <c r="AV153" s="135" t="s">
        <v>91</v>
      </c>
      <c r="AW153" s="135" t="s">
        <v>98</v>
      </c>
      <c r="AX153" s="135" t="s">
        <v>21</v>
      </c>
      <c r="AY153" s="135" t="s">
        <v>153</v>
      </c>
    </row>
    <row r="154" spans="2:64" s="6" customFormat="1" ht="27" customHeight="1">
      <c r="B154" s="22"/>
      <c r="C154" s="122" t="s">
        <v>173</v>
      </c>
      <c r="D154" s="122" t="s">
        <v>154</v>
      </c>
      <c r="E154" s="123" t="s">
        <v>174</v>
      </c>
      <c r="F154" s="198" t="s">
        <v>175</v>
      </c>
      <c r="G154" s="199"/>
      <c r="H154" s="199"/>
      <c r="I154" s="199"/>
      <c r="J154" s="124" t="s">
        <v>170</v>
      </c>
      <c r="K154" s="125">
        <v>6</v>
      </c>
      <c r="L154" s="200">
        <v>0</v>
      </c>
      <c r="M154" s="199"/>
      <c r="N154" s="201">
        <f>ROUND($L$154*$K$154,2)</f>
        <v>0</v>
      </c>
      <c r="O154" s="199"/>
      <c r="P154" s="199"/>
      <c r="Q154" s="199"/>
      <c r="R154" s="23"/>
      <c r="T154" s="126"/>
      <c r="U154" s="29" t="s">
        <v>41</v>
      </c>
      <c r="V154" s="127">
        <v>0.703</v>
      </c>
      <c r="W154" s="127">
        <f>$V$154*$K$154</f>
        <v>4.218</v>
      </c>
      <c r="X154" s="127">
        <v>0.23458</v>
      </c>
      <c r="Y154" s="127">
        <f>$X$154*$K$154</f>
        <v>1.40748</v>
      </c>
      <c r="Z154" s="127">
        <v>0</v>
      </c>
      <c r="AA154" s="128">
        <f>$Z$154*$K$154</f>
        <v>0</v>
      </c>
      <c r="AR154" s="6" t="s">
        <v>158</v>
      </c>
      <c r="AT154" s="6" t="s">
        <v>154</v>
      </c>
      <c r="AU154" s="6" t="s">
        <v>91</v>
      </c>
      <c r="AY154" s="6" t="s">
        <v>153</v>
      </c>
      <c r="BE154" s="80">
        <f>IF($U$154="základní",$N$154,0)</f>
        <v>0</v>
      </c>
      <c r="BF154" s="80">
        <f>IF($U$154="snížená",$N$154,0)</f>
        <v>0</v>
      </c>
      <c r="BG154" s="80">
        <f>IF($U$154="zákl. přenesená",$N$154,0)</f>
        <v>0</v>
      </c>
      <c r="BH154" s="80">
        <f>IF($U$154="sníž. přenesená",$N$154,0)</f>
        <v>0</v>
      </c>
      <c r="BI154" s="80">
        <f>IF($U$154="nulová",$N$154,0)</f>
        <v>0</v>
      </c>
      <c r="BJ154" s="6" t="s">
        <v>21</v>
      </c>
      <c r="BK154" s="80">
        <f>ROUND($L$154*$K$154,2)</f>
        <v>0</v>
      </c>
      <c r="BL154" s="6" t="s">
        <v>158</v>
      </c>
    </row>
    <row r="155" spans="2:51" s="6" customFormat="1" ht="15.75" customHeight="1">
      <c r="B155" s="134"/>
      <c r="E155" s="135"/>
      <c r="F155" s="209" t="s">
        <v>176</v>
      </c>
      <c r="G155" s="210"/>
      <c r="H155" s="210"/>
      <c r="I155" s="210"/>
      <c r="K155" s="136">
        <v>6</v>
      </c>
      <c r="N155" s="135"/>
      <c r="R155" s="137"/>
      <c r="T155" s="138"/>
      <c r="AA155" s="139"/>
      <c r="AT155" s="135" t="s">
        <v>166</v>
      </c>
      <c r="AU155" s="135" t="s">
        <v>91</v>
      </c>
      <c r="AV155" s="135" t="s">
        <v>91</v>
      </c>
      <c r="AW155" s="135" t="s">
        <v>98</v>
      </c>
      <c r="AX155" s="135" t="s">
        <v>21</v>
      </c>
      <c r="AY155" s="135" t="s">
        <v>153</v>
      </c>
    </row>
    <row r="156" spans="2:64" s="6" customFormat="1" ht="39" customHeight="1">
      <c r="B156" s="22"/>
      <c r="C156" s="122" t="s">
        <v>177</v>
      </c>
      <c r="D156" s="122" t="s">
        <v>154</v>
      </c>
      <c r="E156" s="123" t="s">
        <v>178</v>
      </c>
      <c r="F156" s="198" t="s">
        <v>179</v>
      </c>
      <c r="G156" s="199"/>
      <c r="H156" s="199"/>
      <c r="I156" s="199"/>
      <c r="J156" s="124" t="s">
        <v>170</v>
      </c>
      <c r="K156" s="125">
        <v>12.858</v>
      </c>
      <c r="L156" s="200">
        <v>0</v>
      </c>
      <c r="M156" s="199"/>
      <c r="N156" s="201">
        <f>ROUND($L$156*$K$156,2)</f>
        <v>0</v>
      </c>
      <c r="O156" s="199"/>
      <c r="P156" s="199"/>
      <c r="Q156" s="199"/>
      <c r="R156" s="23"/>
      <c r="T156" s="126"/>
      <c r="U156" s="29" t="s">
        <v>41</v>
      </c>
      <c r="V156" s="127">
        <v>0.503</v>
      </c>
      <c r="W156" s="127">
        <f>$V$156*$K$156</f>
        <v>6.467574</v>
      </c>
      <c r="X156" s="127">
        <v>0.06951</v>
      </c>
      <c r="Y156" s="127">
        <f>$X$156*$K$156</f>
        <v>0.8937595800000001</v>
      </c>
      <c r="Z156" s="127">
        <v>0</v>
      </c>
      <c r="AA156" s="128">
        <f>$Z$156*$K$156</f>
        <v>0</v>
      </c>
      <c r="AR156" s="6" t="s">
        <v>158</v>
      </c>
      <c r="AT156" s="6" t="s">
        <v>154</v>
      </c>
      <c r="AU156" s="6" t="s">
        <v>91</v>
      </c>
      <c r="AY156" s="6" t="s">
        <v>153</v>
      </c>
      <c r="BE156" s="80">
        <f>IF($U$156="základní",$N$156,0)</f>
        <v>0</v>
      </c>
      <c r="BF156" s="80">
        <f>IF($U$156="snížená",$N$156,0)</f>
        <v>0</v>
      </c>
      <c r="BG156" s="80">
        <f>IF($U$156="zákl. přenesená",$N$156,0)</f>
        <v>0</v>
      </c>
      <c r="BH156" s="80">
        <f>IF($U$156="sníž. přenesená",$N$156,0)</f>
        <v>0</v>
      </c>
      <c r="BI156" s="80">
        <f>IF($U$156="nulová",$N$156,0)</f>
        <v>0</v>
      </c>
      <c r="BJ156" s="6" t="s">
        <v>21</v>
      </c>
      <c r="BK156" s="80">
        <f>ROUND($L$156*$K$156,2)</f>
        <v>0</v>
      </c>
      <c r="BL156" s="6" t="s">
        <v>158</v>
      </c>
    </row>
    <row r="157" spans="2:51" s="6" customFormat="1" ht="15.75" customHeight="1">
      <c r="B157" s="134"/>
      <c r="E157" s="135"/>
      <c r="F157" s="209" t="s">
        <v>180</v>
      </c>
      <c r="G157" s="210"/>
      <c r="H157" s="210"/>
      <c r="I157" s="210"/>
      <c r="K157" s="136">
        <v>5.438</v>
      </c>
      <c r="N157" s="135"/>
      <c r="R157" s="137"/>
      <c r="T157" s="138"/>
      <c r="AA157" s="139"/>
      <c r="AT157" s="135" t="s">
        <v>166</v>
      </c>
      <c r="AU157" s="135" t="s">
        <v>91</v>
      </c>
      <c r="AV157" s="135" t="s">
        <v>91</v>
      </c>
      <c r="AW157" s="135" t="s">
        <v>98</v>
      </c>
      <c r="AX157" s="135" t="s">
        <v>76</v>
      </c>
      <c r="AY157" s="135" t="s">
        <v>153</v>
      </c>
    </row>
    <row r="158" spans="2:51" s="6" customFormat="1" ht="15.75" customHeight="1">
      <c r="B158" s="134"/>
      <c r="E158" s="135"/>
      <c r="F158" s="209" t="s">
        <v>181</v>
      </c>
      <c r="G158" s="210"/>
      <c r="H158" s="210"/>
      <c r="I158" s="210"/>
      <c r="K158" s="136">
        <v>7.42</v>
      </c>
      <c r="N158" s="135"/>
      <c r="R158" s="137"/>
      <c r="T158" s="138"/>
      <c r="AA158" s="139"/>
      <c r="AT158" s="135" t="s">
        <v>166</v>
      </c>
      <c r="AU158" s="135" t="s">
        <v>91</v>
      </c>
      <c r="AV158" s="135" t="s">
        <v>91</v>
      </c>
      <c r="AW158" s="135" t="s">
        <v>98</v>
      </c>
      <c r="AX158" s="135" t="s">
        <v>76</v>
      </c>
      <c r="AY158" s="135" t="s">
        <v>153</v>
      </c>
    </row>
    <row r="159" spans="2:51" s="6" customFormat="1" ht="15.75" customHeight="1">
      <c r="B159" s="140"/>
      <c r="E159" s="141"/>
      <c r="F159" s="211" t="s">
        <v>182</v>
      </c>
      <c r="G159" s="212"/>
      <c r="H159" s="212"/>
      <c r="I159" s="212"/>
      <c r="K159" s="142">
        <v>12.858</v>
      </c>
      <c r="N159" s="141"/>
      <c r="R159" s="143"/>
      <c r="T159" s="144"/>
      <c r="AA159" s="145"/>
      <c r="AT159" s="141" t="s">
        <v>166</v>
      </c>
      <c r="AU159" s="141" t="s">
        <v>91</v>
      </c>
      <c r="AV159" s="141" t="s">
        <v>158</v>
      </c>
      <c r="AW159" s="141" t="s">
        <v>98</v>
      </c>
      <c r="AX159" s="141" t="s">
        <v>21</v>
      </c>
      <c r="AY159" s="141" t="s">
        <v>153</v>
      </c>
    </row>
    <row r="160" spans="2:64" s="6" customFormat="1" ht="27" customHeight="1">
      <c r="B160" s="22"/>
      <c r="C160" s="122" t="s">
        <v>183</v>
      </c>
      <c r="D160" s="122" t="s">
        <v>154</v>
      </c>
      <c r="E160" s="123" t="s">
        <v>184</v>
      </c>
      <c r="F160" s="198" t="s">
        <v>185</v>
      </c>
      <c r="G160" s="199"/>
      <c r="H160" s="199"/>
      <c r="I160" s="199"/>
      <c r="J160" s="124" t="s">
        <v>186</v>
      </c>
      <c r="K160" s="125">
        <v>22.5</v>
      </c>
      <c r="L160" s="200">
        <v>0</v>
      </c>
      <c r="M160" s="199"/>
      <c r="N160" s="201">
        <f>ROUND($L$160*$K$160,2)</f>
        <v>0</v>
      </c>
      <c r="O160" s="199"/>
      <c r="P160" s="199"/>
      <c r="Q160" s="199"/>
      <c r="R160" s="23"/>
      <c r="T160" s="126"/>
      <c r="U160" s="29" t="s">
        <v>41</v>
      </c>
      <c r="V160" s="127">
        <v>0.2</v>
      </c>
      <c r="W160" s="127">
        <f>$V$160*$K$160</f>
        <v>4.5</v>
      </c>
      <c r="X160" s="127">
        <v>0.00014</v>
      </c>
      <c r="Y160" s="127">
        <f>$X$160*$K$160</f>
        <v>0.0031499999999999996</v>
      </c>
      <c r="Z160" s="127">
        <v>0</v>
      </c>
      <c r="AA160" s="128">
        <f>$Z$160*$K$160</f>
        <v>0</v>
      </c>
      <c r="AR160" s="6" t="s">
        <v>158</v>
      </c>
      <c r="AT160" s="6" t="s">
        <v>154</v>
      </c>
      <c r="AU160" s="6" t="s">
        <v>91</v>
      </c>
      <c r="AY160" s="6" t="s">
        <v>153</v>
      </c>
      <c r="BE160" s="80">
        <f>IF($U$160="základní",$N$160,0)</f>
        <v>0</v>
      </c>
      <c r="BF160" s="80">
        <f>IF($U$160="snížená",$N$160,0)</f>
        <v>0</v>
      </c>
      <c r="BG160" s="80">
        <f>IF($U$160="zákl. přenesená",$N$160,0)</f>
        <v>0</v>
      </c>
      <c r="BH160" s="80">
        <f>IF($U$160="sníž. přenesená",$N$160,0)</f>
        <v>0</v>
      </c>
      <c r="BI160" s="80">
        <f>IF($U$160="nulová",$N$160,0)</f>
        <v>0</v>
      </c>
      <c r="BJ160" s="6" t="s">
        <v>21</v>
      </c>
      <c r="BK160" s="80">
        <f>ROUND($L$160*$K$160,2)</f>
        <v>0</v>
      </c>
      <c r="BL160" s="6" t="s">
        <v>158</v>
      </c>
    </row>
    <row r="161" spans="2:51" s="6" customFormat="1" ht="15.75" customHeight="1">
      <c r="B161" s="134"/>
      <c r="E161" s="135"/>
      <c r="F161" s="209" t="s">
        <v>187</v>
      </c>
      <c r="G161" s="210"/>
      <c r="H161" s="210"/>
      <c r="I161" s="210"/>
      <c r="K161" s="136">
        <v>22.5</v>
      </c>
      <c r="N161" s="135"/>
      <c r="R161" s="137"/>
      <c r="T161" s="138"/>
      <c r="AA161" s="139"/>
      <c r="AT161" s="135" t="s">
        <v>166</v>
      </c>
      <c r="AU161" s="135" t="s">
        <v>91</v>
      </c>
      <c r="AV161" s="135" t="s">
        <v>91</v>
      </c>
      <c r="AW161" s="135" t="s">
        <v>98</v>
      </c>
      <c r="AX161" s="135" t="s">
        <v>21</v>
      </c>
      <c r="AY161" s="135" t="s">
        <v>153</v>
      </c>
    </row>
    <row r="162" spans="2:64" s="6" customFormat="1" ht="27" customHeight="1">
      <c r="B162" s="22"/>
      <c r="C162" s="122" t="s">
        <v>188</v>
      </c>
      <c r="D162" s="122" t="s">
        <v>154</v>
      </c>
      <c r="E162" s="123" t="s">
        <v>189</v>
      </c>
      <c r="F162" s="198" t="s">
        <v>190</v>
      </c>
      <c r="G162" s="199"/>
      <c r="H162" s="199"/>
      <c r="I162" s="199"/>
      <c r="J162" s="124" t="s">
        <v>170</v>
      </c>
      <c r="K162" s="125">
        <v>0.72</v>
      </c>
      <c r="L162" s="200">
        <v>0</v>
      </c>
      <c r="M162" s="199"/>
      <c r="N162" s="201">
        <f>ROUND($L$162*$K$162,2)</f>
        <v>0</v>
      </c>
      <c r="O162" s="199"/>
      <c r="P162" s="199"/>
      <c r="Q162" s="199"/>
      <c r="R162" s="23"/>
      <c r="T162" s="126"/>
      <c r="U162" s="29" t="s">
        <v>41</v>
      </c>
      <c r="V162" s="127">
        <v>1.21</v>
      </c>
      <c r="W162" s="127">
        <f>$V$162*$K$162</f>
        <v>0.8712</v>
      </c>
      <c r="X162" s="127">
        <v>0.17818</v>
      </c>
      <c r="Y162" s="127">
        <f>$X$162*$K$162</f>
        <v>0.1282896</v>
      </c>
      <c r="Z162" s="127">
        <v>0</v>
      </c>
      <c r="AA162" s="128">
        <f>$Z$162*$K$162</f>
        <v>0</v>
      </c>
      <c r="AR162" s="6" t="s">
        <v>158</v>
      </c>
      <c r="AT162" s="6" t="s">
        <v>154</v>
      </c>
      <c r="AU162" s="6" t="s">
        <v>91</v>
      </c>
      <c r="AY162" s="6" t="s">
        <v>153</v>
      </c>
      <c r="BE162" s="80">
        <f>IF($U$162="základní",$N$162,0)</f>
        <v>0</v>
      </c>
      <c r="BF162" s="80">
        <f>IF($U$162="snížená",$N$162,0)</f>
        <v>0</v>
      </c>
      <c r="BG162" s="80">
        <f>IF($U$162="zákl. přenesená",$N$162,0)</f>
        <v>0</v>
      </c>
      <c r="BH162" s="80">
        <f>IF($U$162="sníž. přenesená",$N$162,0)</f>
        <v>0</v>
      </c>
      <c r="BI162" s="80">
        <f>IF($U$162="nulová",$N$162,0)</f>
        <v>0</v>
      </c>
      <c r="BJ162" s="6" t="s">
        <v>21</v>
      </c>
      <c r="BK162" s="80">
        <f>ROUND($L$162*$K$162,2)</f>
        <v>0</v>
      </c>
      <c r="BL162" s="6" t="s">
        <v>158</v>
      </c>
    </row>
    <row r="163" spans="2:51" s="6" customFormat="1" ht="15.75" customHeight="1">
      <c r="B163" s="134"/>
      <c r="E163" s="135"/>
      <c r="F163" s="209" t="s">
        <v>191</v>
      </c>
      <c r="G163" s="210"/>
      <c r="H163" s="210"/>
      <c r="I163" s="210"/>
      <c r="K163" s="136">
        <v>0.72</v>
      </c>
      <c r="N163" s="135"/>
      <c r="R163" s="137"/>
      <c r="T163" s="138"/>
      <c r="AA163" s="139"/>
      <c r="AT163" s="135" t="s">
        <v>166</v>
      </c>
      <c r="AU163" s="135" t="s">
        <v>91</v>
      </c>
      <c r="AV163" s="135" t="s">
        <v>91</v>
      </c>
      <c r="AW163" s="135" t="s">
        <v>98</v>
      </c>
      <c r="AX163" s="135" t="s">
        <v>21</v>
      </c>
      <c r="AY163" s="135" t="s">
        <v>153</v>
      </c>
    </row>
    <row r="164" spans="2:63" s="112" customFormat="1" ht="23.25" customHeight="1">
      <c r="B164" s="113"/>
      <c r="D164" s="121" t="s">
        <v>101</v>
      </c>
      <c r="N164" s="196">
        <f>$BK$164</f>
        <v>0</v>
      </c>
      <c r="O164" s="197"/>
      <c r="P164" s="197"/>
      <c r="Q164" s="197"/>
      <c r="R164" s="116"/>
      <c r="T164" s="117"/>
      <c r="W164" s="118">
        <f>SUM($W$165:$W$166)</f>
        <v>5.271795</v>
      </c>
      <c r="Y164" s="118">
        <f>SUM($Y$165:$Y$166)</f>
        <v>0.8869122</v>
      </c>
      <c r="AA164" s="119">
        <f>SUM($AA$165:$AA$166)</f>
        <v>0</v>
      </c>
      <c r="AR164" s="115" t="s">
        <v>21</v>
      </c>
      <c r="AT164" s="115" t="s">
        <v>75</v>
      </c>
      <c r="AU164" s="115" t="s">
        <v>91</v>
      </c>
      <c r="AY164" s="115" t="s">
        <v>153</v>
      </c>
      <c r="BK164" s="120">
        <f>SUM($BK$165:$BK$166)</f>
        <v>0</v>
      </c>
    </row>
    <row r="165" spans="2:64" s="6" customFormat="1" ht="27" customHeight="1">
      <c r="B165" s="22"/>
      <c r="C165" s="122" t="s">
        <v>192</v>
      </c>
      <c r="D165" s="122" t="s">
        <v>154</v>
      </c>
      <c r="E165" s="123" t="s">
        <v>193</v>
      </c>
      <c r="F165" s="198" t="s">
        <v>194</v>
      </c>
      <c r="G165" s="199"/>
      <c r="H165" s="199"/>
      <c r="I165" s="199"/>
      <c r="J165" s="124" t="s">
        <v>170</v>
      </c>
      <c r="K165" s="125">
        <v>8.685</v>
      </c>
      <c r="L165" s="200">
        <v>0</v>
      </c>
      <c r="M165" s="199"/>
      <c r="N165" s="201">
        <f>ROUND($L$165*$K$165,2)</f>
        <v>0</v>
      </c>
      <c r="O165" s="199"/>
      <c r="P165" s="199"/>
      <c r="Q165" s="199"/>
      <c r="R165" s="23"/>
      <c r="T165" s="126"/>
      <c r="U165" s="29" t="s">
        <v>41</v>
      </c>
      <c r="V165" s="127">
        <v>0.607</v>
      </c>
      <c r="W165" s="127">
        <f>$V$165*$K$165</f>
        <v>5.271795</v>
      </c>
      <c r="X165" s="127">
        <v>0.10212</v>
      </c>
      <c r="Y165" s="127">
        <f>$X$165*$K$165</f>
        <v>0.8869122</v>
      </c>
      <c r="Z165" s="127">
        <v>0</v>
      </c>
      <c r="AA165" s="128">
        <f>$Z$165*$K$165</f>
        <v>0</v>
      </c>
      <c r="AR165" s="6" t="s">
        <v>158</v>
      </c>
      <c r="AT165" s="6" t="s">
        <v>154</v>
      </c>
      <c r="AU165" s="6" t="s">
        <v>161</v>
      </c>
      <c r="AY165" s="6" t="s">
        <v>153</v>
      </c>
      <c r="BE165" s="80">
        <f>IF($U$165="základní",$N$165,0)</f>
        <v>0</v>
      </c>
      <c r="BF165" s="80">
        <f>IF($U$165="snížená",$N$165,0)</f>
        <v>0</v>
      </c>
      <c r="BG165" s="80">
        <f>IF($U$165="zákl. přenesená",$N$165,0)</f>
        <v>0</v>
      </c>
      <c r="BH165" s="80">
        <f>IF($U$165="sníž. přenesená",$N$165,0)</f>
        <v>0</v>
      </c>
      <c r="BI165" s="80">
        <f>IF($U$165="nulová",$N$165,0)</f>
        <v>0</v>
      </c>
      <c r="BJ165" s="6" t="s">
        <v>21</v>
      </c>
      <c r="BK165" s="80">
        <f>ROUND($L$165*$K$165,2)</f>
        <v>0</v>
      </c>
      <c r="BL165" s="6" t="s">
        <v>158</v>
      </c>
    </row>
    <row r="166" spans="2:51" s="6" customFormat="1" ht="15.75" customHeight="1">
      <c r="B166" s="134"/>
      <c r="E166" s="135"/>
      <c r="F166" s="209" t="s">
        <v>195</v>
      </c>
      <c r="G166" s="210"/>
      <c r="H166" s="210"/>
      <c r="I166" s="210"/>
      <c r="K166" s="136">
        <v>8.685</v>
      </c>
      <c r="N166" s="135"/>
      <c r="R166" s="137"/>
      <c r="T166" s="138"/>
      <c r="AA166" s="139"/>
      <c r="AT166" s="135" t="s">
        <v>166</v>
      </c>
      <c r="AU166" s="135" t="s">
        <v>161</v>
      </c>
      <c r="AV166" s="135" t="s">
        <v>91</v>
      </c>
      <c r="AW166" s="135" t="s">
        <v>98</v>
      </c>
      <c r="AX166" s="135" t="s">
        <v>21</v>
      </c>
      <c r="AY166" s="135" t="s">
        <v>153</v>
      </c>
    </row>
    <row r="167" spans="2:63" s="112" customFormat="1" ht="30.75" customHeight="1">
      <c r="B167" s="113"/>
      <c r="D167" s="121" t="s">
        <v>102</v>
      </c>
      <c r="N167" s="196">
        <f>$BK$167</f>
        <v>0</v>
      </c>
      <c r="O167" s="197"/>
      <c r="P167" s="197"/>
      <c r="Q167" s="197"/>
      <c r="R167" s="116"/>
      <c r="T167" s="117"/>
      <c r="W167" s="118">
        <f>SUM($W$168:$W$210)</f>
        <v>300.051487</v>
      </c>
      <c r="Y167" s="118">
        <f>SUM($Y$168:$Y$210)</f>
        <v>8.77575519</v>
      </c>
      <c r="AA167" s="119">
        <f>SUM($AA$168:$AA$210)</f>
        <v>0</v>
      </c>
      <c r="AR167" s="115" t="s">
        <v>21</v>
      </c>
      <c r="AT167" s="115" t="s">
        <v>75</v>
      </c>
      <c r="AU167" s="115" t="s">
        <v>21</v>
      </c>
      <c r="AY167" s="115" t="s">
        <v>153</v>
      </c>
      <c r="BK167" s="120">
        <f>SUM($BK$168:$BK$210)</f>
        <v>0</v>
      </c>
    </row>
    <row r="168" spans="2:64" s="6" customFormat="1" ht="39" customHeight="1">
      <c r="B168" s="22"/>
      <c r="C168" s="122" t="s">
        <v>26</v>
      </c>
      <c r="D168" s="122" t="s">
        <v>154</v>
      </c>
      <c r="E168" s="123" t="s">
        <v>196</v>
      </c>
      <c r="F168" s="198" t="s">
        <v>197</v>
      </c>
      <c r="G168" s="199"/>
      <c r="H168" s="199"/>
      <c r="I168" s="199"/>
      <c r="J168" s="124" t="s">
        <v>198</v>
      </c>
      <c r="K168" s="125">
        <v>1</v>
      </c>
      <c r="L168" s="200">
        <v>0</v>
      </c>
      <c r="M168" s="199"/>
      <c r="N168" s="201">
        <f>ROUND($L$168*$K$168,2)</f>
        <v>0</v>
      </c>
      <c r="O168" s="199"/>
      <c r="P168" s="199"/>
      <c r="Q168" s="199"/>
      <c r="R168" s="23"/>
      <c r="T168" s="126"/>
      <c r="U168" s="29" t="s">
        <v>41</v>
      </c>
      <c r="V168" s="127">
        <v>0.219</v>
      </c>
      <c r="W168" s="127">
        <f>$V$168*$K$168</f>
        <v>0.219</v>
      </c>
      <c r="X168" s="127">
        <v>0.0051</v>
      </c>
      <c r="Y168" s="127">
        <f>$X$168*$K$168</f>
        <v>0.0051</v>
      </c>
      <c r="Z168" s="127">
        <v>0</v>
      </c>
      <c r="AA168" s="128">
        <f>$Z$168*$K$168</f>
        <v>0</v>
      </c>
      <c r="AR168" s="6" t="s">
        <v>158</v>
      </c>
      <c r="AT168" s="6" t="s">
        <v>154</v>
      </c>
      <c r="AU168" s="6" t="s">
        <v>91</v>
      </c>
      <c r="AY168" s="6" t="s">
        <v>153</v>
      </c>
      <c r="BE168" s="80">
        <f>IF($U$168="základní",$N$168,0)</f>
        <v>0</v>
      </c>
      <c r="BF168" s="80">
        <f>IF($U$168="snížená",$N$168,0)</f>
        <v>0</v>
      </c>
      <c r="BG168" s="80">
        <f>IF($U$168="zákl. přenesená",$N$168,0)</f>
        <v>0</v>
      </c>
      <c r="BH168" s="80">
        <f>IF($U$168="sníž. přenesená",$N$168,0)</f>
        <v>0</v>
      </c>
      <c r="BI168" s="80">
        <f>IF($U$168="nulová",$N$168,0)</f>
        <v>0</v>
      </c>
      <c r="BJ168" s="6" t="s">
        <v>21</v>
      </c>
      <c r="BK168" s="80">
        <f>ROUND($L$168*$K$168,2)</f>
        <v>0</v>
      </c>
      <c r="BL168" s="6" t="s">
        <v>158</v>
      </c>
    </row>
    <row r="169" spans="2:64" s="6" customFormat="1" ht="27" customHeight="1">
      <c r="B169" s="22"/>
      <c r="C169" s="122" t="s">
        <v>199</v>
      </c>
      <c r="D169" s="122" t="s">
        <v>154</v>
      </c>
      <c r="E169" s="123" t="s">
        <v>200</v>
      </c>
      <c r="F169" s="198" t="s">
        <v>201</v>
      </c>
      <c r="G169" s="199"/>
      <c r="H169" s="199"/>
      <c r="I169" s="199"/>
      <c r="J169" s="124" t="s">
        <v>170</v>
      </c>
      <c r="K169" s="125">
        <v>12</v>
      </c>
      <c r="L169" s="200">
        <v>0</v>
      </c>
      <c r="M169" s="199"/>
      <c r="N169" s="201">
        <f>ROUND($L$169*$K$169,2)</f>
        <v>0</v>
      </c>
      <c r="O169" s="199"/>
      <c r="P169" s="199"/>
      <c r="Q169" s="199"/>
      <c r="R169" s="23"/>
      <c r="T169" s="126"/>
      <c r="U169" s="29" t="s">
        <v>41</v>
      </c>
      <c r="V169" s="127">
        <v>0.232</v>
      </c>
      <c r="W169" s="127">
        <f>$V$169*$K$169</f>
        <v>2.7840000000000003</v>
      </c>
      <c r="X169" s="127">
        <v>0.0024</v>
      </c>
      <c r="Y169" s="127">
        <f>$X$169*$K$169</f>
        <v>0.0288</v>
      </c>
      <c r="Z169" s="127">
        <v>0</v>
      </c>
      <c r="AA169" s="128">
        <f>$Z$169*$K$169</f>
        <v>0</v>
      </c>
      <c r="AR169" s="6" t="s">
        <v>158</v>
      </c>
      <c r="AT169" s="6" t="s">
        <v>154</v>
      </c>
      <c r="AU169" s="6" t="s">
        <v>91</v>
      </c>
      <c r="AY169" s="6" t="s">
        <v>153</v>
      </c>
      <c r="BE169" s="80">
        <f>IF($U$169="základní",$N$169,0)</f>
        <v>0</v>
      </c>
      <c r="BF169" s="80">
        <f>IF($U$169="snížená",$N$169,0)</f>
        <v>0</v>
      </c>
      <c r="BG169" s="80">
        <f>IF($U$169="zákl. přenesená",$N$169,0)</f>
        <v>0</v>
      </c>
      <c r="BH169" s="80">
        <f>IF($U$169="sníž. přenesená",$N$169,0)</f>
        <v>0</v>
      </c>
      <c r="BI169" s="80">
        <f>IF($U$169="nulová",$N$169,0)</f>
        <v>0</v>
      </c>
      <c r="BJ169" s="6" t="s">
        <v>21</v>
      </c>
      <c r="BK169" s="80">
        <f>ROUND($L$169*$K$169,2)</f>
        <v>0</v>
      </c>
      <c r="BL169" s="6" t="s">
        <v>158</v>
      </c>
    </row>
    <row r="170" spans="2:51" s="6" customFormat="1" ht="15.75" customHeight="1">
      <c r="B170" s="134"/>
      <c r="E170" s="135"/>
      <c r="F170" s="209" t="s">
        <v>202</v>
      </c>
      <c r="G170" s="210"/>
      <c r="H170" s="210"/>
      <c r="I170" s="210"/>
      <c r="K170" s="136">
        <v>12</v>
      </c>
      <c r="N170" s="135"/>
      <c r="R170" s="137"/>
      <c r="T170" s="138"/>
      <c r="AA170" s="139"/>
      <c r="AT170" s="135" t="s">
        <v>166</v>
      </c>
      <c r="AU170" s="135" t="s">
        <v>91</v>
      </c>
      <c r="AV170" s="135" t="s">
        <v>91</v>
      </c>
      <c r="AW170" s="135" t="s">
        <v>98</v>
      </c>
      <c r="AX170" s="135" t="s">
        <v>21</v>
      </c>
      <c r="AY170" s="135" t="s">
        <v>153</v>
      </c>
    </row>
    <row r="171" spans="2:64" s="6" customFormat="1" ht="27" customHeight="1">
      <c r="B171" s="22"/>
      <c r="C171" s="122" t="s">
        <v>203</v>
      </c>
      <c r="D171" s="122" t="s">
        <v>154</v>
      </c>
      <c r="E171" s="123" t="s">
        <v>204</v>
      </c>
      <c r="F171" s="198" t="s">
        <v>205</v>
      </c>
      <c r="G171" s="199"/>
      <c r="H171" s="199"/>
      <c r="I171" s="199"/>
      <c r="J171" s="124" t="s">
        <v>170</v>
      </c>
      <c r="K171" s="125">
        <v>44.805</v>
      </c>
      <c r="L171" s="200">
        <v>0</v>
      </c>
      <c r="M171" s="199"/>
      <c r="N171" s="201">
        <f>ROUND($L$171*$K$171,2)</f>
        <v>0</v>
      </c>
      <c r="O171" s="199"/>
      <c r="P171" s="199"/>
      <c r="Q171" s="199"/>
      <c r="R171" s="23"/>
      <c r="T171" s="126"/>
      <c r="U171" s="29" t="s">
        <v>41</v>
      </c>
      <c r="V171" s="127">
        <v>0.108</v>
      </c>
      <c r="W171" s="127">
        <f>$V$171*$K$171</f>
        <v>4.83894</v>
      </c>
      <c r="X171" s="127">
        <v>0.0002</v>
      </c>
      <c r="Y171" s="127">
        <f>$X$171*$K$171</f>
        <v>0.008961</v>
      </c>
      <c r="Z171" s="127">
        <v>0</v>
      </c>
      <c r="AA171" s="128">
        <f>$Z$171*$K$171</f>
        <v>0</v>
      </c>
      <c r="AR171" s="6" t="s">
        <v>158</v>
      </c>
      <c r="AT171" s="6" t="s">
        <v>154</v>
      </c>
      <c r="AU171" s="6" t="s">
        <v>91</v>
      </c>
      <c r="AY171" s="6" t="s">
        <v>153</v>
      </c>
      <c r="BE171" s="80">
        <f>IF($U$171="základní",$N$171,0)</f>
        <v>0</v>
      </c>
      <c r="BF171" s="80">
        <f>IF($U$171="snížená",$N$171,0)</f>
        <v>0</v>
      </c>
      <c r="BG171" s="80">
        <f>IF($U$171="zákl. přenesená",$N$171,0)</f>
        <v>0</v>
      </c>
      <c r="BH171" s="80">
        <f>IF($U$171="sníž. přenesená",$N$171,0)</f>
        <v>0</v>
      </c>
      <c r="BI171" s="80">
        <f>IF($U$171="nulová",$N$171,0)</f>
        <v>0</v>
      </c>
      <c r="BJ171" s="6" t="s">
        <v>21</v>
      </c>
      <c r="BK171" s="80">
        <f>ROUND($L$171*$K$171,2)</f>
        <v>0</v>
      </c>
      <c r="BL171" s="6" t="s">
        <v>158</v>
      </c>
    </row>
    <row r="172" spans="2:51" s="6" customFormat="1" ht="15.75" customHeight="1">
      <c r="B172" s="134"/>
      <c r="E172" s="135"/>
      <c r="F172" s="209" t="s">
        <v>206</v>
      </c>
      <c r="G172" s="210"/>
      <c r="H172" s="210"/>
      <c r="I172" s="210"/>
      <c r="K172" s="136">
        <v>10.875</v>
      </c>
      <c r="N172" s="135"/>
      <c r="R172" s="137"/>
      <c r="T172" s="138"/>
      <c r="AA172" s="139"/>
      <c r="AT172" s="135" t="s">
        <v>166</v>
      </c>
      <c r="AU172" s="135" t="s">
        <v>91</v>
      </c>
      <c r="AV172" s="135" t="s">
        <v>91</v>
      </c>
      <c r="AW172" s="135" t="s">
        <v>98</v>
      </c>
      <c r="AX172" s="135" t="s">
        <v>76</v>
      </c>
      <c r="AY172" s="135" t="s">
        <v>153</v>
      </c>
    </row>
    <row r="173" spans="2:51" s="6" customFormat="1" ht="15.75" customHeight="1">
      <c r="B173" s="134"/>
      <c r="E173" s="135"/>
      <c r="F173" s="209" t="s">
        <v>207</v>
      </c>
      <c r="G173" s="210"/>
      <c r="H173" s="210"/>
      <c r="I173" s="210"/>
      <c r="K173" s="136">
        <v>14.84</v>
      </c>
      <c r="N173" s="135"/>
      <c r="R173" s="137"/>
      <c r="T173" s="138"/>
      <c r="AA173" s="139"/>
      <c r="AT173" s="135" t="s">
        <v>166</v>
      </c>
      <c r="AU173" s="135" t="s">
        <v>91</v>
      </c>
      <c r="AV173" s="135" t="s">
        <v>91</v>
      </c>
      <c r="AW173" s="135" t="s">
        <v>98</v>
      </c>
      <c r="AX173" s="135" t="s">
        <v>76</v>
      </c>
      <c r="AY173" s="135" t="s">
        <v>153</v>
      </c>
    </row>
    <row r="174" spans="2:51" s="6" customFormat="1" ht="15.75" customHeight="1">
      <c r="B174" s="134"/>
      <c r="E174" s="135"/>
      <c r="F174" s="209" t="s">
        <v>208</v>
      </c>
      <c r="G174" s="210"/>
      <c r="H174" s="210"/>
      <c r="I174" s="210"/>
      <c r="K174" s="136">
        <v>17.37</v>
      </c>
      <c r="N174" s="135"/>
      <c r="R174" s="137"/>
      <c r="T174" s="138"/>
      <c r="AA174" s="139"/>
      <c r="AT174" s="135" t="s">
        <v>166</v>
      </c>
      <c r="AU174" s="135" t="s">
        <v>91</v>
      </c>
      <c r="AV174" s="135" t="s">
        <v>91</v>
      </c>
      <c r="AW174" s="135" t="s">
        <v>98</v>
      </c>
      <c r="AX174" s="135" t="s">
        <v>76</v>
      </c>
      <c r="AY174" s="135" t="s">
        <v>153</v>
      </c>
    </row>
    <row r="175" spans="2:51" s="6" customFormat="1" ht="15.75" customHeight="1">
      <c r="B175" s="134"/>
      <c r="E175" s="135"/>
      <c r="F175" s="209" t="s">
        <v>209</v>
      </c>
      <c r="G175" s="210"/>
      <c r="H175" s="210"/>
      <c r="I175" s="210"/>
      <c r="K175" s="136">
        <v>1.72</v>
      </c>
      <c r="N175" s="135"/>
      <c r="R175" s="137"/>
      <c r="T175" s="138"/>
      <c r="AA175" s="139"/>
      <c r="AT175" s="135" t="s">
        <v>166</v>
      </c>
      <c r="AU175" s="135" t="s">
        <v>91</v>
      </c>
      <c r="AV175" s="135" t="s">
        <v>91</v>
      </c>
      <c r="AW175" s="135" t="s">
        <v>98</v>
      </c>
      <c r="AX175" s="135" t="s">
        <v>76</v>
      </c>
      <c r="AY175" s="135" t="s">
        <v>153</v>
      </c>
    </row>
    <row r="176" spans="2:51" s="6" customFormat="1" ht="15.75" customHeight="1">
      <c r="B176" s="140"/>
      <c r="E176" s="141"/>
      <c r="F176" s="211" t="s">
        <v>182</v>
      </c>
      <c r="G176" s="212"/>
      <c r="H176" s="212"/>
      <c r="I176" s="212"/>
      <c r="K176" s="142">
        <v>44.805</v>
      </c>
      <c r="N176" s="141"/>
      <c r="R176" s="143"/>
      <c r="T176" s="144"/>
      <c r="AA176" s="145"/>
      <c r="AT176" s="141" t="s">
        <v>166</v>
      </c>
      <c r="AU176" s="141" t="s">
        <v>91</v>
      </c>
      <c r="AV176" s="141" t="s">
        <v>158</v>
      </c>
      <c r="AW176" s="141" t="s">
        <v>98</v>
      </c>
      <c r="AX176" s="141" t="s">
        <v>21</v>
      </c>
      <c r="AY176" s="141" t="s">
        <v>153</v>
      </c>
    </row>
    <row r="177" spans="2:64" s="6" customFormat="1" ht="15.75" customHeight="1">
      <c r="B177" s="22"/>
      <c r="C177" s="122" t="s">
        <v>210</v>
      </c>
      <c r="D177" s="122" t="s">
        <v>154</v>
      </c>
      <c r="E177" s="123" t="s">
        <v>211</v>
      </c>
      <c r="F177" s="198" t="s">
        <v>212</v>
      </c>
      <c r="G177" s="199"/>
      <c r="H177" s="199"/>
      <c r="I177" s="199"/>
      <c r="J177" s="124" t="s">
        <v>170</v>
      </c>
      <c r="K177" s="125">
        <v>254.557</v>
      </c>
      <c r="L177" s="200">
        <v>0</v>
      </c>
      <c r="M177" s="199"/>
      <c r="N177" s="201">
        <f>ROUND($L$177*$K$177,2)</f>
        <v>0</v>
      </c>
      <c r="O177" s="199"/>
      <c r="P177" s="199"/>
      <c r="Q177" s="199"/>
      <c r="R177" s="23"/>
      <c r="T177" s="126"/>
      <c r="U177" s="29" t="s">
        <v>41</v>
      </c>
      <c r="V177" s="127">
        <v>0.104</v>
      </c>
      <c r="W177" s="127">
        <f>$V$177*$K$177</f>
        <v>26.473927999999997</v>
      </c>
      <c r="X177" s="127">
        <v>0.00047</v>
      </c>
      <c r="Y177" s="127">
        <f>$X$177*$K$177</f>
        <v>0.11964178999999998</v>
      </c>
      <c r="Z177" s="127">
        <v>0</v>
      </c>
      <c r="AA177" s="128">
        <f>$Z$177*$K$177</f>
        <v>0</v>
      </c>
      <c r="AR177" s="6" t="s">
        <v>158</v>
      </c>
      <c r="AT177" s="6" t="s">
        <v>154</v>
      </c>
      <c r="AU177" s="6" t="s">
        <v>91</v>
      </c>
      <c r="AY177" s="6" t="s">
        <v>153</v>
      </c>
      <c r="BE177" s="80">
        <f>IF($U$177="základní",$N$177,0)</f>
        <v>0</v>
      </c>
      <c r="BF177" s="80">
        <f>IF($U$177="snížená",$N$177,0)</f>
        <v>0</v>
      </c>
      <c r="BG177" s="80">
        <f>IF($U$177="zákl. přenesená",$N$177,0)</f>
        <v>0</v>
      </c>
      <c r="BH177" s="80">
        <f>IF($U$177="sníž. přenesená",$N$177,0)</f>
        <v>0</v>
      </c>
      <c r="BI177" s="80">
        <f>IF($U$177="nulová",$N$177,0)</f>
        <v>0</v>
      </c>
      <c r="BJ177" s="6" t="s">
        <v>21</v>
      </c>
      <c r="BK177" s="80">
        <f>ROUND($L$177*$K$177,2)</f>
        <v>0</v>
      </c>
      <c r="BL177" s="6" t="s">
        <v>158</v>
      </c>
    </row>
    <row r="178" spans="2:51" s="6" customFormat="1" ht="27" customHeight="1">
      <c r="B178" s="134"/>
      <c r="E178" s="135"/>
      <c r="F178" s="209" t="s">
        <v>213</v>
      </c>
      <c r="G178" s="210"/>
      <c r="H178" s="210"/>
      <c r="I178" s="210"/>
      <c r="K178" s="136">
        <v>297.6</v>
      </c>
      <c r="N178" s="135"/>
      <c r="R178" s="137"/>
      <c r="T178" s="138"/>
      <c r="AA178" s="139"/>
      <c r="AT178" s="135" t="s">
        <v>166</v>
      </c>
      <c r="AU178" s="135" t="s">
        <v>91</v>
      </c>
      <c r="AV178" s="135" t="s">
        <v>91</v>
      </c>
      <c r="AW178" s="135" t="s">
        <v>98</v>
      </c>
      <c r="AX178" s="135" t="s">
        <v>76</v>
      </c>
      <c r="AY178" s="135" t="s">
        <v>153</v>
      </c>
    </row>
    <row r="179" spans="2:51" s="6" customFormat="1" ht="15.75" customHeight="1">
      <c r="B179" s="134"/>
      <c r="E179" s="135"/>
      <c r="F179" s="209" t="s">
        <v>214</v>
      </c>
      <c r="G179" s="210"/>
      <c r="H179" s="210"/>
      <c r="I179" s="210"/>
      <c r="K179" s="136">
        <v>-43.043</v>
      </c>
      <c r="N179" s="135"/>
      <c r="R179" s="137"/>
      <c r="T179" s="138"/>
      <c r="AA179" s="139"/>
      <c r="AT179" s="135" t="s">
        <v>166</v>
      </c>
      <c r="AU179" s="135" t="s">
        <v>91</v>
      </c>
      <c r="AV179" s="135" t="s">
        <v>91</v>
      </c>
      <c r="AW179" s="135" t="s">
        <v>98</v>
      </c>
      <c r="AX179" s="135" t="s">
        <v>76</v>
      </c>
      <c r="AY179" s="135" t="s">
        <v>153</v>
      </c>
    </row>
    <row r="180" spans="2:51" s="6" customFormat="1" ht="15.75" customHeight="1">
      <c r="B180" s="140"/>
      <c r="E180" s="141"/>
      <c r="F180" s="211" t="s">
        <v>182</v>
      </c>
      <c r="G180" s="212"/>
      <c r="H180" s="212"/>
      <c r="I180" s="212"/>
      <c r="K180" s="142">
        <v>254.557</v>
      </c>
      <c r="N180" s="141"/>
      <c r="R180" s="143"/>
      <c r="T180" s="144"/>
      <c r="AA180" s="145"/>
      <c r="AT180" s="141" t="s">
        <v>166</v>
      </c>
      <c r="AU180" s="141" t="s">
        <v>91</v>
      </c>
      <c r="AV180" s="141" t="s">
        <v>158</v>
      </c>
      <c r="AW180" s="141" t="s">
        <v>98</v>
      </c>
      <c r="AX180" s="141" t="s">
        <v>21</v>
      </c>
      <c r="AY180" s="141" t="s">
        <v>153</v>
      </c>
    </row>
    <row r="181" spans="2:64" s="6" customFormat="1" ht="27" customHeight="1">
      <c r="B181" s="22"/>
      <c r="C181" s="122" t="s">
        <v>215</v>
      </c>
      <c r="D181" s="122" t="s">
        <v>154</v>
      </c>
      <c r="E181" s="123" t="s">
        <v>216</v>
      </c>
      <c r="F181" s="198" t="s">
        <v>217</v>
      </c>
      <c r="G181" s="199"/>
      <c r="H181" s="199"/>
      <c r="I181" s="199"/>
      <c r="J181" s="124" t="s">
        <v>170</v>
      </c>
      <c r="K181" s="125">
        <v>221.597</v>
      </c>
      <c r="L181" s="200">
        <v>0</v>
      </c>
      <c r="M181" s="199"/>
      <c r="N181" s="201">
        <f>ROUND($L$181*$K$181,2)</f>
        <v>0</v>
      </c>
      <c r="O181" s="199"/>
      <c r="P181" s="199"/>
      <c r="Q181" s="199"/>
      <c r="R181" s="23"/>
      <c r="T181" s="126"/>
      <c r="U181" s="29" t="s">
        <v>41</v>
      </c>
      <c r="V181" s="127">
        <v>0.272</v>
      </c>
      <c r="W181" s="127">
        <f>$V$181*$K$181</f>
        <v>60.274384000000005</v>
      </c>
      <c r="X181" s="127">
        <v>0.003</v>
      </c>
      <c r="Y181" s="127">
        <f>$X$181*$K$181</f>
        <v>0.664791</v>
      </c>
      <c r="Z181" s="127">
        <v>0</v>
      </c>
      <c r="AA181" s="128">
        <f>$Z$181*$K$181</f>
        <v>0</v>
      </c>
      <c r="AR181" s="6" t="s">
        <v>158</v>
      </c>
      <c r="AT181" s="6" t="s">
        <v>154</v>
      </c>
      <c r="AU181" s="6" t="s">
        <v>91</v>
      </c>
      <c r="AY181" s="6" t="s">
        <v>153</v>
      </c>
      <c r="BE181" s="80">
        <f>IF($U$181="základní",$N$181,0)</f>
        <v>0</v>
      </c>
      <c r="BF181" s="80">
        <f>IF($U$181="snížená",$N$181,0)</f>
        <v>0</v>
      </c>
      <c r="BG181" s="80">
        <f>IF($U$181="zákl. přenesená",$N$181,0)</f>
        <v>0</v>
      </c>
      <c r="BH181" s="80">
        <f>IF($U$181="sníž. přenesená",$N$181,0)</f>
        <v>0</v>
      </c>
      <c r="BI181" s="80">
        <f>IF($U$181="nulová",$N$181,0)</f>
        <v>0</v>
      </c>
      <c r="BJ181" s="6" t="s">
        <v>21</v>
      </c>
      <c r="BK181" s="80">
        <f>ROUND($L$181*$K$181,2)</f>
        <v>0</v>
      </c>
      <c r="BL181" s="6" t="s">
        <v>158</v>
      </c>
    </row>
    <row r="182" spans="2:51" s="6" customFormat="1" ht="15.75" customHeight="1">
      <c r="B182" s="129"/>
      <c r="E182" s="130"/>
      <c r="F182" s="207" t="s">
        <v>218</v>
      </c>
      <c r="G182" s="208"/>
      <c r="H182" s="208"/>
      <c r="I182" s="208"/>
      <c r="K182" s="130"/>
      <c r="N182" s="130"/>
      <c r="R182" s="131"/>
      <c r="T182" s="132"/>
      <c r="AA182" s="133"/>
      <c r="AT182" s="130" t="s">
        <v>166</v>
      </c>
      <c r="AU182" s="130" t="s">
        <v>91</v>
      </c>
      <c r="AV182" s="130" t="s">
        <v>21</v>
      </c>
      <c r="AW182" s="130" t="s">
        <v>98</v>
      </c>
      <c r="AX182" s="130" t="s">
        <v>76</v>
      </c>
      <c r="AY182" s="130" t="s">
        <v>153</v>
      </c>
    </row>
    <row r="183" spans="2:51" s="6" customFormat="1" ht="15.75" customHeight="1">
      <c r="B183" s="134"/>
      <c r="E183" s="135"/>
      <c r="F183" s="209" t="s">
        <v>219</v>
      </c>
      <c r="G183" s="210"/>
      <c r="H183" s="210"/>
      <c r="I183" s="210"/>
      <c r="K183" s="136">
        <v>254.557</v>
      </c>
      <c r="N183" s="135"/>
      <c r="R183" s="137"/>
      <c r="T183" s="138"/>
      <c r="AA183" s="139"/>
      <c r="AT183" s="135" t="s">
        <v>166</v>
      </c>
      <c r="AU183" s="135" t="s">
        <v>91</v>
      </c>
      <c r="AV183" s="135" t="s">
        <v>91</v>
      </c>
      <c r="AW183" s="135" t="s">
        <v>98</v>
      </c>
      <c r="AX183" s="135" t="s">
        <v>76</v>
      </c>
      <c r="AY183" s="135" t="s">
        <v>153</v>
      </c>
    </row>
    <row r="184" spans="2:51" s="6" customFormat="1" ht="15.75" customHeight="1">
      <c r="B184" s="129"/>
      <c r="E184" s="130"/>
      <c r="F184" s="207" t="s">
        <v>220</v>
      </c>
      <c r="G184" s="208"/>
      <c r="H184" s="208"/>
      <c r="I184" s="208"/>
      <c r="K184" s="130"/>
      <c r="N184" s="130"/>
      <c r="R184" s="131"/>
      <c r="T184" s="132"/>
      <c r="AA184" s="133"/>
      <c r="AT184" s="130" t="s">
        <v>166</v>
      </c>
      <c r="AU184" s="130" t="s">
        <v>91</v>
      </c>
      <c r="AV184" s="130" t="s">
        <v>21</v>
      </c>
      <c r="AW184" s="130" t="s">
        <v>98</v>
      </c>
      <c r="AX184" s="130" t="s">
        <v>76</v>
      </c>
      <c r="AY184" s="130" t="s">
        <v>153</v>
      </c>
    </row>
    <row r="185" spans="2:51" s="6" customFormat="1" ht="15.75" customHeight="1">
      <c r="B185" s="134"/>
      <c r="E185" s="135"/>
      <c r="F185" s="209" t="s">
        <v>221</v>
      </c>
      <c r="G185" s="210"/>
      <c r="H185" s="210"/>
      <c r="I185" s="210"/>
      <c r="K185" s="136">
        <v>-32.96</v>
      </c>
      <c r="N185" s="135"/>
      <c r="R185" s="137"/>
      <c r="T185" s="138"/>
      <c r="AA185" s="139"/>
      <c r="AT185" s="135" t="s">
        <v>166</v>
      </c>
      <c r="AU185" s="135" t="s">
        <v>91</v>
      </c>
      <c r="AV185" s="135" t="s">
        <v>91</v>
      </c>
      <c r="AW185" s="135" t="s">
        <v>98</v>
      </c>
      <c r="AX185" s="135" t="s">
        <v>76</v>
      </c>
      <c r="AY185" s="135" t="s">
        <v>153</v>
      </c>
    </row>
    <row r="186" spans="2:51" s="6" customFormat="1" ht="15.75" customHeight="1">
      <c r="B186" s="140"/>
      <c r="E186" s="141"/>
      <c r="F186" s="211" t="s">
        <v>182</v>
      </c>
      <c r="G186" s="212"/>
      <c r="H186" s="212"/>
      <c r="I186" s="212"/>
      <c r="K186" s="142">
        <v>221.597</v>
      </c>
      <c r="N186" s="141"/>
      <c r="R186" s="143"/>
      <c r="T186" s="144"/>
      <c r="AA186" s="145"/>
      <c r="AT186" s="141" t="s">
        <v>166</v>
      </c>
      <c r="AU186" s="141" t="s">
        <v>91</v>
      </c>
      <c r="AV186" s="141" t="s">
        <v>158</v>
      </c>
      <c r="AW186" s="141" t="s">
        <v>98</v>
      </c>
      <c r="AX186" s="141" t="s">
        <v>21</v>
      </c>
      <c r="AY186" s="141" t="s">
        <v>153</v>
      </c>
    </row>
    <row r="187" spans="2:64" s="6" customFormat="1" ht="27" customHeight="1">
      <c r="B187" s="22"/>
      <c r="C187" s="122" t="s">
        <v>8</v>
      </c>
      <c r="D187" s="122" t="s">
        <v>154</v>
      </c>
      <c r="E187" s="123" t="s">
        <v>222</v>
      </c>
      <c r="F187" s="198" t="s">
        <v>223</v>
      </c>
      <c r="G187" s="199"/>
      <c r="H187" s="199"/>
      <c r="I187" s="199"/>
      <c r="J187" s="124" t="s">
        <v>170</v>
      </c>
      <c r="K187" s="125">
        <v>254.557</v>
      </c>
      <c r="L187" s="200">
        <v>0</v>
      </c>
      <c r="M187" s="199"/>
      <c r="N187" s="201">
        <f>ROUND($L$187*$K$187,2)</f>
        <v>0</v>
      </c>
      <c r="O187" s="199"/>
      <c r="P187" s="199"/>
      <c r="Q187" s="199"/>
      <c r="R187" s="23"/>
      <c r="T187" s="126"/>
      <c r="U187" s="29" t="s">
        <v>41</v>
      </c>
      <c r="V187" s="127">
        <v>0.405</v>
      </c>
      <c r="W187" s="127">
        <f>$V$187*$K$187</f>
        <v>103.095585</v>
      </c>
      <c r="X187" s="127">
        <v>0.0262</v>
      </c>
      <c r="Y187" s="127">
        <f>$X$187*$K$187</f>
        <v>6.6693934</v>
      </c>
      <c r="Z187" s="127">
        <v>0</v>
      </c>
      <c r="AA187" s="128">
        <f>$Z$187*$K$187</f>
        <v>0</v>
      </c>
      <c r="AR187" s="6" t="s">
        <v>158</v>
      </c>
      <c r="AT187" s="6" t="s">
        <v>154</v>
      </c>
      <c r="AU187" s="6" t="s">
        <v>91</v>
      </c>
      <c r="AY187" s="6" t="s">
        <v>153</v>
      </c>
      <c r="BE187" s="80">
        <f>IF($U$187="základní",$N$187,0)</f>
        <v>0</v>
      </c>
      <c r="BF187" s="80">
        <f>IF($U$187="snížená",$N$187,0)</f>
        <v>0</v>
      </c>
      <c r="BG187" s="80">
        <f>IF($U$187="zákl. přenesená",$N$187,0)</f>
        <v>0</v>
      </c>
      <c r="BH187" s="80">
        <f>IF($U$187="sníž. přenesená",$N$187,0)</f>
        <v>0</v>
      </c>
      <c r="BI187" s="80">
        <f>IF($U$187="nulová",$N$187,0)</f>
        <v>0</v>
      </c>
      <c r="BJ187" s="6" t="s">
        <v>21</v>
      </c>
      <c r="BK187" s="80">
        <f>ROUND($L$187*$K$187,2)</f>
        <v>0</v>
      </c>
      <c r="BL187" s="6" t="s">
        <v>158</v>
      </c>
    </row>
    <row r="188" spans="2:51" s="6" customFormat="1" ht="27" customHeight="1">
      <c r="B188" s="134"/>
      <c r="E188" s="135"/>
      <c r="F188" s="209" t="s">
        <v>213</v>
      </c>
      <c r="G188" s="210"/>
      <c r="H188" s="210"/>
      <c r="I188" s="210"/>
      <c r="K188" s="136">
        <v>297.6</v>
      </c>
      <c r="N188" s="135"/>
      <c r="R188" s="137"/>
      <c r="T188" s="138"/>
      <c r="AA188" s="139"/>
      <c r="AT188" s="135" t="s">
        <v>166</v>
      </c>
      <c r="AU188" s="135" t="s">
        <v>91</v>
      </c>
      <c r="AV188" s="135" t="s">
        <v>91</v>
      </c>
      <c r="AW188" s="135" t="s">
        <v>98</v>
      </c>
      <c r="AX188" s="135" t="s">
        <v>76</v>
      </c>
      <c r="AY188" s="135" t="s">
        <v>153</v>
      </c>
    </row>
    <row r="189" spans="2:51" s="6" customFormat="1" ht="15.75" customHeight="1">
      <c r="B189" s="134"/>
      <c r="E189" s="135"/>
      <c r="F189" s="209" t="s">
        <v>214</v>
      </c>
      <c r="G189" s="210"/>
      <c r="H189" s="210"/>
      <c r="I189" s="210"/>
      <c r="K189" s="136">
        <v>-43.043</v>
      </c>
      <c r="N189" s="135"/>
      <c r="R189" s="137"/>
      <c r="T189" s="138"/>
      <c r="AA189" s="139"/>
      <c r="AT189" s="135" t="s">
        <v>166</v>
      </c>
      <c r="AU189" s="135" t="s">
        <v>91</v>
      </c>
      <c r="AV189" s="135" t="s">
        <v>91</v>
      </c>
      <c r="AW189" s="135" t="s">
        <v>98</v>
      </c>
      <c r="AX189" s="135" t="s">
        <v>76</v>
      </c>
      <c r="AY189" s="135" t="s">
        <v>153</v>
      </c>
    </row>
    <row r="190" spans="2:51" s="6" customFormat="1" ht="15.75" customHeight="1">
      <c r="B190" s="140"/>
      <c r="E190" s="141"/>
      <c r="F190" s="211" t="s">
        <v>182</v>
      </c>
      <c r="G190" s="212"/>
      <c r="H190" s="212"/>
      <c r="I190" s="212"/>
      <c r="K190" s="142">
        <v>254.557</v>
      </c>
      <c r="N190" s="141"/>
      <c r="R190" s="143"/>
      <c r="T190" s="144"/>
      <c r="AA190" s="145"/>
      <c r="AT190" s="141" t="s">
        <v>166</v>
      </c>
      <c r="AU190" s="141" t="s">
        <v>91</v>
      </c>
      <c r="AV190" s="141" t="s">
        <v>158</v>
      </c>
      <c r="AW190" s="141" t="s">
        <v>98</v>
      </c>
      <c r="AX190" s="141" t="s">
        <v>21</v>
      </c>
      <c r="AY190" s="141" t="s">
        <v>153</v>
      </c>
    </row>
    <row r="191" spans="2:64" s="6" customFormat="1" ht="27" customHeight="1">
      <c r="B191" s="22"/>
      <c r="C191" s="122" t="s">
        <v>224</v>
      </c>
      <c r="D191" s="122" t="s">
        <v>154</v>
      </c>
      <c r="E191" s="123" t="s">
        <v>225</v>
      </c>
      <c r="F191" s="198" t="s">
        <v>226</v>
      </c>
      <c r="G191" s="199"/>
      <c r="H191" s="199"/>
      <c r="I191" s="199"/>
      <c r="J191" s="124" t="s">
        <v>186</v>
      </c>
      <c r="K191" s="125">
        <v>222.4</v>
      </c>
      <c r="L191" s="200">
        <v>0</v>
      </c>
      <c r="M191" s="199"/>
      <c r="N191" s="201">
        <f>ROUND($L$191*$K$191,2)</f>
        <v>0</v>
      </c>
      <c r="O191" s="199"/>
      <c r="P191" s="199"/>
      <c r="Q191" s="199"/>
      <c r="R191" s="23"/>
      <c r="T191" s="126"/>
      <c r="U191" s="29" t="s">
        <v>41</v>
      </c>
      <c r="V191" s="127">
        <v>0.37</v>
      </c>
      <c r="W191" s="127">
        <f>$V$191*$K$191</f>
        <v>82.288</v>
      </c>
      <c r="X191" s="127">
        <v>0.0015</v>
      </c>
      <c r="Y191" s="127">
        <f>$X$191*$K$191</f>
        <v>0.3336</v>
      </c>
      <c r="Z191" s="127">
        <v>0</v>
      </c>
      <c r="AA191" s="128">
        <f>$Z$191*$K$191</f>
        <v>0</v>
      </c>
      <c r="AR191" s="6" t="s">
        <v>158</v>
      </c>
      <c r="AT191" s="6" t="s">
        <v>154</v>
      </c>
      <c r="AU191" s="6" t="s">
        <v>91</v>
      </c>
      <c r="AY191" s="6" t="s">
        <v>153</v>
      </c>
      <c r="BE191" s="80">
        <f>IF($U$191="základní",$N$191,0)</f>
        <v>0</v>
      </c>
      <c r="BF191" s="80">
        <f>IF($U$191="snížená",$N$191,0)</f>
        <v>0</v>
      </c>
      <c r="BG191" s="80">
        <f>IF($U$191="zákl. přenesená",$N$191,0)</f>
        <v>0</v>
      </c>
      <c r="BH191" s="80">
        <f>IF($U$191="sníž. přenesená",$N$191,0)</f>
        <v>0</v>
      </c>
      <c r="BI191" s="80">
        <f>IF($U$191="nulová",$N$191,0)</f>
        <v>0</v>
      </c>
      <c r="BJ191" s="6" t="s">
        <v>21</v>
      </c>
      <c r="BK191" s="80">
        <f>ROUND($L$191*$K$191,2)</f>
        <v>0</v>
      </c>
      <c r="BL191" s="6" t="s">
        <v>158</v>
      </c>
    </row>
    <row r="192" spans="2:51" s="6" customFormat="1" ht="15.75" customHeight="1">
      <c r="B192" s="129"/>
      <c r="E192" s="130"/>
      <c r="F192" s="207" t="s">
        <v>227</v>
      </c>
      <c r="G192" s="208"/>
      <c r="H192" s="208"/>
      <c r="I192" s="208"/>
      <c r="K192" s="130"/>
      <c r="N192" s="130"/>
      <c r="R192" s="131"/>
      <c r="T192" s="132"/>
      <c r="AA192" s="133"/>
      <c r="AT192" s="130" t="s">
        <v>166</v>
      </c>
      <c r="AU192" s="130" t="s">
        <v>91</v>
      </c>
      <c r="AV192" s="130" t="s">
        <v>21</v>
      </c>
      <c r="AW192" s="130" t="s">
        <v>98</v>
      </c>
      <c r="AX192" s="130" t="s">
        <v>76</v>
      </c>
      <c r="AY192" s="130" t="s">
        <v>153</v>
      </c>
    </row>
    <row r="193" spans="2:51" s="6" customFormat="1" ht="27" customHeight="1">
      <c r="B193" s="134"/>
      <c r="E193" s="135"/>
      <c r="F193" s="209" t="s">
        <v>228</v>
      </c>
      <c r="G193" s="210"/>
      <c r="H193" s="210"/>
      <c r="I193" s="210"/>
      <c r="K193" s="136">
        <v>44.2</v>
      </c>
      <c r="N193" s="135"/>
      <c r="R193" s="137"/>
      <c r="T193" s="138"/>
      <c r="AA193" s="139"/>
      <c r="AT193" s="135" t="s">
        <v>166</v>
      </c>
      <c r="AU193" s="135" t="s">
        <v>91</v>
      </c>
      <c r="AV193" s="135" t="s">
        <v>91</v>
      </c>
      <c r="AW193" s="135" t="s">
        <v>98</v>
      </c>
      <c r="AX193" s="135" t="s">
        <v>76</v>
      </c>
      <c r="AY193" s="135" t="s">
        <v>153</v>
      </c>
    </row>
    <row r="194" spans="2:51" s="6" customFormat="1" ht="15.75" customHeight="1">
      <c r="B194" s="129"/>
      <c r="E194" s="130"/>
      <c r="F194" s="207" t="s">
        <v>229</v>
      </c>
      <c r="G194" s="208"/>
      <c r="H194" s="208"/>
      <c r="I194" s="208"/>
      <c r="K194" s="130"/>
      <c r="N194" s="130"/>
      <c r="R194" s="131"/>
      <c r="T194" s="132"/>
      <c r="AA194" s="133"/>
      <c r="AT194" s="130" t="s">
        <v>166</v>
      </c>
      <c r="AU194" s="130" t="s">
        <v>91</v>
      </c>
      <c r="AV194" s="130" t="s">
        <v>21</v>
      </c>
      <c r="AW194" s="130" t="s">
        <v>98</v>
      </c>
      <c r="AX194" s="130" t="s">
        <v>76</v>
      </c>
      <c r="AY194" s="130" t="s">
        <v>153</v>
      </c>
    </row>
    <row r="195" spans="2:51" s="6" customFormat="1" ht="15.75" customHeight="1">
      <c r="B195" s="134"/>
      <c r="E195" s="135"/>
      <c r="F195" s="209" t="s">
        <v>230</v>
      </c>
      <c r="G195" s="210"/>
      <c r="H195" s="210"/>
      <c r="I195" s="210"/>
      <c r="K195" s="136">
        <v>88</v>
      </c>
      <c r="N195" s="135"/>
      <c r="R195" s="137"/>
      <c r="T195" s="138"/>
      <c r="AA195" s="139"/>
      <c r="AT195" s="135" t="s">
        <v>166</v>
      </c>
      <c r="AU195" s="135" t="s">
        <v>91</v>
      </c>
      <c r="AV195" s="135" t="s">
        <v>91</v>
      </c>
      <c r="AW195" s="135" t="s">
        <v>98</v>
      </c>
      <c r="AX195" s="135" t="s">
        <v>76</v>
      </c>
      <c r="AY195" s="135" t="s">
        <v>153</v>
      </c>
    </row>
    <row r="196" spans="2:51" s="6" customFormat="1" ht="15.75" customHeight="1">
      <c r="B196" s="129"/>
      <c r="E196" s="130"/>
      <c r="F196" s="207" t="s">
        <v>231</v>
      </c>
      <c r="G196" s="208"/>
      <c r="H196" s="208"/>
      <c r="I196" s="208"/>
      <c r="K196" s="130"/>
      <c r="N196" s="130"/>
      <c r="R196" s="131"/>
      <c r="T196" s="132"/>
      <c r="AA196" s="133"/>
      <c r="AT196" s="130" t="s">
        <v>166</v>
      </c>
      <c r="AU196" s="130" t="s">
        <v>91</v>
      </c>
      <c r="AV196" s="130" t="s">
        <v>21</v>
      </c>
      <c r="AW196" s="130" t="s">
        <v>98</v>
      </c>
      <c r="AX196" s="130" t="s">
        <v>76</v>
      </c>
      <c r="AY196" s="130" t="s">
        <v>153</v>
      </c>
    </row>
    <row r="197" spans="2:51" s="6" customFormat="1" ht="15.75" customHeight="1">
      <c r="B197" s="134"/>
      <c r="E197" s="135"/>
      <c r="F197" s="209" t="s">
        <v>232</v>
      </c>
      <c r="G197" s="210"/>
      <c r="H197" s="210"/>
      <c r="I197" s="210"/>
      <c r="K197" s="136">
        <v>90.2</v>
      </c>
      <c r="N197" s="135"/>
      <c r="R197" s="137"/>
      <c r="T197" s="138"/>
      <c r="AA197" s="139"/>
      <c r="AT197" s="135" t="s">
        <v>166</v>
      </c>
      <c r="AU197" s="135" t="s">
        <v>91</v>
      </c>
      <c r="AV197" s="135" t="s">
        <v>91</v>
      </c>
      <c r="AW197" s="135" t="s">
        <v>98</v>
      </c>
      <c r="AX197" s="135" t="s">
        <v>76</v>
      </c>
      <c r="AY197" s="135" t="s">
        <v>153</v>
      </c>
    </row>
    <row r="198" spans="2:51" s="6" customFormat="1" ht="15.75" customHeight="1">
      <c r="B198" s="140"/>
      <c r="E198" s="141"/>
      <c r="F198" s="211" t="s">
        <v>182</v>
      </c>
      <c r="G198" s="212"/>
      <c r="H198" s="212"/>
      <c r="I198" s="212"/>
      <c r="K198" s="142">
        <v>222.4</v>
      </c>
      <c r="N198" s="141"/>
      <c r="R198" s="143"/>
      <c r="T198" s="144"/>
      <c r="AA198" s="145"/>
      <c r="AT198" s="141" t="s">
        <v>166</v>
      </c>
      <c r="AU198" s="141" t="s">
        <v>91</v>
      </c>
      <c r="AV198" s="141" t="s">
        <v>158</v>
      </c>
      <c r="AW198" s="141" t="s">
        <v>98</v>
      </c>
      <c r="AX198" s="141" t="s">
        <v>21</v>
      </c>
      <c r="AY198" s="141" t="s">
        <v>153</v>
      </c>
    </row>
    <row r="199" spans="2:64" s="6" customFormat="1" ht="27" customHeight="1">
      <c r="B199" s="22"/>
      <c r="C199" s="122" t="s">
        <v>233</v>
      </c>
      <c r="D199" s="122" t="s">
        <v>154</v>
      </c>
      <c r="E199" s="123" t="s">
        <v>234</v>
      </c>
      <c r="F199" s="198" t="s">
        <v>235</v>
      </c>
      <c r="G199" s="199"/>
      <c r="H199" s="199"/>
      <c r="I199" s="199"/>
      <c r="J199" s="124" t="s">
        <v>198</v>
      </c>
      <c r="K199" s="125">
        <v>1</v>
      </c>
      <c r="L199" s="200">
        <v>0</v>
      </c>
      <c r="M199" s="199"/>
      <c r="N199" s="201">
        <f>ROUND($L$199*$K$199,2)</f>
        <v>0</v>
      </c>
      <c r="O199" s="199"/>
      <c r="P199" s="199"/>
      <c r="Q199" s="199"/>
      <c r="R199" s="23"/>
      <c r="T199" s="126"/>
      <c r="U199" s="29" t="s">
        <v>41</v>
      </c>
      <c r="V199" s="127">
        <v>0.067</v>
      </c>
      <c r="W199" s="127">
        <f>$V$199*$K$199</f>
        <v>0.067</v>
      </c>
      <c r="X199" s="127">
        <v>0.00418</v>
      </c>
      <c r="Y199" s="127">
        <f>$X$199*$K$199</f>
        <v>0.00418</v>
      </c>
      <c r="Z199" s="127">
        <v>0</v>
      </c>
      <c r="AA199" s="128">
        <f>$Z$199*$K$199</f>
        <v>0</v>
      </c>
      <c r="AR199" s="6" t="s">
        <v>158</v>
      </c>
      <c r="AT199" s="6" t="s">
        <v>154</v>
      </c>
      <c r="AU199" s="6" t="s">
        <v>91</v>
      </c>
      <c r="AY199" s="6" t="s">
        <v>153</v>
      </c>
      <c r="BE199" s="80">
        <f>IF($U$199="základní",$N$199,0)</f>
        <v>0</v>
      </c>
      <c r="BF199" s="80">
        <f>IF($U$199="snížená",$N$199,0)</f>
        <v>0</v>
      </c>
      <c r="BG199" s="80">
        <f>IF($U$199="zákl. přenesená",$N$199,0)</f>
        <v>0</v>
      </c>
      <c r="BH199" s="80">
        <f>IF($U$199="sníž. přenesená",$N$199,0)</f>
        <v>0</v>
      </c>
      <c r="BI199" s="80">
        <f>IF($U$199="nulová",$N$199,0)</f>
        <v>0</v>
      </c>
      <c r="BJ199" s="6" t="s">
        <v>21</v>
      </c>
      <c r="BK199" s="80">
        <f>ROUND($L$199*$K$199,2)</f>
        <v>0</v>
      </c>
      <c r="BL199" s="6" t="s">
        <v>158</v>
      </c>
    </row>
    <row r="200" spans="2:64" s="6" customFormat="1" ht="27" customHeight="1">
      <c r="B200" s="22"/>
      <c r="C200" s="122" t="s">
        <v>236</v>
      </c>
      <c r="D200" s="122" t="s">
        <v>154</v>
      </c>
      <c r="E200" s="123" t="s">
        <v>237</v>
      </c>
      <c r="F200" s="198" t="s">
        <v>238</v>
      </c>
      <c r="G200" s="199"/>
      <c r="H200" s="199"/>
      <c r="I200" s="199"/>
      <c r="J200" s="124" t="s">
        <v>170</v>
      </c>
      <c r="K200" s="125">
        <v>1.95</v>
      </c>
      <c r="L200" s="200">
        <v>0</v>
      </c>
      <c r="M200" s="199"/>
      <c r="N200" s="201">
        <f>ROUND($L$200*$K$200,2)</f>
        <v>0</v>
      </c>
      <c r="O200" s="199"/>
      <c r="P200" s="199"/>
      <c r="Q200" s="199"/>
      <c r="R200" s="23"/>
      <c r="T200" s="126"/>
      <c r="U200" s="29" t="s">
        <v>41</v>
      </c>
      <c r="V200" s="127">
        <v>0.447</v>
      </c>
      <c r="W200" s="127">
        <f>$V$200*$K$200</f>
        <v>0.87165</v>
      </c>
      <c r="X200" s="127">
        <v>0.084</v>
      </c>
      <c r="Y200" s="127">
        <f>$X$200*$K$200</f>
        <v>0.1638</v>
      </c>
      <c r="Z200" s="127">
        <v>0</v>
      </c>
      <c r="AA200" s="128">
        <f>$Z$200*$K$200</f>
        <v>0</v>
      </c>
      <c r="AR200" s="6" t="s">
        <v>158</v>
      </c>
      <c r="AT200" s="6" t="s">
        <v>154</v>
      </c>
      <c r="AU200" s="6" t="s">
        <v>91</v>
      </c>
      <c r="AY200" s="6" t="s">
        <v>153</v>
      </c>
      <c r="BE200" s="80">
        <f>IF($U$200="základní",$N$200,0)</f>
        <v>0</v>
      </c>
      <c r="BF200" s="80">
        <f>IF($U$200="snížená",$N$200,0)</f>
        <v>0</v>
      </c>
      <c r="BG200" s="80">
        <f>IF($U$200="zákl. přenesená",$N$200,0)</f>
        <v>0</v>
      </c>
      <c r="BH200" s="80">
        <f>IF($U$200="sníž. přenesená",$N$200,0)</f>
        <v>0</v>
      </c>
      <c r="BI200" s="80">
        <f>IF($U$200="nulová",$N$200,0)</f>
        <v>0</v>
      </c>
      <c r="BJ200" s="6" t="s">
        <v>21</v>
      </c>
      <c r="BK200" s="80">
        <f>ROUND($L$200*$K$200,2)</f>
        <v>0</v>
      </c>
      <c r="BL200" s="6" t="s">
        <v>158</v>
      </c>
    </row>
    <row r="201" spans="2:51" s="6" customFormat="1" ht="15.75" customHeight="1">
      <c r="B201" s="129"/>
      <c r="E201" s="130"/>
      <c r="F201" s="207" t="s">
        <v>239</v>
      </c>
      <c r="G201" s="208"/>
      <c r="H201" s="208"/>
      <c r="I201" s="208"/>
      <c r="K201" s="130"/>
      <c r="N201" s="130"/>
      <c r="R201" s="131"/>
      <c r="T201" s="132"/>
      <c r="AA201" s="133"/>
      <c r="AT201" s="130" t="s">
        <v>166</v>
      </c>
      <c r="AU201" s="130" t="s">
        <v>91</v>
      </c>
      <c r="AV201" s="130" t="s">
        <v>21</v>
      </c>
      <c r="AW201" s="130" t="s">
        <v>98</v>
      </c>
      <c r="AX201" s="130" t="s">
        <v>76</v>
      </c>
      <c r="AY201" s="130" t="s">
        <v>153</v>
      </c>
    </row>
    <row r="202" spans="2:51" s="6" customFormat="1" ht="15.75" customHeight="1">
      <c r="B202" s="134"/>
      <c r="E202" s="135"/>
      <c r="F202" s="209" t="s">
        <v>240</v>
      </c>
      <c r="G202" s="210"/>
      <c r="H202" s="210"/>
      <c r="I202" s="210"/>
      <c r="K202" s="136">
        <v>1.95</v>
      </c>
      <c r="N202" s="135"/>
      <c r="R202" s="137"/>
      <c r="T202" s="138"/>
      <c r="AA202" s="139"/>
      <c r="AT202" s="135" t="s">
        <v>166</v>
      </c>
      <c r="AU202" s="135" t="s">
        <v>91</v>
      </c>
      <c r="AV202" s="135" t="s">
        <v>91</v>
      </c>
      <c r="AW202" s="135" t="s">
        <v>98</v>
      </c>
      <c r="AX202" s="135" t="s">
        <v>21</v>
      </c>
      <c r="AY202" s="135" t="s">
        <v>153</v>
      </c>
    </row>
    <row r="203" spans="2:64" s="6" customFormat="1" ht="27" customHeight="1">
      <c r="B203" s="22"/>
      <c r="C203" s="122" t="s">
        <v>241</v>
      </c>
      <c r="D203" s="122" t="s">
        <v>154</v>
      </c>
      <c r="E203" s="123" t="s">
        <v>242</v>
      </c>
      <c r="F203" s="198" t="s">
        <v>243</v>
      </c>
      <c r="G203" s="199"/>
      <c r="H203" s="199"/>
      <c r="I203" s="199"/>
      <c r="J203" s="124" t="s">
        <v>170</v>
      </c>
      <c r="K203" s="125">
        <v>73.54</v>
      </c>
      <c r="L203" s="200">
        <v>0</v>
      </c>
      <c r="M203" s="199"/>
      <c r="N203" s="201">
        <f>ROUND($L$203*$K$203,2)</f>
        <v>0</v>
      </c>
      <c r="O203" s="199"/>
      <c r="P203" s="199"/>
      <c r="Q203" s="199"/>
      <c r="R203" s="23"/>
      <c r="T203" s="126"/>
      <c r="U203" s="29" t="s">
        <v>41</v>
      </c>
      <c r="V203" s="127">
        <v>0.25</v>
      </c>
      <c r="W203" s="127">
        <f>$V$203*$K$203</f>
        <v>18.385</v>
      </c>
      <c r="X203" s="127">
        <v>0.0102</v>
      </c>
      <c r="Y203" s="127">
        <f>$X$203*$K$203</f>
        <v>0.7501080000000001</v>
      </c>
      <c r="Z203" s="127">
        <v>0</v>
      </c>
      <c r="AA203" s="128">
        <f>$Z$203*$K$203</f>
        <v>0</v>
      </c>
      <c r="AR203" s="6" t="s">
        <v>158</v>
      </c>
      <c r="AT203" s="6" t="s">
        <v>154</v>
      </c>
      <c r="AU203" s="6" t="s">
        <v>91</v>
      </c>
      <c r="AY203" s="6" t="s">
        <v>153</v>
      </c>
      <c r="BE203" s="80">
        <f>IF($U$203="základní",$N$203,0)</f>
        <v>0</v>
      </c>
      <c r="BF203" s="80">
        <f>IF($U$203="snížená",$N$203,0)</f>
        <v>0</v>
      </c>
      <c r="BG203" s="80">
        <f>IF($U$203="zákl. přenesená",$N$203,0)</f>
        <v>0</v>
      </c>
      <c r="BH203" s="80">
        <f>IF($U$203="sníž. přenesená",$N$203,0)</f>
        <v>0</v>
      </c>
      <c r="BI203" s="80">
        <f>IF($U$203="nulová",$N$203,0)</f>
        <v>0</v>
      </c>
      <c r="BJ203" s="6" t="s">
        <v>21</v>
      </c>
      <c r="BK203" s="80">
        <f>ROUND($L$203*$K$203,2)</f>
        <v>0</v>
      </c>
      <c r="BL203" s="6" t="s">
        <v>158</v>
      </c>
    </row>
    <row r="204" spans="2:51" s="6" customFormat="1" ht="15.75" customHeight="1">
      <c r="B204" s="129"/>
      <c r="E204" s="130"/>
      <c r="F204" s="207" t="s">
        <v>244</v>
      </c>
      <c r="G204" s="208"/>
      <c r="H204" s="208"/>
      <c r="I204" s="208"/>
      <c r="K204" s="130"/>
      <c r="N204" s="130"/>
      <c r="R204" s="131"/>
      <c r="T204" s="132"/>
      <c r="AA204" s="133"/>
      <c r="AT204" s="130" t="s">
        <v>166</v>
      </c>
      <c r="AU204" s="130" t="s">
        <v>91</v>
      </c>
      <c r="AV204" s="130" t="s">
        <v>21</v>
      </c>
      <c r="AW204" s="130" t="s">
        <v>98</v>
      </c>
      <c r="AX204" s="130" t="s">
        <v>76</v>
      </c>
      <c r="AY204" s="130" t="s">
        <v>153</v>
      </c>
    </row>
    <row r="205" spans="2:51" s="6" customFormat="1" ht="15.75" customHeight="1">
      <c r="B205" s="134"/>
      <c r="E205" s="135"/>
      <c r="F205" s="209" t="s">
        <v>245</v>
      </c>
      <c r="G205" s="210"/>
      <c r="H205" s="210"/>
      <c r="I205" s="210"/>
      <c r="K205" s="136">
        <v>3.9</v>
      </c>
      <c r="N205" s="135"/>
      <c r="R205" s="137"/>
      <c r="T205" s="138"/>
      <c r="AA205" s="139"/>
      <c r="AT205" s="135" t="s">
        <v>166</v>
      </c>
      <c r="AU205" s="135" t="s">
        <v>91</v>
      </c>
      <c r="AV205" s="135" t="s">
        <v>91</v>
      </c>
      <c r="AW205" s="135" t="s">
        <v>98</v>
      </c>
      <c r="AX205" s="135" t="s">
        <v>76</v>
      </c>
      <c r="AY205" s="135" t="s">
        <v>153</v>
      </c>
    </row>
    <row r="206" spans="2:51" s="6" customFormat="1" ht="15.75" customHeight="1">
      <c r="B206" s="129"/>
      <c r="E206" s="130"/>
      <c r="F206" s="207" t="s">
        <v>246</v>
      </c>
      <c r="G206" s="208"/>
      <c r="H206" s="208"/>
      <c r="I206" s="208"/>
      <c r="K206" s="130"/>
      <c r="N206" s="130"/>
      <c r="R206" s="131"/>
      <c r="T206" s="132"/>
      <c r="AA206" s="133"/>
      <c r="AT206" s="130" t="s">
        <v>166</v>
      </c>
      <c r="AU206" s="130" t="s">
        <v>91</v>
      </c>
      <c r="AV206" s="130" t="s">
        <v>21</v>
      </c>
      <c r="AW206" s="130" t="s">
        <v>98</v>
      </c>
      <c r="AX206" s="130" t="s">
        <v>76</v>
      </c>
      <c r="AY206" s="130" t="s">
        <v>153</v>
      </c>
    </row>
    <row r="207" spans="2:51" s="6" customFormat="1" ht="15.75" customHeight="1">
      <c r="B207" s="134"/>
      <c r="E207" s="135"/>
      <c r="F207" s="209" t="s">
        <v>247</v>
      </c>
      <c r="G207" s="210"/>
      <c r="H207" s="210"/>
      <c r="I207" s="210"/>
      <c r="K207" s="136">
        <v>69.64</v>
      </c>
      <c r="N207" s="135"/>
      <c r="R207" s="137"/>
      <c r="T207" s="138"/>
      <c r="AA207" s="139"/>
      <c r="AT207" s="135" t="s">
        <v>166</v>
      </c>
      <c r="AU207" s="135" t="s">
        <v>91</v>
      </c>
      <c r="AV207" s="135" t="s">
        <v>91</v>
      </c>
      <c r="AW207" s="135" t="s">
        <v>98</v>
      </c>
      <c r="AX207" s="135" t="s">
        <v>76</v>
      </c>
      <c r="AY207" s="135" t="s">
        <v>153</v>
      </c>
    </row>
    <row r="208" spans="2:51" s="6" customFormat="1" ht="15.75" customHeight="1">
      <c r="B208" s="140"/>
      <c r="E208" s="141"/>
      <c r="F208" s="211" t="s">
        <v>182</v>
      </c>
      <c r="G208" s="212"/>
      <c r="H208" s="212"/>
      <c r="I208" s="212"/>
      <c r="K208" s="142">
        <v>73.54</v>
      </c>
      <c r="N208" s="141"/>
      <c r="R208" s="143"/>
      <c r="T208" s="144"/>
      <c r="AA208" s="145"/>
      <c r="AT208" s="141" t="s">
        <v>166</v>
      </c>
      <c r="AU208" s="141" t="s">
        <v>91</v>
      </c>
      <c r="AV208" s="141" t="s">
        <v>158</v>
      </c>
      <c r="AW208" s="141" t="s">
        <v>98</v>
      </c>
      <c r="AX208" s="141" t="s">
        <v>21</v>
      </c>
      <c r="AY208" s="141" t="s">
        <v>153</v>
      </c>
    </row>
    <row r="209" spans="2:64" s="6" customFormat="1" ht="27" customHeight="1">
      <c r="B209" s="22"/>
      <c r="C209" s="122" t="s">
        <v>248</v>
      </c>
      <c r="D209" s="122" t="s">
        <v>154</v>
      </c>
      <c r="E209" s="123" t="s">
        <v>249</v>
      </c>
      <c r="F209" s="198" t="s">
        <v>250</v>
      </c>
      <c r="G209" s="199"/>
      <c r="H209" s="199"/>
      <c r="I209" s="199"/>
      <c r="J209" s="124" t="s">
        <v>157</v>
      </c>
      <c r="K209" s="125">
        <v>1</v>
      </c>
      <c r="L209" s="200">
        <v>0</v>
      </c>
      <c r="M209" s="199"/>
      <c r="N209" s="201">
        <f>ROUND($L$209*$K$209,2)</f>
        <v>0</v>
      </c>
      <c r="O209" s="199"/>
      <c r="P209" s="199"/>
      <c r="Q209" s="199"/>
      <c r="R209" s="23"/>
      <c r="T209" s="126"/>
      <c r="U209" s="29" t="s">
        <v>41</v>
      </c>
      <c r="V209" s="127">
        <v>0.754</v>
      </c>
      <c r="W209" s="127">
        <f>$V$209*$K$209</f>
        <v>0.754</v>
      </c>
      <c r="X209" s="127">
        <v>0.01698</v>
      </c>
      <c r="Y209" s="127">
        <f>$X$209*$K$209</f>
        <v>0.01698</v>
      </c>
      <c r="Z209" s="127">
        <v>0</v>
      </c>
      <c r="AA209" s="128">
        <f>$Z$209*$K$209</f>
        <v>0</v>
      </c>
      <c r="AR209" s="6" t="s">
        <v>158</v>
      </c>
      <c r="AT209" s="6" t="s">
        <v>154</v>
      </c>
      <c r="AU209" s="6" t="s">
        <v>91</v>
      </c>
      <c r="AY209" s="6" t="s">
        <v>153</v>
      </c>
      <c r="BE209" s="80">
        <f>IF($U$209="základní",$N$209,0)</f>
        <v>0</v>
      </c>
      <c r="BF209" s="80">
        <f>IF($U$209="snížená",$N$209,0)</f>
        <v>0</v>
      </c>
      <c r="BG209" s="80">
        <f>IF($U$209="zákl. přenesená",$N$209,0)</f>
        <v>0</v>
      </c>
      <c r="BH209" s="80">
        <f>IF($U$209="sníž. přenesená",$N$209,0)</f>
        <v>0</v>
      </c>
      <c r="BI209" s="80">
        <f>IF($U$209="nulová",$N$209,0)</f>
        <v>0</v>
      </c>
      <c r="BJ209" s="6" t="s">
        <v>21</v>
      </c>
      <c r="BK209" s="80">
        <f>ROUND($L$209*$K$209,2)</f>
        <v>0</v>
      </c>
      <c r="BL209" s="6" t="s">
        <v>158</v>
      </c>
    </row>
    <row r="210" spans="2:64" s="6" customFormat="1" ht="15.75" customHeight="1">
      <c r="B210" s="22"/>
      <c r="C210" s="146" t="s">
        <v>7</v>
      </c>
      <c r="D210" s="146" t="s">
        <v>251</v>
      </c>
      <c r="E210" s="147" t="s">
        <v>252</v>
      </c>
      <c r="F210" s="203" t="s">
        <v>253</v>
      </c>
      <c r="G210" s="204"/>
      <c r="H210" s="204"/>
      <c r="I210" s="204"/>
      <c r="J210" s="148" t="s">
        <v>157</v>
      </c>
      <c r="K210" s="149">
        <v>1</v>
      </c>
      <c r="L210" s="205">
        <v>0</v>
      </c>
      <c r="M210" s="204"/>
      <c r="N210" s="206">
        <f>ROUND($L$210*$K$210,2)</f>
        <v>0</v>
      </c>
      <c r="O210" s="199"/>
      <c r="P210" s="199"/>
      <c r="Q210" s="199"/>
      <c r="R210" s="23"/>
      <c r="T210" s="126"/>
      <c r="U210" s="29" t="s">
        <v>41</v>
      </c>
      <c r="V210" s="127">
        <v>0</v>
      </c>
      <c r="W210" s="127">
        <f>$V$210*$K$210</f>
        <v>0</v>
      </c>
      <c r="X210" s="127">
        <v>0.0104</v>
      </c>
      <c r="Y210" s="127">
        <f>$X$210*$K$210</f>
        <v>0.0104</v>
      </c>
      <c r="Z210" s="127">
        <v>0</v>
      </c>
      <c r="AA210" s="128">
        <f>$Z$210*$K$210</f>
        <v>0</v>
      </c>
      <c r="AR210" s="6" t="s">
        <v>188</v>
      </c>
      <c r="AT210" s="6" t="s">
        <v>251</v>
      </c>
      <c r="AU210" s="6" t="s">
        <v>91</v>
      </c>
      <c r="AY210" s="6" t="s">
        <v>153</v>
      </c>
      <c r="BE210" s="80">
        <f>IF($U$210="základní",$N$210,0)</f>
        <v>0</v>
      </c>
      <c r="BF210" s="80">
        <f>IF($U$210="snížená",$N$210,0)</f>
        <v>0</v>
      </c>
      <c r="BG210" s="80">
        <f>IF($U$210="zákl. přenesená",$N$210,0)</f>
        <v>0</v>
      </c>
      <c r="BH210" s="80">
        <f>IF($U$210="sníž. přenesená",$N$210,0)</f>
        <v>0</v>
      </c>
      <c r="BI210" s="80">
        <f>IF($U$210="nulová",$N$210,0)</f>
        <v>0</v>
      </c>
      <c r="BJ210" s="6" t="s">
        <v>21</v>
      </c>
      <c r="BK210" s="80">
        <f>ROUND($L$210*$K$210,2)</f>
        <v>0</v>
      </c>
      <c r="BL210" s="6" t="s">
        <v>158</v>
      </c>
    </row>
    <row r="211" spans="2:63" s="112" customFormat="1" ht="30.75" customHeight="1">
      <c r="B211" s="113"/>
      <c r="D211" s="121" t="s">
        <v>103</v>
      </c>
      <c r="N211" s="196">
        <f>$BK$211</f>
        <v>0</v>
      </c>
      <c r="O211" s="197"/>
      <c r="P211" s="197"/>
      <c r="Q211" s="197"/>
      <c r="R211" s="116"/>
      <c r="T211" s="117"/>
      <c r="W211" s="118">
        <f>SUM($W$212:$W$245)</f>
        <v>107.22527299999999</v>
      </c>
      <c r="Y211" s="118">
        <f>SUM($Y$212:$Y$245)</f>
        <v>0.04495268000000001</v>
      </c>
      <c r="AA211" s="119">
        <f>SUM($AA$212:$AA$245)</f>
        <v>20.394213000000004</v>
      </c>
      <c r="AR211" s="115" t="s">
        <v>21</v>
      </c>
      <c r="AT211" s="115" t="s">
        <v>75</v>
      </c>
      <c r="AU211" s="115" t="s">
        <v>21</v>
      </c>
      <c r="AY211" s="115" t="s">
        <v>153</v>
      </c>
      <c r="BK211" s="120">
        <f>SUM($BK$212:$BK$245)</f>
        <v>0</v>
      </c>
    </row>
    <row r="212" spans="2:64" s="6" customFormat="1" ht="39" customHeight="1">
      <c r="B212" s="22"/>
      <c r="C212" s="122" t="s">
        <v>254</v>
      </c>
      <c r="D212" s="122" t="s">
        <v>154</v>
      </c>
      <c r="E212" s="123" t="s">
        <v>255</v>
      </c>
      <c r="F212" s="198" t="s">
        <v>256</v>
      </c>
      <c r="G212" s="199"/>
      <c r="H212" s="199"/>
      <c r="I212" s="199"/>
      <c r="J212" s="124" t="s">
        <v>170</v>
      </c>
      <c r="K212" s="125">
        <v>75</v>
      </c>
      <c r="L212" s="200">
        <v>0</v>
      </c>
      <c r="M212" s="199"/>
      <c r="N212" s="201">
        <f>ROUND($L$212*$K$212,2)</f>
        <v>0</v>
      </c>
      <c r="O212" s="199"/>
      <c r="P212" s="199"/>
      <c r="Q212" s="199"/>
      <c r="R212" s="23"/>
      <c r="T212" s="126"/>
      <c r="U212" s="29" t="s">
        <v>41</v>
      </c>
      <c r="V212" s="127">
        <v>0.105</v>
      </c>
      <c r="W212" s="127">
        <f>$V$212*$K$212</f>
        <v>7.875</v>
      </c>
      <c r="X212" s="127">
        <v>0.00013</v>
      </c>
      <c r="Y212" s="127">
        <f>$X$212*$K$212</f>
        <v>0.00975</v>
      </c>
      <c r="Z212" s="127">
        <v>0</v>
      </c>
      <c r="AA212" s="128">
        <f>$Z$212*$K$212</f>
        <v>0</v>
      </c>
      <c r="AR212" s="6" t="s">
        <v>158</v>
      </c>
      <c r="AT212" s="6" t="s">
        <v>154</v>
      </c>
      <c r="AU212" s="6" t="s">
        <v>91</v>
      </c>
      <c r="AY212" s="6" t="s">
        <v>153</v>
      </c>
      <c r="BE212" s="80">
        <f>IF($U$212="základní",$N$212,0)</f>
        <v>0</v>
      </c>
      <c r="BF212" s="80">
        <f>IF($U$212="snížená",$N$212,0)</f>
        <v>0</v>
      </c>
      <c r="BG212" s="80">
        <f>IF($U$212="zákl. přenesená",$N$212,0)</f>
        <v>0</v>
      </c>
      <c r="BH212" s="80">
        <f>IF($U$212="sníž. přenesená",$N$212,0)</f>
        <v>0</v>
      </c>
      <c r="BI212" s="80">
        <f>IF($U$212="nulová",$N$212,0)</f>
        <v>0</v>
      </c>
      <c r="BJ212" s="6" t="s">
        <v>21</v>
      </c>
      <c r="BK212" s="80">
        <f>ROUND($L$212*$K$212,2)</f>
        <v>0</v>
      </c>
      <c r="BL212" s="6" t="s">
        <v>158</v>
      </c>
    </row>
    <row r="213" spans="2:51" s="6" customFormat="1" ht="15.75" customHeight="1">
      <c r="B213" s="129"/>
      <c r="E213" s="130"/>
      <c r="F213" s="207" t="s">
        <v>257</v>
      </c>
      <c r="G213" s="208"/>
      <c r="H213" s="208"/>
      <c r="I213" s="208"/>
      <c r="K213" s="130"/>
      <c r="N213" s="130"/>
      <c r="R213" s="131"/>
      <c r="T213" s="132"/>
      <c r="AA213" s="133"/>
      <c r="AT213" s="130" t="s">
        <v>166</v>
      </c>
      <c r="AU213" s="130" t="s">
        <v>91</v>
      </c>
      <c r="AV213" s="130" t="s">
        <v>21</v>
      </c>
      <c r="AW213" s="130" t="s">
        <v>98</v>
      </c>
      <c r="AX213" s="130" t="s">
        <v>76</v>
      </c>
      <c r="AY213" s="130" t="s">
        <v>153</v>
      </c>
    </row>
    <row r="214" spans="2:51" s="6" customFormat="1" ht="15.75" customHeight="1">
      <c r="B214" s="134"/>
      <c r="E214" s="135"/>
      <c r="F214" s="209" t="s">
        <v>258</v>
      </c>
      <c r="G214" s="210"/>
      <c r="H214" s="210"/>
      <c r="I214" s="210"/>
      <c r="K214" s="136">
        <v>75</v>
      </c>
      <c r="N214" s="135"/>
      <c r="R214" s="137"/>
      <c r="T214" s="138"/>
      <c r="AA214" s="139"/>
      <c r="AT214" s="135" t="s">
        <v>166</v>
      </c>
      <c r="AU214" s="135" t="s">
        <v>91</v>
      </c>
      <c r="AV214" s="135" t="s">
        <v>91</v>
      </c>
      <c r="AW214" s="135" t="s">
        <v>98</v>
      </c>
      <c r="AX214" s="135" t="s">
        <v>21</v>
      </c>
      <c r="AY214" s="135" t="s">
        <v>153</v>
      </c>
    </row>
    <row r="215" spans="2:64" s="6" customFormat="1" ht="27" customHeight="1">
      <c r="B215" s="22"/>
      <c r="C215" s="122" t="s">
        <v>259</v>
      </c>
      <c r="D215" s="122" t="s">
        <v>154</v>
      </c>
      <c r="E215" s="123" t="s">
        <v>260</v>
      </c>
      <c r="F215" s="198" t="s">
        <v>261</v>
      </c>
      <c r="G215" s="199"/>
      <c r="H215" s="199"/>
      <c r="I215" s="199"/>
      <c r="J215" s="124" t="s">
        <v>170</v>
      </c>
      <c r="K215" s="125">
        <v>75</v>
      </c>
      <c r="L215" s="200">
        <v>0</v>
      </c>
      <c r="M215" s="199"/>
      <c r="N215" s="201">
        <f>ROUND($L$215*$K$215,2)</f>
        <v>0</v>
      </c>
      <c r="O215" s="199"/>
      <c r="P215" s="199"/>
      <c r="Q215" s="199"/>
      <c r="R215" s="23"/>
      <c r="T215" s="126"/>
      <c r="U215" s="29" t="s">
        <v>41</v>
      </c>
      <c r="V215" s="127">
        <v>0.308</v>
      </c>
      <c r="W215" s="127">
        <f>$V$215*$K$215</f>
        <v>23.1</v>
      </c>
      <c r="X215" s="127">
        <v>4E-05</v>
      </c>
      <c r="Y215" s="127">
        <f>$X$215*$K$215</f>
        <v>0.003</v>
      </c>
      <c r="Z215" s="127">
        <v>0</v>
      </c>
      <c r="AA215" s="128">
        <f>$Z$215*$K$215</f>
        <v>0</v>
      </c>
      <c r="AR215" s="6" t="s">
        <v>158</v>
      </c>
      <c r="AT215" s="6" t="s">
        <v>154</v>
      </c>
      <c r="AU215" s="6" t="s">
        <v>91</v>
      </c>
      <c r="AY215" s="6" t="s">
        <v>153</v>
      </c>
      <c r="BE215" s="80">
        <f>IF($U$215="základní",$N$215,0)</f>
        <v>0</v>
      </c>
      <c r="BF215" s="80">
        <f>IF($U$215="snížená",$N$215,0)</f>
        <v>0</v>
      </c>
      <c r="BG215" s="80">
        <f>IF($U$215="zákl. přenesená",$N$215,0)</f>
        <v>0</v>
      </c>
      <c r="BH215" s="80">
        <f>IF($U$215="sníž. přenesená",$N$215,0)</f>
        <v>0</v>
      </c>
      <c r="BI215" s="80">
        <f>IF($U$215="nulová",$N$215,0)</f>
        <v>0</v>
      </c>
      <c r="BJ215" s="6" t="s">
        <v>21</v>
      </c>
      <c r="BK215" s="80">
        <f>ROUND($L$215*$K$215,2)</f>
        <v>0</v>
      </c>
      <c r="BL215" s="6" t="s">
        <v>158</v>
      </c>
    </row>
    <row r="216" spans="2:64" s="6" customFormat="1" ht="27" customHeight="1">
      <c r="B216" s="22"/>
      <c r="C216" s="122" t="s">
        <v>262</v>
      </c>
      <c r="D216" s="122" t="s">
        <v>154</v>
      </c>
      <c r="E216" s="123" t="s">
        <v>263</v>
      </c>
      <c r="F216" s="198" t="s">
        <v>264</v>
      </c>
      <c r="G216" s="199"/>
      <c r="H216" s="199"/>
      <c r="I216" s="199"/>
      <c r="J216" s="124" t="s">
        <v>170</v>
      </c>
      <c r="K216" s="125">
        <v>33.713</v>
      </c>
      <c r="L216" s="200">
        <v>0</v>
      </c>
      <c r="M216" s="199"/>
      <c r="N216" s="201">
        <f>ROUND($L$216*$K$216,2)</f>
        <v>0</v>
      </c>
      <c r="O216" s="199"/>
      <c r="P216" s="199"/>
      <c r="Q216" s="199"/>
      <c r="R216" s="23"/>
      <c r="T216" s="126"/>
      <c r="U216" s="29" t="s">
        <v>41</v>
      </c>
      <c r="V216" s="127">
        <v>0.207</v>
      </c>
      <c r="W216" s="127">
        <f>$V$216*$K$216</f>
        <v>6.978591</v>
      </c>
      <c r="X216" s="127">
        <v>0.00068</v>
      </c>
      <c r="Y216" s="127">
        <f>$X$216*$K$216</f>
        <v>0.022924840000000002</v>
      </c>
      <c r="Z216" s="127">
        <v>0.131</v>
      </c>
      <c r="AA216" s="128">
        <f>$Z$216*$K$216</f>
        <v>4.416403000000001</v>
      </c>
      <c r="AR216" s="6" t="s">
        <v>158</v>
      </c>
      <c r="AT216" s="6" t="s">
        <v>154</v>
      </c>
      <c r="AU216" s="6" t="s">
        <v>91</v>
      </c>
      <c r="AY216" s="6" t="s">
        <v>153</v>
      </c>
      <c r="BE216" s="80">
        <f>IF($U$216="základní",$N$216,0)</f>
        <v>0</v>
      </c>
      <c r="BF216" s="80">
        <f>IF($U$216="snížená",$N$216,0)</f>
        <v>0</v>
      </c>
      <c r="BG216" s="80">
        <f>IF($U$216="zákl. přenesená",$N$216,0)</f>
        <v>0</v>
      </c>
      <c r="BH216" s="80">
        <f>IF($U$216="sníž. přenesená",$N$216,0)</f>
        <v>0</v>
      </c>
      <c r="BI216" s="80">
        <f>IF($U$216="nulová",$N$216,0)</f>
        <v>0</v>
      </c>
      <c r="BJ216" s="6" t="s">
        <v>21</v>
      </c>
      <c r="BK216" s="80">
        <f>ROUND($L$216*$K$216,2)</f>
        <v>0</v>
      </c>
      <c r="BL216" s="6" t="s">
        <v>158</v>
      </c>
    </row>
    <row r="217" spans="2:51" s="6" customFormat="1" ht="15.75" customHeight="1">
      <c r="B217" s="134"/>
      <c r="E217" s="135"/>
      <c r="F217" s="209" t="s">
        <v>265</v>
      </c>
      <c r="G217" s="210"/>
      <c r="H217" s="210"/>
      <c r="I217" s="210"/>
      <c r="K217" s="136">
        <v>33.713</v>
      </c>
      <c r="N217" s="135"/>
      <c r="R217" s="137"/>
      <c r="T217" s="138"/>
      <c r="AA217" s="139"/>
      <c r="AT217" s="135" t="s">
        <v>166</v>
      </c>
      <c r="AU217" s="135" t="s">
        <v>91</v>
      </c>
      <c r="AV217" s="135" t="s">
        <v>91</v>
      </c>
      <c r="AW217" s="135" t="s">
        <v>98</v>
      </c>
      <c r="AX217" s="135" t="s">
        <v>21</v>
      </c>
      <c r="AY217" s="135" t="s">
        <v>153</v>
      </c>
    </row>
    <row r="218" spans="2:64" s="6" customFormat="1" ht="27" customHeight="1">
      <c r="B218" s="22"/>
      <c r="C218" s="122" t="s">
        <v>266</v>
      </c>
      <c r="D218" s="122" t="s">
        <v>154</v>
      </c>
      <c r="E218" s="123" t="s">
        <v>267</v>
      </c>
      <c r="F218" s="198" t="s">
        <v>268</v>
      </c>
      <c r="G218" s="199"/>
      <c r="H218" s="199"/>
      <c r="I218" s="199"/>
      <c r="J218" s="124" t="s">
        <v>170</v>
      </c>
      <c r="K218" s="125">
        <v>12.188</v>
      </c>
      <c r="L218" s="200">
        <v>0</v>
      </c>
      <c r="M218" s="199"/>
      <c r="N218" s="201">
        <f>ROUND($L$218*$K$218,2)</f>
        <v>0</v>
      </c>
      <c r="O218" s="199"/>
      <c r="P218" s="199"/>
      <c r="Q218" s="199"/>
      <c r="R218" s="23"/>
      <c r="T218" s="126"/>
      <c r="U218" s="29" t="s">
        <v>41</v>
      </c>
      <c r="V218" s="127">
        <v>0.258</v>
      </c>
      <c r="W218" s="127">
        <f>$V$218*$K$218</f>
        <v>3.1445040000000004</v>
      </c>
      <c r="X218" s="127">
        <v>0.00068</v>
      </c>
      <c r="Y218" s="127">
        <f>$X$218*$K$218</f>
        <v>0.008287840000000001</v>
      </c>
      <c r="Z218" s="127">
        <v>0.261</v>
      </c>
      <c r="AA218" s="128">
        <f>$Z$218*$K$218</f>
        <v>3.1810680000000002</v>
      </c>
      <c r="AR218" s="6" t="s">
        <v>158</v>
      </c>
      <c r="AT218" s="6" t="s">
        <v>154</v>
      </c>
      <c r="AU218" s="6" t="s">
        <v>91</v>
      </c>
      <c r="AY218" s="6" t="s">
        <v>153</v>
      </c>
      <c r="BE218" s="80">
        <f>IF($U$218="základní",$N$218,0)</f>
        <v>0</v>
      </c>
      <c r="BF218" s="80">
        <f>IF($U$218="snížená",$N$218,0)</f>
        <v>0</v>
      </c>
      <c r="BG218" s="80">
        <f>IF($U$218="zákl. přenesená",$N$218,0)</f>
        <v>0</v>
      </c>
      <c r="BH218" s="80">
        <f>IF($U$218="sníž. přenesená",$N$218,0)</f>
        <v>0</v>
      </c>
      <c r="BI218" s="80">
        <f>IF($U$218="nulová",$N$218,0)</f>
        <v>0</v>
      </c>
      <c r="BJ218" s="6" t="s">
        <v>21</v>
      </c>
      <c r="BK218" s="80">
        <f>ROUND($L$218*$K$218,2)</f>
        <v>0</v>
      </c>
      <c r="BL218" s="6" t="s">
        <v>158</v>
      </c>
    </row>
    <row r="219" spans="2:51" s="6" customFormat="1" ht="15.75" customHeight="1">
      <c r="B219" s="134"/>
      <c r="E219" s="135"/>
      <c r="F219" s="209" t="s">
        <v>269</v>
      </c>
      <c r="G219" s="210"/>
      <c r="H219" s="210"/>
      <c r="I219" s="210"/>
      <c r="K219" s="136">
        <v>12.188</v>
      </c>
      <c r="N219" s="135"/>
      <c r="R219" s="137"/>
      <c r="T219" s="138"/>
      <c r="AA219" s="139"/>
      <c r="AT219" s="135" t="s">
        <v>166</v>
      </c>
      <c r="AU219" s="135" t="s">
        <v>91</v>
      </c>
      <c r="AV219" s="135" t="s">
        <v>91</v>
      </c>
      <c r="AW219" s="135" t="s">
        <v>98</v>
      </c>
      <c r="AX219" s="135" t="s">
        <v>21</v>
      </c>
      <c r="AY219" s="135" t="s">
        <v>153</v>
      </c>
    </row>
    <row r="220" spans="2:64" s="6" customFormat="1" ht="27" customHeight="1">
      <c r="B220" s="22"/>
      <c r="C220" s="122" t="s">
        <v>270</v>
      </c>
      <c r="D220" s="122" t="s">
        <v>154</v>
      </c>
      <c r="E220" s="123" t="s">
        <v>271</v>
      </c>
      <c r="F220" s="198" t="s">
        <v>272</v>
      </c>
      <c r="G220" s="199"/>
      <c r="H220" s="199"/>
      <c r="I220" s="199"/>
      <c r="J220" s="124" t="s">
        <v>170</v>
      </c>
      <c r="K220" s="125">
        <v>4.8</v>
      </c>
      <c r="L220" s="200">
        <v>0</v>
      </c>
      <c r="M220" s="199"/>
      <c r="N220" s="201">
        <f>ROUND($L$220*$K$220,2)</f>
        <v>0</v>
      </c>
      <c r="O220" s="199"/>
      <c r="P220" s="199"/>
      <c r="Q220" s="199"/>
      <c r="R220" s="23"/>
      <c r="T220" s="126"/>
      <c r="U220" s="29" t="s">
        <v>41</v>
      </c>
      <c r="V220" s="127">
        <v>0.406</v>
      </c>
      <c r="W220" s="127">
        <f>$V$220*$K$220</f>
        <v>1.9488</v>
      </c>
      <c r="X220" s="127">
        <v>0</v>
      </c>
      <c r="Y220" s="127">
        <f>$X$220*$K$220</f>
        <v>0</v>
      </c>
      <c r="Z220" s="127">
        <v>0.055</v>
      </c>
      <c r="AA220" s="128">
        <f>$Z$220*$K$220</f>
        <v>0.264</v>
      </c>
      <c r="AR220" s="6" t="s">
        <v>158</v>
      </c>
      <c r="AT220" s="6" t="s">
        <v>154</v>
      </c>
      <c r="AU220" s="6" t="s">
        <v>91</v>
      </c>
      <c r="AY220" s="6" t="s">
        <v>153</v>
      </c>
      <c r="BE220" s="80">
        <f>IF($U$220="základní",$N$220,0)</f>
        <v>0</v>
      </c>
      <c r="BF220" s="80">
        <f>IF($U$220="snížená",$N$220,0)</f>
        <v>0</v>
      </c>
      <c r="BG220" s="80">
        <f>IF($U$220="zákl. přenesená",$N$220,0)</f>
        <v>0</v>
      </c>
      <c r="BH220" s="80">
        <f>IF($U$220="sníž. přenesená",$N$220,0)</f>
        <v>0</v>
      </c>
      <c r="BI220" s="80">
        <f>IF($U$220="nulová",$N$220,0)</f>
        <v>0</v>
      </c>
      <c r="BJ220" s="6" t="s">
        <v>21</v>
      </c>
      <c r="BK220" s="80">
        <f>ROUND($L$220*$K$220,2)</f>
        <v>0</v>
      </c>
      <c r="BL220" s="6" t="s">
        <v>158</v>
      </c>
    </row>
    <row r="221" spans="2:51" s="6" customFormat="1" ht="15.75" customHeight="1">
      <c r="B221" s="134"/>
      <c r="E221" s="135"/>
      <c r="F221" s="209" t="s">
        <v>273</v>
      </c>
      <c r="G221" s="210"/>
      <c r="H221" s="210"/>
      <c r="I221" s="210"/>
      <c r="K221" s="136">
        <v>4.8</v>
      </c>
      <c r="N221" s="135"/>
      <c r="R221" s="137"/>
      <c r="T221" s="138"/>
      <c r="AA221" s="139"/>
      <c r="AT221" s="135" t="s">
        <v>166</v>
      </c>
      <c r="AU221" s="135" t="s">
        <v>91</v>
      </c>
      <c r="AV221" s="135" t="s">
        <v>91</v>
      </c>
      <c r="AW221" s="135" t="s">
        <v>98</v>
      </c>
      <c r="AX221" s="135" t="s">
        <v>21</v>
      </c>
      <c r="AY221" s="135" t="s">
        <v>153</v>
      </c>
    </row>
    <row r="222" spans="2:64" s="6" customFormat="1" ht="27" customHeight="1">
      <c r="B222" s="22"/>
      <c r="C222" s="122" t="s">
        <v>274</v>
      </c>
      <c r="D222" s="122" t="s">
        <v>154</v>
      </c>
      <c r="E222" s="123" t="s">
        <v>275</v>
      </c>
      <c r="F222" s="198" t="s">
        <v>276</v>
      </c>
      <c r="G222" s="199"/>
      <c r="H222" s="199"/>
      <c r="I222" s="199"/>
      <c r="J222" s="124" t="s">
        <v>170</v>
      </c>
      <c r="K222" s="125">
        <v>77.12</v>
      </c>
      <c r="L222" s="200">
        <v>0</v>
      </c>
      <c r="M222" s="199"/>
      <c r="N222" s="201">
        <f>ROUND($L$222*$K$222,2)</f>
        <v>0</v>
      </c>
      <c r="O222" s="199"/>
      <c r="P222" s="199"/>
      <c r="Q222" s="199"/>
      <c r="R222" s="23"/>
      <c r="T222" s="126"/>
      <c r="U222" s="29" t="s">
        <v>41</v>
      </c>
      <c r="V222" s="127">
        <v>0.162</v>
      </c>
      <c r="W222" s="127">
        <f>$V$222*$K$222</f>
        <v>12.493440000000001</v>
      </c>
      <c r="X222" s="127">
        <v>0</v>
      </c>
      <c r="Y222" s="127">
        <f>$X$222*$K$222</f>
        <v>0</v>
      </c>
      <c r="Z222" s="127">
        <v>0.035</v>
      </c>
      <c r="AA222" s="128">
        <f>$Z$222*$K$222</f>
        <v>2.6992000000000003</v>
      </c>
      <c r="AR222" s="6" t="s">
        <v>158</v>
      </c>
      <c r="AT222" s="6" t="s">
        <v>154</v>
      </c>
      <c r="AU222" s="6" t="s">
        <v>91</v>
      </c>
      <c r="AY222" s="6" t="s">
        <v>153</v>
      </c>
      <c r="BE222" s="80">
        <f>IF($U$222="základní",$N$222,0)</f>
        <v>0</v>
      </c>
      <c r="BF222" s="80">
        <f>IF($U$222="snížená",$N$222,0)</f>
        <v>0</v>
      </c>
      <c r="BG222" s="80">
        <f>IF($U$222="zákl. přenesená",$N$222,0)</f>
        <v>0</v>
      </c>
      <c r="BH222" s="80">
        <f>IF($U$222="sníž. přenesená",$N$222,0)</f>
        <v>0</v>
      </c>
      <c r="BI222" s="80">
        <f>IF($U$222="nulová",$N$222,0)</f>
        <v>0</v>
      </c>
      <c r="BJ222" s="6" t="s">
        <v>21</v>
      </c>
      <c r="BK222" s="80">
        <f>ROUND($L$222*$K$222,2)</f>
        <v>0</v>
      </c>
      <c r="BL222" s="6" t="s">
        <v>158</v>
      </c>
    </row>
    <row r="223" spans="2:51" s="6" customFormat="1" ht="27" customHeight="1">
      <c r="B223" s="134"/>
      <c r="E223" s="135"/>
      <c r="F223" s="209" t="s">
        <v>277</v>
      </c>
      <c r="G223" s="210"/>
      <c r="H223" s="210"/>
      <c r="I223" s="210"/>
      <c r="K223" s="136">
        <v>77.12</v>
      </c>
      <c r="N223" s="135"/>
      <c r="R223" s="137"/>
      <c r="T223" s="138"/>
      <c r="AA223" s="139"/>
      <c r="AT223" s="135" t="s">
        <v>166</v>
      </c>
      <c r="AU223" s="135" t="s">
        <v>91</v>
      </c>
      <c r="AV223" s="135" t="s">
        <v>91</v>
      </c>
      <c r="AW223" s="135" t="s">
        <v>98</v>
      </c>
      <c r="AX223" s="135" t="s">
        <v>21</v>
      </c>
      <c r="AY223" s="135" t="s">
        <v>153</v>
      </c>
    </row>
    <row r="224" spans="2:64" s="6" customFormat="1" ht="27" customHeight="1">
      <c r="B224" s="22"/>
      <c r="C224" s="122" t="s">
        <v>278</v>
      </c>
      <c r="D224" s="122" t="s">
        <v>154</v>
      </c>
      <c r="E224" s="123" t="s">
        <v>279</v>
      </c>
      <c r="F224" s="198" t="s">
        <v>280</v>
      </c>
      <c r="G224" s="199"/>
      <c r="H224" s="199"/>
      <c r="I224" s="199"/>
      <c r="J224" s="124" t="s">
        <v>198</v>
      </c>
      <c r="K224" s="125">
        <v>1</v>
      </c>
      <c r="L224" s="200">
        <v>0</v>
      </c>
      <c r="M224" s="199"/>
      <c r="N224" s="201">
        <f>ROUND($L$224*$K$224,2)</f>
        <v>0</v>
      </c>
      <c r="O224" s="199"/>
      <c r="P224" s="199"/>
      <c r="Q224" s="199"/>
      <c r="R224" s="23"/>
      <c r="T224" s="126"/>
      <c r="U224" s="29" t="s">
        <v>41</v>
      </c>
      <c r="V224" s="127">
        <v>0.162</v>
      </c>
      <c r="W224" s="127">
        <f>$V$224*$K$224</f>
        <v>0.162</v>
      </c>
      <c r="X224" s="127">
        <v>0</v>
      </c>
      <c r="Y224" s="127">
        <f>$X$224*$K$224</f>
        <v>0</v>
      </c>
      <c r="Z224" s="127">
        <v>0.035</v>
      </c>
      <c r="AA224" s="128">
        <f>$Z$224*$K$224</f>
        <v>0.035</v>
      </c>
      <c r="AR224" s="6" t="s">
        <v>158</v>
      </c>
      <c r="AT224" s="6" t="s">
        <v>154</v>
      </c>
      <c r="AU224" s="6" t="s">
        <v>91</v>
      </c>
      <c r="AY224" s="6" t="s">
        <v>153</v>
      </c>
      <c r="BE224" s="80">
        <f>IF($U$224="základní",$N$224,0)</f>
        <v>0</v>
      </c>
      <c r="BF224" s="80">
        <f>IF($U$224="snížená",$N$224,0)</f>
        <v>0</v>
      </c>
      <c r="BG224" s="80">
        <f>IF($U$224="zákl. přenesená",$N$224,0)</f>
        <v>0</v>
      </c>
      <c r="BH224" s="80">
        <f>IF($U$224="sníž. přenesená",$N$224,0)</f>
        <v>0</v>
      </c>
      <c r="BI224" s="80">
        <f>IF($U$224="nulová",$N$224,0)</f>
        <v>0</v>
      </c>
      <c r="BJ224" s="6" t="s">
        <v>21</v>
      </c>
      <c r="BK224" s="80">
        <f>ROUND($L$224*$K$224,2)</f>
        <v>0</v>
      </c>
      <c r="BL224" s="6" t="s">
        <v>158</v>
      </c>
    </row>
    <row r="225" spans="2:64" s="6" customFormat="1" ht="27" customHeight="1">
      <c r="B225" s="22"/>
      <c r="C225" s="122" t="s">
        <v>281</v>
      </c>
      <c r="D225" s="122" t="s">
        <v>154</v>
      </c>
      <c r="E225" s="123" t="s">
        <v>282</v>
      </c>
      <c r="F225" s="198" t="s">
        <v>283</v>
      </c>
      <c r="G225" s="199"/>
      <c r="H225" s="199"/>
      <c r="I225" s="199"/>
      <c r="J225" s="124" t="s">
        <v>170</v>
      </c>
      <c r="K225" s="125">
        <v>0.894</v>
      </c>
      <c r="L225" s="200">
        <v>0</v>
      </c>
      <c r="M225" s="199"/>
      <c r="N225" s="201">
        <f>ROUND($L$225*$K$225,2)</f>
        <v>0</v>
      </c>
      <c r="O225" s="199"/>
      <c r="P225" s="199"/>
      <c r="Q225" s="199"/>
      <c r="R225" s="23"/>
      <c r="T225" s="126"/>
      <c r="U225" s="29" t="s">
        <v>41</v>
      </c>
      <c r="V225" s="127">
        <v>1.07</v>
      </c>
      <c r="W225" s="127">
        <f>$V$225*$K$225</f>
        <v>0.9565800000000001</v>
      </c>
      <c r="X225" s="127">
        <v>0</v>
      </c>
      <c r="Y225" s="127">
        <f>$X$225*$K$225</f>
        <v>0</v>
      </c>
      <c r="Z225" s="127">
        <v>0.075</v>
      </c>
      <c r="AA225" s="128">
        <f>$Z$225*$K$225</f>
        <v>0.06705</v>
      </c>
      <c r="AR225" s="6" t="s">
        <v>158</v>
      </c>
      <c r="AT225" s="6" t="s">
        <v>154</v>
      </c>
      <c r="AU225" s="6" t="s">
        <v>91</v>
      </c>
      <c r="AY225" s="6" t="s">
        <v>153</v>
      </c>
      <c r="BE225" s="80">
        <f>IF($U$225="základní",$N$225,0)</f>
        <v>0</v>
      </c>
      <c r="BF225" s="80">
        <f>IF($U$225="snížená",$N$225,0)</f>
        <v>0</v>
      </c>
      <c r="BG225" s="80">
        <f>IF($U$225="zákl. přenesená",$N$225,0)</f>
        <v>0</v>
      </c>
      <c r="BH225" s="80">
        <f>IF($U$225="sníž. přenesená",$N$225,0)</f>
        <v>0</v>
      </c>
      <c r="BI225" s="80">
        <f>IF($U$225="nulová",$N$225,0)</f>
        <v>0</v>
      </c>
      <c r="BJ225" s="6" t="s">
        <v>21</v>
      </c>
      <c r="BK225" s="80">
        <f>ROUND($L$225*$K$225,2)</f>
        <v>0</v>
      </c>
      <c r="BL225" s="6" t="s">
        <v>158</v>
      </c>
    </row>
    <row r="226" spans="2:51" s="6" customFormat="1" ht="15.75" customHeight="1">
      <c r="B226" s="134"/>
      <c r="E226" s="135"/>
      <c r="F226" s="209" t="s">
        <v>284</v>
      </c>
      <c r="G226" s="210"/>
      <c r="H226" s="210"/>
      <c r="I226" s="210"/>
      <c r="K226" s="136">
        <v>0.894</v>
      </c>
      <c r="N226" s="135"/>
      <c r="R226" s="137"/>
      <c r="T226" s="138"/>
      <c r="AA226" s="139"/>
      <c r="AT226" s="135" t="s">
        <v>166</v>
      </c>
      <c r="AU226" s="135" t="s">
        <v>91</v>
      </c>
      <c r="AV226" s="135" t="s">
        <v>91</v>
      </c>
      <c r="AW226" s="135" t="s">
        <v>98</v>
      </c>
      <c r="AX226" s="135" t="s">
        <v>21</v>
      </c>
      <c r="AY226" s="135" t="s">
        <v>153</v>
      </c>
    </row>
    <row r="227" spans="2:64" s="6" customFormat="1" ht="27" customHeight="1">
      <c r="B227" s="22"/>
      <c r="C227" s="122" t="s">
        <v>285</v>
      </c>
      <c r="D227" s="122" t="s">
        <v>154</v>
      </c>
      <c r="E227" s="123" t="s">
        <v>286</v>
      </c>
      <c r="F227" s="198" t="s">
        <v>287</v>
      </c>
      <c r="G227" s="199"/>
      <c r="H227" s="199"/>
      <c r="I227" s="199"/>
      <c r="J227" s="124" t="s">
        <v>170</v>
      </c>
      <c r="K227" s="125">
        <v>7.8</v>
      </c>
      <c r="L227" s="200">
        <v>0</v>
      </c>
      <c r="M227" s="199"/>
      <c r="N227" s="201">
        <f>ROUND($L$227*$K$227,2)</f>
        <v>0</v>
      </c>
      <c r="O227" s="199"/>
      <c r="P227" s="199"/>
      <c r="Q227" s="199"/>
      <c r="R227" s="23"/>
      <c r="T227" s="126"/>
      <c r="U227" s="29" t="s">
        <v>41</v>
      </c>
      <c r="V227" s="127">
        <v>0.939</v>
      </c>
      <c r="W227" s="127">
        <f>$V$227*$K$227</f>
        <v>7.324199999999999</v>
      </c>
      <c r="X227" s="127">
        <v>0</v>
      </c>
      <c r="Y227" s="127">
        <f>$X$227*$K$227</f>
        <v>0</v>
      </c>
      <c r="Z227" s="127">
        <v>0.076</v>
      </c>
      <c r="AA227" s="128">
        <f>$Z$227*$K$227</f>
        <v>0.5928</v>
      </c>
      <c r="AR227" s="6" t="s">
        <v>158</v>
      </c>
      <c r="AT227" s="6" t="s">
        <v>154</v>
      </c>
      <c r="AU227" s="6" t="s">
        <v>91</v>
      </c>
      <c r="AY227" s="6" t="s">
        <v>153</v>
      </c>
      <c r="BE227" s="80">
        <f>IF($U$227="základní",$N$227,0)</f>
        <v>0</v>
      </c>
      <c r="BF227" s="80">
        <f>IF($U$227="snížená",$N$227,0)</f>
        <v>0</v>
      </c>
      <c r="BG227" s="80">
        <f>IF($U$227="zákl. přenesená",$N$227,0)</f>
        <v>0</v>
      </c>
      <c r="BH227" s="80">
        <f>IF($U$227="sníž. přenesená",$N$227,0)</f>
        <v>0</v>
      </c>
      <c r="BI227" s="80">
        <f>IF($U$227="nulová",$N$227,0)</f>
        <v>0</v>
      </c>
      <c r="BJ227" s="6" t="s">
        <v>21</v>
      </c>
      <c r="BK227" s="80">
        <f>ROUND($L$227*$K$227,2)</f>
        <v>0</v>
      </c>
      <c r="BL227" s="6" t="s">
        <v>158</v>
      </c>
    </row>
    <row r="228" spans="2:51" s="6" customFormat="1" ht="15.75" customHeight="1">
      <c r="B228" s="134"/>
      <c r="E228" s="135"/>
      <c r="F228" s="209" t="s">
        <v>288</v>
      </c>
      <c r="G228" s="210"/>
      <c r="H228" s="210"/>
      <c r="I228" s="210"/>
      <c r="K228" s="136">
        <v>7.8</v>
      </c>
      <c r="N228" s="135"/>
      <c r="R228" s="137"/>
      <c r="T228" s="138"/>
      <c r="AA228" s="139"/>
      <c r="AT228" s="135" t="s">
        <v>166</v>
      </c>
      <c r="AU228" s="135" t="s">
        <v>91</v>
      </c>
      <c r="AV228" s="135" t="s">
        <v>91</v>
      </c>
      <c r="AW228" s="135" t="s">
        <v>98</v>
      </c>
      <c r="AX228" s="135" t="s">
        <v>21</v>
      </c>
      <c r="AY228" s="135" t="s">
        <v>153</v>
      </c>
    </row>
    <row r="229" spans="2:64" s="6" customFormat="1" ht="27" customHeight="1">
      <c r="B229" s="22"/>
      <c r="C229" s="122" t="s">
        <v>289</v>
      </c>
      <c r="D229" s="122" t="s">
        <v>154</v>
      </c>
      <c r="E229" s="123" t="s">
        <v>290</v>
      </c>
      <c r="F229" s="198" t="s">
        <v>291</v>
      </c>
      <c r="G229" s="199"/>
      <c r="H229" s="199"/>
      <c r="I229" s="199"/>
      <c r="J229" s="124" t="s">
        <v>198</v>
      </c>
      <c r="K229" s="125">
        <v>1</v>
      </c>
      <c r="L229" s="200">
        <v>0</v>
      </c>
      <c r="M229" s="199"/>
      <c r="N229" s="201">
        <f>ROUND($L$229*$K$229,2)</f>
        <v>0</v>
      </c>
      <c r="O229" s="199"/>
      <c r="P229" s="199"/>
      <c r="Q229" s="199"/>
      <c r="R229" s="23"/>
      <c r="T229" s="126"/>
      <c r="U229" s="29" t="s">
        <v>41</v>
      </c>
      <c r="V229" s="127">
        <v>0.107</v>
      </c>
      <c r="W229" s="127">
        <f>$V$229*$K$229</f>
        <v>0.107</v>
      </c>
      <c r="X229" s="127">
        <v>0.00039</v>
      </c>
      <c r="Y229" s="127">
        <f>$X$229*$K$229</f>
        <v>0.00039</v>
      </c>
      <c r="Z229" s="127">
        <v>0.013</v>
      </c>
      <c r="AA229" s="128">
        <f>$Z$229*$K$229</f>
        <v>0.013</v>
      </c>
      <c r="AR229" s="6" t="s">
        <v>158</v>
      </c>
      <c r="AT229" s="6" t="s">
        <v>154</v>
      </c>
      <c r="AU229" s="6" t="s">
        <v>91</v>
      </c>
      <c r="AY229" s="6" t="s">
        <v>153</v>
      </c>
      <c r="BE229" s="80">
        <f>IF($U$229="základní",$N$229,0)</f>
        <v>0</v>
      </c>
      <c r="BF229" s="80">
        <f>IF($U$229="snížená",$N$229,0)</f>
        <v>0</v>
      </c>
      <c r="BG229" s="80">
        <f>IF($U$229="zákl. přenesená",$N$229,0)</f>
        <v>0</v>
      </c>
      <c r="BH229" s="80">
        <f>IF($U$229="sníž. přenesená",$N$229,0)</f>
        <v>0</v>
      </c>
      <c r="BI229" s="80">
        <f>IF($U$229="nulová",$N$229,0)</f>
        <v>0</v>
      </c>
      <c r="BJ229" s="6" t="s">
        <v>21</v>
      </c>
      <c r="BK229" s="80">
        <f>ROUND($L$229*$K$229,2)</f>
        <v>0</v>
      </c>
      <c r="BL229" s="6" t="s">
        <v>158</v>
      </c>
    </row>
    <row r="230" spans="2:64" s="6" customFormat="1" ht="15.75" customHeight="1">
      <c r="B230" s="22"/>
      <c r="C230" s="122" t="s">
        <v>292</v>
      </c>
      <c r="D230" s="122" t="s">
        <v>154</v>
      </c>
      <c r="E230" s="123" t="s">
        <v>293</v>
      </c>
      <c r="F230" s="198" t="s">
        <v>294</v>
      </c>
      <c r="G230" s="199"/>
      <c r="H230" s="199"/>
      <c r="I230" s="199"/>
      <c r="J230" s="124" t="s">
        <v>198</v>
      </c>
      <c r="K230" s="125">
        <v>1</v>
      </c>
      <c r="L230" s="200">
        <v>0</v>
      </c>
      <c r="M230" s="199"/>
      <c r="N230" s="201">
        <f>ROUND($L$230*$K$230,2)</f>
        <v>0</v>
      </c>
      <c r="O230" s="199"/>
      <c r="P230" s="199"/>
      <c r="Q230" s="199"/>
      <c r="R230" s="23"/>
      <c r="T230" s="126"/>
      <c r="U230" s="29" t="s">
        <v>41</v>
      </c>
      <c r="V230" s="127">
        <v>0.493</v>
      </c>
      <c r="W230" s="127">
        <f>$V$230*$K$230</f>
        <v>0.493</v>
      </c>
      <c r="X230" s="127">
        <v>0.0006</v>
      </c>
      <c r="Y230" s="127">
        <f>$X$230*$K$230</f>
        <v>0.0006</v>
      </c>
      <c r="Z230" s="127">
        <v>0.063</v>
      </c>
      <c r="AA230" s="128">
        <f>$Z$230*$K$230</f>
        <v>0.063</v>
      </c>
      <c r="AR230" s="6" t="s">
        <v>158</v>
      </c>
      <c r="AT230" s="6" t="s">
        <v>154</v>
      </c>
      <c r="AU230" s="6" t="s">
        <v>91</v>
      </c>
      <c r="AY230" s="6" t="s">
        <v>153</v>
      </c>
      <c r="BE230" s="80">
        <f>IF($U$230="základní",$N$230,0)</f>
        <v>0</v>
      </c>
      <c r="BF230" s="80">
        <f>IF($U$230="snížená",$N$230,0)</f>
        <v>0</v>
      </c>
      <c r="BG230" s="80">
        <f>IF($U$230="zákl. přenesená",$N$230,0)</f>
        <v>0</v>
      </c>
      <c r="BH230" s="80">
        <f>IF($U$230="sníž. přenesená",$N$230,0)</f>
        <v>0</v>
      </c>
      <c r="BI230" s="80">
        <f>IF($U$230="nulová",$N$230,0)</f>
        <v>0</v>
      </c>
      <c r="BJ230" s="6" t="s">
        <v>21</v>
      </c>
      <c r="BK230" s="80">
        <f>ROUND($L$230*$K$230,2)</f>
        <v>0</v>
      </c>
      <c r="BL230" s="6" t="s">
        <v>158</v>
      </c>
    </row>
    <row r="231" spans="2:64" s="6" customFormat="1" ht="27" customHeight="1">
      <c r="B231" s="22"/>
      <c r="C231" s="122" t="s">
        <v>295</v>
      </c>
      <c r="D231" s="122" t="s">
        <v>154</v>
      </c>
      <c r="E231" s="123" t="s">
        <v>296</v>
      </c>
      <c r="F231" s="198" t="s">
        <v>297</v>
      </c>
      <c r="G231" s="199"/>
      <c r="H231" s="199"/>
      <c r="I231" s="199"/>
      <c r="J231" s="124" t="s">
        <v>298</v>
      </c>
      <c r="K231" s="125">
        <v>0.638</v>
      </c>
      <c r="L231" s="200">
        <v>0</v>
      </c>
      <c r="M231" s="199"/>
      <c r="N231" s="201">
        <f>ROUND($L$231*$K$231,2)</f>
        <v>0</v>
      </c>
      <c r="O231" s="199"/>
      <c r="P231" s="199"/>
      <c r="Q231" s="199"/>
      <c r="R231" s="23"/>
      <c r="T231" s="126"/>
      <c r="U231" s="29" t="s">
        <v>41</v>
      </c>
      <c r="V231" s="127">
        <v>3.196</v>
      </c>
      <c r="W231" s="127">
        <f>$V$231*$K$231</f>
        <v>2.039048</v>
      </c>
      <c r="X231" s="127">
        <v>0</v>
      </c>
      <c r="Y231" s="127">
        <f>$X$231*$K$231</f>
        <v>0</v>
      </c>
      <c r="Z231" s="127">
        <v>1.8</v>
      </c>
      <c r="AA231" s="128">
        <f>$Z$231*$K$231</f>
        <v>1.1484</v>
      </c>
      <c r="AR231" s="6" t="s">
        <v>158</v>
      </c>
      <c r="AT231" s="6" t="s">
        <v>154</v>
      </c>
      <c r="AU231" s="6" t="s">
        <v>91</v>
      </c>
      <c r="AY231" s="6" t="s">
        <v>153</v>
      </c>
      <c r="BE231" s="80">
        <f>IF($U$231="základní",$N$231,0)</f>
        <v>0</v>
      </c>
      <c r="BF231" s="80">
        <f>IF($U$231="snížená",$N$231,0)</f>
        <v>0</v>
      </c>
      <c r="BG231" s="80">
        <f>IF($U$231="zákl. přenesená",$N$231,0)</f>
        <v>0</v>
      </c>
      <c r="BH231" s="80">
        <f>IF($U$231="sníž. přenesená",$N$231,0)</f>
        <v>0</v>
      </c>
      <c r="BI231" s="80">
        <f>IF($U$231="nulová",$N$231,0)</f>
        <v>0</v>
      </c>
      <c r="BJ231" s="6" t="s">
        <v>21</v>
      </c>
      <c r="BK231" s="80">
        <f>ROUND($L$231*$K$231,2)</f>
        <v>0</v>
      </c>
      <c r="BL231" s="6" t="s">
        <v>158</v>
      </c>
    </row>
    <row r="232" spans="2:51" s="6" customFormat="1" ht="15.75" customHeight="1">
      <c r="B232" s="134"/>
      <c r="E232" s="135"/>
      <c r="F232" s="209" t="s">
        <v>299</v>
      </c>
      <c r="G232" s="210"/>
      <c r="H232" s="210"/>
      <c r="I232" s="210"/>
      <c r="K232" s="136">
        <v>0.369</v>
      </c>
      <c r="N232" s="135"/>
      <c r="R232" s="137"/>
      <c r="T232" s="138"/>
      <c r="AA232" s="139"/>
      <c r="AT232" s="135" t="s">
        <v>166</v>
      </c>
      <c r="AU232" s="135" t="s">
        <v>91</v>
      </c>
      <c r="AV232" s="135" t="s">
        <v>91</v>
      </c>
      <c r="AW232" s="135" t="s">
        <v>98</v>
      </c>
      <c r="AX232" s="135" t="s">
        <v>76</v>
      </c>
      <c r="AY232" s="135" t="s">
        <v>153</v>
      </c>
    </row>
    <row r="233" spans="2:51" s="6" customFormat="1" ht="15.75" customHeight="1">
      <c r="B233" s="134"/>
      <c r="E233" s="135"/>
      <c r="F233" s="209" t="s">
        <v>300</v>
      </c>
      <c r="G233" s="210"/>
      <c r="H233" s="210"/>
      <c r="I233" s="210"/>
      <c r="K233" s="136">
        <v>0.269</v>
      </c>
      <c r="N233" s="135"/>
      <c r="R233" s="137"/>
      <c r="T233" s="138"/>
      <c r="AA233" s="139"/>
      <c r="AT233" s="135" t="s">
        <v>166</v>
      </c>
      <c r="AU233" s="135" t="s">
        <v>91</v>
      </c>
      <c r="AV233" s="135" t="s">
        <v>91</v>
      </c>
      <c r="AW233" s="135" t="s">
        <v>98</v>
      </c>
      <c r="AX233" s="135" t="s">
        <v>76</v>
      </c>
      <c r="AY233" s="135" t="s">
        <v>153</v>
      </c>
    </row>
    <row r="234" spans="2:51" s="6" customFormat="1" ht="15.75" customHeight="1">
      <c r="B234" s="140"/>
      <c r="E234" s="141"/>
      <c r="F234" s="211" t="s">
        <v>182</v>
      </c>
      <c r="G234" s="212"/>
      <c r="H234" s="212"/>
      <c r="I234" s="212"/>
      <c r="K234" s="142">
        <v>0.638</v>
      </c>
      <c r="N234" s="141"/>
      <c r="R234" s="143"/>
      <c r="T234" s="144"/>
      <c r="AA234" s="145"/>
      <c r="AT234" s="141" t="s">
        <v>166</v>
      </c>
      <c r="AU234" s="141" t="s">
        <v>91</v>
      </c>
      <c r="AV234" s="141" t="s">
        <v>158</v>
      </c>
      <c r="AW234" s="141" t="s">
        <v>98</v>
      </c>
      <c r="AX234" s="141" t="s">
        <v>21</v>
      </c>
      <c r="AY234" s="141" t="s">
        <v>153</v>
      </c>
    </row>
    <row r="235" spans="2:64" s="6" customFormat="1" ht="27" customHeight="1">
      <c r="B235" s="22"/>
      <c r="C235" s="122" t="s">
        <v>301</v>
      </c>
      <c r="D235" s="122" t="s">
        <v>154</v>
      </c>
      <c r="E235" s="123" t="s">
        <v>302</v>
      </c>
      <c r="F235" s="198" t="s">
        <v>303</v>
      </c>
      <c r="G235" s="199"/>
      <c r="H235" s="199"/>
      <c r="I235" s="199"/>
      <c r="J235" s="124" t="s">
        <v>186</v>
      </c>
      <c r="K235" s="125">
        <v>4.8</v>
      </c>
      <c r="L235" s="200">
        <v>0</v>
      </c>
      <c r="M235" s="199"/>
      <c r="N235" s="201">
        <f>ROUND($L$235*$K$235,2)</f>
        <v>0</v>
      </c>
      <c r="O235" s="199"/>
      <c r="P235" s="199"/>
      <c r="Q235" s="199"/>
      <c r="R235" s="23"/>
      <c r="T235" s="126"/>
      <c r="U235" s="29" t="s">
        <v>41</v>
      </c>
      <c r="V235" s="127">
        <v>0.715</v>
      </c>
      <c r="W235" s="127">
        <f>$V$235*$K$235</f>
        <v>3.432</v>
      </c>
      <c r="X235" s="127">
        <v>0</v>
      </c>
      <c r="Y235" s="127">
        <f>$X$235*$K$235</f>
        <v>0</v>
      </c>
      <c r="Z235" s="127">
        <v>0.042</v>
      </c>
      <c r="AA235" s="128">
        <f>$Z$235*$K$235</f>
        <v>0.2016</v>
      </c>
      <c r="AR235" s="6" t="s">
        <v>158</v>
      </c>
      <c r="AT235" s="6" t="s">
        <v>154</v>
      </c>
      <c r="AU235" s="6" t="s">
        <v>91</v>
      </c>
      <c r="AY235" s="6" t="s">
        <v>153</v>
      </c>
      <c r="BE235" s="80">
        <f>IF($U$235="základní",$N$235,0)</f>
        <v>0</v>
      </c>
      <c r="BF235" s="80">
        <f>IF($U$235="snížená",$N$235,0)</f>
        <v>0</v>
      </c>
      <c r="BG235" s="80">
        <f>IF($U$235="zákl. přenesená",$N$235,0)</f>
        <v>0</v>
      </c>
      <c r="BH235" s="80">
        <f>IF($U$235="sníž. přenesená",$N$235,0)</f>
        <v>0</v>
      </c>
      <c r="BI235" s="80">
        <f>IF($U$235="nulová",$N$235,0)</f>
        <v>0</v>
      </c>
      <c r="BJ235" s="6" t="s">
        <v>21</v>
      </c>
      <c r="BK235" s="80">
        <f>ROUND($L$235*$K$235,2)</f>
        <v>0</v>
      </c>
      <c r="BL235" s="6" t="s">
        <v>158</v>
      </c>
    </row>
    <row r="236" spans="2:51" s="6" customFormat="1" ht="15.75" customHeight="1">
      <c r="B236" s="134"/>
      <c r="E236" s="135"/>
      <c r="F236" s="209" t="s">
        <v>304</v>
      </c>
      <c r="G236" s="210"/>
      <c r="H236" s="210"/>
      <c r="I236" s="210"/>
      <c r="K236" s="136">
        <v>4.8</v>
      </c>
      <c r="N236" s="135"/>
      <c r="R236" s="137"/>
      <c r="T236" s="138"/>
      <c r="AA236" s="139"/>
      <c r="AT236" s="135" t="s">
        <v>166</v>
      </c>
      <c r="AU236" s="135" t="s">
        <v>91</v>
      </c>
      <c r="AV236" s="135" t="s">
        <v>91</v>
      </c>
      <c r="AW236" s="135" t="s">
        <v>98</v>
      </c>
      <c r="AX236" s="135" t="s">
        <v>21</v>
      </c>
      <c r="AY236" s="135" t="s">
        <v>153</v>
      </c>
    </row>
    <row r="237" spans="2:64" s="6" customFormat="1" ht="27" customHeight="1">
      <c r="B237" s="22"/>
      <c r="C237" s="122" t="s">
        <v>305</v>
      </c>
      <c r="D237" s="122" t="s">
        <v>154</v>
      </c>
      <c r="E237" s="123" t="s">
        <v>306</v>
      </c>
      <c r="F237" s="198" t="s">
        <v>307</v>
      </c>
      <c r="G237" s="199"/>
      <c r="H237" s="199"/>
      <c r="I237" s="199"/>
      <c r="J237" s="124" t="s">
        <v>170</v>
      </c>
      <c r="K237" s="125">
        <v>254.557</v>
      </c>
      <c r="L237" s="200">
        <v>0</v>
      </c>
      <c r="M237" s="199"/>
      <c r="N237" s="201">
        <f>ROUND($L$237*$K$237,2)</f>
        <v>0</v>
      </c>
      <c r="O237" s="199"/>
      <c r="P237" s="199"/>
      <c r="Q237" s="199"/>
      <c r="R237" s="23"/>
      <c r="T237" s="126"/>
      <c r="U237" s="29" t="s">
        <v>41</v>
      </c>
      <c r="V237" s="127">
        <v>0.03</v>
      </c>
      <c r="W237" s="127">
        <f>$V$237*$K$237</f>
        <v>7.636709999999999</v>
      </c>
      <c r="X237" s="127">
        <v>0</v>
      </c>
      <c r="Y237" s="127">
        <f>$X$237*$K$237</f>
        <v>0</v>
      </c>
      <c r="Z237" s="127">
        <v>0.004</v>
      </c>
      <c r="AA237" s="128">
        <f>$Z$237*$K$237</f>
        <v>1.018228</v>
      </c>
      <c r="AR237" s="6" t="s">
        <v>158</v>
      </c>
      <c r="AT237" s="6" t="s">
        <v>154</v>
      </c>
      <c r="AU237" s="6" t="s">
        <v>91</v>
      </c>
      <c r="AY237" s="6" t="s">
        <v>153</v>
      </c>
      <c r="BE237" s="80">
        <f>IF($U$237="základní",$N$237,0)</f>
        <v>0</v>
      </c>
      <c r="BF237" s="80">
        <f>IF($U$237="snížená",$N$237,0)</f>
        <v>0</v>
      </c>
      <c r="BG237" s="80">
        <f>IF($U$237="zákl. přenesená",$N$237,0)</f>
        <v>0</v>
      </c>
      <c r="BH237" s="80">
        <f>IF($U$237="sníž. přenesená",$N$237,0)</f>
        <v>0</v>
      </c>
      <c r="BI237" s="80">
        <f>IF($U$237="nulová",$N$237,0)</f>
        <v>0</v>
      </c>
      <c r="BJ237" s="6" t="s">
        <v>21</v>
      </c>
      <c r="BK237" s="80">
        <f>ROUND($L$237*$K$237,2)</f>
        <v>0</v>
      </c>
      <c r="BL237" s="6" t="s">
        <v>158</v>
      </c>
    </row>
    <row r="238" spans="2:51" s="6" customFormat="1" ht="27" customHeight="1">
      <c r="B238" s="134"/>
      <c r="E238" s="135"/>
      <c r="F238" s="209" t="s">
        <v>213</v>
      </c>
      <c r="G238" s="210"/>
      <c r="H238" s="210"/>
      <c r="I238" s="210"/>
      <c r="K238" s="136">
        <v>297.6</v>
      </c>
      <c r="N238" s="135"/>
      <c r="R238" s="137"/>
      <c r="T238" s="138"/>
      <c r="AA238" s="139"/>
      <c r="AT238" s="135" t="s">
        <v>166</v>
      </c>
      <c r="AU238" s="135" t="s">
        <v>91</v>
      </c>
      <c r="AV238" s="135" t="s">
        <v>91</v>
      </c>
      <c r="AW238" s="135" t="s">
        <v>98</v>
      </c>
      <c r="AX238" s="135" t="s">
        <v>76</v>
      </c>
      <c r="AY238" s="135" t="s">
        <v>153</v>
      </c>
    </row>
    <row r="239" spans="2:51" s="6" customFormat="1" ht="15.75" customHeight="1">
      <c r="B239" s="134"/>
      <c r="E239" s="135"/>
      <c r="F239" s="209" t="s">
        <v>214</v>
      </c>
      <c r="G239" s="210"/>
      <c r="H239" s="210"/>
      <c r="I239" s="210"/>
      <c r="K239" s="136">
        <v>-43.043</v>
      </c>
      <c r="N239" s="135"/>
      <c r="R239" s="137"/>
      <c r="T239" s="138"/>
      <c r="AA239" s="139"/>
      <c r="AT239" s="135" t="s">
        <v>166</v>
      </c>
      <c r="AU239" s="135" t="s">
        <v>91</v>
      </c>
      <c r="AV239" s="135" t="s">
        <v>91</v>
      </c>
      <c r="AW239" s="135" t="s">
        <v>98</v>
      </c>
      <c r="AX239" s="135" t="s">
        <v>76</v>
      </c>
      <c r="AY239" s="135" t="s">
        <v>153</v>
      </c>
    </row>
    <row r="240" spans="2:51" s="6" customFormat="1" ht="15.75" customHeight="1">
      <c r="B240" s="140"/>
      <c r="E240" s="141"/>
      <c r="F240" s="211" t="s">
        <v>182</v>
      </c>
      <c r="G240" s="212"/>
      <c r="H240" s="212"/>
      <c r="I240" s="212"/>
      <c r="K240" s="142">
        <v>254.557</v>
      </c>
      <c r="N240" s="141"/>
      <c r="R240" s="143"/>
      <c r="T240" s="144"/>
      <c r="AA240" s="145"/>
      <c r="AT240" s="141" t="s">
        <v>166</v>
      </c>
      <c r="AU240" s="141" t="s">
        <v>91</v>
      </c>
      <c r="AV240" s="141" t="s">
        <v>158</v>
      </c>
      <c r="AW240" s="141" t="s">
        <v>98</v>
      </c>
      <c r="AX240" s="141" t="s">
        <v>21</v>
      </c>
      <c r="AY240" s="141" t="s">
        <v>153</v>
      </c>
    </row>
    <row r="241" spans="2:64" s="6" customFormat="1" ht="27" customHeight="1">
      <c r="B241" s="22"/>
      <c r="C241" s="122" t="s">
        <v>308</v>
      </c>
      <c r="D241" s="122" t="s">
        <v>154</v>
      </c>
      <c r="E241" s="123" t="s">
        <v>309</v>
      </c>
      <c r="F241" s="198" t="s">
        <v>310</v>
      </c>
      <c r="G241" s="199"/>
      <c r="H241" s="199"/>
      <c r="I241" s="199"/>
      <c r="J241" s="124" t="s">
        <v>170</v>
      </c>
      <c r="K241" s="125">
        <v>98.448</v>
      </c>
      <c r="L241" s="200">
        <v>0</v>
      </c>
      <c r="M241" s="199"/>
      <c r="N241" s="201">
        <f>ROUND($L$241*$K$241,2)</f>
        <v>0</v>
      </c>
      <c r="O241" s="199"/>
      <c r="P241" s="199"/>
      <c r="Q241" s="199"/>
      <c r="R241" s="23"/>
      <c r="T241" s="126"/>
      <c r="U241" s="29" t="s">
        <v>41</v>
      </c>
      <c r="V241" s="127">
        <v>0.3</v>
      </c>
      <c r="W241" s="127">
        <f>$V$241*$K$241</f>
        <v>29.534399999999998</v>
      </c>
      <c r="X241" s="127">
        <v>0</v>
      </c>
      <c r="Y241" s="127">
        <f>$X$241*$K$241</f>
        <v>0</v>
      </c>
      <c r="Z241" s="127">
        <v>0.068</v>
      </c>
      <c r="AA241" s="128">
        <f>$Z$241*$K$241</f>
        <v>6.694464</v>
      </c>
      <c r="AR241" s="6" t="s">
        <v>158</v>
      </c>
      <c r="AT241" s="6" t="s">
        <v>154</v>
      </c>
      <c r="AU241" s="6" t="s">
        <v>91</v>
      </c>
      <c r="AY241" s="6" t="s">
        <v>153</v>
      </c>
      <c r="BE241" s="80">
        <f>IF($U$241="základní",$N$241,0)</f>
        <v>0</v>
      </c>
      <c r="BF241" s="80">
        <f>IF($U$241="snížená",$N$241,0)</f>
        <v>0</v>
      </c>
      <c r="BG241" s="80">
        <f>IF($U$241="zákl. přenesená",$N$241,0)</f>
        <v>0</v>
      </c>
      <c r="BH241" s="80">
        <f>IF($U$241="sníž. přenesená",$N$241,0)</f>
        <v>0</v>
      </c>
      <c r="BI241" s="80">
        <f>IF($U$241="nulová",$N$241,0)</f>
        <v>0</v>
      </c>
      <c r="BJ241" s="6" t="s">
        <v>21</v>
      </c>
      <c r="BK241" s="80">
        <f>ROUND($L$241*$K$241,2)</f>
        <v>0</v>
      </c>
      <c r="BL241" s="6" t="s">
        <v>158</v>
      </c>
    </row>
    <row r="242" spans="2:51" s="6" customFormat="1" ht="15.75" customHeight="1">
      <c r="B242" s="134"/>
      <c r="E242" s="135"/>
      <c r="F242" s="209" t="s">
        <v>311</v>
      </c>
      <c r="G242" s="210"/>
      <c r="H242" s="210"/>
      <c r="I242" s="210"/>
      <c r="K242" s="136">
        <v>100.32</v>
      </c>
      <c r="N242" s="135"/>
      <c r="R242" s="137"/>
      <c r="T242" s="138"/>
      <c r="AA242" s="139"/>
      <c r="AT242" s="135" t="s">
        <v>166</v>
      </c>
      <c r="AU242" s="135" t="s">
        <v>91</v>
      </c>
      <c r="AV242" s="135" t="s">
        <v>91</v>
      </c>
      <c r="AW242" s="135" t="s">
        <v>98</v>
      </c>
      <c r="AX242" s="135" t="s">
        <v>76</v>
      </c>
      <c r="AY242" s="135" t="s">
        <v>153</v>
      </c>
    </row>
    <row r="243" spans="2:51" s="6" customFormat="1" ht="15.75" customHeight="1">
      <c r="B243" s="134"/>
      <c r="E243" s="135"/>
      <c r="F243" s="209" t="s">
        <v>312</v>
      </c>
      <c r="G243" s="210"/>
      <c r="H243" s="210"/>
      <c r="I243" s="210"/>
      <c r="K243" s="136">
        <v>13.3</v>
      </c>
      <c r="N243" s="135"/>
      <c r="R243" s="137"/>
      <c r="T243" s="138"/>
      <c r="AA243" s="139"/>
      <c r="AT243" s="135" t="s">
        <v>166</v>
      </c>
      <c r="AU243" s="135" t="s">
        <v>91</v>
      </c>
      <c r="AV243" s="135" t="s">
        <v>91</v>
      </c>
      <c r="AW243" s="135" t="s">
        <v>98</v>
      </c>
      <c r="AX243" s="135" t="s">
        <v>76</v>
      </c>
      <c r="AY243" s="135" t="s">
        <v>153</v>
      </c>
    </row>
    <row r="244" spans="2:51" s="6" customFormat="1" ht="15.75" customHeight="1">
      <c r="B244" s="134"/>
      <c r="E244" s="135"/>
      <c r="F244" s="209" t="s">
        <v>313</v>
      </c>
      <c r="G244" s="210"/>
      <c r="H244" s="210"/>
      <c r="I244" s="210"/>
      <c r="K244" s="136">
        <v>-15.172</v>
      </c>
      <c r="N244" s="135"/>
      <c r="R244" s="137"/>
      <c r="T244" s="138"/>
      <c r="AA244" s="139"/>
      <c r="AT244" s="135" t="s">
        <v>166</v>
      </c>
      <c r="AU244" s="135" t="s">
        <v>91</v>
      </c>
      <c r="AV244" s="135" t="s">
        <v>91</v>
      </c>
      <c r="AW244" s="135" t="s">
        <v>98</v>
      </c>
      <c r="AX244" s="135" t="s">
        <v>76</v>
      </c>
      <c r="AY244" s="135" t="s">
        <v>153</v>
      </c>
    </row>
    <row r="245" spans="2:51" s="6" customFormat="1" ht="15.75" customHeight="1">
      <c r="B245" s="140"/>
      <c r="E245" s="141"/>
      <c r="F245" s="211" t="s">
        <v>182</v>
      </c>
      <c r="G245" s="212"/>
      <c r="H245" s="212"/>
      <c r="I245" s="212"/>
      <c r="K245" s="142">
        <v>98.448</v>
      </c>
      <c r="N245" s="141"/>
      <c r="R245" s="143"/>
      <c r="T245" s="144"/>
      <c r="AA245" s="145"/>
      <c r="AT245" s="141" t="s">
        <v>166</v>
      </c>
      <c r="AU245" s="141" t="s">
        <v>91</v>
      </c>
      <c r="AV245" s="141" t="s">
        <v>158</v>
      </c>
      <c r="AW245" s="141" t="s">
        <v>98</v>
      </c>
      <c r="AX245" s="141" t="s">
        <v>21</v>
      </c>
      <c r="AY245" s="141" t="s">
        <v>153</v>
      </c>
    </row>
    <row r="246" spans="2:63" s="112" customFormat="1" ht="30.75" customHeight="1">
      <c r="B246" s="113"/>
      <c r="D246" s="121" t="s">
        <v>104</v>
      </c>
      <c r="N246" s="196">
        <f>$BK$246</f>
        <v>0</v>
      </c>
      <c r="O246" s="197"/>
      <c r="P246" s="197"/>
      <c r="Q246" s="197"/>
      <c r="R246" s="116"/>
      <c r="T246" s="117"/>
      <c r="W246" s="118">
        <f>SUM($W$247:$W$250)</f>
        <v>52.887924999999996</v>
      </c>
      <c r="Y246" s="118">
        <f>SUM($Y$247:$Y$250)</f>
        <v>0</v>
      </c>
      <c r="AA246" s="119">
        <f>SUM($AA$247:$AA$250)</f>
        <v>0</v>
      </c>
      <c r="AR246" s="115" t="s">
        <v>21</v>
      </c>
      <c r="AT246" s="115" t="s">
        <v>75</v>
      </c>
      <c r="AU246" s="115" t="s">
        <v>21</v>
      </c>
      <c r="AY246" s="115" t="s">
        <v>153</v>
      </c>
      <c r="BK246" s="120">
        <f>SUM($BK$247:$BK$250)</f>
        <v>0</v>
      </c>
    </row>
    <row r="247" spans="2:64" s="6" customFormat="1" ht="27" customHeight="1">
      <c r="B247" s="22"/>
      <c r="C247" s="122" t="s">
        <v>314</v>
      </c>
      <c r="D247" s="122" t="s">
        <v>154</v>
      </c>
      <c r="E247" s="123" t="s">
        <v>315</v>
      </c>
      <c r="F247" s="198" t="s">
        <v>316</v>
      </c>
      <c r="G247" s="199"/>
      <c r="H247" s="199"/>
      <c r="I247" s="199"/>
      <c r="J247" s="124" t="s">
        <v>164</v>
      </c>
      <c r="K247" s="125">
        <v>20.539</v>
      </c>
      <c r="L247" s="200">
        <v>0</v>
      </c>
      <c r="M247" s="199"/>
      <c r="N247" s="201">
        <f>ROUND($L$247*$K$247,2)</f>
        <v>0</v>
      </c>
      <c r="O247" s="199"/>
      <c r="P247" s="199"/>
      <c r="Q247" s="199"/>
      <c r="R247" s="23"/>
      <c r="T247" s="126"/>
      <c r="U247" s="29" t="s">
        <v>41</v>
      </c>
      <c r="V247" s="127">
        <v>2.42</v>
      </c>
      <c r="W247" s="127">
        <f>$V$247*$K$247</f>
        <v>49.70438</v>
      </c>
      <c r="X247" s="127">
        <v>0</v>
      </c>
      <c r="Y247" s="127">
        <f>$X$247*$K$247</f>
        <v>0</v>
      </c>
      <c r="Z247" s="127">
        <v>0</v>
      </c>
      <c r="AA247" s="128">
        <f>$Z$247*$K$247</f>
        <v>0</v>
      </c>
      <c r="AR247" s="6" t="s">
        <v>158</v>
      </c>
      <c r="AT247" s="6" t="s">
        <v>154</v>
      </c>
      <c r="AU247" s="6" t="s">
        <v>91</v>
      </c>
      <c r="AY247" s="6" t="s">
        <v>153</v>
      </c>
      <c r="BE247" s="80">
        <f>IF($U$247="základní",$N$247,0)</f>
        <v>0</v>
      </c>
      <c r="BF247" s="80">
        <f>IF($U$247="snížená",$N$247,0)</f>
        <v>0</v>
      </c>
      <c r="BG247" s="80">
        <f>IF($U$247="zákl. přenesená",$N$247,0)</f>
        <v>0</v>
      </c>
      <c r="BH247" s="80">
        <f>IF($U$247="sníž. přenesená",$N$247,0)</f>
        <v>0</v>
      </c>
      <c r="BI247" s="80">
        <f>IF($U$247="nulová",$N$247,0)</f>
        <v>0</v>
      </c>
      <c r="BJ247" s="6" t="s">
        <v>21</v>
      </c>
      <c r="BK247" s="80">
        <f>ROUND($L$247*$K$247,2)</f>
        <v>0</v>
      </c>
      <c r="BL247" s="6" t="s">
        <v>158</v>
      </c>
    </row>
    <row r="248" spans="2:64" s="6" customFormat="1" ht="27" customHeight="1">
      <c r="B248" s="22"/>
      <c r="C248" s="122" t="s">
        <v>317</v>
      </c>
      <c r="D248" s="122" t="s">
        <v>154</v>
      </c>
      <c r="E248" s="123" t="s">
        <v>318</v>
      </c>
      <c r="F248" s="198" t="s">
        <v>319</v>
      </c>
      <c r="G248" s="199"/>
      <c r="H248" s="199"/>
      <c r="I248" s="199"/>
      <c r="J248" s="124" t="s">
        <v>164</v>
      </c>
      <c r="K248" s="125">
        <v>20.539</v>
      </c>
      <c r="L248" s="200">
        <v>0</v>
      </c>
      <c r="M248" s="199"/>
      <c r="N248" s="201">
        <f>ROUND($L$248*$K$248,2)</f>
        <v>0</v>
      </c>
      <c r="O248" s="199"/>
      <c r="P248" s="199"/>
      <c r="Q248" s="199"/>
      <c r="R248" s="23"/>
      <c r="T248" s="126"/>
      <c r="U248" s="29" t="s">
        <v>41</v>
      </c>
      <c r="V248" s="127">
        <v>0.125</v>
      </c>
      <c r="W248" s="127">
        <f>$V$248*$K$248</f>
        <v>2.567375</v>
      </c>
      <c r="X248" s="127">
        <v>0</v>
      </c>
      <c r="Y248" s="127">
        <f>$X$248*$K$248</f>
        <v>0</v>
      </c>
      <c r="Z248" s="127">
        <v>0</v>
      </c>
      <c r="AA248" s="128">
        <f>$Z$248*$K$248</f>
        <v>0</v>
      </c>
      <c r="AR248" s="6" t="s">
        <v>158</v>
      </c>
      <c r="AT248" s="6" t="s">
        <v>154</v>
      </c>
      <c r="AU248" s="6" t="s">
        <v>91</v>
      </c>
      <c r="AY248" s="6" t="s">
        <v>153</v>
      </c>
      <c r="BE248" s="80">
        <f>IF($U$248="základní",$N$248,0)</f>
        <v>0</v>
      </c>
      <c r="BF248" s="80">
        <f>IF($U$248="snížená",$N$248,0)</f>
        <v>0</v>
      </c>
      <c r="BG248" s="80">
        <f>IF($U$248="zákl. přenesená",$N$248,0)</f>
        <v>0</v>
      </c>
      <c r="BH248" s="80">
        <f>IF($U$248="sníž. přenesená",$N$248,0)</f>
        <v>0</v>
      </c>
      <c r="BI248" s="80">
        <f>IF($U$248="nulová",$N$248,0)</f>
        <v>0</v>
      </c>
      <c r="BJ248" s="6" t="s">
        <v>21</v>
      </c>
      <c r="BK248" s="80">
        <f>ROUND($L$248*$K$248,2)</f>
        <v>0</v>
      </c>
      <c r="BL248" s="6" t="s">
        <v>158</v>
      </c>
    </row>
    <row r="249" spans="2:64" s="6" customFormat="1" ht="27" customHeight="1">
      <c r="B249" s="22"/>
      <c r="C249" s="122" t="s">
        <v>320</v>
      </c>
      <c r="D249" s="122" t="s">
        <v>154</v>
      </c>
      <c r="E249" s="123" t="s">
        <v>321</v>
      </c>
      <c r="F249" s="198" t="s">
        <v>322</v>
      </c>
      <c r="G249" s="199"/>
      <c r="H249" s="199"/>
      <c r="I249" s="199"/>
      <c r="J249" s="124" t="s">
        <v>164</v>
      </c>
      <c r="K249" s="125">
        <v>102.695</v>
      </c>
      <c r="L249" s="200">
        <v>0</v>
      </c>
      <c r="M249" s="199"/>
      <c r="N249" s="201">
        <f>ROUND($L$249*$K$249,2)</f>
        <v>0</v>
      </c>
      <c r="O249" s="199"/>
      <c r="P249" s="199"/>
      <c r="Q249" s="199"/>
      <c r="R249" s="23"/>
      <c r="T249" s="126"/>
      <c r="U249" s="29" t="s">
        <v>41</v>
      </c>
      <c r="V249" s="127">
        <v>0.006</v>
      </c>
      <c r="W249" s="127">
        <f>$V$249*$K$249</f>
        <v>0.61617</v>
      </c>
      <c r="X249" s="127">
        <v>0</v>
      </c>
      <c r="Y249" s="127">
        <f>$X$249*$K$249</f>
        <v>0</v>
      </c>
      <c r="Z249" s="127">
        <v>0</v>
      </c>
      <c r="AA249" s="128">
        <f>$Z$249*$K$249</f>
        <v>0</v>
      </c>
      <c r="AR249" s="6" t="s">
        <v>158</v>
      </c>
      <c r="AT249" s="6" t="s">
        <v>154</v>
      </c>
      <c r="AU249" s="6" t="s">
        <v>91</v>
      </c>
      <c r="AY249" s="6" t="s">
        <v>153</v>
      </c>
      <c r="BE249" s="80">
        <f>IF($U$249="základní",$N$249,0)</f>
        <v>0</v>
      </c>
      <c r="BF249" s="80">
        <f>IF($U$249="snížená",$N$249,0)</f>
        <v>0</v>
      </c>
      <c r="BG249" s="80">
        <f>IF($U$249="zákl. přenesená",$N$249,0)</f>
        <v>0</v>
      </c>
      <c r="BH249" s="80">
        <f>IF($U$249="sníž. přenesená",$N$249,0)</f>
        <v>0</v>
      </c>
      <c r="BI249" s="80">
        <f>IF($U$249="nulová",$N$249,0)</f>
        <v>0</v>
      </c>
      <c r="BJ249" s="6" t="s">
        <v>21</v>
      </c>
      <c r="BK249" s="80">
        <f>ROUND($L$249*$K$249,2)</f>
        <v>0</v>
      </c>
      <c r="BL249" s="6" t="s">
        <v>158</v>
      </c>
    </row>
    <row r="250" spans="2:64" s="6" customFormat="1" ht="27" customHeight="1">
      <c r="B250" s="22"/>
      <c r="C250" s="122" t="s">
        <v>323</v>
      </c>
      <c r="D250" s="122" t="s">
        <v>154</v>
      </c>
      <c r="E250" s="123" t="s">
        <v>324</v>
      </c>
      <c r="F250" s="198" t="s">
        <v>325</v>
      </c>
      <c r="G250" s="199"/>
      <c r="H250" s="199"/>
      <c r="I250" s="199"/>
      <c r="J250" s="124" t="s">
        <v>164</v>
      </c>
      <c r="K250" s="125">
        <v>20.539</v>
      </c>
      <c r="L250" s="200">
        <v>0</v>
      </c>
      <c r="M250" s="199"/>
      <c r="N250" s="201">
        <f>ROUND($L$250*$K$250,2)</f>
        <v>0</v>
      </c>
      <c r="O250" s="199"/>
      <c r="P250" s="199"/>
      <c r="Q250" s="199"/>
      <c r="R250" s="23"/>
      <c r="T250" s="126"/>
      <c r="U250" s="29" t="s">
        <v>41</v>
      </c>
      <c r="V250" s="127">
        <v>0</v>
      </c>
      <c r="W250" s="127">
        <f>$V$250*$K$250</f>
        <v>0</v>
      </c>
      <c r="X250" s="127">
        <v>0</v>
      </c>
      <c r="Y250" s="127">
        <f>$X$250*$K$250</f>
        <v>0</v>
      </c>
      <c r="Z250" s="127">
        <v>0</v>
      </c>
      <c r="AA250" s="128">
        <f>$Z$250*$K$250</f>
        <v>0</v>
      </c>
      <c r="AR250" s="6" t="s">
        <v>158</v>
      </c>
      <c r="AT250" s="6" t="s">
        <v>154</v>
      </c>
      <c r="AU250" s="6" t="s">
        <v>91</v>
      </c>
      <c r="AY250" s="6" t="s">
        <v>153</v>
      </c>
      <c r="BE250" s="80">
        <f>IF($U$250="základní",$N$250,0)</f>
        <v>0</v>
      </c>
      <c r="BF250" s="80">
        <f>IF($U$250="snížená",$N$250,0)</f>
        <v>0</v>
      </c>
      <c r="BG250" s="80">
        <f>IF($U$250="zákl. přenesená",$N$250,0)</f>
        <v>0</v>
      </c>
      <c r="BH250" s="80">
        <f>IF($U$250="sníž. přenesená",$N$250,0)</f>
        <v>0</v>
      </c>
      <c r="BI250" s="80">
        <f>IF($U$250="nulová",$N$250,0)</f>
        <v>0</v>
      </c>
      <c r="BJ250" s="6" t="s">
        <v>21</v>
      </c>
      <c r="BK250" s="80">
        <f>ROUND($L$250*$K$250,2)</f>
        <v>0</v>
      </c>
      <c r="BL250" s="6" t="s">
        <v>158</v>
      </c>
    </row>
    <row r="251" spans="2:63" s="112" customFormat="1" ht="30.75" customHeight="1">
      <c r="B251" s="113"/>
      <c r="D251" s="121" t="s">
        <v>105</v>
      </c>
      <c r="N251" s="196">
        <f>$BK$251</f>
        <v>0</v>
      </c>
      <c r="O251" s="197"/>
      <c r="P251" s="197"/>
      <c r="Q251" s="197"/>
      <c r="R251" s="116"/>
      <c r="T251" s="117"/>
      <c r="W251" s="118">
        <f>$W$252</f>
        <v>10.321850999999999</v>
      </c>
      <c r="Y251" s="118">
        <f>$Y$252</f>
        <v>0</v>
      </c>
      <c r="AA251" s="119">
        <f>$AA$252</f>
        <v>0</v>
      </c>
      <c r="AR251" s="115" t="s">
        <v>21</v>
      </c>
      <c r="AT251" s="115" t="s">
        <v>75</v>
      </c>
      <c r="AU251" s="115" t="s">
        <v>21</v>
      </c>
      <c r="AY251" s="115" t="s">
        <v>153</v>
      </c>
      <c r="BK251" s="120">
        <f>$BK$252</f>
        <v>0</v>
      </c>
    </row>
    <row r="252" spans="2:64" s="6" customFormat="1" ht="15.75" customHeight="1">
      <c r="B252" s="22"/>
      <c r="C252" s="122" t="s">
        <v>326</v>
      </c>
      <c r="D252" s="122" t="s">
        <v>154</v>
      </c>
      <c r="E252" s="123" t="s">
        <v>327</v>
      </c>
      <c r="F252" s="198" t="s">
        <v>328</v>
      </c>
      <c r="G252" s="199"/>
      <c r="H252" s="199"/>
      <c r="I252" s="199"/>
      <c r="J252" s="124" t="s">
        <v>164</v>
      </c>
      <c r="K252" s="125">
        <v>12.421</v>
      </c>
      <c r="L252" s="200">
        <v>0</v>
      </c>
      <c r="M252" s="199"/>
      <c r="N252" s="201">
        <f>ROUND($L$252*$K$252,2)</f>
        <v>0</v>
      </c>
      <c r="O252" s="199"/>
      <c r="P252" s="199"/>
      <c r="Q252" s="199"/>
      <c r="R252" s="23"/>
      <c r="T252" s="126"/>
      <c r="U252" s="29" t="s">
        <v>41</v>
      </c>
      <c r="V252" s="127">
        <v>0.831</v>
      </c>
      <c r="W252" s="127">
        <f>$V$252*$K$252</f>
        <v>10.321850999999999</v>
      </c>
      <c r="X252" s="127">
        <v>0</v>
      </c>
      <c r="Y252" s="127">
        <f>$X$252*$K$252</f>
        <v>0</v>
      </c>
      <c r="Z252" s="127">
        <v>0</v>
      </c>
      <c r="AA252" s="128">
        <f>$Z$252*$K$252</f>
        <v>0</v>
      </c>
      <c r="AR252" s="6" t="s">
        <v>158</v>
      </c>
      <c r="AT252" s="6" t="s">
        <v>154</v>
      </c>
      <c r="AU252" s="6" t="s">
        <v>91</v>
      </c>
      <c r="AY252" s="6" t="s">
        <v>153</v>
      </c>
      <c r="BE252" s="80">
        <f>IF($U$252="základní",$N$252,0)</f>
        <v>0</v>
      </c>
      <c r="BF252" s="80">
        <f>IF($U$252="snížená",$N$252,0)</f>
        <v>0</v>
      </c>
      <c r="BG252" s="80">
        <f>IF($U$252="zákl. přenesená",$N$252,0)</f>
        <v>0</v>
      </c>
      <c r="BH252" s="80">
        <f>IF($U$252="sníž. přenesená",$N$252,0)</f>
        <v>0</v>
      </c>
      <c r="BI252" s="80">
        <f>IF($U$252="nulová",$N$252,0)</f>
        <v>0</v>
      </c>
      <c r="BJ252" s="6" t="s">
        <v>21</v>
      </c>
      <c r="BK252" s="80">
        <f>ROUND($L$252*$K$252,2)</f>
        <v>0</v>
      </c>
      <c r="BL252" s="6" t="s">
        <v>158</v>
      </c>
    </row>
    <row r="253" spans="2:63" s="112" customFormat="1" ht="37.5" customHeight="1">
      <c r="B253" s="113"/>
      <c r="D253" s="114" t="s">
        <v>106</v>
      </c>
      <c r="N253" s="194">
        <f>$BK$253</f>
        <v>0</v>
      </c>
      <c r="O253" s="197"/>
      <c r="P253" s="197"/>
      <c r="Q253" s="197"/>
      <c r="R253" s="116"/>
      <c r="T253" s="117"/>
      <c r="W253" s="118">
        <f>$W$254+$W$263+$W$268+$W$282+$W$290+$W$303+$W$318+$W$331+$W$337+$W$344+$W$353+$W$373+$W$384+$W$394+$W$407</f>
        <v>352.24662900000004</v>
      </c>
      <c r="Y253" s="118">
        <f>$Y$254+$Y$263+$Y$268+$Y$282+$Y$290+$Y$303+$Y$318+$Y$331+$Y$337+$Y$344+$Y$353+$Y$373+$Y$384+$Y$394+$Y$407</f>
        <v>3.63755644</v>
      </c>
      <c r="AA253" s="119">
        <f>$AA$254+$AA$263+$AA$268+$AA$282+$AA$290+$AA$303+$AA$318+$AA$331+$AA$337+$AA$344+$AA$353+$AA$373+$AA$384+$AA$394+$AA$407</f>
        <v>0.14431660000000002</v>
      </c>
      <c r="AR253" s="115" t="s">
        <v>91</v>
      </c>
      <c r="AT253" s="115" t="s">
        <v>75</v>
      </c>
      <c r="AU253" s="115" t="s">
        <v>76</v>
      </c>
      <c r="AY253" s="115" t="s">
        <v>153</v>
      </c>
      <c r="BK253" s="120">
        <f>$BK$254+$BK$263+$BK$268+$BK$282+$BK$290+$BK$303+$BK$318+$BK$331+$BK$337+$BK$344+$BK$353+$BK$373+$BK$384+$BK$394+$BK$407</f>
        <v>0</v>
      </c>
    </row>
    <row r="254" spans="2:63" s="112" customFormat="1" ht="21" customHeight="1">
      <c r="B254" s="113"/>
      <c r="D254" s="121" t="s">
        <v>107</v>
      </c>
      <c r="N254" s="196">
        <f>$BK$254</f>
        <v>0</v>
      </c>
      <c r="O254" s="197"/>
      <c r="P254" s="197"/>
      <c r="Q254" s="197"/>
      <c r="R254" s="116"/>
      <c r="T254" s="117"/>
      <c r="W254" s="118">
        <f>SUM($W$255:$W$262)</f>
        <v>3.400009</v>
      </c>
      <c r="Y254" s="118">
        <f>SUM($Y$255:$Y$262)</f>
        <v>0.067209</v>
      </c>
      <c r="AA254" s="119">
        <f>SUM($AA$255:$AA$262)</f>
        <v>0</v>
      </c>
      <c r="AR254" s="115" t="s">
        <v>91</v>
      </c>
      <c r="AT254" s="115" t="s">
        <v>75</v>
      </c>
      <c r="AU254" s="115" t="s">
        <v>21</v>
      </c>
      <c r="AY254" s="115" t="s">
        <v>153</v>
      </c>
      <c r="BK254" s="120">
        <f>SUM($BK$255:$BK$262)</f>
        <v>0</v>
      </c>
    </row>
    <row r="255" spans="2:64" s="6" customFormat="1" ht="27" customHeight="1">
      <c r="B255" s="22"/>
      <c r="C255" s="122" t="s">
        <v>329</v>
      </c>
      <c r="D255" s="122" t="s">
        <v>154</v>
      </c>
      <c r="E255" s="123" t="s">
        <v>330</v>
      </c>
      <c r="F255" s="198" t="s">
        <v>331</v>
      </c>
      <c r="G255" s="199"/>
      <c r="H255" s="199"/>
      <c r="I255" s="199"/>
      <c r="J255" s="124" t="s">
        <v>170</v>
      </c>
      <c r="K255" s="125">
        <v>8.55</v>
      </c>
      <c r="L255" s="200">
        <v>0</v>
      </c>
      <c r="M255" s="199"/>
      <c r="N255" s="201">
        <f>ROUND($L$255*$K$255,2)</f>
        <v>0</v>
      </c>
      <c r="O255" s="199"/>
      <c r="P255" s="199"/>
      <c r="Q255" s="199"/>
      <c r="R255" s="23"/>
      <c r="T255" s="126"/>
      <c r="U255" s="29" t="s">
        <v>41</v>
      </c>
      <c r="V255" s="127">
        <v>0.05</v>
      </c>
      <c r="W255" s="127">
        <f>$V$255*$K$255</f>
        <v>0.42750000000000005</v>
      </c>
      <c r="X255" s="127">
        <v>0</v>
      </c>
      <c r="Y255" s="127">
        <f>$X$255*$K$255</f>
        <v>0</v>
      </c>
      <c r="Z255" s="127">
        <v>0</v>
      </c>
      <c r="AA255" s="128">
        <f>$Z$255*$K$255</f>
        <v>0</v>
      </c>
      <c r="AR255" s="6" t="s">
        <v>224</v>
      </c>
      <c r="AT255" s="6" t="s">
        <v>154</v>
      </c>
      <c r="AU255" s="6" t="s">
        <v>91</v>
      </c>
      <c r="AY255" s="6" t="s">
        <v>153</v>
      </c>
      <c r="BE255" s="80">
        <f>IF($U$255="základní",$N$255,0)</f>
        <v>0</v>
      </c>
      <c r="BF255" s="80">
        <f>IF($U$255="snížená",$N$255,0)</f>
        <v>0</v>
      </c>
      <c r="BG255" s="80">
        <f>IF($U$255="zákl. přenesená",$N$255,0)</f>
        <v>0</v>
      </c>
      <c r="BH255" s="80">
        <f>IF($U$255="sníž. přenesená",$N$255,0)</f>
        <v>0</v>
      </c>
      <c r="BI255" s="80">
        <f>IF($U$255="nulová",$N$255,0)</f>
        <v>0</v>
      </c>
      <c r="BJ255" s="6" t="s">
        <v>21</v>
      </c>
      <c r="BK255" s="80">
        <f>ROUND($L$255*$K$255,2)</f>
        <v>0</v>
      </c>
      <c r="BL255" s="6" t="s">
        <v>224</v>
      </c>
    </row>
    <row r="256" spans="2:51" s="6" customFormat="1" ht="15.75" customHeight="1">
      <c r="B256" s="129"/>
      <c r="E256" s="130"/>
      <c r="F256" s="207" t="s">
        <v>332</v>
      </c>
      <c r="G256" s="208"/>
      <c r="H256" s="208"/>
      <c r="I256" s="208"/>
      <c r="K256" s="130"/>
      <c r="N256" s="130"/>
      <c r="R256" s="131"/>
      <c r="T256" s="132"/>
      <c r="AA256" s="133"/>
      <c r="AT256" s="130" t="s">
        <v>166</v>
      </c>
      <c r="AU256" s="130" t="s">
        <v>91</v>
      </c>
      <c r="AV256" s="130" t="s">
        <v>21</v>
      </c>
      <c r="AW256" s="130" t="s">
        <v>98</v>
      </c>
      <c r="AX256" s="130" t="s">
        <v>76</v>
      </c>
      <c r="AY256" s="130" t="s">
        <v>153</v>
      </c>
    </row>
    <row r="257" spans="2:51" s="6" customFormat="1" ht="15.75" customHeight="1">
      <c r="B257" s="134"/>
      <c r="E257" s="135"/>
      <c r="F257" s="209" t="s">
        <v>333</v>
      </c>
      <c r="G257" s="210"/>
      <c r="H257" s="210"/>
      <c r="I257" s="210"/>
      <c r="K257" s="136">
        <v>8.55</v>
      </c>
      <c r="N257" s="135"/>
      <c r="R257" s="137"/>
      <c r="T257" s="138"/>
      <c r="AA257" s="139"/>
      <c r="AT257" s="135" t="s">
        <v>166</v>
      </c>
      <c r="AU257" s="135" t="s">
        <v>91</v>
      </c>
      <c r="AV257" s="135" t="s">
        <v>91</v>
      </c>
      <c r="AW257" s="135" t="s">
        <v>98</v>
      </c>
      <c r="AX257" s="135" t="s">
        <v>21</v>
      </c>
      <c r="AY257" s="135" t="s">
        <v>153</v>
      </c>
    </row>
    <row r="258" spans="2:64" s="6" customFormat="1" ht="15.75" customHeight="1">
      <c r="B258" s="22"/>
      <c r="C258" s="146" t="s">
        <v>334</v>
      </c>
      <c r="D258" s="146" t="s">
        <v>251</v>
      </c>
      <c r="E258" s="147" t="s">
        <v>335</v>
      </c>
      <c r="F258" s="203" t="s">
        <v>336</v>
      </c>
      <c r="G258" s="204"/>
      <c r="H258" s="204"/>
      <c r="I258" s="204"/>
      <c r="J258" s="148" t="s">
        <v>337</v>
      </c>
      <c r="K258" s="149">
        <v>12.825</v>
      </c>
      <c r="L258" s="205">
        <v>0</v>
      </c>
      <c r="M258" s="204"/>
      <c r="N258" s="206">
        <f>ROUND($L$258*$K$258,2)</f>
        <v>0</v>
      </c>
      <c r="O258" s="199"/>
      <c r="P258" s="199"/>
      <c r="Q258" s="199"/>
      <c r="R258" s="23"/>
      <c r="T258" s="126"/>
      <c r="U258" s="29" t="s">
        <v>41</v>
      </c>
      <c r="V258" s="127">
        <v>0</v>
      </c>
      <c r="W258" s="127">
        <f>$V$258*$K$258</f>
        <v>0</v>
      </c>
      <c r="X258" s="127">
        <v>0.001</v>
      </c>
      <c r="Y258" s="127">
        <f>$X$258*$K$258</f>
        <v>0.012825</v>
      </c>
      <c r="Z258" s="127">
        <v>0</v>
      </c>
      <c r="AA258" s="128">
        <f>$Z$258*$K$258</f>
        <v>0</v>
      </c>
      <c r="AR258" s="6" t="s">
        <v>292</v>
      </c>
      <c r="AT258" s="6" t="s">
        <v>251</v>
      </c>
      <c r="AU258" s="6" t="s">
        <v>91</v>
      </c>
      <c r="AY258" s="6" t="s">
        <v>153</v>
      </c>
      <c r="BE258" s="80">
        <f>IF($U$258="základní",$N$258,0)</f>
        <v>0</v>
      </c>
      <c r="BF258" s="80">
        <f>IF($U$258="snížená",$N$258,0)</f>
        <v>0</v>
      </c>
      <c r="BG258" s="80">
        <f>IF($U$258="zákl. přenesená",$N$258,0)</f>
        <v>0</v>
      </c>
      <c r="BH258" s="80">
        <f>IF($U$258="sníž. přenesená",$N$258,0)</f>
        <v>0</v>
      </c>
      <c r="BI258" s="80">
        <f>IF($U$258="nulová",$N$258,0)</f>
        <v>0</v>
      </c>
      <c r="BJ258" s="6" t="s">
        <v>21</v>
      </c>
      <c r="BK258" s="80">
        <f>ROUND($L$258*$K$258,2)</f>
        <v>0</v>
      </c>
      <c r="BL258" s="6" t="s">
        <v>224</v>
      </c>
    </row>
    <row r="259" spans="2:64" s="6" customFormat="1" ht="27" customHeight="1">
      <c r="B259" s="22"/>
      <c r="C259" s="122" t="s">
        <v>338</v>
      </c>
      <c r="D259" s="122" t="s">
        <v>154</v>
      </c>
      <c r="E259" s="123" t="s">
        <v>339</v>
      </c>
      <c r="F259" s="198" t="s">
        <v>340</v>
      </c>
      <c r="G259" s="199"/>
      <c r="H259" s="199"/>
      <c r="I259" s="199"/>
      <c r="J259" s="124" t="s">
        <v>170</v>
      </c>
      <c r="K259" s="125">
        <v>32.96</v>
      </c>
      <c r="L259" s="200">
        <v>0</v>
      </c>
      <c r="M259" s="199"/>
      <c r="N259" s="201">
        <f>ROUND($L$259*$K$259,2)</f>
        <v>0</v>
      </c>
      <c r="O259" s="199"/>
      <c r="P259" s="199"/>
      <c r="Q259" s="199"/>
      <c r="R259" s="23"/>
      <c r="T259" s="126"/>
      <c r="U259" s="29" t="s">
        <v>41</v>
      </c>
      <c r="V259" s="127">
        <v>0.087</v>
      </c>
      <c r="W259" s="127">
        <f>$V$259*$K$259</f>
        <v>2.86752</v>
      </c>
      <c r="X259" s="127">
        <v>0</v>
      </c>
      <c r="Y259" s="127">
        <f>$X$259*$K$259</f>
        <v>0</v>
      </c>
      <c r="Z259" s="127">
        <v>0</v>
      </c>
      <c r="AA259" s="128">
        <f>$Z$259*$K$259</f>
        <v>0</v>
      </c>
      <c r="AR259" s="6" t="s">
        <v>224</v>
      </c>
      <c r="AT259" s="6" t="s">
        <v>154</v>
      </c>
      <c r="AU259" s="6" t="s">
        <v>91</v>
      </c>
      <c r="AY259" s="6" t="s">
        <v>153</v>
      </c>
      <c r="BE259" s="80">
        <f>IF($U$259="základní",$N$259,0)</f>
        <v>0</v>
      </c>
      <c r="BF259" s="80">
        <f>IF($U$259="snížená",$N$259,0)</f>
        <v>0</v>
      </c>
      <c r="BG259" s="80">
        <f>IF($U$259="zákl. přenesená",$N$259,0)</f>
        <v>0</v>
      </c>
      <c r="BH259" s="80">
        <f>IF($U$259="sníž. přenesená",$N$259,0)</f>
        <v>0</v>
      </c>
      <c r="BI259" s="80">
        <f>IF($U$259="nulová",$N$259,0)</f>
        <v>0</v>
      </c>
      <c r="BJ259" s="6" t="s">
        <v>21</v>
      </c>
      <c r="BK259" s="80">
        <f>ROUND($L$259*$K$259,2)</f>
        <v>0</v>
      </c>
      <c r="BL259" s="6" t="s">
        <v>224</v>
      </c>
    </row>
    <row r="260" spans="2:51" s="6" customFormat="1" ht="15.75" customHeight="1">
      <c r="B260" s="134"/>
      <c r="E260" s="135"/>
      <c r="F260" s="209" t="s">
        <v>341</v>
      </c>
      <c r="G260" s="210"/>
      <c r="H260" s="210"/>
      <c r="I260" s="210"/>
      <c r="K260" s="136">
        <v>32.96</v>
      </c>
      <c r="N260" s="135"/>
      <c r="R260" s="137"/>
      <c r="T260" s="138"/>
      <c r="AA260" s="139"/>
      <c r="AT260" s="135" t="s">
        <v>166</v>
      </c>
      <c r="AU260" s="135" t="s">
        <v>91</v>
      </c>
      <c r="AV260" s="135" t="s">
        <v>91</v>
      </c>
      <c r="AW260" s="135" t="s">
        <v>98</v>
      </c>
      <c r="AX260" s="135" t="s">
        <v>21</v>
      </c>
      <c r="AY260" s="135" t="s">
        <v>153</v>
      </c>
    </row>
    <row r="261" spans="2:64" s="6" customFormat="1" ht="15.75" customHeight="1">
      <c r="B261" s="22"/>
      <c r="C261" s="146" t="s">
        <v>342</v>
      </c>
      <c r="D261" s="146" t="s">
        <v>251</v>
      </c>
      <c r="E261" s="147" t="s">
        <v>335</v>
      </c>
      <c r="F261" s="203" t="s">
        <v>336</v>
      </c>
      <c r="G261" s="204"/>
      <c r="H261" s="204"/>
      <c r="I261" s="204"/>
      <c r="J261" s="148" t="s">
        <v>337</v>
      </c>
      <c r="K261" s="149">
        <v>54.384</v>
      </c>
      <c r="L261" s="205">
        <v>0</v>
      </c>
      <c r="M261" s="204"/>
      <c r="N261" s="206">
        <f>ROUND($L$261*$K$261,2)</f>
        <v>0</v>
      </c>
      <c r="O261" s="199"/>
      <c r="P261" s="199"/>
      <c r="Q261" s="199"/>
      <c r="R261" s="23"/>
      <c r="T261" s="126"/>
      <c r="U261" s="29" t="s">
        <v>41</v>
      </c>
      <c r="V261" s="127">
        <v>0</v>
      </c>
      <c r="W261" s="127">
        <f>$V$261*$K$261</f>
        <v>0</v>
      </c>
      <c r="X261" s="127">
        <v>0.001</v>
      </c>
      <c r="Y261" s="127">
        <f>$X$261*$K$261</f>
        <v>0.054384</v>
      </c>
      <c r="Z261" s="127">
        <v>0</v>
      </c>
      <c r="AA261" s="128">
        <f>$Z$261*$K$261</f>
        <v>0</v>
      </c>
      <c r="AR261" s="6" t="s">
        <v>292</v>
      </c>
      <c r="AT261" s="6" t="s">
        <v>251</v>
      </c>
      <c r="AU261" s="6" t="s">
        <v>91</v>
      </c>
      <c r="AY261" s="6" t="s">
        <v>153</v>
      </c>
      <c r="BE261" s="80">
        <f>IF($U$261="základní",$N$261,0)</f>
        <v>0</v>
      </c>
      <c r="BF261" s="80">
        <f>IF($U$261="snížená",$N$261,0)</f>
        <v>0</v>
      </c>
      <c r="BG261" s="80">
        <f>IF($U$261="zákl. přenesená",$N$261,0)</f>
        <v>0</v>
      </c>
      <c r="BH261" s="80">
        <f>IF($U$261="sníž. přenesená",$N$261,0)</f>
        <v>0</v>
      </c>
      <c r="BI261" s="80">
        <f>IF($U$261="nulová",$N$261,0)</f>
        <v>0</v>
      </c>
      <c r="BJ261" s="6" t="s">
        <v>21</v>
      </c>
      <c r="BK261" s="80">
        <f>ROUND($L$261*$K$261,2)</f>
        <v>0</v>
      </c>
      <c r="BL261" s="6" t="s">
        <v>224</v>
      </c>
    </row>
    <row r="262" spans="2:64" s="6" customFormat="1" ht="27" customHeight="1">
      <c r="B262" s="22"/>
      <c r="C262" s="122" t="s">
        <v>343</v>
      </c>
      <c r="D262" s="122" t="s">
        <v>154</v>
      </c>
      <c r="E262" s="123" t="s">
        <v>344</v>
      </c>
      <c r="F262" s="198" t="s">
        <v>345</v>
      </c>
      <c r="G262" s="199"/>
      <c r="H262" s="199"/>
      <c r="I262" s="199"/>
      <c r="J262" s="124" t="s">
        <v>164</v>
      </c>
      <c r="K262" s="125">
        <v>0.067</v>
      </c>
      <c r="L262" s="200">
        <v>0</v>
      </c>
      <c r="M262" s="199"/>
      <c r="N262" s="201">
        <f>ROUND($L$262*$K$262,2)</f>
        <v>0</v>
      </c>
      <c r="O262" s="199"/>
      <c r="P262" s="199"/>
      <c r="Q262" s="199"/>
      <c r="R262" s="23"/>
      <c r="T262" s="126"/>
      <c r="U262" s="29" t="s">
        <v>41</v>
      </c>
      <c r="V262" s="127">
        <v>1.567</v>
      </c>
      <c r="W262" s="127">
        <f>$V$262*$K$262</f>
        <v>0.104989</v>
      </c>
      <c r="X262" s="127">
        <v>0</v>
      </c>
      <c r="Y262" s="127">
        <f>$X$262*$K$262</f>
        <v>0</v>
      </c>
      <c r="Z262" s="127">
        <v>0</v>
      </c>
      <c r="AA262" s="128">
        <f>$Z$262*$K$262</f>
        <v>0</v>
      </c>
      <c r="AR262" s="6" t="s">
        <v>224</v>
      </c>
      <c r="AT262" s="6" t="s">
        <v>154</v>
      </c>
      <c r="AU262" s="6" t="s">
        <v>91</v>
      </c>
      <c r="AY262" s="6" t="s">
        <v>153</v>
      </c>
      <c r="BE262" s="80">
        <f>IF($U$262="základní",$N$262,0)</f>
        <v>0</v>
      </c>
      <c r="BF262" s="80">
        <f>IF($U$262="snížená",$N$262,0)</f>
        <v>0</v>
      </c>
      <c r="BG262" s="80">
        <f>IF($U$262="zákl. přenesená",$N$262,0)</f>
        <v>0</v>
      </c>
      <c r="BH262" s="80">
        <f>IF($U$262="sníž. přenesená",$N$262,0)</f>
        <v>0</v>
      </c>
      <c r="BI262" s="80">
        <f>IF($U$262="nulová",$N$262,0)</f>
        <v>0</v>
      </c>
      <c r="BJ262" s="6" t="s">
        <v>21</v>
      </c>
      <c r="BK262" s="80">
        <f>ROUND($L$262*$K$262,2)</f>
        <v>0</v>
      </c>
      <c r="BL262" s="6" t="s">
        <v>224</v>
      </c>
    </row>
    <row r="263" spans="2:63" s="112" customFormat="1" ht="30.75" customHeight="1">
      <c r="B263" s="113"/>
      <c r="D263" s="121" t="s">
        <v>108</v>
      </c>
      <c r="N263" s="196">
        <f>$BK$263</f>
        <v>0</v>
      </c>
      <c r="O263" s="197"/>
      <c r="P263" s="197"/>
      <c r="Q263" s="197"/>
      <c r="R263" s="116"/>
      <c r="T263" s="117"/>
      <c r="W263" s="118">
        <f>SUM($W$264:$W$267)</f>
        <v>1.4017400000000002</v>
      </c>
      <c r="Y263" s="118">
        <f>SUM($Y$264:$Y$267)</f>
        <v>0.000539</v>
      </c>
      <c r="AA263" s="119">
        <f>SUM($AA$264:$AA$267)</f>
        <v>0</v>
      </c>
      <c r="AR263" s="115" t="s">
        <v>91</v>
      </c>
      <c r="AT263" s="115" t="s">
        <v>75</v>
      </c>
      <c r="AU263" s="115" t="s">
        <v>21</v>
      </c>
      <c r="AY263" s="115" t="s">
        <v>153</v>
      </c>
      <c r="BK263" s="120">
        <f>SUM($BK$264:$BK$267)</f>
        <v>0</v>
      </c>
    </row>
    <row r="264" spans="2:64" s="6" customFormat="1" ht="39" customHeight="1">
      <c r="B264" s="22"/>
      <c r="C264" s="122" t="s">
        <v>346</v>
      </c>
      <c r="D264" s="122" t="s">
        <v>154</v>
      </c>
      <c r="E264" s="123" t="s">
        <v>347</v>
      </c>
      <c r="F264" s="198" t="s">
        <v>348</v>
      </c>
      <c r="G264" s="199"/>
      <c r="H264" s="199"/>
      <c r="I264" s="199"/>
      <c r="J264" s="124" t="s">
        <v>186</v>
      </c>
      <c r="K264" s="125">
        <v>14</v>
      </c>
      <c r="L264" s="200">
        <v>0</v>
      </c>
      <c r="M264" s="199"/>
      <c r="N264" s="201">
        <f>ROUND($L$264*$K$264,2)</f>
        <v>0</v>
      </c>
      <c r="O264" s="199"/>
      <c r="P264" s="199"/>
      <c r="Q264" s="199"/>
      <c r="R264" s="23"/>
      <c r="T264" s="126"/>
      <c r="U264" s="29" t="s">
        <v>41</v>
      </c>
      <c r="V264" s="127">
        <v>0.1</v>
      </c>
      <c r="W264" s="127">
        <f>$V$264*$K$264</f>
        <v>1.4000000000000001</v>
      </c>
      <c r="X264" s="127">
        <v>0</v>
      </c>
      <c r="Y264" s="127">
        <f>$X$264*$K$264</f>
        <v>0</v>
      </c>
      <c r="Z264" s="127">
        <v>0</v>
      </c>
      <c r="AA264" s="128">
        <f>$Z$264*$K$264</f>
        <v>0</v>
      </c>
      <c r="AR264" s="6" t="s">
        <v>224</v>
      </c>
      <c r="AT264" s="6" t="s">
        <v>154</v>
      </c>
      <c r="AU264" s="6" t="s">
        <v>91</v>
      </c>
      <c r="AY264" s="6" t="s">
        <v>153</v>
      </c>
      <c r="BE264" s="80">
        <f>IF($U$264="základní",$N$264,0)</f>
        <v>0</v>
      </c>
      <c r="BF264" s="80">
        <f>IF($U$264="snížená",$N$264,0)</f>
        <v>0</v>
      </c>
      <c r="BG264" s="80">
        <f>IF($U$264="zákl. přenesená",$N$264,0)</f>
        <v>0</v>
      </c>
      <c r="BH264" s="80">
        <f>IF($U$264="sníž. přenesená",$N$264,0)</f>
        <v>0</v>
      </c>
      <c r="BI264" s="80">
        <f>IF($U$264="nulová",$N$264,0)</f>
        <v>0</v>
      </c>
      <c r="BJ264" s="6" t="s">
        <v>21</v>
      </c>
      <c r="BK264" s="80">
        <f>ROUND($L$264*$K$264,2)</f>
        <v>0</v>
      </c>
      <c r="BL264" s="6" t="s">
        <v>224</v>
      </c>
    </row>
    <row r="265" spans="2:64" s="6" customFormat="1" ht="15.75" customHeight="1">
      <c r="B265" s="22"/>
      <c r="C265" s="146" t="s">
        <v>349</v>
      </c>
      <c r="D265" s="146" t="s">
        <v>251</v>
      </c>
      <c r="E265" s="147" t="s">
        <v>350</v>
      </c>
      <c r="F265" s="203" t="s">
        <v>351</v>
      </c>
      <c r="G265" s="204"/>
      <c r="H265" s="204"/>
      <c r="I265" s="204"/>
      <c r="J265" s="148" t="s">
        <v>186</v>
      </c>
      <c r="K265" s="149">
        <v>7.7</v>
      </c>
      <c r="L265" s="205">
        <v>0</v>
      </c>
      <c r="M265" s="204"/>
      <c r="N265" s="206">
        <f>ROUND($L$265*$K$265,2)</f>
        <v>0</v>
      </c>
      <c r="O265" s="199"/>
      <c r="P265" s="199"/>
      <c r="Q265" s="199"/>
      <c r="R265" s="23"/>
      <c r="T265" s="126"/>
      <c r="U265" s="29" t="s">
        <v>41</v>
      </c>
      <c r="V265" s="127">
        <v>0</v>
      </c>
      <c r="W265" s="127">
        <f>$V$265*$K$265</f>
        <v>0</v>
      </c>
      <c r="X265" s="127">
        <v>2E-05</v>
      </c>
      <c r="Y265" s="127">
        <f>$X$265*$K$265</f>
        <v>0.000154</v>
      </c>
      <c r="Z265" s="127">
        <v>0</v>
      </c>
      <c r="AA265" s="128">
        <f>$Z$265*$K$265</f>
        <v>0</v>
      </c>
      <c r="AR265" s="6" t="s">
        <v>292</v>
      </c>
      <c r="AT265" s="6" t="s">
        <v>251</v>
      </c>
      <c r="AU265" s="6" t="s">
        <v>91</v>
      </c>
      <c r="AY265" s="6" t="s">
        <v>153</v>
      </c>
      <c r="BE265" s="80">
        <f>IF($U$265="základní",$N$265,0)</f>
        <v>0</v>
      </c>
      <c r="BF265" s="80">
        <f>IF($U$265="snížená",$N$265,0)</f>
        <v>0</v>
      </c>
      <c r="BG265" s="80">
        <f>IF($U$265="zákl. přenesená",$N$265,0)</f>
        <v>0</v>
      </c>
      <c r="BH265" s="80">
        <f>IF($U$265="sníž. přenesená",$N$265,0)</f>
        <v>0</v>
      </c>
      <c r="BI265" s="80">
        <f>IF($U$265="nulová",$N$265,0)</f>
        <v>0</v>
      </c>
      <c r="BJ265" s="6" t="s">
        <v>21</v>
      </c>
      <c r="BK265" s="80">
        <f>ROUND($L$265*$K$265,2)</f>
        <v>0</v>
      </c>
      <c r="BL265" s="6" t="s">
        <v>224</v>
      </c>
    </row>
    <row r="266" spans="2:64" s="6" customFormat="1" ht="15.75" customHeight="1">
      <c r="B266" s="22"/>
      <c r="C266" s="146" t="s">
        <v>352</v>
      </c>
      <c r="D266" s="146" t="s">
        <v>251</v>
      </c>
      <c r="E266" s="147" t="s">
        <v>353</v>
      </c>
      <c r="F266" s="203" t="s">
        <v>354</v>
      </c>
      <c r="G266" s="204"/>
      <c r="H266" s="204"/>
      <c r="I266" s="204"/>
      <c r="J266" s="148" t="s">
        <v>186</v>
      </c>
      <c r="K266" s="149">
        <v>7.7</v>
      </c>
      <c r="L266" s="205">
        <v>0</v>
      </c>
      <c r="M266" s="204"/>
      <c r="N266" s="206">
        <f>ROUND($L$266*$K$266,2)</f>
        <v>0</v>
      </c>
      <c r="O266" s="199"/>
      <c r="P266" s="199"/>
      <c r="Q266" s="199"/>
      <c r="R266" s="23"/>
      <c r="T266" s="126"/>
      <c r="U266" s="29" t="s">
        <v>41</v>
      </c>
      <c r="V266" s="127">
        <v>0</v>
      </c>
      <c r="W266" s="127">
        <f>$V$266*$K$266</f>
        <v>0</v>
      </c>
      <c r="X266" s="127">
        <v>5E-05</v>
      </c>
      <c r="Y266" s="127">
        <f>$X$266*$K$266</f>
        <v>0.00038500000000000003</v>
      </c>
      <c r="Z266" s="127">
        <v>0</v>
      </c>
      <c r="AA266" s="128">
        <f>$Z$266*$K$266</f>
        <v>0</v>
      </c>
      <c r="AR266" s="6" t="s">
        <v>292</v>
      </c>
      <c r="AT266" s="6" t="s">
        <v>251</v>
      </c>
      <c r="AU266" s="6" t="s">
        <v>91</v>
      </c>
      <c r="AY266" s="6" t="s">
        <v>153</v>
      </c>
      <c r="BE266" s="80">
        <f>IF($U$266="základní",$N$266,0)</f>
        <v>0</v>
      </c>
      <c r="BF266" s="80">
        <f>IF($U$266="snížená",$N$266,0)</f>
        <v>0</v>
      </c>
      <c r="BG266" s="80">
        <f>IF($U$266="zákl. přenesená",$N$266,0)</f>
        <v>0</v>
      </c>
      <c r="BH266" s="80">
        <f>IF($U$266="sníž. přenesená",$N$266,0)</f>
        <v>0</v>
      </c>
      <c r="BI266" s="80">
        <f>IF($U$266="nulová",$N$266,0)</f>
        <v>0</v>
      </c>
      <c r="BJ266" s="6" t="s">
        <v>21</v>
      </c>
      <c r="BK266" s="80">
        <f>ROUND($L$266*$K$266,2)</f>
        <v>0</v>
      </c>
      <c r="BL266" s="6" t="s">
        <v>224</v>
      </c>
    </row>
    <row r="267" spans="2:64" s="6" customFormat="1" ht="27" customHeight="1">
      <c r="B267" s="22"/>
      <c r="C267" s="122" t="s">
        <v>355</v>
      </c>
      <c r="D267" s="122" t="s">
        <v>154</v>
      </c>
      <c r="E267" s="123" t="s">
        <v>356</v>
      </c>
      <c r="F267" s="198" t="s">
        <v>357</v>
      </c>
      <c r="G267" s="199"/>
      <c r="H267" s="199"/>
      <c r="I267" s="199"/>
      <c r="J267" s="124" t="s">
        <v>164</v>
      </c>
      <c r="K267" s="125">
        <v>0.001</v>
      </c>
      <c r="L267" s="200">
        <v>0</v>
      </c>
      <c r="M267" s="199"/>
      <c r="N267" s="201">
        <f>ROUND($L$267*$K$267,2)</f>
        <v>0</v>
      </c>
      <c r="O267" s="199"/>
      <c r="P267" s="199"/>
      <c r="Q267" s="199"/>
      <c r="R267" s="23"/>
      <c r="T267" s="126"/>
      <c r="U267" s="29" t="s">
        <v>41</v>
      </c>
      <c r="V267" s="127">
        <v>1.74</v>
      </c>
      <c r="W267" s="127">
        <f>$V$267*$K$267</f>
        <v>0.00174</v>
      </c>
      <c r="X267" s="127">
        <v>0</v>
      </c>
      <c r="Y267" s="127">
        <f>$X$267*$K$267</f>
        <v>0</v>
      </c>
      <c r="Z267" s="127">
        <v>0</v>
      </c>
      <c r="AA267" s="128">
        <f>$Z$267*$K$267</f>
        <v>0</v>
      </c>
      <c r="AR267" s="6" t="s">
        <v>224</v>
      </c>
      <c r="AT267" s="6" t="s">
        <v>154</v>
      </c>
      <c r="AU267" s="6" t="s">
        <v>91</v>
      </c>
      <c r="AY267" s="6" t="s">
        <v>153</v>
      </c>
      <c r="BE267" s="80">
        <f>IF($U$267="základní",$N$267,0)</f>
        <v>0</v>
      </c>
      <c r="BF267" s="80">
        <f>IF($U$267="snížená",$N$267,0)</f>
        <v>0</v>
      </c>
      <c r="BG267" s="80">
        <f>IF($U$267="zákl. přenesená",$N$267,0)</f>
        <v>0</v>
      </c>
      <c r="BH267" s="80">
        <f>IF($U$267="sníž. přenesená",$N$267,0)</f>
        <v>0</v>
      </c>
      <c r="BI267" s="80">
        <f>IF($U$267="nulová",$N$267,0)</f>
        <v>0</v>
      </c>
      <c r="BJ267" s="6" t="s">
        <v>21</v>
      </c>
      <c r="BK267" s="80">
        <f>ROUND($L$267*$K$267,2)</f>
        <v>0</v>
      </c>
      <c r="BL267" s="6" t="s">
        <v>224</v>
      </c>
    </row>
    <row r="268" spans="2:63" s="112" customFormat="1" ht="30.75" customHeight="1">
      <c r="B268" s="113"/>
      <c r="D268" s="121" t="s">
        <v>109</v>
      </c>
      <c r="N268" s="196">
        <f>$BK$268</f>
        <v>0</v>
      </c>
      <c r="O268" s="197"/>
      <c r="P268" s="197"/>
      <c r="Q268" s="197"/>
      <c r="R268" s="116"/>
      <c r="T268" s="117"/>
      <c r="W268" s="118">
        <f>SUM($W$269:$W$281)</f>
        <v>9.084080000000002</v>
      </c>
      <c r="Y268" s="118">
        <f>SUM($Y$269:$Y$281)</f>
        <v>0.013955</v>
      </c>
      <c r="AA268" s="119">
        <f>SUM($AA$269:$AA$281)</f>
        <v>0</v>
      </c>
      <c r="AR268" s="115" t="s">
        <v>91</v>
      </c>
      <c r="AT268" s="115" t="s">
        <v>75</v>
      </c>
      <c r="AU268" s="115" t="s">
        <v>21</v>
      </c>
      <c r="AY268" s="115" t="s">
        <v>153</v>
      </c>
      <c r="BK268" s="120">
        <f>SUM($BK$269:$BK$281)</f>
        <v>0</v>
      </c>
    </row>
    <row r="269" spans="2:64" s="6" customFormat="1" ht="27" customHeight="1">
      <c r="B269" s="22"/>
      <c r="C269" s="122" t="s">
        <v>358</v>
      </c>
      <c r="D269" s="122" t="s">
        <v>154</v>
      </c>
      <c r="E269" s="123" t="s">
        <v>359</v>
      </c>
      <c r="F269" s="198" t="s">
        <v>360</v>
      </c>
      <c r="G269" s="199"/>
      <c r="H269" s="199"/>
      <c r="I269" s="199"/>
      <c r="J269" s="124" t="s">
        <v>186</v>
      </c>
      <c r="K269" s="125">
        <v>4</v>
      </c>
      <c r="L269" s="200">
        <v>0</v>
      </c>
      <c r="M269" s="199"/>
      <c r="N269" s="201">
        <f>ROUND($L$269*$K$269,2)</f>
        <v>0</v>
      </c>
      <c r="O269" s="199"/>
      <c r="P269" s="199"/>
      <c r="Q269" s="199"/>
      <c r="R269" s="23"/>
      <c r="T269" s="126"/>
      <c r="U269" s="29" t="s">
        <v>41</v>
      </c>
      <c r="V269" s="127">
        <v>0.728</v>
      </c>
      <c r="W269" s="127">
        <f>$V$269*$K$269</f>
        <v>2.912</v>
      </c>
      <c r="X269" s="127">
        <v>0.00035</v>
      </c>
      <c r="Y269" s="127">
        <f>$X$269*$K$269</f>
        <v>0.0014</v>
      </c>
      <c r="Z269" s="127">
        <v>0</v>
      </c>
      <c r="AA269" s="128">
        <f>$Z$269*$K$269</f>
        <v>0</v>
      </c>
      <c r="AR269" s="6" t="s">
        <v>224</v>
      </c>
      <c r="AT269" s="6" t="s">
        <v>154</v>
      </c>
      <c r="AU269" s="6" t="s">
        <v>91</v>
      </c>
      <c r="AY269" s="6" t="s">
        <v>153</v>
      </c>
      <c r="BE269" s="80">
        <f>IF($U$269="základní",$N$269,0)</f>
        <v>0</v>
      </c>
      <c r="BF269" s="80">
        <f>IF($U$269="snížená",$N$269,0)</f>
        <v>0</v>
      </c>
      <c r="BG269" s="80">
        <f>IF($U$269="zákl. přenesená",$N$269,0)</f>
        <v>0</v>
      </c>
      <c r="BH269" s="80">
        <f>IF($U$269="sníž. přenesená",$N$269,0)</f>
        <v>0</v>
      </c>
      <c r="BI269" s="80">
        <f>IF($U$269="nulová",$N$269,0)</f>
        <v>0</v>
      </c>
      <c r="BJ269" s="6" t="s">
        <v>21</v>
      </c>
      <c r="BK269" s="80">
        <f>ROUND($L$269*$K$269,2)</f>
        <v>0</v>
      </c>
      <c r="BL269" s="6" t="s">
        <v>224</v>
      </c>
    </row>
    <row r="270" spans="2:64" s="6" customFormat="1" ht="27" customHeight="1">
      <c r="B270" s="22"/>
      <c r="C270" s="122" t="s">
        <v>361</v>
      </c>
      <c r="D270" s="122" t="s">
        <v>154</v>
      </c>
      <c r="E270" s="123" t="s">
        <v>362</v>
      </c>
      <c r="F270" s="198" t="s">
        <v>363</v>
      </c>
      <c r="G270" s="199"/>
      <c r="H270" s="199"/>
      <c r="I270" s="199"/>
      <c r="J270" s="124" t="s">
        <v>186</v>
      </c>
      <c r="K270" s="125">
        <v>0.5</v>
      </c>
      <c r="L270" s="200">
        <v>0</v>
      </c>
      <c r="M270" s="199"/>
      <c r="N270" s="201">
        <f>ROUND($L$270*$K$270,2)</f>
        <v>0</v>
      </c>
      <c r="O270" s="199"/>
      <c r="P270" s="199"/>
      <c r="Q270" s="199"/>
      <c r="R270" s="23"/>
      <c r="T270" s="126"/>
      <c r="U270" s="29" t="s">
        <v>41</v>
      </c>
      <c r="V270" s="127">
        <v>0.797</v>
      </c>
      <c r="W270" s="127">
        <f>$V$270*$K$270</f>
        <v>0.3985</v>
      </c>
      <c r="X270" s="127">
        <v>0.00057</v>
      </c>
      <c r="Y270" s="127">
        <f>$X$270*$K$270</f>
        <v>0.000285</v>
      </c>
      <c r="Z270" s="127">
        <v>0</v>
      </c>
      <c r="AA270" s="128">
        <f>$Z$270*$K$270</f>
        <v>0</v>
      </c>
      <c r="AR270" s="6" t="s">
        <v>224</v>
      </c>
      <c r="AT270" s="6" t="s">
        <v>154</v>
      </c>
      <c r="AU270" s="6" t="s">
        <v>91</v>
      </c>
      <c r="AY270" s="6" t="s">
        <v>153</v>
      </c>
      <c r="BE270" s="80">
        <f>IF($U$270="základní",$N$270,0)</f>
        <v>0</v>
      </c>
      <c r="BF270" s="80">
        <f>IF($U$270="snížená",$N$270,0)</f>
        <v>0</v>
      </c>
      <c r="BG270" s="80">
        <f>IF($U$270="zákl. přenesená",$N$270,0)</f>
        <v>0</v>
      </c>
      <c r="BH270" s="80">
        <f>IF($U$270="sníž. přenesená",$N$270,0)</f>
        <v>0</v>
      </c>
      <c r="BI270" s="80">
        <f>IF($U$270="nulová",$N$270,0)</f>
        <v>0</v>
      </c>
      <c r="BJ270" s="6" t="s">
        <v>21</v>
      </c>
      <c r="BK270" s="80">
        <f>ROUND($L$270*$K$270,2)</f>
        <v>0</v>
      </c>
      <c r="BL270" s="6" t="s">
        <v>224</v>
      </c>
    </row>
    <row r="271" spans="2:64" s="6" customFormat="1" ht="15.75" customHeight="1">
      <c r="B271" s="22"/>
      <c r="C271" s="146" t="s">
        <v>364</v>
      </c>
      <c r="D271" s="146" t="s">
        <v>251</v>
      </c>
      <c r="E271" s="147" t="s">
        <v>365</v>
      </c>
      <c r="F271" s="203" t="s">
        <v>366</v>
      </c>
      <c r="G271" s="204"/>
      <c r="H271" s="204"/>
      <c r="I271" s="204"/>
      <c r="J271" s="148" t="s">
        <v>157</v>
      </c>
      <c r="K271" s="149">
        <v>3</v>
      </c>
      <c r="L271" s="205">
        <v>0</v>
      </c>
      <c r="M271" s="204"/>
      <c r="N271" s="206">
        <f>ROUND($L$271*$K$271,2)</f>
        <v>0</v>
      </c>
      <c r="O271" s="199"/>
      <c r="P271" s="199"/>
      <c r="Q271" s="199"/>
      <c r="R271" s="23"/>
      <c r="T271" s="126"/>
      <c r="U271" s="29" t="s">
        <v>41</v>
      </c>
      <c r="V271" s="127">
        <v>0</v>
      </c>
      <c r="W271" s="127">
        <f>$V$271*$K$271</f>
        <v>0</v>
      </c>
      <c r="X271" s="127">
        <v>5E-05</v>
      </c>
      <c r="Y271" s="127">
        <f>$X$271*$K$271</f>
        <v>0.00015000000000000001</v>
      </c>
      <c r="Z271" s="127">
        <v>0</v>
      </c>
      <c r="AA271" s="128">
        <f>$Z$271*$K$271</f>
        <v>0</v>
      </c>
      <c r="AR271" s="6" t="s">
        <v>292</v>
      </c>
      <c r="AT271" s="6" t="s">
        <v>251</v>
      </c>
      <c r="AU271" s="6" t="s">
        <v>91</v>
      </c>
      <c r="AY271" s="6" t="s">
        <v>153</v>
      </c>
      <c r="BE271" s="80">
        <f>IF($U$271="základní",$N$271,0)</f>
        <v>0</v>
      </c>
      <c r="BF271" s="80">
        <f>IF($U$271="snížená",$N$271,0)</f>
        <v>0</v>
      </c>
      <c r="BG271" s="80">
        <f>IF($U$271="zákl. přenesená",$N$271,0)</f>
        <v>0</v>
      </c>
      <c r="BH271" s="80">
        <f>IF($U$271="sníž. přenesená",$N$271,0)</f>
        <v>0</v>
      </c>
      <c r="BI271" s="80">
        <f>IF($U$271="nulová",$N$271,0)</f>
        <v>0</v>
      </c>
      <c r="BJ271" s="6" t="s">
        <v>21</v>
      </c>
      <c r="BK271" s="80">
        <f>ROUND($L$271*$K$271,2)</f>
        <v>0</v>
      </c>
      <c r="BL271" s="6" t="s">
        <v>224</v>
      </c>
    </row>
    <row r="272" spans="2:64" s="6" customFormat="1" ht="15.75" customHeight="1">
      <c r="B272" s="22"/>
      <c r="C272" s="146" t="s">
        <v>367</v>
      </c>
      <c r="D272" s="146" t="s">
        <v>251</v>
      </c>
      <c r="E272" s="147" t="s">
        <v>368</v>
      </c>
      <c r="F272" s="203" t="s">
        <v>369</v>
      </c>
      <c r="G272" s="204"/>
      <c r="H272" s="204"/>
      <c r="I272" s="204"/>
      <c r="J272" s="148" t="s">
        <v>157</v>
      </c>
      <c r="K272" s="149">
        <v>3</v>
      </c>
      <c r="L272" s="205">
        <v>0</v>
      </c>
      <c r="M272" s="204"/>
      <c r="N272" s="206">
        <f>ROUND($L$272*$K$272,2)</f>
        <v>0</v>
      </c>
      <c r="O272" s="199"/>
      <c r="P272" s="199"/>
      <c r="Q272" s="199"/>
      <c r="R272" s="23"/>
      <c r="T272" s="126"/>
      <c r="U272" s="29" t="s">
        <v>41</v>
      </c>
      <c r="V272" s="127">
        <v>0</v>
      </c>
      <c r="W272" s="127">
        <f>$V$272*$K$272</f>
        <v>0</v>
      </c>
      <c r="X272" s="127">
        <v>5E-05</v>
      </c>
      <c r="Y272" s="127">
        <f>$X$272*$K$272</f>
        <v>0.00015000000000000001</v>
      </c>
      <c r="Z272" s="127">
        <v>0</v>
      </c>
      <c r="AA272" s="128">
        <f>$Z$272*$K$272</f>
        <v>0</v>
      </c>
      <c r="AR272" s="6" t="s">
        <v>292</v>
      </c>
      <c r="AT272" s="6" t="s">
        <v>251</v>
      </c>
      <c r="AU272" s="6" t="s">
        <v>91</v>
      </c>
      <c r="AY272" s="6" t="s">
        <v>153</v>
      </c>
      <c r="BE272" s="80">
        <f>IF($U$272="základní",$N$272,0)</f>
        <v>0</v>
      </c>
      <c r="BF272" s="80">
        <f>IF($U$272="snížená",$N$272,0)</f>
        <v>0</v>
      </c>
      <c r="BG272" s="80">
        <f>IF($U$272="zákl. přenesená",$N$272,0)</f>
        <v>0</v>
      </c>
      <c r="BH272" s="80">
        <f>IF($U$272="sníž. přenesená",$N$272,0)</f>
        <v>0</v>
      </c>
      <c r="BI272" s="80">
        <f>IF($U$272="nulová",$N$272,0)</f>
        <v>0</v>
      </c>
      <c r="BJ272" s="6" t="s">
        <v>21</v>
      </c>
      <c r="BK272" s="80">
        <f>ROUND($L$272*$K$272,2)</f>
        <v>0</v>
      </c>
      <c r="BL272" s="6" t="s">
        <v>224</v>
      </c>
    </row>
    <row r="273" spans="2:64" s="6" customFormat="1" ht="15.75" customHeight="1">
      <c r="B273" s="22"/>
      <c r="C273" s="146" t="s">
        <v>370</v>
      </c>
      <c r="D273" s="146" t="s">
        <v>251</v>
      </c>
      <c r="E273" s="147" t="s">
        <v>371</v>
      </c>
      <c r="F273" s="203" t="s">
        <v>372</v>
      </c>
      <c r="G273" s="204"/>
      <c r="H273" s="204"/>
      <c r="I273" s="204"/>
      <c r="J273" s="148" t="s">
        <v>157</v>
      </c>
      <c r="K273" s="149">
        <v>1</v>
      </c>
      <c r="L273" s="205">
        <v>0</v>
      </c>
      <c r="M273" s="204"/>
      <c r="N273" s="206">
        <f>ROUND($L$273*$K$273,2)</f>
        <v>0</v>
      </c>
      <c r="O273" s="199"/>
      <c r="P273" s="199"/>
      <c r="Q273" s="199"/>
      <c r="R273" s="23"/>
      <c r="T273" s="126"/>
      <c r="U273" s="29" t="s">
        <v>41</v>
      </c>
      <c r="V273" s="127">
        <v>0</v>
      </c>
      <c r="W273" s="127">
        <f>$V$273*$K$273</f>
        <v>0</v>
      </c>
      <c r="X273" s="127">
        <v>0.00012</v>
      </c>
      <c r="Y273" s="127">
        <f>$X$273*$K$273</f>
        <v>0.00012</v>
      </c>
      <c r="Z273" s="127">
        <v>0</v>
      </c>
      <c r="AA273" s="128">
        <f>$Z$273*$K$273</f>
        <v>0</v>
      </c>
      <c r="AR273" s="6" t="s">
        <v>292</v>
      </c>
      <c r="AT273" s="6" t="s">
        <v>251</v>
      </c>
      <c r="AU273" s="6" t="s">
        <v>91</v>
      </c>
      <c r="AY273" s="6" t="s">
        <v>153</v>
      </c>
      <c r="BE273" s="80">
        <f>IF($U$273="základní",$N$273,0)</f>
        <v>0</v>
      </c>
      <c r="BF273" s="80">
        <f>IF($U$273="snížená",$N$273,0)</f>
        <v>0</v>
      </c>
      <c r="BG273" s="80">
        <f>IF($U$273="zákl. přenesená",$N$273,0)</f>
        <v>0</v>
      </c>
      <c r="BH273" s="80">
        <f>IF($U$273="sníž. přenesená",$N$273,0)</f>
        <v>0</v>
      </c>
      <c r="BI273" s="80">
        <f>IF($U$273="nulová",$N$273,0)</f>
        <v>0</v>
      </c>
      <c r="BJ273" s="6" t="s">
        <v>21</v>
      </c>
      <c r="BK273" s="80">
        <f>ROUND($L$273*$K$273,2)</f>
        <v>0</v>
      </c>
      <c r="BL273" s="6" t="s">
        <v>224</v>
      </c>
    </row>
    <row r="274" spans="2:64" s="6" customFormat="1" ht="15.75" customHeight="1">
      <c r="B274" s="22"/>
      <c r="C274" s="146" t="s">
        <v>373</v>
      </c>
      <c r="D274" s="146" t="s">
        <v>251</v>
      </c>
      <c r="E274" s="147" t="s">
        <v>374</v>
      </c>
      <c r="F274" s="203" t="s">
        <v>375</v>
      </c>
      <c r="G274" s="204"/>
      <c r="H274" s="204"/>
      <c r="I274" s="204"/>
      <c r="J274" s="148" t="s">
        <v>157</v>
      </c>
      <c r="K274" s="149">
        <v>1</v>
      </c>
      <c r="L274" s="205">
        <v>0</v>
      </c>
      <c r="M274" s="204"/>
      <c r="N274" s="206">
        <f>ROUND($L$274*$K$274,2)</f>
        <v>0</v>
      </c>
      <c r="O274" s="199"/>
      <c r="P274" s="199"/>
      <c r="Q274" s="199"/>
      <c r="R274" s="23"/>
      <c r="T274" s="126"/>
      <c r="U274" s="29" t="s">
        <v>41</v>
      </c>
      <c r="V274" s="127">
        <v>0</v>
      </c>
      <c r="W274" s="127">
        <f>$V$274*$K$274</f>
        <v>0</v>
      </c>
      <c r="X274" s="127">
        <v>5E-05</v>
      </c>
      <c r="Y274" s="127">
        <f>$X$274*$K$274</f>
        <v>5E-05</v>
      </c>
      <c r="Z274" s="127">
        <v>0</v>
      </c>
      <c r="AA274" s="128">
        <f>$Z$274*$K$274</f>
        <v>0</v>
      </c>
      <c r="AR274" s="6" t="s">
        <v>292</v>
      </c>
      <c r="AT274" s="6" t="s">
        <v>251</v>
      </c>
      <c r="AU274" s="6" t="s">
        <v>91</v>
      </c>
      <c r="AY274" s="6" t="s">
        <v>153</v>
      </c>
      <c r="BE274" s="80">
        <f>IF($U$274="základní",$N$274,0)</f>
        <v>0</v>
      </c>
      <c r="BF274" s="80">
        <f>IF($U$274="snížená",$N$274,0)</f>
        <v>0</v>
      </c>
      <c r="BG274" s="80">
        <f>IF($U$274="zákl. přenesená",$N$274,0)</f>
        <v>0</v>
      </c>
      <c r="BH274" s="80">
        <f>IF($U$274="sníž. přenesená",$N$274,0)</f>
        <v>0</v>
      </c>
      <c r="BI274" s="80">
        <f>IF($U$274="nulová",$N$274,0)</f>
        <v>0</v>
      </c>
      <c r="BJ274" s="6" t="s">
        <v>21</v>
      </c>
      <c r="BK274" s="80">
        <f>ROUND($L$274*$K$274,2)</f>
        <v>0</v>
      </c>
      <c r="BL274" s="6" t="s">
        <v>224</v>
      </c>
    </row>
    <row r="275" spans="2:64" s="6" customFormat="1" ht="27" customHeight="1">
      <c r="B275" s="22"/>
      <c r="C275" s="122" t="s">
        <v>376</v>
      </c>
      <c r="D275" s="122" t="s">
        <v>154</v>
      </c>
      <c r="E275" s="123" t="s">
        <v>377</v>
      </c>
      <c r="F275" s="198" t="s">
        <v>378</v>
      </c>
      <c r="G275" s="199"/>
      <c r="H275" s="199"/>
      <c r="I275" s="199"/>
      <c r="J275" s="124" t="s">
        <v>198</v>
      </c>
      <c r="K275" s="125">
        <v>1</v>
      </c>
      <c r="L275" s="200">
        <v>0</v>
      </c>
      <c r="M275" s="199"/>
      <c r="N275" s="201">
        <f>ROUND($L$275*$K$275,2)</f>
        <v>0</v>
      </c>
      <c r="O275" s="199"/>
      <c r="P275" s="199"/>
      <c r="Q275" s="199"/>
      <c r="R275" s="23"/>
      <c r="T275" s="126"/>
      <c r="U275" s="29" t="s">
        <v>41</v>
      </c>
      <c r="V275" s="127">
        <v>0.174</v>
      </c>
      <c r="W275" s="127">
        <f>$V$275*$K$275</f>
        <v>0.174</v>
      </c>
      <c r="X275" s="127">
        <v>0</v>
      </c>
      <c r="Y275" s="127">
        <f>$X$275*$K$275</f>
        <v>0</v>
      </c>
      <c r="Z275" s="127">
        <v>0</v>
      </c>
      <c r="AA275" s="128">
        <f>$Z$275*$K$275</f>
        <v>0</v>
      </c>
      <c r="AR275" s="6" t="s">
        <v>224</v>
      </c>
      <c r="AT275" s="6" t="s">
        <v>154</v>
      </c>
      <c r="AU275" s="6" t="s">
        <v>91</v>
      </c>
      <c r="AY275" s="6" t="s">
        <v>153</v>
      </c>
      <c r="BE275" s="80">
        <f>IF($U$275="základní",$N$275,0)</f>
        <v>0</v>
      </c>
      <c r="BF275" s="80">
        <f>IF($U$275="snížená",$N$275,0)</f>
        <v>0</v>
      </c>
      <c r="BG275" s="80">
        <f>IF($U$275="zákl. přenesená",$N$275,0)</f>
        <v>0</v>
      </c>
      <c r="BH275" s="80">
        <f>IF($U$275="sníž. přenesená",$N$275,0)</f>
        <v>0</v>
      </c>
      <c r="BI275" s="80">
        <f>IF($U$275="nulová",$N$275,0)</f>
        <v>0</v>
      </c>
      <c r="BJ275" s="6" t="s">
        <v>21</v>
      </c>
      <c r="BK275" s="80">
        <f>ROUND($L$275*$K$275,2)</f>
        <v>0</v>
      </c>
      <c r="BL275" s="6" t="s">
        <v>224</v>
      </c>
    </row>
    <row r="276" spans="2:64" s="6" customFormat="1" ht="27" customHeight="1">
      <c r="B276" s="22"/>
      <c r="C276" s="122" t="s">
        <v>379</v>
      </c>
      <c r="D276" s="122" t="s">
        <v>154</v>
      </c>
      <c r="E276" s="123" t="s">
        <v>380</v>
      </c>
      <c r="F276" s="198" t="s">
        <v>381</v>
      </c>
      <c r="G276" s="199"/>
      <c r="H276" s="199"/>
      <c r="I276" s="199"/>
      <c r="J276" s="124" t="s">
        <v>198</v>
      </c>
      <c r="K276" s="125">
        <v>1</v>
      </c>
      <c r="L276" s="200">
        <v>0</v>
      </c>
      <c r="M276" s="199"/>
      <c r="N276" s="201">
        <f>ROUND($L$276*$K$276,2)</f>
        <v>0</v>
      </c>
      <c r="O276" s="199"/>
      <c r="P276" s="199"/>
      <c r="Q276" s="199"/>
      <c r="R276" s="23"/>
      <c r="T276" s="126"/>
      <c r="U276" s="29" t="s">
        <v>41</v>
      </c>
      <c r="V276" s="127">
        <v>0.211</v>
      </c>
      <c r="W276" s="127">
        <f>$V$276*$K$276</f>
        <v>0.211</v>
      </c>
      <c r="X276" s="127">
        <v>0</v>
      </c>
      <c r="Y276" s="127">
        <f>$X$276*$K$276</f>
        <v>0</v>
      </c>
      <c r="Z276" s="127">
        <v>0</v>
      </c>
      <c r="AA276" s="128">
        <f>$Z$276*$K$276</f>
        <v>0</v>
      </c>
      <c r="AR276" s="6" t="s">
        <v>224</v>
      </c>
      <c r="AT276" s="6" t="s">
        <v>154</v>
      </c>
      <c r="AU276" s="6" t="s">
        <v>91</v>
      </c>
      <c r="AY276" s="6" t="s">
        <v>153</v>
      </c>
      <c r="BE276" s="80">
        <f>IF($U$276="základní",$N$276,0)</f>
        <v>0</v>
      </c>
      <c r="BF276" s="80">
        <f>IF($U$276="snížená",$N$276,0)</f>
        <v>0</v>
      </c>
      <c r="BG276" s="80">
        <f>IF($U$276="zákl. přenesená",$N$276,0)</f>
        <v>0</v>
      </c>
      <c r="BH276" s="80">
        <f>IF($U$276="sníž. přenesená",$N$276,0)</f>
        <v>0</v>
      </c>
      <c r="BI276" s="80">
        <f>IF($U$276="nulová",$N$276,0)</f>
        <v>0</v>
      </c>
      <c r="BJ276" s="6" t="s">
        <v>21</v>
      </c>
      <c r="BK276" s="80">
        <f>ROUND($L$276*$K$276,2)</f>
        <v>0</v>
      </c>
      <c r="BL276" s="6" t="s">
        <v>224</v>
      </c>
    </row>
    <row r="277" spans="2:64" s="6" customFormat="1" ht="27" customHeight="1">
      <c r="B277" s="22"/>
      <c r="C277" s="122" t="s">
        <v>382</v>
      </c>
      <c r="D277" s="122" t="s">
        <v>154</v>
      </c>
      <c r="E277" s="123" t="s">
        <v>383</v>
      </c>
      <c r="F277" s="198" t="s">
        <v>384</v>
      </c>
      <c r="G277" s="199"/>
      <c r="H277" s="199"/>
      <c r="I277" s="199"/>
      <c r="J277" s="124" t="s">
        <v>157</v>
      </c>
      <c r="K277" s="125">
        <v>1</v>
      </c>
      <c r="L277" s="200">
        <v>0</v>
      </c>
      <c r="M277" s="199"/>
      <c r="N277" s="201">
        <f>ROUND($L$277*$K$277,2)</f>
        <v>0</v>
      </c>
      <c r="O277" s="199"/>
      <c r="P277" s="199"/>
      <c r="Q277" s="199"/>
      <c r="R277" s="23"/>
      <c r="T277" s="126"/>
      <c r="U277" s="29" t="s">
        <v>41</v>
      </c>
      <c r="V277" s="127">
        <v>2.54</v>
      </c>
      <c r="W277" s="127">
        <f>$V$277*$K$277</f>
        <v>2.54</v>
      </c>
      <c r="X277" s="127">
        <v>0.0054</v>
      </c>
      <c r="Y277" s="127">
        <f>$X$277*$K$277</f>
        <v>0.0054</v>
      </c>
      <c r="Z277" s="127">
        <v>0</v>
      </c>
      <c r="AA277" s="128">
        <f>$Z$277*$K$277</f>
        <v>0</v>
      </c>
      <c r="AR277" s="6" t="s">
        <v>224</v>
      </c>
      <c r="AT277" s="6" t="s">
        <v>154</v>
      </c>
      <c r="AU277" s="6" t="s">
        <v>91</v>
      </c>
      <c r="AY277" s="6" t="s">
        <v>153</v>
      </c>
      <c r="BE277" s="80">
        <f>IF($U$277="základní",$N$277,0)</f>
        <v>0</v>
      </c>
      <c r="BF277" s="80">
        <f>IF($U$277="snížená",$N$277,0)</f>
        <v>0</v>
      </c>
      <c r="BG277" s="80">
        <f>IF($U$277="zákl. přenesená",$N$277,0)</f>
        <v>0</v>
      </c>
      <c r="BH277" s="80">
        <f>IF($U$277="sníž. přenesená",$N$277,0)</f>
        <v>0</v>
      </c>
      <c r="BI277" s="80">
        <f>IF($U$277="nulová",$N$277,0)</f>
        <v>0</v>
      </c>
      <c r="BJ277" s="6" t="s">
        <v>21</v>
      </c>
      <c r="BK277" s="80">
        <f>ROUND($L$277*$K$277,2)</f>
        <v>0</v>
      </c>
      <c r="BL277" s="6" t="s">
        <v>224</v>
      </c>
    </row>
    <row r="278" spans="2:64" s="6" customFormat="1" ht="27" customHeight="1">
      <c r="B278" s="22"/>
      <c r="C278" s="122" t="s">
        <v>385</v>
      </c>
      <c r="D278" s="122" t="s">
        <v>154</v>
      </c>
      <c r="E278" s="123" t="s">
        <v>386</v>
      </c>
      <c r="F278" s="198" t="s">
        <v>387</v>
      </c>
      <c r="G278" s="199"/>
      <c r="H278" s="199"/>
      <c r="I278" s="199"/>
      <c r="J278" s="124" t="s">
        <v>157</v>
      </c>
      <c r="K278" s="125">
        <v>1</v>
      </c>
      <c r="L278" s="200">
        <v>0</v>
      </c>
      <c r="M278" s="199"/>
      <c r="N278" s="201">
        <f>ROUND($L$278*$K$278,2)</f>
        <v>0</v>
      </c>
      <c r="O278" s="199"/>
      <c r="P278" s="199"/>
      <c r="Q278" s="199"/>
      <c r="R278" s="23"/>
      <c r="T278" s="126"/>
      <c r="U278" s="29" t="s">
        <v>41</v>
      </c>
      <c r="V278" s="127">
        <v>2.54</v>
      </c>
      <c r="W278" s="127">
        <f>$V$278*$K$278</f>
        <v>2.54</v>
      </c>
      <c r="X278" s="127">
        <v>0.0064</v>
      </c>
      <c r="Y278" s="127">
        <f>$X$278*$K$278</f>
        <v>0.0064</v>
      </c>
      <c r="Z278" s="127">
        <v>0</v>
      </c>
      <c r="AA278" s="128">
        <f>$Z$278*$K$278</f>
        <v>0</v>
      </c>
      <c r="AR278" s="6" t="s">
        <v>224</v>
      </c>
      <c r="AT278" s="6" t="s">
        <v>154</v>
      </c>
      <c r="AU278" s="6" t="s">
        <v>91</v>
      </c>
      <c r="AY278" s="6" t="s">
        <v>153</v>
      </c>
      <c r="BE278" s="80">
        <f>IF($U$278="základní",$N$278,0)</f>
        <v>0</v>
      </c>
      <c r="BF278" s="80">
        <f>IF($U$278="snížená",$N$278,0)</f>
        <v>0</v>
      </c>
      <c r="BG278" s="80">
        <f>IF($U$278="zákl. přenesená",$N$278,0)</f>
        <v>0</v>
      </c>
      <c r="BH278" s="80">
        <f>IF($U$278="sníž. přenesená",$N$278,0)</f>
        <v>0</v>
      </c>
      <c r="BI278" s="80">
        <f>IF($U$278="nulová",$N$278,0)</f>
        <v>0</v>
      </c>
      <c r="BJ278" s="6" t="s">
        <v>21</v>
      </c>
      <c r="BK278" s="80">
        <f>ROUND($L$278*$K$278,2)</f>
        <v>0</v>
      </c>
      <c r="BL278" s="6" t="s">
        <v>224</v>
      </c>
    </row>
    <row r="279" spans="2:64" s="6" customFormat="1" ht="27" customHeight="1">
      <c r="B279" s="22"/>
      <c r="C279" s="122" t="s">
        <v>388</v>
      </c>
      <c r="D279" s="122" t="s">
        <v>154</v>
      </c>
      <c r="E279" s="123" t="s">
        <v>389</v>
      </c>
      <c r="F279" s="198" t="s">
        <v>390</v>
      </c>
      <c r="G279" s="199"/>
      <c r="H279" s="199"/>
      <c r="I279" s="199"/>
      <c r="J279" s="124" t="s">
        <v>186</v>
      </c>
      <c r="K279" s="125">
        <v>5</v>
      </c>
      <c r="L279" s="200">
        <v>0</v>
      </c>
      <c r="M279" s="199"/>
      <c r="N279" s="201">
        <f>ROUND($L$279*$K$279,2)</f>
        <v>0</v>
      </c>
      <c r="O279" s="199"/>
      <c r="P279" s="199"/>
      <c r="Q279" s="199"/>
      <c r="R279" s="23"/>
      <c r="T279" s="126"/>
      <c r="U279" s="29" t="s">
        <v>41</v>
      </c>
      <c r="V279" s="127">
        <v>0.048</v>
      </c>
      <c r="W279" s="127">
        <f>$V$279*$K$279</f>
        <v>0.24</v>
      </c>
      <c r="X279" s="127">
        <v>0</v>
      </c>
      <c r="Y279" s="127">
        <f>$X$279*$K$279</f>
        <v>0</v>
      </c>
      <c r="Z279" s="127">
        <v>0</v>
      </c>
      <c r="AA279" s="128">
        <f>$Z$279*$K$279</f>
        <v>0</v>
      </c>
      <c r="AR279" s="6" t="s">
        <v>224</v>
      </c>
      <c r="AT279" s="6" t="s">
        <v>154</v>
      </c>
      <c r="AU279" s="6" t="s">
        <v>91</v>
      </c>
      <c r="AY279" s="6" t="s">
        <v>153</v>
      </c>
      <c r="BE279" s="80">
        <f>IF($U$279="základní",$N$279,0)</f>
        <v>0</v>
      </c>
      <c r="BF279" s="80">
        <f>IF($U$279="snížená",$N$279,0)</f>
        <v>0</v>
      </c>
      <c r="BG279" s="80">
        <f>IF($U$279="zákl. přenesená",$N$279,0)</f>
        <v>0</v>
      </c>
      <c r="BH279" s="80">
        <f>IF($U$279="sníž. přenesená",$N$279,0)</f>
        <v>0</v>
      </c>
      <c r="BI279" s="80">
        <f>IF($U$279="nulová",$N$279,0)</f>
        <v>0</v>
      </c>
      <c r="BJ279" s="6" t="s">
        <v>21</v>
      </c>
      <c r="BK279" s="80">
        <f>ROUND($L$279*$K$279,2)</f>
        <v>0</v>
      </c>
      <c r="BL279" s="6" t="s">
        <v>224</v>
      </c>
    </row>
    <row r="280" spans="2:64" s="6" customFormat="1" ht="15.75" customHeight="1">
      <c r="B280" s="22"/>
      <c r="C280" s="122" t="s">
        <v>391</v>
      </c>
      <c r="D280" s="122" t="s">
        <v>154</v>
      </c>
      <c r="E280" s="123" t="s">
        <v>392</v>
      </c>
      <c r="F280" s="198" t="s">
        <v>393</v>
      </c>
      <c r="G280" s="199"/>
      <c r="H280" s="199"/>
      <c r="I280" s="199"/>
      <c r="J280" s="124" t="s">
        <v>198</v>
      </c>
      <c r="K280" s="125">
        <v>1</v>
      </c>
      <c r="L280" s="200">
        <v>0</v>
      </c>
      <c r="M280" s="199"/>
      <c r="N280" s="201">
        <f>ROUND($L$280*$K$280,2)</f>
        <v>0</v>
      </c>
      <c r="O280" s="199"/>
      <c r="P280" s="199"/>
      <c r="Q280" s="199"/>
      <c r="R280" s="23"/>
      <c r="T280" s="126"/>
      <c r="U280" s="29" t="s">
        <v>41</v>
      </c>
      <c r="V280" s="127">
        <v>0.048</v>
      </c>
      <c r="W280" s="127">
        <f>$V$280*$K$280</f>
        <v>0.048</v>
      </c>
      <c r="X280" s="127">
        <v>0</v>
      </c>
      <c r="Y280" s="127">
        <f>$X$280*$K$280</f>
        <v>0</v>
      </c>
      <c r="Z280" s="127">
        <v>0</v>
      </c>
      <c r="AA280" s="128">
        <f>$Z$280*$K$280</f>
        <v>0</v>
      </c>
      <c r="AR280" s="6" t="s">
        <v>224</v>
      </c>
      <c r="AT280" s="6" t="s">
        <v>154</v>
      </c>
      <c r="AU280" s="6" t="s">
        <v>91</v>
      </c>
      <c r="AY280" s="6" t="s">
        <v>153</v>
      </c>
      <c r="BE280" s="80">
        <f>IF($U$280="základní",$N$280,0)</f>
        <v>0</v>
      </c>
      <c r="BF280" s="80">
        <f>IF($U$280="snížená",$N$280,0)</f>
        <v>0</v>
      </c>
      <c r="BG280" s="80">
        <f>IF($U$280="zákl. přenesená",$N$280,0)</f>
        <v>0</v>
      </c>
      <c r="BH280" s="80">
        <f>IF($U$280="sníž. přenesená",$N$280,0)</f>
        <v>0</v>
      </c>
      <c r="BI280" s="80">
        <f>IF($U$280="nulová",$N$280,0)</f>
        <v>0</v>
      </c>
      <c r="BJ280" s="6" t="s">
        <v>21</v>
      </c>
      <c r="BK280" s="80">
        <f>ROUND($L$280*$K$280,2)</f>
        <v>0</v>
      </c>
      <c r="BL280" s="6" t="s">
        <v>224</v>
      </c>
    </row>
    <row r="281" spans="2:64" s="6" customFormat="1" ht="27" customHeight="1">
      <c r="B281" s="22"/>
      <c r="C281" s="122" t="s">
        <v>394</v>
      </c>
      <c r="D281" s="122" t="s">
        <v>154</v>
      </c>
      <c r="E281" s="123" t="s">
        <v>395</v>
      </c>
      <c r="F281" s="198" t="s">
        <v>396</v>
      </c>
      <c r="G281" s="199"/>
      <c r="H281" s="199"/>
      <c r="I281" s="199"/>
      <c r="J281" s="124" t="s">
        <v>164</v>
      </c>
      <c r="K281" s="125">
        <v>0.014</v>
      </c>
      <c r="L281" s="200">
        <v>0</v>
      </c>
      <c r="M281" s="199"/>
      <c r="N281" s="201">
        <f>ROUND($L$281*$K$281,2)</f>
        <v>0</v>
      </c>
      <c r="O281" s="199"/>
      <c r="P281" s="199"/>
      <c r="Q281" s="199"/>
      <c r="R281" s="23"/>
      <c r="T281" s="126"/>
      <c r="U281" s="29" t="s">
        <v>41</v>
      </c>
      <c r="V281" s="127">
        <v>1.47</v>
      </c>
      <c r="W281" s="127">
        <f>$V$281*$K$281</f>
        <v>0.02058</v>
      </c>
      <c r="X281" s="127">
        <v>0</v>
      </c>
      <c r="Y281" s="127">
        <f>$X$281*$K$281</f>
        <v>0</v>
      </c>
      <c r="Z281" s="127">
        <v>0</v>
      </c>
      <c r="AA281" s="128">
        <f>$Z$281*$K$281</f>
        <v>0</v>
      </c>
      <c r="AR281" s="6" t="s">
        <v>224</v>
      </c>
      <c r="AT281" s="6" t="s">
        <v>154</v>
      </c>
      <c r="AU281" s="6" t="s">
        <v>91</v>
      </c>
      <c r="AY281" s="6" t="s">
        <v>153</v>
      </c>
      <c r="BE281" s="80">
        <f>IF($U$281="základní",$N$281,0)</f>
        <v>0</v>
      </c>
      <c r="BF281" s="80">
        <f>IF($U$281="snížená",$N$281,0)</f>
        <v>0</v>
      </c>
      <c r="BG281" s="80">
        <f>IF($U$281="zákl. přenesená",$N$281,0)</f>
        <v>0</v>
      </c>
      <c r="BH281" s="80">
        <f>IF($U$281="sníž. přenesená",$N$281,0)</f>
        <v>0</v>
      </c>
      <c r="BI281" s="80">
        <f>IF($U$281="nulová",$N$281,0)</f>
        <v>0</v>
      </c>
      <c r="BJ281" s="6" t="s">
        <v>21</v>
      </c>
      <c r="BK281" s="80">
        <f>ROUND($L$281*$K$281,2)</f>
        <v>0</v>
      </c>
      <c r="BL281" s="6" t="s">
        <v>224</v>
      </c>
    </row>
    <row r="282" spans="2:63" s="112" customFormat="1" ht="30.75" customHeight="1">
      <c r="B282" s="113"/>
      <c r="D282" s="121" t="s">
        <v>110</v>
      </c>
      <c r="N282" s="196">
        <f>$BK$282</f>
        <v>0</v>
      </c>
      <c r="O282" s="197"/>
      <c r="P282" s="197"/>
      <c r="Q282" s="197"/>
      <c r="R282" s="116"/>
      <c r="T282" s="117"/>
      <c r="W282" s="118">
        <f>SUM($W$283:$W$289)</f>
        <v>14.925886</v>
      </c>
      <c r="Y282" s="118">
        <f>SUM($Y$283:$Y$289)</f>
        <v>0.017570000000000002</v>
      </c>
      <c r="AA282" s="119">
        <f>SUM($AA$283:$AA$289)</f>
        <v>0</v>
      </c>
      <c r="AR282" s="115" t="s">
        <v>91</v>
      </c>
      <c r="AT282" s="115" t="s">
        <v>75</v>
      </c>
      <c r="AU282" s="115" t="s">
        <v>21</v>
      </c>
      <c r="AY282" s="115" t="s">
        <v>153</v>
      </c>
      <c r="BK282" s="120">
        <f>SUM($BK$283:$BK$289)</f>
        <v>0</v>
      </c>
    </row>
    <row r="283" spans="2:64" s="6" customFormat="1" ht="27" customHeight="1">
      <c r="B283" s="22"/>
      <c r="C283" s="122" t="s">
        <v>397</v>
      </c>
      <c r="D283" s="122" t="s">
        <v>154</v>
      </c>
      <c r="E283" s="123" t="s">
        <v>398</v>
      </c>
      <c r="F283" s="198" t="s">
        <v>399</v>
      </c>
      <c r="G283" s="199"/>
      <c r="H283" s="199"/>
      <c r="I283" s="199"/>
      <c r="J283" s="124" t="s">
        <v>186</v>
      </c>
      <c r="K283" s="125">
        <v>14</v>
      </c>
      <c r="L283" s="200">
        <v>0</v>
      </c>
      <c r="M283" s="199"/>
      <c r="N283" s="201">
        <f>ROUND($L$283*$K$283,2)</f>
        <v>0</v>
      </c>
      <c r="O283" s="199"/>
      <c r="P283" s="199"/>
      <c r="Q283" s="199"/>
      <c r="R283" s="23"/>
      <c r="T283" s="126"/>
      <c r="U283" s="29" t="s">
        <v>41</v>
      </c>
      <c r="V283" s="127">
        <v>0.616</v>
      </c>
      <c r="W283" s="127">
        <f>$V$283*$K$283</f>
        <v>8.624</v>
      </c>
      <c r="X283" s="127">
        <v>0.00096</v>
      </c>
      <c r="Y283" s="127">
        <f>$X$283*$K$283</f>
        <v>0.01344</v>
      </c>
      <c r="Z283" s="127">
        <v>0</v>
      </c>
      <c r="AA283" s="128">
        <f>$Z$283*$K$283</f>
        <v>0</v>
      </c>
      <c r="AR283" s="6" t="s">
        <v>224</v>
      </c>
      <c r="AT283" s="6" t="s">
        <v>154</v>
      </c>
      <c r="AU283" s="6" t="s">
        <v>91</v>
      </c>
      <c r="AY283" s="6" t="s">
        <v>153</v>
      </c>
      <c r="BE283" s="80">
        <f>IF($U$283="základní",$N$283,0)</f>
        <v>0</v>
      </c>
      <c r="BF283" s="80">
        <f>IF($U$283="snížená",$N$283,0)</f>
        <v>0</v>
      </c>
      <c r="BG283" s="80">
        <f>IF($U$283="zákl. přenesená",$N$283,0)</f>
        <v>0</v>
      </c>
      <c r="BH283" s="80">
        <f>IF($U$283="sníž. přenesená",$N$283,0)</f>
        <v>0</v>
      </c>
      <c r="BI283" s="80">
        <f>IF($U$283="nulová",$N$283,0)</f>
        <v>0</v>
      </c>
      <c r="BJ283" s="6" t="s">
        <v>21</v>
      </c>
      <c r="BK283" s="80">
        <f>ROUND($L$283*$K$283,2)</f>
        <v>0</v>
      </c>
      <c r="BL283" s="6" t="s">
        <v>224</v>
      </c>
    </row>
    <row r="284" spans="2:64" s="6" customFormat="1" ht="15.75" customHeight="1">
      <c r="B284" s="22"/>
      <c r="C284" s="122" t="s">
        <v>400</v>
      </c>
      <c r="D284" s="122" t="s">
        <v>154</v>
      </c>
      <c r="E284" s="123" t="s">
        <v>401</v>
      </c>
      <c r="F284" s="198" t="s">
        <v>402</v>
      </c>
      <c r="G284" s="199"/>
      <c r="H284" s="199"/>
      <c r="I284" s="199"/>
      <c r="J284" s="124" t="s">
        <v>157</v>
      </c>
      <c r="K284" s="125">
        <v>6</v>
      </c>
      <c r="L284" s="200">
        <v>0</v>
      </c>
      <c r="M284" s="199"/>
      <c r="N284" s="201">
        <f>ROUND($L$284*$K$284,2)</f>
        <v>0</v>
      </c>
      <c r="O284" s="199"/>
      <c r="P284" s="199"/>
      <c r="Q284" s="199"/>
      <c r="R284" s="23"/>
      <c r="T284" s="126"/>
      <c r="U284" s="29" t="s">
        <v>41</v>
      </c>
      <c r="V284" s="127">
        <v>0.425</v>
      </c>
      <c r="W284" s="127">
        <f>$V$284*$K$284</f>
        <v>2.55</v>
      </c>
      <c r="X284" s="127">
        <v>0</v>
      </c>
      <c r="Y284" s="127">
        <f>$X$284*$K$284</f>
        <v>0</v>
      </c>
      <c r="Z284" s="127">
        <v>0</v>
      </c>
      <c r="AA284" s="128">
        <f>$Z$284*$K$284</f>
        <v>0</v>
      </c>
      <c r="AR284" s="6" t="s">
        <v>224</v>
      </c>
      <c r="AT284" s="6" t="s">
        <v>154</v>
      </c>
      <c r="AU284" s="6" t="s">
        <v>91</v>
      </c>
      <c r="AY284" s="6" t="s">
        <v>153</v>
      </c>
      <c r="BE284" s="80">
        <f>IF($U$284="základní",$N$284,0)</f>
        <v>0</v>
      </c>
      <c r="BF284" s="80">
        <f>IF($U$284="snížená",$N$284,0)</f>
        <v>0</v>
      </c>
      <c r="BG284" s="80">
        <f>IF($U$284="zákl. přenesená",$N$284,0)</f>
        <v>0</v>
      </c>
      <c r="BH284" s="80">
        <f>IF($U$284="sníž. přenesená",$N$284,0)</f>
        <v>0</v>
      </c>
      <c r="BI284" s="80">
        <f>IF($U$284="nulová",$N$284,0)</f>
        <v>0</v>
      </c>
      <c r="BJ284" s="6" t="s">
        <v>21</v>
      </c>
      <c r="BK284" s="80">
        <f>ROUND($L$284*$K$284,2)</f>
        <v>0</v>
      </c>
      <c r="BL284" s="6" t="s">
        <v>224</v>
      </c>
    </row>
    <row r="285" spans="2:64" s="6" customFormat="1" ht="27" customHeight="1">
      <c r="B285" s="22"/>
      <c r="C285" s="122" t="s">
        <v>403</v>
      </c>
      <c r="D285" s="122" t="s">
        <v>154</v>
      </c>
      <c r="E285" s="123" t="s">
        <v>404</v>
      </c>
      <c r="F285" s="198" t="s">
        <v>405</v>
      </c>
      <c r="G285" s="199"/>
      <c r="H285" s="199"/>
      <c r="I285" s="199"/>
      <c r="J285" s="124" t="s">
        <v>157</v>
      </c>
      <c r="K285" s="125">
        <v>6</v>
      </c>
      <c r="L285" s="200">
        <v>0</v>
      </c>
      <c r="M285" s="199"/>
      <c r="N285" s="201">
        <f>ROUND($L$285*$K$285,2)</f>
        <v>0</v>
      </c>
      <c r="O285" s="199"/>
      <c r="P285" s="199"/>
      <c r="Q285" s="199"/>
      <c r="R285" s="23"/>
      <c r="T285" s="126"/>
      <c r="U285" s="29" t="s">
        <v>41</v>
      </c>
      <c r="V285" s="127">
        <v>0.26</v>
      </c>
      <c r="W285" s="127">
        <f>$V$285*$K$285</f>
        <v>1.56</v>
      </c>
      <c r="X285" s="127">
        <v>0.00022</v>
      </c>
      <c r="Y285" s="127">
        <f>$X$285*$K$285</f>
        <v>0.00132</v>
      </c>
      <c r="Z285" s="127">
        <v>0</v>
      </c>
      <c r="AA285" s="128">
        <f>$Z$285*$K$285</f>
        <v>0</v>
      </c>
      <c r="AR285" s="6" t="s">
        <v>224</v>
      </c>
      <c r="AT285" s="6" t="s">
        <v>154</v>
      </c>
      <c r="AU285" s="6" t="s">
        <v>91</v>
      </c>
      <c r="AY285" s="6" t="s">
        <v>153</v>
      </c>
      <c r="BE285" s="80">
        <f>IF($U$285="základní",$N$285,0)</f>
        <v>0</v>
      </c>
      <c r="BF285" s="80">
        <f>IF($U$285="snížená",$N$285,0)</f>
        <v>0</v>
      </c>
      <c r="BG285" s="80">
        <f>IF($U$285="zákl. přenesená",$N$285,0)</f>
        <v>0</v>
      </c>
      <c r="BH285" s="80">
        <f>IF($U$285="sníž. přenesená",$N$285,0)</f>
        <v>0</v>
      </c>
      <c r="BI285" s="80">
        <f>IF($U$285="nulová",$N$285,0)</f>
        <v>0</v>
      </c>
      <c r="BJ285" s="6" t="s">
        <v>21</v>
      </c>
      <c r="BK285" s="80">
        <f>ROUND($L$285*$K$285,2)</f>
        <v>0</v>
      </c>
      <c r="BL285" s="6" t="s">
        <v>224</v>
      </c>
    </row>
    <row r="286" spans="2:64" s="6" customFormat="1" ht="27" customHeight="1">
      <c r="B286" s="22"/>
      <c r="C286" s="122" t="s">
        <v>406</v>
      </c>
      <c r="D286" s="122" t="s">
        <v>154</v>
      </c>
      <c r="E286" s="123" t="s">
        <v>407</v>
      </c>
      <c r="F286" s="198" t="s">
        <v>408</v>
      </c>
      <c r="G286" s="199"/>
      <c r="H286" s="199"/>
      <c r="I286" s="199"/>
      <c r="J286" s="124" t="s">
        <v>186</v>
      </c>
      <c r="K286" s="125">
        <v>14</v>
      </c>
      <c r="L286" s="200">
        <v>0</v>
      </c>
      <c r="M286" s="199"/>
      <c r="N286" s="201">
        <f>ROUND($L$286*$K$286,2)</f>
        <v>0</v>
      </c>
      <c r="O286" s="199"/>
      <c r="P286" s="199"/>
      <c r="Q286" s="199"/>
      <c r="R286" s="23"/>
      <c r="T286" s="126"/>
      <c r="U286" s="29" t="s">
        <v>41</v>
      </c>
      <c r="V286" s="127">
        <v>0.067</v>
      </c>
      <c r="W286" s="127">
        <f>$V$286*$K$286</f>
        <v>0.9380000000000001</v>
      </c>
      <c r="X286" s="127">
        <v>0.00019</v>
      </c>
      <c r="Y286" s="127">
        <f>$X$286*$K$286</f>
        <v>0.00266</v>
      </c>
      <c r="Z286" s="127">
        <v>0</v>
      </c>
      <c r="AA286" s="128">
        <f>$Z$286*$K$286</f>
        <v>0</v>
      </c>
      <c r="AR286" s="6" t="s">
        <v>224</v>
      </c>
      <c r="AT286" s="6" t="s">
        <v>154</v>
      </c>
      <c r="AU286" s="6" t="s">
        <v>91</v>
      </c>
      <c r="AY286" s="6" t="s">
        <v>153</v>
      </c>
      <c r="BE286" s="80">
        <f>IF($U$286="základní",$N$286,0)</f>
        <v>0</v>
      </c>
      <c r="BF286" s="80">
        <f>IF($U$286="snížená",$N$286,0)</f>
        <v>0</v>
      </c>
      <c r="BG286" s="80">
        <f>IF($U$286="zákl. přenesená",$N$286,0)</f>
        <v>0</v>
      </c>
      <c r="BH286" s="80">
        <f>IF($U$286="sníž. přenesená",$N$286,0)</f>
        <v>0</v>
      </c>
      <c r="BI286" s="80">
        <f>IF($U$286="nulová",$N$286,0)</f>
        <v>0</v>
      </c>
      <c r="BJ286" s="6" t="s">
        <v>21</v>
      </c>
      <c r="BK286" s="80">
        <f>ROUND($L$286*$K$286,2)</f>
        <v>0</v>
      </c>
      <c r="BL286" s="6" t="s">
        <v>224</v>
      </c>
    </row>
    <row r="287" spans="2:64" s="6" customFormat="1" ht="27" customHeight="1">
      <c r="B287" s="22"/>
      <c r="C287" s="122" t="s">
        <v>409</v>
      </c>
      <c r="D287" s="122" t="s">
        <v>154</v>
      </c>
      <c r="E287" s="123" t="s">
        <v>410</v>
      </c>
      <c r="F287" s="198" t="s">
        <v>411</v>
      </c>
      <c r="G287" s="199"/>
      <c r="H287" s="199"/>
      <c r="I287" s="199"/>
      <c r="J287" s="124" t="s">
        <v>186</v>
      </c>
      <c r="K287" s="125">
        <v>14</v>
      </c>
      <c r="L287" s="200">
        <v>0</v>
      </c>
      <c r="M287" s="199"/>
      <c r="N287" s="201">
        <f>ROUND($L$287*$K$287,2)</f>
        <v>0</v>
      </c>
      <c r="O287" s="199"/>
      <c r="P287" s="199"/>
      <c r="Q287" s="199"/>
      <c r="R287" s="23"/>
      <c r="T287" s="126"/>
      <c r="U287" s="29" t="s">
        <v>41</v>
      </c>
      <c r="V287" s="127">
        <v>0.082</v>
      </c>
      <c r="W287" s="127">
        <f>$V$287*$K$287</f>
        <v>1.1480000000000001</v>
      </c>
      <c r="X287" s="127">
        <v>1E-05</v>
      </c>
      <c r="Y287" s="127">
        <f>$X$287*$K$287</f>
        <v>0.00014000000000000001</v>
      </c>
      <c r="Z287" s="127">
        <v>0</v>
      </c>
      <c r="AA287" s="128">
        <f>$Z$287*$K$287</f>
        <v>0</v>
      </c>
      <c r="AR287" s="6" t="s">
        <v>224</v>
      </c>
      <c r="AT287" s="6" t="s">
        <v>154</v>
      </c>
      <c r="AU287" s="6" t="s">
        <v>91</v>
      </c>
      <c r="AY287" s="6" t="s">
        <v>153</v>
      </c>
      <c r="BE287" s="80">
        <f>IF($U$287="základní",$N$287,0)</f>
        <v>0</v>
      </c>
      <c r="BF287" s="80">
        <f>IF($U$287="snížená",$N$287,0)</f>
        <v>0</v>
      </c>
      <c r="BG287" s="80">
        <f>IF($U$287="zákl. přenesená",$N$287,0)</f>
        <v>0</v>
      </c>
      <c r="BH287" s="80">
        <f>IF($U$287="sníž. přenesená",$N$287,0)</f>
        <v>0</v>
      </c>
      <c r="BI287" s="80">
        <f>IF($U$287="nulová",$N$287,0)</f>
        <v>0</v>
      </c>
      <c r="BJ287" s="6" t="s">
        <v>21</v>
      </c>
      <c r="BK287" s="80">
        <f>ROUND($L$287*$K$287,2)</f>
        <v>0</v>
      </c>
      <c r="BL287" s="6" t="s">
        <v>224</v>
      </c>
    </row>
    <row r="288" spans="2:64" s="6" customFormat="1" ht="15.75" customHeight="1">
      <c r="B288" s="22"/>
      <c r="C288" s="122" t="s">
        <v>412</v>
      </c>
      <c r="D288" s="122" t="s">
        <v>154</v>
      </c>
      <c r="E288" s="123" t="s">
        <v>413</v>
      </c>
      <c r="F288" s="198" t="s">
        <v>414</v>
      </c>
      <c r="G288" s="199"/>
      <c r="H288" s="199"/>
      <c r="I288" s="199"/>
      <c r="J288" s="124" t="s">
        <v>198</v>
      </c>
      <c r="K288" s="125">
        <v>1</v>
      </c>
      <c r="L288" s="200">
        <v>0</v>
      </c>
      <c r="M288" s="199"/>
      <c r="N288" s="201">
        <f>ROUND($L$288*$K$288,2)</f>
        <v>0</v>
      </c>
      <c r="O288" s="199"/>
      <c r="P288" s="199"/>
      <c r="Q288" s="199"/>
      <c r="R288" s="23"/>
      <c r="T288" s="126"/>
      <c r="U288" s="29" t="s">
        <v>41</v>
      </c>
      <c r="V288" s="127">
        <v>0.082</v>
      </c>
      <c r="W288" s="127">
        <f>$V$288*$K$288</f>
        <v>0.082</v>
      </c>
      <c r="X288" s="127">
        <v>1E-05</v>
      </c>
      <c r="Y288" s="127">
        <f>$X$288*$K$288</f>
        <v>1E-05</v>
      </c>
      <c r="Z288" s="127">
        <v>0</v>
      </c>
      <c r="AA288" s="128">
        <f>$Z$288*$K$288</f>
        <v>0</v>
      </c>
      <c r="AR288" s="6" t="s">
        <v>224</v>
      </c>
      <c r="AT288" s="6" t="s">
        <v>154</v>
      </c>
      <c r="AU288" s="6" t="s">
        <v>91</v>
      </c>
      <c r="AY288" s="6" t="s">
        <v>153</v>
      </c>
      <c r="BE288" s="80">
        <f>IF($U$288="základní",$N$288,0)</f>
        <v>0</v>
      </c>
      <c r="BF288" s="80">
        <f>IF($U$288="snížená",$N$288,0)</f>
        <v>0</v>
      </c>
      <c r="BG288" s="80">
        <f>IF($U$288="zákl. přenesená",$N$288,0)</f>
        <v>0</v>
      </c>
      <c r="BH288" s="80">
        <f>IF($U$288="sníž. přenesená",$N$288,0)</f>
        <v>0</v>
      </c>
      <c r="BI288" s="80">
        <f>IF($U$288="nulová",$N$288,0)</f>
        <v>0</v>
      </c>
      <c r="BJ288" s="6" t="s">
        <v>21</v>
      </c>
      <c r="BK288" s="80">
        <f>ROUND($L$288*$K$288,2)</f>
        <v>0</v>
      </c>
      <c r="BL288" s="6" t="s">
        <v>224</v>
      </c>
    </row>
    <row r="289" spans="2:64" s="6" customFormat="1" ht="27" customHeight="1">
      <c r="B289" s="22"/>
      <c r="C289" s="122" t="s">
        <v>415</v>
      </c>
      <c r="D289" s="122" t="s">
        <v>154</v>
      </c>
      <c r="E289" s="123" t="s">
        <v>416</v>
      </c>
      <c r="F289" s="198" t="s">
        <v>417</v>
      </c>
      <c r="G289" s="199"/>
      <c r="H289" s="199"/>
      <c r="I289" s="199"/>
      <c r="J289" s="124" t="s">
        <v>164</v>
      </c>
      <c r="K289" s="125">
        <v>0.018</v>
      </c>
      <c r="L289" s="200">
        <v>0</v>
      </c>
      <c r="M289" s="199"/>
      <c r="N289" s="201">
        <f>ROUND($L$289*$K$289,2)</f>
        <v>0</v>
      </c>
      <c r="O289" s="199"/>
      <c r="P289" s="199"/>
      <c r="Q289" s="199"/>
      <c r="R289" s="23"/>
      <c r="T289" s="126"/>
      <c r="U289" s="29" t="s">
        <v>41</v>
      </c>
      <c r="V289" s="127">
        <v>1.327</v>
      </c>
      <c r="W289" s="127">
        <f>$V$289*$K$289</f>
        <v>0.023885999999999998</v>
      </c>
      <c r="X289" s="127">
        <v>0</v>
      </c>
      <c r="Y289" s="127">
        <f>$X$289*$K$289</f>
        <v>0</v>
      </c>
      <c r="Z289" s="127">
        <v>0</v>
      </c>
      <c r="AA289" s="128">
        <f>$Z$289*$K$289</f>
        <v>0</v>
      </c>
      <c r="AR289" s="6" t="s">
        <v>224</v>
      </c>
      <c r="AT289" s="6" t="s">
        <v>154</v>
      </c>
      <c r="AU289" s="6" t="s">
        <v>91</v>
      </c>
      <c r="AY289" s="6" t="s">
        <v>153</v>
      </c>
      <c r="BE289" s="80">
        <f>IF($U$289="základní",$N$289,0)</f>
        <v>0</v>
      </c>
      <c r="BF289" s="80">
        <f>IF($U$289="snížená",$N$289,0)</f>
        <v>0</v>
      </c>
      <c r="BG289" s="80">
        <f>IF($U$289="zákl. přenesená",$N$289,0)</f>
        <v>0</v>
      </c>
      <c r="BH289" s="80">
        <f>IF($U$289="sníž. přenesená",$N$289,0)</f>
        <v>0</v>
      </c>
      <c r="BI289" s="80">
        <f>IF($U$289="nulová",$N$289,0)</f>
        <v>0</v>
      </c>
      <c r="BJ289" s="6" t="s">
        <v>21</v>
      </c>
      <c r="BK289" s="80">
        <f>ROUND($L$289*$K$289,2)</f>
        <v>0</v>
      </c>
      <c r="BL289" s="6" t="s">
        <v>224</v>
      </c>
    </row>
    <row r="290" spans="2:63" s="112" customFormat="1" ht="30.75" customHeight="1">
      <c r="B290" s="113"/>
      <c r="D290" s="121" t="s">
        <v>111</v>
      </c>
      <c r="N290" s="196">
        <f>$BK$290</f>
        <v>0</v>
      </c>
      <c r="O290" s="197"/>
      <c r="P290" s="197"/>
      <c r="Q290" s="197"/>
      <c r="R290" s="116"/>
      <c r="T290" s="117"/>
      <c r="W290" s="118">
        <f>SUM($W$291:$W$302)</f>
        <v>20.393808999999997</v>
      </c>
      <c r="Y290" s="118">
        <f>SUM($Y$291:$Y$302)</f>
        <v>0.07695000000000002</v>
      </c>
      <c r="AA290" s="119">
        <f>SUM($AA$291:$AA$302)</f>
        <v>0.08288000000000001</v>
      </c>
      <c r="AR290" s="115" t="s">
        <v>91</v>
      </c>
      <c r="AT290" s="115" t="s">
        <v>75</v>
      </c>
      <c r="AU290" s="115" t="s">
        <v>21</v>
      </c>
      <c r="AY290" s="115" t="s">
        <v>153</v>
      </c>
      <c r="BK290" s="120">
        <f>SUM($BK$291:$BK$302)</f>
        <v>0</v>
      </c>
    </row>
    <row r="291" spans="2:64" s="6" customFormat="1" ht="15.75" customHeight="1">
      <c r="B291" s="22"/>
      <c r="C291" s="122" t="s">
        <v>418</v>
      </c>
      <c r="D291" s="122" t="s">
        <v>154</v>
      </c>
      <c r="E291" s="123" t="s">
        <v>419</v>
      </c>
      <c r="F291" s="198" t="s">
        <v>420</v>
      </c>
      <c r="G291" s="199"/>
      <c r="H291" s="199"/>
      <c r="I291" s="199"/>
      <c r="J291" s="124" t="s">
        <v>421</v>
      </c>
      <c r="K291" s="125">
        <v>3</v>
      </c>
      <c r="L291" s="200">
        <v>0</v>
      </c>
      <c r="M291" s="199"/>
      <c r="N291" s="201">
        <f>ROUND($L$291*$K$291,2)</f>
        <v>0</v>
      </c>
      <c r="O291" s="199"/>
      <c r="P291" s="199"/>
      <c r="Q291" s="199"/>
      <c r="R291" s="23"/>
      <c r="T291" s="126"/>
      <c r="U291" s="29" t="s">
        <v>41</v>
      </c>
      <c r="V291" s="127">
        <v>0.362</v>
      </c>
      <c r="W291" s="127">
        <f>$V$291*$K$291</f>
        <v>1.0859999999999999</v>
      </c>
      <c r="X291" s="127">
        <v>0</v>
      </c>
      <c r="Y291" s="127">
        <f>$X$291*$K$291</f>
        <v>0</v>
      </c>
      <c r="Z291" s="127">
        <v>0.01946</v>
      </c>
      <c r="AA291" s="128">
        <f>$Z$291*$K$291</f>
        <v>0.05838</v>
      </c>
      <c r="AR291" s="6" t="s">
        <v>224</v>
      </c>
      <c r="AT291" s="6" t="s">
        <v>154</v>
      </c>
      <c r="AU291" s="6" t="s">
        <v>91</v>
      </c>
      <c r="AY291" s="6" t="s">
        <v>153</v>
      </c>
      <c r="BE291" s="80">
        <f>IF($U$291="základní",$N$291,0)</f>
        <v>0</v>
      </c>
      <c r="BF291" s="80">
        <f>IF($U$291="snížená",$N$291,0)</f>
        <v>0</v>
      </c>
      <c r="BG291" s="80">
        <f>IF($U$291="zákl. přenesená",$N$291,0)</f>
        <v>0</v>
      </c>
      <c r="BH291" s="80">
        <f>IF($U$291="sníž. přenesená",$N$291,0)</f>
        <v>0</v>
      </c>
      <c r="BI291" s="80">
        <f>IF($U$291="nulová",$N$291,0)</f>
        <v>0</v>
      </c>
      <c r="BJ291" s="6" t="s">
        <v>21</v>
      </c>
      <c r="BK291" s="80">
        <f>ROUND($L$291*$K$291,2)</f>
        <v>0</v>
      </c>
      <c r="BL291" s="6" t="s">
        <v>224</v>
      </c>
    </row>
    <row r="292" spans="2:64" s="6" customFormat="1" ht="27" customHeight="1">
      <c r="B292" s="22"/>
      <c r="C292" s="122" t="s">
        <v>422</v>
      </c>
      <c r="D292" s="122" t="s">
        <v>154</v>
      </c>
      <c r="E292" s="123" t="s">
        <v>423</v>
      </c>
      <c r="F292" s="198" t="s">
        <v>424</v>
      </c>
      <c r="G292" s="199"/>
      <c r="H292" s="199"/>
      <c r="I292" s="199"/>
      <c r="J292" s="124" t="s">
        <v>421</v>
      </c>
      <c r="K292" s="125">
        <v>1</v>
      </c>
      <c r="L292" s="200">
        <v>0</v>
      </c>
      <c r="M292" s="199"/>
      <c r="N292" s="201">
        <f>ROUND($L$292*$K$292,2)</f>
        <v>0</v>
      </c>
      <c r="O292" s="199"/>
      <c r="P292" s="199"/>
      <c r="Q292" s="199"/>
      <c r="R292" s="23"/>
      <c r="T292" s="126"/>
      <c r="U292" s="29" t="s">
        <v>41</v>
      </c>
      <c r="V292" s="127">
        <v>0.383</v>
      </c>
      <c r="W292" s="127">
        <f>$V$292*$K$292</f>
        <v>0.383</v>
      </c>
      <c r="X292" s="127">
        <v>0</v>
      </c>
      <c r="Y292" s="127">
        <f>$X$292*$K$292</f>
        <v>0</v>
      </c>
      <c r="Z292" s="127">
        <v>0.0245</v>
      </c>
      <c r="AA292" s="128">
        <f>$Z$292*$K$292</f>
        <v>0.0245</v>
      </c>
      <c r="AR292" s="6" t="s">
        <v>224</v>
      </c>
      <c r="AT292" s="6" t="s">
        <v>154</v>
      </c>
      <c r="AU292" s="6" t="s">
        <v>91</v>
      </c>
      <c r="AY292" s="6" t="s">
        <v>153</v>
      </c>
      <c r="BE292" s="80">
        <f>IF($U$292="základní",$N$292,0)</f>
        <v>0</v>
      </c>
      <c r="BF292" s="80">
        <f>IF($U$292="snížená",$N$292,0)</f>
        <v>0</v>
      </c>
      <c r="BG292" s="80">
        <f>IF($U$292="zákl. přenesená",$N$292,0)</f>
        <v>0</v>
      </c>
      <c r="BH292" s="80">
        <f>IF($U$292="sníž. přenesená",$N$292,0)</f>
        <v>0</v>
      </c>
      <c r="BI292" s="80">
        <f>IF($U$292="nulová",$N$292,0)</f>
        <v>0</v>
      </c>
      <c r="BJ292" s="6" t="s">
        <v>21</v>
      </c>
      <c r="BK292" s="80">
        <f>ROUND($L$292*$K$292,2)</f>
        <v>0</v>
      </c>
      <c r="BL292" s="6" t="s">
        <v>224</v>
      </c>
    </row>
    <row r="293" spans="2:64" s="6" customFormat="1" ht="15.75" customHeight="1">
      <c r="B293" s="22"/>
      <c r="C293" s="122" t="s">
        <v>425</v>
      </c>
      <c r="D293" s="122" t="s">
        <v>154</v>
      </c>
      <c r="E293" s="123" t="s">
        <v>426</v>
      </c>
      <c r="F293" s="198" t="s">
        <v>427</v>
      </c>
      <c r="G293" s="199"/>
      <c r="H293" s="199"/>
      <c r="I293" s="199"/>
      <c r="J293" s="124" t="s">
        <v>421</v>
      </c>
      <c r="K293" s="125">
        <v>1</v>
      </c>
      <c r="L293" s="200">
        <v>0</v>
      </c>
      <c r="M293" s="199"/>
      <c r="N293" s="201">
        <f>ROUND($L$293*$K$293,2)</f>
        <v>0</v>
      </c>
      <c r="O293" s="199"/>
      <c r="P293" s="199"/>
      <c r="Q293" s="199"/>
      <c r="R293" s="23"/>
      <c r="T293" s="126"/>
      <c r="U293" s="29" t="s">
        <v>41</v>
      </c>
      <c r="V293" s="127">
        <v>11.04</v>
      </c>
      <c r="W293" s="127">
        <f>$V$293*$K$293</f>
        <v>11.04</v>
      </c>
      <c r="X293" s="127">
        <v>0.04117</v>
      </c>
      <c r="Y293" s="127">
        <f>$X$293*$K$293</f>
        <v>0.04117</v>
      </c>
      <c r="Z293" s="127">
        <v>0</v>
      </c>
      <c r="AA293" s="128">
        <f>$Z$293*$K$293</f>
        <v>0</v>
      </c>
      <c r="AR293" s="6" t="s">
        <v>224</v>
      </c>
      <c r="AT293" s="6" t="s">
        <v>154</v>
      </c>
      <c r="AU293" s="6" t="s">
        <v>91</v>
      </c>
      <c r="AY293" s="6" t="s">
        <v>153</v>
      </c>
      <c r="BE293" s="80">
        <f>IF($U$293="základní",$N$293,0)</f>
        <v>0</v>
      </c>
      <c r="BF293" s="80">
        <f>IF($U$293="snížená",$N$293,0)</f>
        <v>0</v>
      </c>
      <c r="BG293" s="80">
        <f>IF($U$293="zákl. přenesená",$N$293,0)</f>
        <v>0</v>
      </c>
      <c r="BH293" s="80">
        <f>IF($U$293="sníž. přenesená",$N$293,0)</f>
        <v>0</v>
      </c>
      <c r="BI293" s="80">
        <f>IF($U$293="nulová",$N$293,0)</f>
        <v>0</v>
      </c>
      <c r="BJ293" s="6" t="s">
        <v>21</v>
      </c>
      <c r="BK293" s="80">
        <f>ROUND($L$293*$K$293,2)</f>
        <v>0</v>
      </c>
      <c r="BL293" s="6" t="s">
        <v>224</v>
      </c>
    </row>
    <row r="294" spans="2:64" s="6" customFormat="1" ht="27" customHeight="1">
      <c r="B294" s="22"/>
      <c r="C294" s="122" t="s">
        <v>428</v>
      </c>
      <c r="D294" s="122" t="s">
        <v>154</v>
      </c>
      <c r="E294" s="123" t="s">
        <v>429</v>
      </c>
      <c r="F294" s="198" t="s">
        <v>430</v>
      </c>
      <c r="G294" s="199"/>
      <c r="H294" s="199"/>
      <c r="I294" s="199"/>
      <c r="J294" s="124" t="s">
        <v>421</v>
      </c>
      <c r="K294" s="125">
        <v>2</v>
      </c>
      <c r="L294" s="200">
        <v>0</v>
      </c>
      <c r="M294" s="199"/>
      <c r="N294" s="201">
        <f>ROUND($L$294*$K$294,2)</f>
        <v>0</v>
      </c>
      <c r="O294" s="199"/>
      <c r="P294" s="199"/>
      <c r="Q294" s="199"/>
      <c r="R294" s="23"/>
      <c r="T294" s="126"/>
      <c r="U294" s="29" t="s">
        <v>41</v>
      </c>
      <c r="V294" s="127">
        <v>2</v>
      </c>
      <c r="W294" s="127">
        <f>$V$294*$K$294</f>
        <v>4</v>
      </c>
      <c r="X294" s="127">
        <v>0.01</v>
      </c>
      <c r="Y294" s="127">
        <f>$X$294*$K$294</f>
        <v>0.02</v>
      </c>
      <c r="Z294" s="127">
        <v>0</v>
      </c>
      <c r="AA294" s="128">
        <f>$Z$294*$K$294</f>
        <v>0</v>
      </c>
      <c r="AR294" s="6" t="s">
        <v>224</v>
      </c>
      <c r="AT294" s="6" t="s">
        <v>154</v>
      </c>
      <c r="AU294" s="6" t="s">
        <v>91</v>
      </c>
      <c r="AY294" s="6" t="s">
        <v>153</v>
      </c>
      <c r="BE294" s="80">
        <f>IF($U$294="základní",$N$294,0)</f>
        <v>0</v>
      </c>
      <c r="BF294" s="80">
        <f>IF($U$294="snížená",$N$294,0)</f>
        <v>0</v>
      </c>
      <c r="BG294" s="80">
        <f>IF($U$294="zákl. přenesená",$N$294,0)</f>
        <v>0</v>
      </c>
      <c r="BH294" s="80">
        <f>IF($U$294="sníž. přenesená",$N$294,0)</f>
        <v>0</v>
      </c>
      <c r="BI294" s="80">
        <f>IF($U$294="nulová",$N$294,0)</f>
        <v>0</v>
      </c>
      <c r="BJ294" s="6" t="s">
        <v>21</v>
      </c>
      <c r="BK294" s="80">
        <f>ROUND($L$294*$K$294,2)</f>
        <v>0</v>
      </c>
      <c r="BL294" s="6" t="s">
        <v>224</v>
      </c>
    </row>
    <row r="295" spans="2:64" s="6" customFormat="1" ht="27" customHeight="1">
      <c r="B295" s="22"/>
      <c r="C295" s="122" t="s">
        <v>431</v>
      </c>
      <c r="D295" s="122" t="s">
        <v>154</v>
      </c>
      <c r="E295" s="123" t="s">
        <v>432</v>
      </c>
      <c r="F295" s="198" t="s">
        <v>433</v>
      </c>
      <c r="G295" s="199"/>
      <c r="H295" s="199"/>
      <c r="I295" s="199"/>
      <c r="J295" s="124" t="s">
        <v>421</v>
      </c>
      <c r="K295" s="125">
        <v>2</v>
      </c>
      <c r="L295" s="200">
        <v>0</v>
      </c>
      <c r="M295" s="199"/>
      <c r="N295" s="201">
        <f>ROUND($L$295*$K$295,2)</f>
        <v>0</v>
      </c>
      <c r="O295" s="199"/>
      <c r="P295" s="199"/>
      <c r="Q295" s="199"/>
      <c r="R295" s="23"/>
      <c r="T295" s="126"/>
      <c r="U295" s="29" t="s">
        <v>41</v>
      </c>
      <c r="V295" s="127">
        <v>0.25</v>
      </c>
      <c r="W295" s="127">
        <f>$V$295*$K$295</f>
        <v>0.5</v>
      </c>
      <c r="X295" s="127">
        <v>0.0011</v>
      </c>
      <c r="Y295" s="127">
        <f>$X$295*$K$295</f>
        <v>0.0022</v>
      </c>
      <c r="Z295" s="127">
        <v>0</v>
      </c>
      <c r="AA295" s="128">
        <f>$Z$295*$K$295</f>
        <v>0</v>
      </c>
      <c r="AR295" s="6" t="s">
        <v>224</v>
      </c>
      <c r="AT295" s="6" t="s">
        <v>154</v>
      </c>
      <c r="AU295" s="6" t="s">
        <v>91</v>
      </c>
      <c r="AY295" s="6" t="s">
        <v>153</v>
      </c>
      <c r="BE295" s="80">
        <f>IF($U$295="základní",$N$295,0)</f>
        <v>0</v>
      </c>
      <c r="BF295" s="80">
        <f>IF($U$295="snížená",$N$295,0)</f>
        <v>0</v>
      </c>
      <c r="BG295" s="80">
        <f>IF($U$295="zákl. přenesená",$N$295,0)</f>
        <v>0</v>
      </c>
      <c r="BH295" s="80">
        <f>IF($U$295="sníž. přenesená",$N$295,0)</f>
        <v>0</v>
      </c>
      <c r="BI295" s="80">
        <f>IF($U$295="nulová",$N$295,0)</f>
        <v>0</v>
      </c>
      <c r="BJ295" s="6" t="s">
        <v>21</v>
      </c>
      <c r="BK295" s="80">
        <f>ROUND($L$295*$K$295,2)</f>
        <v>0</v>
      </c>
      <c r="BL295" s="6" t="s">
        <v>224</v>
      </c>
    </row>
    <row r="296" spans="2:64" s="6" customFormat="1" ht="27" customHeight="1">
      <c r="B296" s="22"/>
      <c r="C296" s="122" t="s">
        <v>434</v>
      </c>
      <c r="D296" s="122" t="s">
        <v>154</v>
      </c>
      <c r="E296" s="123" t="s">
        <v>435</v>
      </c>
      <c r="F296" s="198" t="s">
        <v>436</v>
      </c>
      <c r="G296" s="199"/>
      <c r="H296" s="199"/>
      <c r="I296" s="199"/>
      <c r="J296" s="124" t="s">
        <v>421</v>
      </c>
      <c r="K296" s="125">
        <v>1</v>
      </c>
      <c r="L296" s="200">
        <v>0</v>
      </c>
      <c r="M296" s="199"/>
      <c r="N296" s="201">
        <f>ROUND($L$296*$K$296,2)</f>
        <v>0</v>
      </c>
      <c r="O296" s="199"/>
      <c r="P296" s="199"/>
      <c r="Q296" s="199"/>
      <c r="R296" s="23"/>
      <c r="T296" s="126"/>
      <c r="U296" s="29" t="s">
        <v>41</v>
      </c>
      <c r="V296" s="127">
        <v>0.34</v>
      </c>
      <c r="W296" s="127">
        <f>$V$296*$K$296</f>
        <v>0.34</v>
      </c>
      <c r="X296" s="127">
        <v>0.003</v>
      </c>
      <c r="Y296" s="127">
        <f>$X$296*$K$296</f>
        <v>0.003</v>
      </c>
      <c r="Z296" s="127">
        <v>0</v>
      </c>
      <c r="AA296" s="128">
        <f>$Z$296*$K$296</f>
        <v>0</v>
      </c>
      <c r="AR296" s="6" t="s">
        <v>224</v>
      </c>
      <c r="AT296" s="6" t="s">
        <v>154</v>
      </c>
      <c r="AU296" s="6" t="s">
        <v>91</v>
      </c>
      <c r="AY296" s="6" t="s">
        <v>153</v>
      </c>
      <c r="BE296" s="80">
        <f>IF($U$296="základní",$N$296,0)</f>
        <v>0</v>
      </c>
      <c r="BF296" s="80">
        <f>IF($U$296="snížená",$N$296,0)</f>
        <v>0</v>
      </c>
      <c r="BG296" s="80">
        <f>IF($U$296="zákl. přenesená",$N$296,0)</f>
        <v>0</v>
      </c>
      <c r="BH296" s="80">
        <f>IF($U$296="sníž. přenesená",$N$296,0)</f>
        <v>0</v>
      </c>
      <c r="BI296" s="80">
        <f>IF($U$296="nulová",$N$296,0)</f>
        <v>0</v>
      </c>
      <c r="BJ296" s="6" t="s">
        <v>21</v>
      </c>
      <c r="BK296" s="80">
        <f>ROUND($L$296*$K$296,2)</f>
        <v>0</v>
      </c>
      <c r="BL296" s="6" t="s">
        <v>224</v>
      </c>
    </row>
    <row r="297" spans="2:64" s="6" customFormat="1" ht="27" customHeight="1">
      <c r="B297" s="22"/>
      <c r="C297" s="122" t="s">
        <v>437</v>
      </c>
      <c r="D297" s="122" t="s">
        <v>154</v>
      </c>
      <c r="E297" s="123" t="s">
        <v>438</v>
      </c>
      <c r="F297" s="198" t="s">
        <v>439</v>
      </c>
      <c r="G297" s="199"/>
      <c r="H297" s="199"/>
      <c r="I297" s="199"/>
      <c r="J297" s="124" t="s">
        <v>421</v>
      </c>
      <c r="K297" s="125">
        <v>1</v>
      </c>
      <c r="L297" s="200">
        <v>0</v>
      </c>
      <c r="M297" s="199"/>
      <c r="N297" s="201">
        <f>ROUND($L$297*$K$297,2)</f>
        <v>0</v>
      </c>
      <c r="O297" s="199"/>
      <c r="P297" s="199"/>
      <c r="Q297" s="199"/>
      <c r="R297" s="23"/>
      <c r="T297" s="126"/>
      <c r="U297" s="29" t="s">
        <v>41</v>
      </c>
      <c r="V297" s="127">
        <v>0.25</v>
      </c>
      <c r="W297" s="127">
        <f>$V$297*$K$297</f>
        <v>0.25</v>
      </c>
      <c r="X297" s="127">
        <v>0.00254</v>
      </c>
      <c r="Y297" s="127">
        <f>$X$297*$K$297</f>
        <v>0.00254</v>
      </c>
      <c r="Z297" s="127">
        <v>0</v>
      </c>
      <c r="AA297" s="128">
        <f>$Z$297*$K$297</f>
        <v>0</v>
      </c>
      <c r="AR297" s="6" t="s">
        <v>224</v>
      </c>
      <c r="AT297" s="6" t="s">
        <v>154</v>
      </c>
      <c r="AU297" s="6" t="s">
        <v>91</v>
      </c>
      <c r="AY297" s="6" t="s">
        <v>153</v>
      </c>
      <c r="BE297" s="80">
        <f>IF($U$297="základní",$N$297,0)</f>
        <v>0</v>
      </c>
      <c r="BF297" s="80">
        <f>IF($U$297="snížená",$N$297,0)</f>
        <v>0</v>
      </c>
      <c r="BG297" s="80">
        <f>IF($U$297="zákl. přenesená",$N$297,0)</f>
        <v>0</v>
      </c>
      <c r="BH297" s="80">
        <f>IF($U$297="sníž. přenesená",$N$297,0)</f>
        <v>0</v>
      </c>
      <c r="BI297" s="80">
        <f>IF($U$297="nulová",$N$297,0)</f>
        <v>0</v>
      </c>
      <c r="BJ297" s="6" t="s">
        <v>21</v>
      </c>
      <c r="BK297" s="80">
        <f>ROUND($L$297*$K$297,2)</f>
        <v>0</v>
      </c>
      <c r="BL297" s="6" t="s">
        <v>224</v>
      </c>
    </row>
    <row r="298" spans="2:64" s="6" customFormat="1" ht="27" customHeight="1">
      <c r="B298" s="22"/>
      <c r="C298" s="122" t="s">
        <v>440</v>
      </c>
      <c r="D298" s="122" t="s">
        <v>154</v>
      </c>
      <c r="E298" s="123" t="s">
        <v>441</v>
      </c>
      <c r="F298" s="198" t="s">
        <v>442</v>
      </c>
      <c r="G298" s="199"/>
      <c r="H298" s="199"/>
      <c r="I298" s="199"/>
      <c r="J298" s="124" t="s">
        <v>421</v>
      </c>
      <c r="K298" s="125">
        <v>1</v>
      </c>
      <c r="L298" s="200">
        <v>0</v>
      </c>
      <c r="M298" s="199"/>
      <c r="N298" s="201">
        <f>ROUND($L$298*$K$298,2)</f>
        <v>0</v>
      </c>
      <c r="O298" s="199"/>
      <c r="P298" s="199"/>
      <c r="Q298" s="199"/>
      <c r="R298" s="23"/>
      <c r="T298" s="126"/>
      <c r="U298" s="29" t="s">
        <v>41</v>
      </c>
      <c r="V298" s="127">
        <v>1</v>
      </c>
      <c r="W298" s="127">
        <f>$V$298*$K$298</f>
        <v>1</v>
      </c>
      <c r="X298" s="127">
        <v>0.00274</v>
      </c>
      <c r="Y298" s="127">
        <f>$X$298*$K$298</f>
        <v>0.00274</v>
      </c>
      <c r="Z298" s="127">
        <v>0</v>
      </c>
      <c r="AA298" s="128">
        <f>$Z$298*$K$298</f>
        <v>0</v>
      </c>
      <c r="AR298" s="6" t="s">
        <v>224</v>
      </c>
      <c r="AT298" s="6" t="s">
        <v>154</v>
      </c>
      <c r="AU298" s="6" t="s">
        <v>91</v>
      </c>
      <c r="AY298" s="6" t="s">
        <v>153</v>
      </c>
      <c r="BE298" s="80">
        <f>IF($U$298="základní",$N$298,0)</f>
        <v>0</v>
      </c>
      <c r="BF298" s="80">
        <f>IF($U$298="snížená",$N$298,0)</f>
        <v>0</v>
      </c>
      <c r="BG298" s="80">
        <f>IF($U$298="zákl. přenesená",$N$298,0)</f>
        <v>0</v>
      </c>
      <c r="BH298" s="80">
        <f>IF($U$298="sníž. přenesená",$N$298,0)</f>
        <v>0</v>
      </c>
      <c r="BI298" s="80">
        <f>IF($U$298="nulová",$N$298,0)</f>
        <v>0</v>
      </c>
      <c r="BJ298" s="6" t="s">
        <v>21</v>
      </c>
      <c r="BK298" s="80">
        <f>ROUND($L$298*$K$298,2)</f>
        <v>0</v>
      </c>
      <c r="BL298" s="6" t="s">
        <v>224</v>
      </c>
    </row>
    <row r="299" spans="2:64" s="6" customFormat="1" ht="27" customHeight="1">
      <c r="B299" s="22"/>
      <c r="C299" s="122" t="s">
        <v>443</v>
      </c>
      <c r="D299" s="122" t="s">
        <v>154</v>
      </c>
      <c r="E299" s="123" t="s">
        <v>444</v>
      </c>
      <c r="F299" s="198" t="s">
        <v>445</v>
      </c>
      <c r="G299" s="199"/>
      <c r="H299" s="199"/>
      <c r="I299" s="199"/>
      <c r="J299" s="124" t="s">
        <v>421</v>
      </c>
      <c r="K299" s="125">
        <v>1</v>
      </c>
      <c r="L299" s="200">
        <v>0</v>
      </c>
      <c r="M299" s="199"/>
      <c r="N299" s="201">
        <f>ROUND($L$299*$K$299,2)</f>
        <v>0</v>
      </c>
      <c r="O299" s="199"/>
      <c r="P299" s="199"/>
      <c r="Q299" s="199"/>
      <c r="R299" s="23"/>
      <c r="T299" s="126"/>
      <c r="U299" s="29" t="s">
        <v>41</v>
      </c>
      <c r="V299" s="127">
        <v>1</v>
      </c>
      <c r="W299" s="127">
        <f>$V$299*$K$299</f>
        <v>1</v>
      </c>
      <c r="X299" s="127">
        <v>0.00274</v>
      </c>
      <c r="Y299" s="127">
        <f>$X$299*$K$299</f>
        <v>0.00274</v>
      </c>
      <c r="Z299" s="127">
        <v>0</v>
      </c>
      <c r="AA299" s="128">
        <f>$Z$299*$K$299</f>
        <v>0</v>
      </c>
      <c r="AR299" s="6" t="s">
        <v>224</v>
      </c>
      <c r="AT299" s="6" t="s">
        <v>154</v>
      </c>
      <c r="AU299" s="6" t="s">
        <v>91</v>
      </c>
      <c r="AY299" s="6" t="s">
        <v>153</v>
      </c>
      <c r="BE299" s="80">
        <f>IF($U$299="základní",$N$299,0)</f>
        <v>0</v>
      </c>
      <c r="BF299" s="80">
        <f>IF($U$299="snížená",$N$299,0)</f>
        <v>0</v>
      </c>
      <c r="BG299" s="80">
        <f>IF($U$299="zákl. přenesená",$N$299,0)</f>
        <v>0</v>
      </c>
      <c r="BH299" s="80">
        <f>IF($U$299="sníž. přenesená",$N$299,0)</f>
        <v>0</v>
      </c>
      <c r="BI299" s="80">
        <f>IF($U$299="nulová",$N$299,0)</f>
        <v>0</v>
      </c>
      <c r="BJ299" s="6" t="s">
        <v>21</v>
      </c>
      <c r="BK299" s="80">
        <f>ROUND($L$299*$K$299,2)</f>
        <v>0</v>
      </c>
      <c r="BL299" s="6" t="s">
        <v>224</v>
      </c>
    </row>
    <row r="300" spans="2:64" s="6" customFormat="1" ht="27" customHeight="1">
      <c r="B300" s="22"/>
      <c r="C300" s="122" t="s">
        <v>446</v>
      </c>
      <c r="D300" s="122" t="s">
        <v>154</v>
      </c>
      <c r="E300" s="123" t="s">
        <v>447</v>
      </c>
      <c r="F300" s="198" t="s">
        <v>448</v>
      </c>
      <c r="G300" s="199"/>
      <c r="H300" s="199"/>
      <c r="I300" s="199"/>
      <c r="J300" s="124" t="s">
        <v>157</v>
      </c>
      <c r="K300" s="125">
        <v>1</v>
      </c>
      <c r="L300" s="200">
        <v>0</v>
      </c>
      <c r="M300" s="199"/>
      <c r="N300" s="201">
        <f>ROUND($L$300*$K$300,2)</f>
        <v>0</v>
      </c>
      <c r="O300" s="199"/>
      <c r="P300" s="199"/>
      <c r="Q300" s="199"/>
      <c r="R300" s="23"/>
      <c r="T300" s="126"/>
      <c r="U300" s="29" t="s">
        <v>41</v>
      </c>
      <c r="V300" s="127">
        <v>0.339</v>
      </c>
      <c r="W300" s="127">
        <f>$V$300*$K$300</f>
        <v>0.339</v>
      </c>
      <c r="X300" s="127">
        <v>0.00128</v>
      </c>
      <c r="Y300" s="127">
        <f>$X$300*$K$300</f>
        <v>0.00128</v>
      </c>
      <c r="Z300" s="127">
        <v>0</v>
      </c>
      <c r="AA300" s="128">
        <f>$Z$300*$K$300</f>
        <v>0</v>
      </c>
      <c r="AR300" s="6" t="s">
        <v>224</v>
      </c>
      <c r="AT300" s="6" t="s">
        <v>154</v>
      </c>
      <c r="AU300" s="6" t="s">
        <v>91</v>
      </c>
      <c r="AY300" s="6" t="s">
        <v>153</v>
      </c>
      <c r="BE300" s="80">
        <f>IF($U$300="základní",$N$300,0)</f>
        <v>0</v>
      </c>
      <c r="BF300" s="80">
        <f>IF($U$300="snížená",$N$300,0)</f>
        <v>0</v>
      </c>
      <c r="BG300" s="80">
        <f>IF($U$300="zákl. přenesená",$N$300,0)</f>
        <v>0</v>
      </c>
      <c r="BH300" s="80">
        <f>IF($U$300="sníž. přenesená",$N$300,0)</f>
        <v>0</v>
      </c>
      <c r="BI300" s="80">
        <f>IF($U$300="nulová",$N$300,0)</f>
        <v>0</v>
      </c>
      <c r="BJ300" s="6" t="s">
        <v>21</v>
      </c>
      <c r="BK300" s="80">
        <f>ROUND($L$300*$K$300,2)</f>
        <v>0</v>
      </c>
      <c r="BL300" s="6" t="s">
        <v>224</v>
      </c>
    </row>
    <row r="301" spans="2:64" s="6" customFormat="1" ht="15.75" customHeight="1">
      <c r="B301" s="22"/>
      <c r="C301" s="122" t="s">
        <v>449</v>
      </c>
      <c r="D301" s="122" t="s">
        <v>154</v>
      </c>
      <c r="E301" s="123" t="s">
        <v>450</v>
      </c>
      <c r="F301" s="198" t="s">
        <v>451</v>
      </c>
      <c r="G301" s="199"/>
      <c r="H301" s="199"/>
      <c r="I301" s="199"/>
      <c r="J301" s="124" t="s">
        <v>198</v>
      </c>
      <c r="K301" s="125">
        <v>1</v>
      </c>
      <c r="L301" s="200">
        <v>0</v>
      </c>
      <c r="M301" s="199"/>
      <c r="N301" s="201">
        <f>ROUND($L$301*$K$301,2)</f>
        <v>0</v>
      </c>
      <c r="O301" s="199"/>
      <c r="P301" s="199"/>
      <c r="Q301" s="199"/>
      <c r="R301" s="23"/>
      <c r="T301" s="126"/>
      <c r="U301" s="29" t="s">
        <v>41</v>
      </c>
      <c r="V301" s="127">
        <v>0.339</v>
      </c>
      <c r="W301" s="127">
        <f>$V$301*$K$301</f>
        <v>0.339</v>
      </c>
      <c r="X301" s="127">
        <v>0.00128</v>
      </c>
      <c r="Y301" s="127">
        <f>$X$301*$K$301</f>
        <v>0.00128</v>
      </c>
      <c r="Z301" s="127">
        <v>0</v>
      </c>
      <c r="AA301" s="128">
        <f>$Z$301*$K$301</f>
        <v>0</v>
      </c>
      <c r="AR301" s="6" t="s">
        <v>224</v>
      </c>
      <c r="AT301" s="6" t="s">
        <v>154</v>
      </c>
      <c r="AU301" s="6" t="s">
        <v>91</v>
      </c>
      <c r="AY301" s="6" t="s">
        <v>153</v>
      </c>
      <c r="BE301" s="80">
        <f>IF($U$301="základní",$N$301,0)</f>
        <v>0</v>
      </c>
      <c r="BF301" s="80">
        <f>IF($U$301="snížená",$N$301,0)</f>
        <v>0</v>
      </c>
      <c r="BG301" s="80">
        <f>IF($U$301="zákl. přenesená",$N$301,0)</f>
        <v>0</v>
      </c>
      <c r="BH301" s="80">
        <f>IF($U$301="sníž. přenesená",$N$301,0)</f>
        <v>0</v>
      </c>
      <c r="BI301" s="80">
        <f>IF($U$301="nulová",$N$301,0)</f>
        <v>0</v>
      </c>
      <c r="BJ301" s="6" t="s">
        <v>21</v>
      </c>
      <c r="BK301" s="80">
        <f>ROUND($L$301*$K$301,2)</f>
        <v>0</v>
      </c>
      <c r="BL301" s="6" t="s">
        <v>224</v>
      </c>
    </row>
    <row r="302" spans="2:64" s="6" customFormat="1" ht="27" customHeight="1">
      <c r="B302" s="22"/>
      <c r="C302" s="122" t="s">
        <v>452</v>
      </c>
      <c r="D302" s="122" t="s">
        <v>154</v>
      </c>
      <c r="E302" s="123" t="s">
        <v>453</v>
      </c>
      <c r="F302" s="198" t="s">
        <v>454</v>
      </c>
      <c r="G302" s="199"/>
      <c r="H302" s="199"/>
      <c r="I302" s="199"/>
      <c r="J302" s="124" t="s">
        <v>164</v>
      </c>
      <c r="K302" s="125">
        <v>0.077</v>
      </c>
      <c r="L302" s="200">
        <v>0</v>
      </c>
      <c r="M302" s="199"/>
      <c r="N302" s="201">
        <f>ROUND($L$302*$K$302,2)</f>
        <v>0</v>
      </c>
      <c r="O302" s="199"/>
      <c r="P302" s="199"/>
      <c r="Q302" s="199"/>
      <c r="R302" s="23"/>
      <c r="T302" s="126"/>
      <c r="U302" s="29" t="s">
        <v>41</v>
      </c>
      <c r="V302" s="127">
        <v>1.517</v>
      </c>
      <c r="W302" s="127">
        <f>$V$302*$K$302</f>
        <v>0.116809</v>
      </c>
      <c r="X302" s="127">
        <v>0</v>
      </c>
      <c r="Y302" s="127">
        <f>$X$302*$K$302</f>
        <v>0</v>
      </c>
      <c r="Z302" s="127">
        <v>0</v>
      </c>
      <c r="AA302" s="128">
        <f>$Z$302*$K$302</f>
        <v>0</v>
      </c>
      <c r="AR302" s="6" t="s">
        <v>224</v>
      </c>
      <c r="AT302" s="6" t="s">
        <v>154</v>
      </c>
      <c r="AU302" s="6" t="s">
        <v>91</v>
      </c>
      <c r="AY302" s="6" t="s">
        <v>153</v>
      </c>
      <c r="BE302" s="80">
        <f>IF($U$302="základní",$N$302,0)</f>
        <v>0</v>
      </c>
      <c r="BF302" s="80">
        <f>IF($U$302="snížená",$N$302,0)</f>
        <v>0</v>
      </c>
      <c r="BG302" s="80">
        <f>IF($U$302="zákl. přenesená",$N$302,0)</f>
        <v>0</v>
      </c>
      <c r="BH302" s="80">
        <f>IF($U$302="sníž. přenesená",$N$302,0)</f>
        <v>0</v>
      </c>
      <c r="BI302" s="80">
        <f>IF($U$302="nulová",$N$302,0)</f>
        <v>0</v>
      </c>
      <c r="BJ302" s="6" t="s">
        <v>21</v>
      </c>
      <c r="BK302" s="80">
        <f>ROUND($L$302*$K$302,2)</f>
        <v>0</v>
      </c>
      <c r="BL302" s="6" t="s">
        <v>224</v>
      </c>
    </row>
    <row r="303" spans="2:63" s="112" customFormat="1" ht="30.75" customHeight="1">
      <c r="B303" s="113"/>
      <c r="D303" s="121" t="s">
        <v>112</v>
      </c>
      <c r="N303" s="196">
        <f>$BK$303</f>
        <v>0</v>
      </c>
      <c r="O303" s="197"/>
      <c r="P303" s="197"/>
      <c r="Q303" s="197"/>
      <c r="R303" s="116"/>
      <c r="T303" s="117"/>
      <c r="W303" s="118">
        <f>SUM($W$304:$W$317)</f>
        <v>15.65052</v>
      </c>
      <c r="Y303" s="118">
        <f>SUM($Y$304:$Y$317)</f>
        <v>0.048369999999999996</v>
      </c>
      <c r="AA303" s="119">
        <f>SUM($AA$304:$AA$317)</f>
        <v>0</v>
      </c>
      <c r="AR303" s="115" t="s">
        <v>91</v>
      </c>
      <c r="AT303" s="115" t="s">
        <v>75</v>
      </c>
      <c r="AU303" s="115" t="s">
        <v>21</v>
      </c>
      <c r="AY303" s="115" t="s">
        <v>153</v>
      </c>
      <c r="BK303" s="120">
        <f>SUM($BK$304:$BK$317)</f>
        <v>0</v>
      </c>
    </row>
    <row r="304" spans="2:64" s="6" customFormat="1" ht="27" customHeight="1">
      <c r="B304" s="22"/>
      <c r="C304" s="122" t="s">
        <v>455</v>
      </c>
      <c r="D304" s="122" t="s">
        <v>154</v>
      </c>
      <c r="E304" s="123" t="s">
        <v>456</v>
      </c>
      <c r="F304" s="198" t="s">
        <v>457</v>
      </c>
      <c r="G304" s="199"/>
      <c r="H304" s="199"/>
      <c r="I304" s="199"/>
      <c r="J304" s="124" t="s">
        <v>157</v>
      </c>
      <c r="K304" s="125">
        <v>1</v>
      </c>
      <c r="L304" s="200">
        <v>0</v>
      </c>
      <c r="M304" s="199"/>
      <c r="N304" s="201">
        <f>ROUND($L$304*$K$304,2)</f>
        <v>0</v>
      </c>
      <c r="O304" s="199"/>
      <c r="P304" s="199"/>
      <c r="Q304" s="199"/>
      <c r="R304" s="23"/>
      <c r="T304" s="126"/>
      <c r="U304" s="29" t="s">
        <v>41</v>
      </c>
      <c r="V304" s="127">
        <v>4.59</v>
      </c>
      <c r="W304" s="127">
        <f>$V$304*$K$304</f>
        <v>4.59</v>
      </c>
      <c r="X304" s="127">
        <v>0</v>
      </c>
      <c r="Y304" s="127">
        <f>$X$304*$K$304</f>
        <v>0</v>
      </c>
      <c r="Z304" s="127">
        <v>0</v>
      </c>
      <c r="AA304" s="128">
        <f>$Z$304*$K$304</f>
        <v>0</v>
      </c>
      <c r="AR304" s="6" t="s">
        <v>224</v>
      </c>
      <c r="AT304" s="6" t="s">
        <v>154</v>
      </c>
      <c r="AU304" s="6" t="s">
        <v>91</v>
      </c>
      <c r="AY304" s="6" t="s">
        <v>153</v>
      </c>
      <c r="BE304" s="80">
        <f>IF($U$304="základní",$N$304,0)</f>
        <v>0</v>
      </c>
      <c r="BF304" s="80">
        <f>IF($U$304="snížená",$N$304,0)</f>
        <v>0</v>
      </c>
      <c r="BG304" s="80">
        <f>IF($U$304="zákl. přenesená",$N$304,0)</f>
        <v>0</v>
      </c>
      <c r="BH304" s="80">
        <f>IF($U$304="sníž. přenesená",$N$304,0)</f>
        <v>0</v>
      </c>
      <c r="BI304" s="80">
        <f>IF($U$304="nulová",$N$304,0)</f>
        <v>0</v>
      </c>
      <c r="BJ304" s="6" t="s">
        <v>21</v>
      </c>
      <c r="BK304" s="80">
        <f>ROUND($L$304*$K$304,2)</f>
        <v>0</v>
      </c>
      <c r="BL304" s="6" t="s">
        <v>224</v>
      </c>
    </row>
    <row r="305" spans="2:64" s="6" customFormat="1" ht="51" customHeight="1">
      <c r="B305" s="22"/>
      <c r="C305" s="146" t="s">
        <v>458</v>
      </c>
      <c r="D305" s="146" t="s">
        <v>251</v>
      </c>
      <c r="E305" s="147" t="s">
        <v>459</v>
      </c>
      <c r="F305" s="203" t="s">
        <v>460</v>
      </c>
      <c r="G305" s="204"/>
      <c r="H305" s="204"/>
      <c r="I305" s="204"/>
      <c r="J305" s="148" t="s">
        <v>157</v>
      </c>
      <c r="K305" s="149">
        <v>1</v>
      </c>
      <c r="L305" s="205">
        <v>0</v>
      </c>
      <c r="M305" s="204"/>
      <c r="N305" s="206">
        <f>ROUND($L$305*$K$305,2)</f>
        <v>0</v>
      </c>
      <c r="O305" s="199"/>
      <c r="P305" s="199"/>
      <c r="Q305" s="199"/>
      <c r="R305" s="23"/>
      <c r="T305" s="126"/>
      <c r="U305" s="29" t="s">
        <v>41</v>
      </c>
      <c r="V305" s="127">
        <v>0</v>
      </c>
      <c r="W305" s="127">
        <f>$V$305*$K$305</f>
        <v>0</v>
      </c>
      <c r="X305" s="127">
        <v>0.017</v>
      </c>
      <c r="Y305" s="127">
        <f>$X$305*$K$305</f>
        <v>0.017</v>
      </c>
      <c r="Z305" s="127">
        <v>0</v>
      </c>
      <c r="AA305" s="128">
        <f>$Z$305*$K$305</f>
        <v>0</v>
      </c>
      <c r="AR305" s="6" t="s">
        <v>292</v>
      </c>
      <c r="AT305" s="6" t="s">
        <v>251</v>
      </c>
      <c r="AU305" s="6" t="s">
        <v>91</v>
      </c>
      <c r="AY305" s="6" t="s">
        <v>153</v>
      </c>
      <c r="BE305" s="80">
        <f>IF($U$305="základní",$N$305,0)</f>
        <v>0</v>
      </c>
      <c r="BF305" s="80">
        <f>IF($U$305="snížená",$N$305,0)</f>
        <v>0</v>
      </c>
      <c r="BG305" s="80">
        <f>IF($U$305="zákl. přenesená",$N$305,0)</f>
        <v>0</v>
      </c>
      <c r="BH305" s="80">
        <f>IF($U$305="sníž. přenesená",$N$305,0)</f>
        <v>0</v>
      </c>
      <c r="BI305" s="80">
        <f>IF($U$305="nulová",$N$305,0)</f>
        <v>0</v>
      </c>
      <c r="BJ305" s="6" t="s">
        <v>21</v>
      </c>
      <c r="BK305" s="80">
        <f>ROUND($L$305*$K$305,2)</f>
        <v>0</v>
      </c>
      <c r="BL305" s="6" t="s">
        <v>224</v>
      </c>
    </row>
    <row r="306" spans="2:64" s="6" customFormat="1" ht="15.75" customHeight="1">
      <c r="B306" s="22"/>
      <c r="C306" s="122" t="s">
        <v>461</v>
      </c>
      <c r="D306" s="122" t="s">
        <v>154</v>
      </c>
      <c r="E306" s="123" t="s">
        <v>462</v>
      </c>
      <c r="F306" s="198" t="s">
        <v>463</v>
      </c>
      <c r="G306" s="199"/>
      <c r="H306" s="199"/>
      <c r="I306" s="199"/>
      <c r="J306" s="124" t="s">
        <v>157</v>
      </c>
      <c r="K306" s="125">
        <v>4</v>
      </c>
      <c r="L306" s="200">
        <v>0</v>
      </c>
      <c r="M306" s="199"/>
      <c r="N306" s="201">
        <f>ROUND($L$306*$K$306,2)</f>
        <v>0</v>
      </c>
      <c r="O306" s="199"/>
      <c r="P306" s="199"/>
      <c r="Q306" s="199"/>
      <c r="R306" s="23"/>
      <c r="T306" s="126"/>
      <c r="U306" s="29" t="s">
        <v>41</v>
      </c>
      <c r="V306" s="127">
        <v>0.338</v>
      </c>
      <c r="W306" s="127">
        <f>$V$306*$K$306</f>
        <v>1.352</v>
      </c>
      <c r="X306" s="127">
        <v>0</v>
      </c>
      <c r="Y306" s="127">
        <f>$X$306*$K$306</f>
        <v>0</v>
      </c>
      <c r="Z306" s="127">
        <v>0</v>
      </c>
      <c r="AA306" s="128">
        <f>$Z$306*$K$306</f>
        <v>0</v>
      </c>
      <c r="AR306" s="6" t="s">
        <v>224</v>
      </c>
      <c r="AT306" s="6" t="s">
        <v>154</v>
      </c>
      <c r="AU306" s="6" t="s">
        <v>91</v>
      </c>
      <c r="AY306" s="6" t="s">
        <v>153</v>
      </c>
      <c r="BE306" s="80">
        <f>IF($U$306="základní",$N$306,0)</f>
        <v>0</v>
      </c>
      <c r="BF306" s="80">
        <f>IF($U$306="snížená",$N$306,0)</f>
        <v>0</v>
      </c>
      <c r="BG306" s="80">
        <f>IF($U$306="zákl. přenesená",$N$306,0)</f>
        <v>0</v>
      </c>
      <c r="BH306" s="80">
        <f>IF($U$306="sníž. přenesená",$N$306,0)</f>
        <v>0</v>
      </c>
      <c r="BI306" s="80">
        <f>IF($U$306="nulová",$N$306,0)</f>
        <v>0</v>
      </c>
      <c r="BJ306" s="6" t="s">
        <v>21</v>
      </c>
      <c r="BK306" s="80">
        <f>ROUND($L$306*$K$306,2)</f>
        <v>0</v>
      </c>
      <c r="BL306" s="6" t="s">
        <v>224</v>
      </c>
    </row>
    <row r="307" spans="2:64" s="6" customFormat="1" ht="27" customHeight="1">
      <c r="B307" s="22"/>
      <c r="C307" s="146" t="s">
        <v>464</v>
      </c>
      <c r="D307" s="146" t="s">
        <v>251</v>
      </c>
      <c r="E307" s="147" t="s">
        <v>465</v>
      </c>
      <c r="F307" s="203" t="s">
        <v>466</v>
      </c>
      <c r="G307" s="204"/>
      <c r="H307" s="204"/>
      <c r="I307" s="204"/>
      <c r="J307" s="148" t="s">
        <v>157</v>
      </c>
      <c r="K307" s="149">
        <v>4</v>
      </c>
      <c r="L307" s="205">
        <v>0</v>
      </c>
      <c r="M307" s="204"/>
      <c r="N307" s="206">
        <f>ROUND($L$307*$K$307,2)</f>
        <v>0</v>
      </c>
      <c r="O307" s="199"/>
      <c r="P307" s="199"/>
      <c r="Q307" s="199"/>
      <c r="R307" s="23"/>
      <c r="T307" s="126"/>
      <c r="U307" s="29" t="s">
        <v>41</v>
      </c>
      <c r="V307" s="127">
        <v>0</v>
      </c>
      <c r="W307" s="127">
        <f>$V$307*$K$307</f>
        <v>0</v>
      </c>
      <c r="X307" s="127">
        <v>0.0006</v>
      </c>
      <c r="Y307" s="127">
        <f>$X$307*$K$307</f>
        <v>0.0024</v>
      </c>
      <c r="Z307" s="127">
        <v>0</v>
      </c>
      <c r="AA307" s="128">
        <f>$Z$307*$K$307</f>
        <v>0</v>
      </c>
      <c r="AR307" s="6" t="s">
        <v>292</v>
      </c>
      <c r="AT307" s="6" t="s">
        <v>251</v>
      </c>
      <c r="AU307" s="6" t="s">
        <v>91</v>
      </c>
      <c r="AY307" s="6" t="s">
        <v>153</v>
      </c>
      <c r="BE307" s="80">
        <f>IF($U$307="základní",$N$307,0)</f>
        <v>0</v>
      </c>
      <c r="BF307" s="80">
        <f>IF($U$307="snížená",$N$307,0)</f>
        <v>0</v>
      </c>
      <c r="BG307" s="80">
        <f>IF($U$307="zákl. přenesená",$N$307,0)</f>
        <v>0</v>
      </c>
      <c r="BH307" s="80">
        <f>IF($U$307="sníž. přenesená",$N$307,0)</f>
        <v>0</v>
      </c>
      <c r="BI307" s="80">
        <f>IF($U$307="nulová",$N$307,0)</f>
        <v>0</v>
      </c>
      <c r="BJ307" s="6" t="s">
        <v>21</v>
      </c>
      <c r="BK307" s="80">
        <f>ROUND($L$307*$K$307,2)</f>
        <v>0</v>
      </c>
      <c r="BL307" s="6" t="s">
        <v>224</v>
      </c>
    </row>
    <row r="308" spans="2:64" s="6" customFormat="1" ht="15.75" customHeight="1">
      <c r="B308" s="22"/>
      <c r="C308" s="122" t="s">
        <v>467</v>
      </c>
      <c r="D308" s="122" t="s">
        <v>154</v>
      </c>
      <c r="E308" s="123" t="s">
        <v>468</v>
      </c>
      <c r="F308" s="198" t="s">
        <v>469</v>
      </c>
      <c r="G308" s="199"/>
      <c r="H308" s="199"/>
      <c r="I308" s="199"/>
      <c r="J308" s="124" t="s">
        <v>157</v>
      </c>
      <c r="K308" s="125">
        <v>2</v>
      </c>
      <c r="L308" s="200">
        <v>0</v>
      </c>
      <c r="M308" s="199"/>
      <c r="N308" s="201">
        <f>ROUND($L$308*$K$308,2)</f>
        <v>0</v>
      </c>
      <c r="O308" s="199"/>
      <c r="P308" s="199"/>
      <c r="Q308" s="199"/>
      <c r="R308" s="23"/>
      <c r="T308" s="126"/>
      <c r="U308" s="29" t="s">
        <v>41</v>
      </c>
      <c r="V308" s="127">
        <v>0.423</v>
      </c>
      <c r="W308" s="127">
        <f>$V$308*$K$308</f>
        <v>0.846</v>
      </c>
      <c r="X308" s="127">
        <v>0</v>
      </c>
      <c r="Y308" s="127">
        <f>$X$308*$K$308</f>
        <v>0</v>
      </c>
      <c r="Z308" s="127">
        <v>0</v>
      </c>
      <c r="AA308" s="128">
        <f>$Z$308*$K$308</f>
        <v>0</v>
      </c>
      <c r="AR308" s="6" t="s">
        <v>224</v>
      </c>
      <c r="AT308" s="6" t="s">
        <v>154</v>
      </c>
      <c r="AU308" s="6" t="s">
        <v>91</v>
      </c>
      <c r="AY308" s="6" t="s">
        <v>153</v>
      </c>
      <c r="BE308" s="80">
        <f>IF($U$308="základní",$N$308,0)</f>
        <v>0</v>
      </c>
      <c r="BF308" s="80">
        <f>IF($U$308="snížená",$N$308,0)</f>
        <v>0</v>
      </c>
      <c r="BG308" s="80">
        <f>IF($U$308="zákl. přenesená",$N$308,0)</f>
        <v>0</v>
      </c>
      <c r="BH308" s="80">
        <f>IF($U$308="sníž. přenesená",$N$308,0)</f>
        <v>0</v>
      </c>
      <c r="BI308" s="80">
        <f>IF($U$308="nulová",$N$308,0)</f>
        <v>0</v>
      </c>
      <c r="BJ308" s="6" t="s">
        <v>21</v>
      </c>
      <c r="BK308" s="80">
        <f>ROUND($L$308*$K$308,2)</f>
        <v>0</v>
      </c>
      <c r="BL308" s="6" t="s">
        <v>224</v>
      </c>
    </row>
    <row r="309" spans="2:64" s="6" customFormat="1" ht="27" customHeight="1">
      <c r="B309" s="22"/>
      <c r="C309" s="146" t="s">
        <v>470</v>
      </c>
      <c r="D309" s="146" t="s">
        <v>251</v>
      </c>
      <c r="E309" s="147" t="s">
        <v>471</v>
      </c>
      <c r="F309" s="203" t="s">
        <v>472</v>
      </c>
      <c r="G309" s="204"/>
      <c r="H309" s="204"/>
      <c r="I309" s="204"/>
      <c r="J309" s="148" t="s">
        <v>157</v>
      </c>
      <c r="K309" s="149">
        <v>2</v>
      </c>
      <c r="L309" s="205">
        <v>0</v>
      </c>
      <c r="M309" s="204"/>
      <c r="N309" s="206">
        <f>ROUND($L$309*$K$309,2)</f>
        <v>0</v>
      </c>
      <c r="O309" s="199"/>
      <c r="P309" s="199"/>
      <c r="Q309" s="199"/>
      <c r="R309" s="23"/>
      <c r="T309" s="126"/>
      <c r="U309" s="29" t="s">
        <v>41</v>
      </c>
      <c r="V309" s="127">
        <v>0</v>
      </c>
      <c r="W309" s="127">
        <f>$V$309*$K$309</f>
        <v>0</v>
      </c>
      <c r="X309" s="127">
        <v>0.0012</v>
      </c>
      <c r="Y309" s="127">
        <f>$X$309*$K$309</f>
        <v>0.0024</v>
      </c>
      <c r="Z309" s="127">
        <v>0</v>
      </c>
      <c r="AA309" s="128">
        <f>$Z$309*$K$309</f>
        <v>0</v>
      </c>
      <c r="AR309" s="6" t="s">
        <v>292</v>
      </c>
      <c r="AT309" s="6" t="s">
        <v>251</v>
      </c>
      <c r="AU309" s="6" t="s">
        <v>91</v>
      </c>
      <c r="AY309" s="6" t="s">
        <v>153</v>
      </c>
      <c r="BE309" s="80">
        <f>IF($U$309="základní",$N$309,0)</f>
        <v>0</v>
      </c>
      <c r="BF309" s="80">
        <f>IF($U$309="snížená",$N$309,0)</f>
        <v>0</v>
      </c>
      <c r="BG309" s="80">
        <f>IF($U$309="zákl. přenesená",$N$309,0)</f>
        <v>0</v>
      </c>
      <c r="BH309" s="80">
        <f>IF($U$309="sníž. přenesená",$N$309,0)</f>
        <v>0</v>
      </c>
      <c r="BI309" s="80">
        <f>IF($U$309="nulová",$N$309,0)</f>
        <v>0</v>
      </c>
      <c r="BJ309" s="6" t="s">
        <v>21</v>
      </c>
      <c r="BK309" s="80">
        <f>ROUND($L$309*$K$309,2)</f>
        <v>0</v>
      </c>
      <c r="BL309" s="6" t="s">
        <v>224</v>
      </c>
    </row>
    <row r="310" spans="2:64" s="6" customFormat="1" ht="15.75" customHeight="1">
      <c r="B310" s="22"/>
      <c r="C310" s="122" t="s">
        <v>473</v>
      </c>
      <c r="D310" s="122" t="s">
        <v>154</v>
      </c>
      <c r="E310" s="123" t="s">
        <v>474</v>
      </c>
      <c r="F310" s="198" t="s">
        <v>475</v>
      </c>
      <c r="G310" s="199"/>
      <c r="H310" s="199"/>
      <c r="I310" s="199"/>
      <c r="J310" s="124" t="s">
        <v>157</v>
      </c>
      <c r="K310" s="125">
        <v>1</v>
      </c>
      <c r="L310" s="200">
        <v>0</v>
      </c>
      <c r="M310" s="199"/>
      <c r="N310" s="201">
        <f>ROUND($L$310*$K$310,2)</f>
        <v>0</v>
      </c>
      <c r="O310" s="199"/>
      <c r="P310" s="199"/>
      <c r="Q310" s="199"/>
      <c r="R310" s="23"/>
      <c r="T310" s="126"/>
      <c r="U310" s="29" t="s">
        <v>41</v>
      </c>
      <c r="V310" s="127">
        <v>0.677</v>
      </c>
      <c r="W310" s="127">
        <f>$V$310*$K$310</f>
        <v>0.677</v>
      </c>
      <c r="X310" s="127">
        <v>0</v>
      </c>
      <c r="Y310" s="127">
        <f>$X$310*$K$310</f>
        <v>0</v>
      </c>
      <c r="Z310" s="127">
        <v>0</v>
      </c>
      <c r="AA310" s="128">
        <f>$Z$310*$K$310</f>
        <v>0</v>
      </c>
      <c r="AR310" s="6" t="s">
        <v>224</v>
      </c>
      <c r="AT310" s="6" t="s">
        <v>154</v>
      </c>
      <c r="AU310" s="6" t="s">
        <v>91</v>
      </c>
      <c r="AY310" s="6" t="s">
        <v>153</v>
      </c>
      <c r="BE310" s="80">
        <f>IF($U$310="základní",$N$310,0)</f>
        <v>0</v>
      </c>
      <c r="BF310" s="80">
        <f>IF($U$310="snížená",$N$310,0)</f>
        <v>0</v>
      </c>
      <c r="BG310" s="80">
        <f>IF($U$310="zákl. přenesená",$N$310,0)</f>
        <v>0</v>
      </c>
      <c r="BH310" s="80">
        <f>IF($U$310="sníž. přenesená",$N$310,0)</f>
        <v>0</v>
      </c>
      <c r="BI310" s="80">
        <f>IF($U$310="nulová",$N$310,0)</f>
        <v>0</v>
      </c>
      <c r="BJ310" s="6" t="s">
        <v>21</v>
      </c>
      <c r="BK310" s="80">
        <f>ROUND($L$310*$K$310,2)</f>
        <v>0</v>
      </c>
      <c r="BL310" s="6" t="s">
        <v>224</v>
      </c>
    </row>
    <row r="311" spans="2:64" s="6" customFormat="1" ht="27" customHeight="1">
      <c r="B311" s="22"/>
      <c r="C311" s="146" t="s">
        <v>476</v>
      </c>
      <c r="D311" s="146" t="s">
        <v>251</v>
      </c>
      <c r="E311" s="147" t="s">
        <v>477</v>
      </c>
      <c r="F311" s="203" t="s">
        <v>478</v>
      </c>
      <c r="G311" s="204"/>
      <c r="H311" s="204"/>
      <c r="I311" s="204"/>
      <c r="J311" s="148" t="s">
        <v>157</v>
      </c>
      <c r="K311" s="149">
        <v>1</v>
      </c>
      <c r="L311" s="205">
        <v>0</v>
      </c>
      <c r="M311" s="204"/>
      <c r="N311" s="206">
        <f>ROUND($L$311*$K$311,2)</f>
        <v>0</v>
      </c>
      <c r="O311" s="199"/>
      <c r="P311" s="199"/>
      <c r="Q311" s="199"/>
      <c r="R311" s="23"/>
      <c r="T311" s="126"/>
      <c r="U311" s="29" t="s">
        <v>41</v>
      </c>
      <c r="V311" s="127">
        <v>0</v>
      </c>
      <c r="W311" s="127">
        <f>$V$311*$K$311</f>
        <v>0</v>
      </c>
      <c r="X311" s="127">
        <v>0.0026</v>
      </c>
      <c r="Y311" s="127">
        <f>$X$311*$K$311</f>
        <v>0.0026</v>
      </c>
      <c r="Z311" s="127">
        <v>0</v>
      </c>
      <c r="AA311" s="128">
        <f>$Z$311*$K$311</f>
        <v>0</v>
      </c>
      <c r="AR311" s="6" t="s">
        <v>292</v>
      </c>
      <c r="AT311" s="6" t="s">
        <v>251</v>
      </c>
      <c r="AU311" s="6" t="s">
        <v>91</v>
      </c>
      <c r="AY311" s="6" t="s">
        <v>153</v>
      </c>
      <c r="BE311" s="80">
        <f>IF($U$311="základní",$N$311,0)</f>
        <v>0</v>
      </c>
      <c r="BF311" s="80">
        <f>IF($U$311="snížená",$N$311,0)</f>
        <v>0</v>
      </c>
      <c r="BG311" s="80">
        <f>IF($U$311="zákl. přenesená",$N$311,0)</f>
        <v>0</v>
      </c>
      <c r="BH311" s="80">
        <f>IF($U$311="sníž. přenesená",$N$311,0)</f>
        <v>0</v>
      </c>
      <c r="BI311" s="80">
        <f>IF($U$311="nulová",$N$311,0)</f>
        <v>0</v>
      </c>
      <c r="BJ311" s="6" t="s">
        <v>21</v>
      </c>
      <c r="BK311" s="80">
        <f>ROUND($L$311*$K$311,2)</f>
        <v>0</v>
      </c>
      <c r="BL311" s="6" t="s">
        <v>224</v>
      </c>
    </row>
    <row r="312" spans="2:64" s="6" customFormat="1" ht="39" customHeight="1">
      <c r="B312" s="22"/>
      <c r="C312" s="122" t="s">
        <v>479</v>
      </c>
      <c r="D312" s="122" t="s">
        <v>154</v>
      </c>
      <c r="E312" s="123" t="s">
        <v>480</v>
      </c>
      <c r="F312" s="198" t="s">
        <v>481</v>
      </c>
      <c r="G312" s="199"/>
      <c r="H312" s="199"/>
      <c r="I312" s="199"/>
      <c r="J312" s="124" t="s">
        <v>186</v>
      </c>
      <c r="K312" s="125">
        <v>3</v>
      </c>
      <c r="L312" s="200">
        <v>0</v>
      </c>
      <c r="M312" s="199"/>
      <c r="N312" s="201">
        <f>ROUND($L$312*$K$312,2)</f>
        <v>0</v>
      </c>
      <c r="O312" s="199"/>
      <c r="P312" s="199"/>
      <c r="Q312" s="199"/>
      <c r="R312" s="23"/>
      <c r="T312" s="126"/>
      <c r="U312" s="29" t="s">
        <v>41</v>
      </c>
      <c r="V312" s="127">
        <v>0.434</v>
      </c>
      <c r="W312" s="127">
        <f>$V$312*$K$312</f>
        <v>1.302</v>
      </c>
      <c r="X312" s="127">
        <v>0.00175</v>
      </c>
      <c r="Y312" s="127">
        <f>$X$312*$K$312</f>
        <v>0.00525</v>
      </c>
      <c r="Z312" s="127">
        <v>0</v>
      </c>
      <c r="AA312" s="128">
        <f>$Z$312*$K$312</f>
        <v>0</v>
      </c>
      <c r="AR312" s="6" t="s">
        <v>224</v>
      </c>
      <c r="AT312" s="6" t="s">
        <v>154</v>
      </c>
      <c r="AU312" s="6" t="s">
        <v>91</v>
      </c>
      <c r="AY312" s="6" t="s">
        <v>153</v>
      </c>
      <c r="BE312" s="80">
        <f>IF($U$312="základní",$N$312,0)</f>
        <v>0</v>
      </c>
      <c r="BF312" s="80">
        <f>IF($U$312="snížená",$N$312,0)</f>
        <v>0</v>
      </c>
      <c r="BG312" s="80">
        <f>IF($U$312="zákl. přenesená",$N$312,0)</f>
        <v>0</v>
      </c>
      <c r="BH312" s="80">
        <f>IF($U$312="sníž. přenesená",$N$312,0)</f>
        <v>0</v>
      </c>
      <c r="BI312" s="80">
        <f>IF($U$312="nulová",$N$312,0)</f>
        <v>0</v>
      </c>
      <c r="BJ312" s="6" t="s">
        <v>21</v>
      </c>
      <c r="BK312" s="80">
        <f>ROUND($L$312*$K$312,2)</f>
        <v>0</v>
      </c>
      <c r="BL312" s="6" t="s">
        <v>224</v>
      </c>
    </row>
    <row r="313" spans="2:64" s="6" customFormat="1" ht="39" customHeight="1">
      <c r="B313" s="22"/>
      <c r="C313" s="122" t="s">
        <v>482</v>
      </c>
      <c r="D313" s="122" t="s">
        <v>154</v>
      </c>
      <c r="E313" s="123" t="s">
        <v>483</v>
      </c>
      <c r="F313" s="198" t="s">
        <v>484</v>
      </c>
      <c r="G313" s="199"/>
      <c r="H313" s="199"/>
      <c r="I313" s="199"/>
      <c r="J313" s="124" t="s">
        <v>186</v>
      </c>
      <c r="K313" s="125">
        <v>6</v>
      </c>
      <c r="L313" s="200">
        <v>0</v>
      </c>
      <c r="M313" s="199"/>
      <c r="N313" s="201">
        <f>ROUND($L$313*$K$313,2)</f>
        <v>0</v>
      </c>
      <c r="O313" s="199"/>
      <c r="P313" s="199"/>
      <c r="Q313" s="199"/>
      <c r="R313" s="23"/>
      <c r="T313" s="126"/>
      <c r="U313" s="29" t="s">
        <v>41</v>
      </c>
      <c r="V313" s="127">
        <v>0.523</v>
      </c>
      <c r="W313" s="127">
        <f>$V$313*$K$313</f>
        <v>3.138</v>
      </c>
      <c r="X313" s="127">
        <v>0.00312</v>
      </c>
      <c r="Y313" s="127">
        <f>$X$313*$K$313</f>
        <v>0.01872</v>
      </c>
      <c r="Z313" s="127">
        <v>0</v>
      </c>
      <c r="AA313" s="128">
        <f>$Z$313*$K$313</f>
        <v>0</v>
      </c>
      <c r="AR313" s="6" t="s">
        <v>224</v>
      </c>
      <c r="AT313" s="6" t="s">
        <v>154</v>
      </c>
      <c r="AU313" s="6" t="s">
        <v>91</v>
      </c>
      <c r="AY313" s="6" t="s">
        <v>153</v>
      </c>
      <c r="BE313" s="80">
        <f>IF($U$313="základní",$N$313,0)</f>
        <v>0</v>
      </c>
      <c r="BF313" s="80">
        <f>IF($U$313="snížená",$N$313,0)</f>
        <v>0</v>
      </c>
      <c r="BG313" s="80">
        <f>IF($U$313="zákl. přenesená",$N$313,0)</f>
        <v>0</v>
      </c>
      <c r="BH313" s="80">
        <f>IF($U$313="sníž. přenesená",$N$313,0)</f>
        <v>0</v>
      </c>
      <c r="BI313" s="80">
        <f>IF($U$313="nulová",$N$313,0)</f>
        <v>0</v>
      </c>
      <c r="BJ313" s="6" t="s">
        <v>21</v>
      </c>
      <c r="BK313" s="80">
        <f>ROUND($L$313*$K$313,2)</f>
        <v>0</v>
      </c>
      <c r="BL313" s="6" t="s">
        <v>224</v>
      </c>
    </row>
    <row r="314" spans="2:64" s="6" customFormat="1" ht="39" customHeight="1">
      <c r="B314" s="22"/>
      <c r="C314" s="122" t="s">
        <v>485</v>
      </c>
      <c r="D314" s="122" t="s">
        <v>154</v>
      </c>
      <c r="E314" s="123" t="s">
        <v>486</v>
      </c>
      <c r="F314" s="198" t="s">
        <v>487</v>
      </c>
      <c r="G314" s="199"/>
      <c r="H314" s="199"/>
      <c r="I314" s="199"/>
      <c r="J314" s="124" t="s">
        <v>186</v>
      </c>
      <c r="K314" s="125">
        <v>2</v>
      </c>
      <c r="L314" s="200">
        <v>0</v>
      </c>
      <c r="M314" s="199"/>
      <c r="N314" s="201">
        <f>ROUND($L$314*$K$314,2)</f>
        <v>0</v>
      </c>
      <c r="O314" s="199"/>
      <c r="P314" s="199"/>
      <c r="Q314" s="199"/>
      <c r="R314" s="23"/>
      <c r="T314" s="126"/>
      <c r="U314" s="29" t="s">
        <v>41</v>
      </c>
      <c r="V314" s="127">
        <v>0.385</v>
      </c>
      <c r="W314" s="127">
        <f>$V$314*$K$314</f>
        <v>0.77</v>
      </c>
      <c r="X314" s="127">
        <v>0</v>
      </c>
      <c r="Y314" s="127">
        <f>$X$314*$K$314</f>
        <v>0</v>
      </c>
      <c r="Z314" s="127">
        <v>0</v>
      </c>
      <c r="AA314" s="128">
        <f>$Z$314*$K$314</f>
        <v>0</v>
      </c>
      <c r="AR314" s="6" t="s">
        <v>224</v>
      </c>
      <c r="AT314" s="6" t="s">
        <v>154</v>
      </c>
      <c r="AU314" s="6" t="s">
        <v>91</v>
      </c>
      <c r="AY314" s="6" t="s">
        <v>153</v>
      </c>
      <c r="BE314" s="80">
        <f>IF($U$314="základní",$N$314,0)</f>
        <v>0</v>
      </c>
      <c r="BF314" s="80">
        <f>IF($U$314="snížená",$N$314,0)</f>
        <v>0</v>
      </c>
      <c r="BG314" s="80">
        <f>IF($U$314="zákl. přenesená",$N$314,0)</f>
        <v>0</v>
      </c>
      <c r="BH314" s="80">
        <f>IF($U$314="sníž. přenesená",$N$314,0)</f>
        <v>0</v>
      </c>
      <c r="BI314" s="80">
        <f>IF($U$314="nulová",$N$314,0)</f>
        <v>0</v>
      </c>
      <c r="BJ314" s="6" t="s">
        <v>21</v>
      </c>
      <c r="BK314" s="80">
        <f>ROUND($L$314*$K$314,2)</f>
        <v>0</v>
      </c>
      <c r="BL314" s="6" t="s">
        <v>224</v>
      </c>
    </row>
    <row r="315" spans="2:64" s="6" customFormat="1" ht="39" customHeight="1">
      <c r="B315" s="22"/>
      <c r="C315" s="122" t="s">
        <v>488</v>
      </c>
      <c r="D315" s="122" t="s">
        <v>154</v>
      </c>
      <c r="E315" s="123" t="s">
        <v>489</v>
      </c>
      <c r="F315" s="198" t="s">
        <v>490</v>
      </c>
      <c r="G315" s="199"/>
      <c r="H315" s="199"/>
      <c r="I315" s="199"/>
      <c r="J315" s="124" t="s">
        <v>186</v>
      </c>
      <c r="K315" s="125">
        <v>5</v>
      </c>
      <c r="L315" s="200">
        <v>0</v>
      </c>
      <c r="M315" s="199"/>
      <c r="N315" s="201">
        <f>ROUND($L$315*$K$315,2)</f>
        <v>0</v>
      </c>
      <c r="O315" s="199"/>
      <c r="P315" s="199"/>
      <c r="Q315" s="199"/>
      <c r="R315" s="23"/>
      <c r="T315" s="126"/>
      <c r="U315" s="29" t="s">
        <v>41</v>
      </c>
      <c r="V315" s="127">
        <v>0.428</v>
      </c>
      <c r="W315" s="127">
        <f>$V$315*$K$315</f>
        <v>2.14</v>
      </c>
      <c r="X315" s="127">
        <v>0</v>
      </c>
      <c r="Y315" s="127">
        <f>$X$315*$K$315</f>
        <v>0</v>
      </c>
      <c r="Z315" s="127">
        <v>0</v>
      </c>
      <c r="AA315" s="128">
        <f>$Z$315*$K$315</f>
        <v>0</v>
      </c>
      <c r="AR315" s="6" t="s">
        <v>224</v>
      </c>
      <c r="AT315" s="6" t="s">
        <v>154</v>
      </c>
      <c r="AU315" s="6" t="s">
        <v>91</v>
      </c>
      <c r="AY315" s="6" t="s">
        <v>153</v>
      </c>
      <c r="BE315" s="80">
        <f>IF($U$315="základní",$N$315,0)</f>
        <v>0</v>
      </c>
      <c r="BF315" s="80">
        <f>IF($U$315="snížená",$N$315,0)</f>
        <v>0</v>
      </c>
      <c r="BG315" s="80">
        <f>IF($U$315="zákl. přenesená",$N$315,0)</f>
        <v>0</v>
      </c>
      <c r="BH315" s="80">
        <f>IF($U$315="sníž. přenesená",$N$315,0)</f>
        <v>0</v>
      </c>
      <c r="BI315" s="80">
        <f>IF($U$315="nulová",$N$315,0)</f>
        <v>0</v>
      </c>
      <c r="BJ315" s="6" t="s">
        <v>21</v>
      </c>
      <c r="BK315" s="80">
        <f>ROUND($L$315*$K$315,2)</f>
        <v>0</v>
      </c>
      <c r="BL315" s="6" t="s">
        <v>224</v>
      </c>
    </row>
    <row r="316" spans="2:64" s="6" customFormat="1" ht="15.75" customHeight="1">
      <c r="B316" s="22"/>
      <c r="C316" s="122" t="s">
        <v>491</v>
      </c>
      <c r="D316" s="122" t="s">
        <v>154</v>
      </c>
      <c r="E316" s="123" t="s">
        <v>492</v>
      </c>
      <c r="F316" s="198" t="s">
        <v>493</v>
      </c>
      <c r="G316" s="199"/>
      <c r="H316" s="199"/>
      <c r="I316" s="199"/>
      <c r="J316" s="124" t="s">
        <v>198</v>
      </c>
      <c r="K316" s="125">
        <v>1</v>
      </c>
      <c r="L316" s="200">
        <v>0</v>
      </c>
      <c r="M316" s="199"/>
      <c r="N316" s="201">
        <f>ROUND($L$316*$K$316,2)</f>
        <v>0</v>
      </c>
      <c r="O316" s="199"/>
      <c r="P316" s="199"/>
      <c r="Q316" s="199"/>
      <c r="R316" s="23"/>
      <c r="T316" s="126"/>
      <c r="U316" s="29" t="s">
        <v>41</v>
      </c>
      <c r="V316" s="127">
        <v>0.428</v>
      </c>
      <c r="W316" s="127">
        <f>$V$316*$K$316</f>
        <v>0.428</v>
      </c>
      <c r="X316" s="127">
        <v>0</v>
      </c>
      <c r="Y316" s="127">
        <f>$X$316*$K$316</f>
        <v>0</v>
      </c>
      <c r="Z316" s="127">
        <v>0</v>
      </c>
      <c r="AA316" s="128">
        <f>$Z$316*$K$316</f>
        <v>0</v>
      </c>
      <c r="AR316" s="6" t="s">
        <v>224</v>
      </c>
      <c r="AT316" s="6" t="s">
        <v>154</v>
      </c>
      <c r="AU316" s="6" t="s">
        <v>91</v>
      </c>
      <c r="AY316" s="6" t="s">
        <v>153</v>
      </c>
      <c r="BE316" s="80">
        <f>IF($U$316="základní",$N$316,0)</f>
        <v>0</v>
      </c>
      <c r="BF316" s="80">
        <f>IF($U$316="snížená",$N$316,0)</f>
        <v>0</v>
      </c>
      <c r="BG316" s="80">
        <f>IF($U$316="zákl. přenesená",$N$316,0)</f>
        <v>0</v>
      </c>
      <c r="BH316" s="80">
        <f>IF($U$316="sníž. přenesená",$N$316,0)</f>
        <v>0</v>
      </c>
      <c r="BI316" s="80">
        <f>IF($U$316="nulová",$N$316,0)</f>
        <v>0</v>
      </c>
      <c r="BJ316" s="6" t="s">
        <v>21</v>
      </c>
      <c r="BK316" s="80">
        <f>ROUND($L$316*$K$316,2)</f>
        <v>0</v>
      </c>
      <c r="BL316" s="6" t="s">
        <v>224</v>
      </c>
    </row>
    <row r="317" spans="2:64" s="6" customFormat="1" ht="27" customHeight="1">
      <c r="B317" s="22"/>
      <c r="C317" s="122" t="s">
        <v>494</v>
      </c>
      <c r="D317" s="122" t="s">
        <v>154</v>
      </c>
      <c r="E317" s="123" t="s">
        <v>495</v>
      </c>
      <c r="F317" s="198" t="s">
        <v>496</v>
      </c>
      <c r="G317" s="199"/>
      <c r="H317" s="199"/>
      <c r="I317" s="199"/>
      <c r="J317" s="124" t="s">
        <v>164</v>
      </c>
      <c r="K317" s="125">
        <v>0.048</v>
      </c>
      <c r="L317" s="200">
        <v>0</v>
      </c>
      <c r="M317" s="199"/>
      <c r="N317" s="201">
        <f>ROUND($L$317*$K$317,2)</f>
        <v>0</v>
      </c>
      <c r="O317" s="199"/>
      <c r="P317" s="199"/>
      <c r="Q317" s="199"/>
      <c r="R317" s="23"/>
      <c r="T317" s="126"/>
      <c r="U317" s="29" t="s">
        <v>41</v>
      </c>
      <c r="V317" s="127">
        <v>8.49</v>
      </c>
      <c r="W317" s="127">
        <f>$V$317*$K$317</f>
        <v>0.40752</v>
      </c>
      <c r="X317" s="127">
        <v>0</v>
      </c>
      <c r="Y317" s="127">
        <f>$X$317*$K$317</f>
        <v>0</v>
      </c>
      <c r="Z317" s="127">
        <v>0</v>
      </c>
      <c r="AA317" s="128">
        <f>$Z$317*$K$317</f>
        <v>0</v>
      </c>
      <c r="AR317" s="6" t="s">
        <v>224</v>
      </c>
      <c r="AT317" s="6" t="s">
        <v>154</v>
      </c>
      <c r="AU317" s="6" t="s">
        <v>91</v>
      </c>
      <c r="AY317" s="6" t="s">
        <v>153</v>
      </c>
      <c r="BE317" s="80">
        <f>IF($U$317="základní",$N$317,0)</f>
        <v>0</v>
      </c>
      <c r="BF317" s="80">
        <f>IF($U$317="snížená",$N$317,0)</f>
        <v>0</v>
      </c>
      <c r="BG317" s="80">
        <f>IF($U$317="zákl. přenesená",$N$317,0)</f>
        <v>0</v>
      </c>
      <c r="BH317" s="80">
        <f>IF($U$317="sníž. přenesená",$N$317,0)</f>
        <v>0</v>
      </c>
      <c r="BI317" s="80">
        <f>IF($U$317="nulová",$N$317,0)</f>
        <v>0</v>
      </c>
      <c r="BJ317" s="6" t="s">
        <v>21</v>
      </c>
      <c r="BK317" s="80">
        <f>ROUND($L$317*$K$317,2)</f>
        <v>0</v>
      </c>
      <c r="BL317" s="6" t="s">
        <v>224</v>
      </c>
    </row>
    <row r="318" spans="2:63" s="112" customFormat="1" ht="30.75" customHeight="1">
      <c r="B318" s="113"/>
      <c r="D318" s="121" t="s">
        <v>113</v>
      </c>
      <c r="N318" s="196">
        <f>$BK$318</f>
        <v>0</v>
      </c>
      <c r="O318" s="197"/>
      <c r="P318" s="197"/>
      <c r="Q318" s="197"/>
      <c r="R318" s="116"/>
      <c r="T318" s="117"/>
      <c r="W318" s="118">
        <f>SUM($W$319:$W$330)</f>
        <v>60.093999999999994</v>
      </c>
      <c r="Y318" s="118">
        <f>SUM($Y$319:$Y$330)</f>
        <v>0.33786076000000004</v>
      </c>
      <c r="AA318" s="119">
        <f>SUM($AA$319:$AA$330)</f>
        <v>0</v>
      </c>
      <c r="AR318" s="115" t="s">
        <v>91</v>
      </c>
      <c r="AT318" s="115" t="s">
        <v>75</v>
      </c>
      <c r="AU318" s="115" t="s">
        <v>21</v>
      </c>
      <c r="AY318" s="115" t="s">
        <v>153</v>
      </c>
      <c r="BK318" s="120">
        <f>SUM($BK$319:$BK$330)</f>
        <v>0</v>
      </c>
    </row>
    <row r="319" spans="2:64" s="6" customFormat="1" ht="39" customHeight="1">
      <c r="B319" s="22"/>
      <c r="C319" s="122" t="s">
        <v>497</v>
      </c>
      <c r="D319" s="122" t="s">
        <v>154</v>
      </c>
      <c r="E319" s="123" t="s">
        <v>498</v>
      </c>
      <c r="F319" s="198" t="s">
        <v>499</v>
      </c>
      <c r="G319" s="199"/>
      <c r="H319" s="199"/>
      <c r="I319" s="199"/>
      <c r="J319" s="124" t="s">
        <v>170</v>
      </c>
      <c r="K319" s="125">
        <v>73.64</v>
      </c>
      <c r="L319" s="200">
        <v>0</v>
      </c>
      <c r="M319" s="199"/>
      <c r="N319" s="201">
        <f>ROUND($L$319*$K$319,2)</f>
        <v>0</v>
      </c>
      <c r="O319" s="199"/>
      <c r="P319" s="199"/>
      <c r="Q319" s="199"/>
      <c r="R319" s="23"/>
      <c r="T319" s="126"/>
      <c r="U319" s="29" t="s">
        <v>41</v>
      </c>
      <c r="V319" s="127">
        <v>0.578</v>
      </c>
      <c r="W319" s="127">
        <f>$V$319*$K$319</f>
        <v>42.563919999999996</v>
      </c>
      <c r="X319" s="127">
        <v>0.00117</v>
      </c>
      <c r="Y319" s="127">
        <f>$X$319*$K$319</f>
        <v>0.08615880000000001</v>
      </c>
      <c r="Z319" s="127">
        <v>0</v>
      </c>
      <c r="AA319" s="128">
        <f>$Z$319*$K$319</f>
        <v>0</v>
      </c>
      <c r="AR319" s="6" t="s">
        <v>224</v>
      </c>
      <c r="AT319" s="6" t="s">
        <v>154</v>
      </c>
      <c r="AU319" s="6" t="s">
        <v>91</v>
      </c>
      <c r="AY319" s="6" t="s">
        <v>153</v>
      </c>
      <c r="BE319" s="80">
        <f>IF($U$319="základní",$N$319,0)</f>
        <v>0</v>
      </c>
      <c r="BF319" s="80">
        <f>IF($U$319="snížená",$N$319,0)</f>
        <v>0</v>
      </c>
      <c r="BG319" s="80">
        <f>IF($U$319="zákl. přenesená",$N$319,0)</f>
        <v>0</v>
      </c>
      <c r="BH319" s="80">
        <f>IF($U$319="sníž. přenesená",$N$319,0)</f>
        <v>0</v>
      </c>
      <c r="BI319" s="80">
        <f>IF($U$319="nulová",$N$319,0)</f>
        <v>0</v>
      </c>
      <c r="BJ319" s="6" t="s">
        <v>21</v>
      </c>
      <c r="BK319" s="80">
        <f>ROUND($L$319*$K$319,2)</f>
        <v>0</v>
      </c>
      <c r="BL319" s="6" t="s">
        <v>224</v>
      </c>
    </row>
    <row r="320" spans="2:51" s="6" customFormat="1" ht="15.75" customHeight="1">
      <c r="B320" s="134"/>
      <c r="E320" s="135"/>
      <c r="F320" s="209" t="s">
        <v>500</v>
      </c>
      <c r="G320" s="210"/>
      <c r="H320" s="210"/>
      <c r="I320" s="210"/>
      <c r="K320" s="136">
        <v>73.64</v>
      </c>
      <c r="N320" s="135"/>
      <c r="R320" s="137"/>
      <c r="T320" s="138"/>
      <c r="AA320" s="139"/>
      <c r="AT320" s="135" t="s">
        <v>166</v>
      </c>
      <c r="AU320" s="135" t="s">
        <v>91</v>
      </c>
      <c r="AV320" s="135" t="s">
        <v>91</v>
      </c>
      <c r="AW320" s="135" t="s">
        <v>98</v>
      </c>
      <c r="AX320" s="135" t="s">
        <v>21</v>
      </c>
      <c r="AY320" s="135" t="s">
        <v>153</v>
      </c>
    </row>
    <row r="321" spans="2:64" s="6" customFormat="1" ht="15.75" customHeight="1">
      <c r="B321" s="22"/>
      <c r="C321" s="146" t="s">
        <v>501</v>
      </c>
      <c r="D321" s="146" t="s">
        <v>251</v>
      </c>
      <c r="E321" s="147" t="s">
        <v>502</v>
      </c>
      <c r="F321" s="203" t="s">
        <v>503</v>
      </c>
      <c r="G321" s="204"/>
      <c r="H321" s="204"/>
      <c r="I321" s="204"/>
      <c r="J321" s="148" t="s">
        <v>170</v>
      </c>
      <c r="K321" s="149">
        <v>68.345</v>
      </c>
      <c r="L321" s="205">
        <v>0</v>
      </c>
      <c r="M321" s="204"/>
      <c r="N321" s="206">
        <f>ROUND($L$321*$K$321,2)</f>
        <v>0</v>
      </c>
      <c r="O321" s="199"/>
      <c r="P321" s="199"/>
      <c r="Q321" s="199"/>
      <c r="R321" s="23"/>
      <c r="T321" s="126"/>
      <c r="U321" s="29" t="s">
        <v>41</v>
      </c>
      <c r="V321" s="127">
        <v>0</v>
      </c>
      <c r="W321" s="127">
        <f>$V$321*$K$321</f>
        <v>0</v>
      </c>
      <c r="X321" s="127">
        <v>0.00132</v>
      </c>
      <c r="Y321" s="127">
        <f>$X$321*$K$321</f>
        <v>0.0902154</v>
      </c>
      <c r="Z321" s="127">
        <v>0</v>
      </c>
      <c r="AA321" s="128">
        <f>$Z$321*$K$321</f>
        <v>0</v>
      </c>
      <c r="AR321" s="6" t="s">
        <v>292</v>
      </c>
      <c r="AT321" s="6" t="s">
        <v>251</v>
      </c>
      <c r="AU321" s="6" t="s">
        <v>91</v>
      </c>
      <c r="AY321" s="6" t="s">
        <v>153</v>
      </c>
      <c r="BE321" s="80">
        <f>IF($U$321="základní",$N$321,0)</f>
        <v>0</v>
      </c>
      <c r="BF321" s="80">
        <f>IF($U$321="snížená",$N$321,0)</f>
        <v>0</v>
      </c>
      <c r="BG321" s="80">
        <f>IF($U$321="zákl. přenesená",$N$321,0)</f>
        <v>0</v>
      </c>
      <c r="BH321" s="80">
        <f>IF($U$321="sníž. přenesená",$N$321,0)</f>
        <v>0</v>
      </c>
      <c r="BI321" s="80">
        <f>IF($U$321="nulová",$N$321,0)</f>
        <v>0</v>
      </c>
      <c r="BJ321" s="6" t="s">
        <v>21</v>
      </c>
      <c r="BK321" s="80">
        <f>ROUND($L$321*$K$321,2)</f>
        <v>0</v>
      </c>
      <c r="BL321" s="6" t="s">
        <v>224</v>
      </c>
    </row>
    <row r="322" spans="2:51" s="6" customFormat="1" ht="15.75" customHeight="1">
      <c r="B322" s="134"/>
      <c r="E322" s="135"/>
      <c r="F322" s="209" t="s">
        <v>504</v>
      </c>
      <c r="G322" s="210"/>
      <c r="H322" s="210"/>
      <c r="I322" s="210"/>
      <c r="K322" s="136">
        <v>65.09</v>
      </c>
      <c r="N322" s="135"/>
      <c r="R322" s="137"/>
      <c r="T322" s="138"/>
      <c r="AA322" s="139"/>
      <c r="AT322" s="135" t="s">
        <v>166</v>
      </c>
      <c r="AU322" s="135" t="s">
        <v>91</v>
      </c>
      <c r="AV322" s="135" t="s">
        <v>91</v>
      </c>
      <c r="AW322" s="135" t="s">
        <v>98</v>
      </c>
      <c r="AX322" s="135" t="s">
        <v>21</v>
      </c>
      <c r="AY322" s="135" t="s">
        <v>153</v>
      </c>
    </row>
    <row r="323" spans="2:64" s="6" customFormat="1" ht="15.75" customHeight="1">
      <c r="B323" s="22"/>
      <c r="C323" s="146" t="s">
        <v>505</v>
      </c>
      <c r="D323" s="146" t="s">
        <v>251</v>
      </c>
      <c r="E323" s="147" t="s">
        <v>506</v>
      </c>
      <c r="F323" s="203" t="s">
        <v>507</v>
      </c>
      <c r="G323" s="204"/>
      <c r="H323" s="204"/>
      <c r="I323" s="204"/>
      <c r="J323" s="148" t="s">
        <v>170</v>
      </c>
      <c r="K323" s="149">
        <v>8.978</v>
      </c>
      <c r="L323" s="205">
        <v>0</v>
      </c>
      <c r="M323" s="204"/>
      <c r="N323" s="206">
        <f>ROUND($L$323*$K$323,2)</f>
        <v>0</v>
      </c>
      <c r="O323" s="199"/>
      <c r="P323" s="199"/>
      <c r="Q323" s="199"/>
      <c r="R323" s="23"/>
      <c r="T323" s="126"/>
      <c r="U323" s="29" t="s">
        <v>41</v>
      </c>
      <c r="V323" s="127">
        <v>0</v>
      </c>
      <c r="W323" s="127">
        <f>$V$323*$K$323</f>
        <v>0</v>
      </c>
      <c r="X323" s="127">
        <v>0.00132</v>
      </c>
      <c r="Y323" s="127">
        <f>$X$323*$K$323</f>
        <v>0.011850959999999999</v>
      </c>
      <c r="Z323" s="127">
        <v>0</v>
      </c>
      <c r="AA323" s="128">
        <f>$Z$323*$K$323</f>
        <v>0</v>
      </c>
      <c r="AR323" s="6" t="s">
        <v>292</v>
      </c>
      <c r="AT323" s="6" t="s">
        <v>251</v>
      </c>
      <c r="AU323" s="6" t="s">
        <v>91</v>
      </c>
      <c r="AY323" s="6" t="s">
        <v>153</v>
      </c>
      <c r="BE323" s="80">
        <f>IF($U$323="základní",$N$323,0)</f>
        <v>0</v>
      </c>
      <c r="BF323" s="80">
        <f>IF($U$323="snížená",$N$323,0)</f>
        <v>0</v>
      </c>
      <c r="BG323" s="80">
        <f>IF($U$323="zákl. přenesená",$N$323,0)</f>
        <v>0</v>
      </c>
      <c r="BH323" s="80">
        <f>IF($U$323="sníž. přenesená",$N$323,0)</f>
        <v>0</v>
      </c>
      <c r="BI323" s="80">
        <f>IF($U$323="nulová",$N$323,0)</f>
        <v>0</v>
      </c>
      <c r="BJ323" s="6" t="s">
        <v>21</v>
      </c>
      <c r="BK323" s="80">
        <f>ROUND($L$323*$K$323,2)</f>
        <v>0</v>
      </c>
      <c r="BL323" s="6" t="s">
        <v>224</v>
      </c>
    </row>
    <row r="324" spans="2:64" s="6" customFormat="1" ht="27" customHeight="1">
      <c r="B324" s="22"/>
      <c r="C324" s="146" t="s">
        <v>27</v>
      </c>
      <c r="D324" s="146" t="s">
        <v>251</v>
      </c>
      <c r="E324" s="147" t="s">
        <v>508</v>
      </c>
      <c r="F324" s="203" t="s">
        <v>509</v>
      </c>
      <c r="G324" s="204"/>
      <c r="H324" s="204"/>
      <c r="I324" s="204"/>
      <c r="J324" s="148" t="s">
        <v>186</v>
      </c>
      <c r="K324" s="149">
        <v>125</v>
      </c>
      <c r="L324" s="205">
        <v>0</v>
      </c>
      <c r="M324" s="204"/>
      <c r="N324" s="206">
        <f>ROUND($L$324*$K$324,2)</f>
        <v>0</v>
      </c>
      <c r="O324" s="199"/>
      <c r="P324" s="199"/>
      <c r="Q324" s="199"/>
      <c r="R324" s="23"/>
      <c r="T324" s="126"/>
      <c r="U324" s="29" t="s">
        <v>41</v>
      </c>
      <c r="V324" s="127">
        <v>0</v>
      </c>
      <c r="W324" s="127">
        <f>$V$324*$K$324</f>
        <v>0</v>
      </c>
      <c r="X324" s="127">
        <v>0.00041</v>
      </c>
      <c r="Y324" s="127">
        <f>$X$324*$K$324</f>
        <v>0.05125</v>
      </c>
      <c r="Z324" s="127">
        <v>0</v>
      </c>
      <c r="AA324" s="128">
        <f>$Z$324*$K$324</f>
        <v>0</v>
      </c>
      <c r="AR324" s="6" t="s">
        <v>292</v>
      </c>
      <c r="AT324" s="6" t="s">
        <v>251</v>
      </c>
      <c r="AU324" s="6" t="s">
        <v>91</v>
      </c>
      <c r="AY324" s="6" t="s">
        <v>153</v>
      </c>
      <c r="BE324" s="80">
        <f>IF($U$324="základní",$N$324,0)</f>
        <v>0</v>
      </c>
      <c r="BF324" s="80">
        <f>IF($U$324="snížená",$N$324,0)</f>
        <v>0</v>
      </c>
      <c r="BG324" s="80">
        <f>IF($U$324="zákl. přenesená",$N$324,0)</f>
        <v>0</v>
      </c>
      <c r="BH324" s="80">
        <f>IF($U$324="sníž. přenesená",$N$324,0)</f>
        <v>0</v>
      </c>
      <c r="BI324" s="80">
        <f>IF($U$324="nulová",$N$324,0)</f>
        <v>0</v>
      </c>
      <c r="BJ324" s="6" t="s">
        <v>21</v>
      </c>
      <c r="BK324" s="80">
        <f>ROUND($L$324*$K$324,2)</f>
        <v>0</v>
      </c>
      <c r="BL324" s="6" t="s">
        <v>224</v>
      </c>
    </row>
    <row r="325" spans="2:64" s="6" customFormat="1" ht="27" customHeight="1">
      <c r="B325" s="22"/>
      <c r="C325" s="146" t="s">
        <v>510</v>
      </c>
      <c r="D325" s="146" t="s">
        <v>251</v>
      </c>
      <c r="E325" s="147" t="s">
        <v>511</v>
      </c>
      <c r="F325" s="203" t="s">
        <v>512</v>
      </c>
      <c r="G325" s="204"/>
      <c r="H325" s="204"/>
      <c r="I325" s="204"/>
      <c r="J325" s="148" t="s">
        <v>186</v>
      </c>
      <c r="K325" s="149">
        <v>125</v>
      </c>
      <c r="L325" s="205">
        <v>0</v>
      </c>
      <c r="M325" s="204"/>
      <c r="N325" s="206">
        <f>ROUND($L$325*$K$325,2)</f>
        <v>0</v>
      </c>
      <c r="O325" s="199"/>
      <c r="P325" s="199"/>
      <c r="Q325" s="199"/>
      <c r="R325" s="23"/>
      <c r="T325" s="126"/>
      <c r="U325" s="29" t="s">
        <v>41</v>
      </c>
      <c r="V325" s="127">
        <v>0</v>
      </c>
      <c r="W325" s="127">
        <f>$V$325*$K$325</f>
        <v>0</v>
      </c>
      <c r="X325" s="127">
        <v>0.00045</v>
      </c>
      <c r="Y325" s="127">
        <f>$X$325*$K$325</f>
        <v>0.05625</v>
      </c>
      <c r="Z325" s="127">
        <v>0</v>
      </c>
      <c r="AA325" s="128">
        <f>$Z$325*$K$325</f>
        <v>0</v>
      </c>
      <c r="AR325" s="6" t="s">
        <v>292</v>
      </c>
      <c r="AT325" s="6" t="s">
        <v>251</v>
      </c>
      <c r="AU325" s="6" t="s">
        <v>91</v>
      </c>
      <c r="AY325" s="6" t="s">
        <v>153</v>
      </c>
      <c r="BE325" s="80">
        <f>IF($U$325="základní",$N$325,0)</f>
        <v>0</v>
      </c>
      <c r="BF325" s="80">
        <f>IF($U$325="snížená",$N$325,0)</f>
        <v>0</v>
      </c>
      <c r="BG325" s="80">
        <f>IF($U$325="zákl. přenesená",$N$325,0)</f>
        <v>0</v>
      </c>
      <c r="BH325" s="80">
        <f>IF($U$325="sníž. přenesená",$N$325,0)</f>
        <v>0</v>
      </c>
      <c r="BI325" s="80">
        <f>IF($U$325="nulová",$N$325,0)</f>
        <v>0</v>
      </c>
      <c r="BJ325" s="6" t="s">
        <v>21</v>
      </c>
      <c r="BK325" s="80">
        <f>ROUND($L$325*$K$325,2)</f>
        <v>0</v>
      </c>
      <c r="BL325" s="6" t="s">
        <v>224</v>
      </c>
    </row>
    <row r="326" spans="2:64" s="6" customFormat="1" ht="27" customHeight="1">
      <c r="B326" s="22"/>
      <c r="C326" s="146" t="s">
        <v>513</v>
      </c>
      <c r="D326" s="146" t="s">
        <v>251</v>
      </c>
      <c r="E326" s="147" t="s">
        <v>514</v>
      </c>
      <c r="F326" s="203" t="s">
        <v>515</v>
      </c>
      <c r="G326" s="204"/>
      <c r="H326" s="204"/>
      <c r="I326" s="204"/>
      <c r="J326" s="148" t="s">
        <v>186</v>
      </c>
      <c r="K326" s="149">
        <v>100</v>
      </c>
      <c r="L326" s="205">
        <v>0</v>
      </c>
      <c r="M326" s="204"/>
      <c r="N326" s="206">
        <f>ROUND($L$326*$K$326,2)</f>
        <v>0</v>
      </c>
      <c r="O326" s="199"/>
      <c r="P326" s="199"/>
      <c r="Q326" s="199"/>
      <c r="R326" s="23"/>
      <c r="T326" s="126"/>
      <c r="U326" s="29" t="s">
        <v>41</v>
      </c>
      <c r="V326" s="127">
        <v>0</v>
      </c>
      <c r="W326" s="127">
        <f>$V$326*$K$326</f>
        <v>0</v>
      </c>
      <c r="X326" s="127">
        <v>0.00019</v>
      </c>
      <c r="Y326" s="127">
        <f>$X$326*$K$326</f>
        <v>0.019</v>
      </c>
      <c r="Z326" s="127">
        <v>0</v>
      </c>
      <c r="AA326" s="128">
        <f>$Z$326*$K$326</f>
        <v>0</v>
      </c>
      <c r="AR326" s="6" t="s">
        <v>292</v>
      </c>
      <c r="AT326" s="6" t="s">
        <v>251</v>
      </c>
      <c r="AU326" s="6" t="s">
        <v>91</v>
      </c>
      <c r="AY326" s="6" t="s">
        <v>153</v>
      </c>
      <c r="BE326" s="80">
        <f>IF($U$326="základní",$N$326,0)</f>
        <v>0</v>
      </c>
      <c r="BF326" s="80">
        <f>IF($U$326="snížená",$N$326,0)</f>
        <v>0</v>
      </c>
      <c r="BG326" s="80">
        <f>IF($U$326="zákl. přenesená",$N$326,0)</f>
        <v>0</v>
      </c>
      <c r="BH326" s="80">
        <f>IF($U$326="sníž. přenesená",$N$326,0)</f>
        <v>0</v>
      </c>
      <c r="BI326" s="80">
        <f>IF($U$326="nulová",$N$326,0)</f>
        <v>0</v>
      </c>
      <c r="BJ326" s="6" t="s">
        <v>21</v>
      </c>
      <c r="BK326" s="80">
        <f>ROUND($L$326*$K$326,2)</f>
        <v>0</v>
      </c>
      <c r="BL326" s="6" t="s">
        <v>224</v>
      </c>
    </row>
    <row r="327" spans="2:64" s="6" customFormat="1" ht="15.75" customHeight="1">
      <c r="B327" s="22"/>
      <c r="C327" s="146" t="s">
        <v>516</v>
      </c>
      <c r="D327" s="146" t="s">
        <v>251</v>
      </c>
      <c r="E327" s="147" t="s">
        <v>517</v>
      </c>
      <c r="F327" s="203" t="s">
        <v>518</v>
      </c>
      <c r="G327" s="204"/>
      <c r="H327" s="204"/>
      <c r="I327" s="204"/>
      <c r="J327" s="148" t="s">
        <v>198</v>
      </c>
      <c r="K327" s="149">
        <v>1</v>
      </c>
      <c r="L327" s="205">
        <v>0</v>
      </c>
      <c r="M327" s="204"/>
      <c r="N327" s="206">
        <f>ROUND($L$327*$K$327,2)</f>
        <v>0</v>
      </c>
      <c r="O327" s="199"/>
      <c r="P327" s="199"/>
      <c r="Q327" s="199"/>
      <c r="R327" s="23"/>
      <c r="T327" s="126"/>
      <c r="U327" s="29" t="s">
        <v>41</v>
      </c>
      <c r="V327" s="127">
        <v>0</v>
      </c>
      <c r="W327" s="127">
        <f>$V$327*$K$327</f>
        <v>0</v>
      </c>
      <c r="X327" s="127">
        <v>0.00019</v>
      </c>
      <c r="Y327" s="127">
        <f>$X$327*$K$327</f>
        <v>0.00019</v>
      </c>
      <c r="Z327" s="127">
        <v>0</v>
      </c>
      <c r="AA327" s="128">
        <f>$Z$327*$K$327</f>
        <v>0</v>
      </c>
      <c r="AR327" s="6" t="s">
        <v>292</v>
      </c>
      <c r="AT327" s="6" t="s">
        <v>251</v>
      </c>
      <c r="AU327" s="6" t="s">
        <v>91</v>
      </c>
      <c r="AY327" s="6" t="s">
        <v>153</v>
      </c>
      <c r="BE327" s="80">
        <f>IF($U$327="základní",$N$327,0)</f>
        <v>0</v>
      </c>
      <c r="BF327" s="80">
        <f>IF($U$327="snížená",$N$327,0)</f>
        <v>0</v>
      </c>
      <c r="BG327" s="80">
        <f>IF($U$327="zákl. přenesená",$N$327,0)</f>
        <v>0</v>
      </c>
      <c r="BH327" s="80">
        <f>IF($U$327="sníž. přenesená",$N$327,0)</f>
        <v>0</v>
      </c>
      <c r="BI327" s="80">
        <f>IF($U$327="nulová",$N$327,0)</f>
        <v>0</v>
      </c>
      <c r="BJ327" s="6" t="s">
        <v>21</v>
      </c>
      <c r="BK327" s="80">
        <f>ROUND($L$327*$K$327,2)</f>
        <v>0</v>
      </c>
      <c r="BL327" s="6" t="s">
        <v>224</v>
      </c>
    </row>
    <row r="328" spans="2:64" s="6" customFormat="1" ht="39" customHeight="1">
      <c r="B328" s="22"/>
      <c r="C328" s="122" t="s">
        <v>519</v>
      </c>
      <c r="D328" s="122" t="s">
        <v>154</v>
      </c>
      <c r="E328" s="123" t="s">
        <v>520</v>
      </c>
      <c r="F328" s="198" t="s">
        <v>521</v>
      </c>
      <c r="G328" s="199"/>
      <c r="H328" s="199"/>
      <c r="I328" s="199"/>
      <c r="J328" s="124" t="s">
        <v>170</v>
      </c>
      <c r="K328" s="125">
        <v>73.64</v>
      </c>
      <c r="L328" s="200">
        <v>0</v>
      </c>
      <c r="M328" s="199"/>
      <c r="N328" s="201">
        <f>ROUND($L$328*$K$328,2)</f>
        <v>0</v>
      </c>
      <c r="O328" s="199"/>
      <c r="P328" s="199"/>
      <c r="Q328" s="199"/>
      <c r="R328" s="23"/>
      <c r="T328" s="126"/>
      <c r="U328" s="29" t="s">
        <v>41</v>
      </c>
      <c r="V328" s="127">
        <v>0</v>
      </c>
      <c r="W328" s="127">
        <f>$V$328*$K$328</f>
        <v>0</v>
      </c>
      <c r="X328" s="127">
        <v>4E-05</v>
      </c>
      <c r="Y328" s="127">
        <f>$X$328*$K$328</f>
        <v>0.0029456000000000005</v>
      </c>
      <c r="Z328" s="127">
        <v>0</v>
      </c>
      <c r="AA328" s="128">
        <f>$Z$328*$K$328</f>
        <v>0</v>
      </c>
      <c r="AR328" s="6" t="s">
        <v>224</v>
      </c>
      <c r="AT328" s="6" t="s">
        <v>154</v>
      </c>
      <c r="AU328" s="6" t="s">
        <v>91</v>
      </c>
      <c r="AY328" s="6" t="s">
        <v>153</v>
      </c>
      <c r="BE328" s="80">
        <f>IF($U$328="základní",$N$328,0)</f>
        <v>0</v>
      </c>
      <c r="BF328" s="80">
        <f>IF($U$328="snížená",$N$328,0)</f>
        <v>0</v>
      </c>
      <c r="BG328" s="80">
        <f>IF($U$328="zákl. přenesená",$N$328,0)</f>
        <v>0</v>
      </c>
      <c r="BH328" s="80">
        <f>IF($U$328="sníž. přenesená",$N$328,0)</f>
        <v>0</v>
      </c>
      <c r="BI328" s="80">
        <f>IF($U$328="nulová",$N$328,0)</f>
        <v>0</v>
      </c>
      <c r="BJ328" s="6" t="s">
        <v>21</v>
      </c>
      <c r="BK328" s="80">
        <f>ROUND($L$328*$K$328,2)</f>
        <v>0</v>
      </c>
      <c r="BL328" s="6" t="s">
        <v>224</v>
      </c>
    </row>
    <row r="329" spans="2:64" s="6" customFormat="1" ht="27" customHeight="1">
      <c r="B329" s="22"/>
      <c r="C329" s="122" t="s">
        <v>522</v>
      </c>
      <c r="D329" s="122" t="s">
        <v>154</v>
      </c>
      <c r="E329" s="123" t="s">
        <v>523</v>
      </c>
      <c r="F329" s="198" t="s">
        <v>524</v>
      </c>
      <c r="G329" s="199"/>
      <c r="H329" s="199"/>
      <c r="I329" s="199"/>
      <c r="J329" s="124" t="s">
        <v>186</v>
      </c>
      <c r="K329" s="125">
        <v>100</v>
      </c>
      <c r="L329" s="200">
        <v>0</v>
      </c>
      <c r="M329" s="199"/>
      <c r="N329" s="201">
        <f>ROUND($L$329*$K$329,2)</f>
        <v>0</v>
      </c>
      <c r="O329" s="199"/>
      <c r="P329" s="199"/>
      <c r="Q329" s="199"/>
      <c r="R329" s="23"/>
      <c r="T329" s="126"/>
      <c r="U329" s="29" t="s">
        <v>41</v>
      </c>
      <c r="V329" s="127">
        <v>0.168</v>
      </c>
      <c r="W329" s="127">
        <f>$V$329*$K$329</f>
        <v>16.8</v>
      </c>
      <c r="X329" s="127">
        <v>0.0002</v>
      </c>
      <c r="Y329" s="127">
        <f>$X$329*$K$329</f>
        <v>0.02</v>
      </c>
      <c r="Z329" s="127">
        <v>0</v>
      </c>
      <c r="AA329" s="128">
        <f>$Z$329*$K$329</f>
        <v>0</v>
      </c>
      <c r="AR329" s="6" t="s">
        <v>224</v>
      </c>
      <c r="AT329" s="6" t="s">
        <v>154</v>
      </c>
      <c r="AU329" s="6" t="s">
        <v>91</v>
      </c>
      <c r="AY329" s="6" t="s">
        <v>153</v>
      </c>
      <c r="BE329" s="80">
        <f>IF($U$329="základní",$N$329,0)</f>
        <v>0</v>
      </c>
      <c r="BF329" s="80">
        <f>IF($U$329="snížená",$N$329,0)</f>
        <v>0</v>
      </c>
      <c r="BG329" s="80">
        <f>IF($U$329="zákl. přenesená",$N$329,0)</f>
        <v>0</v>
      </c>
      <c r="BH329" s="80">
        <f>IF($U$329="sníž. přenesená",$N$329,0)</f>
        <v>0</v>
      </c>
      <c r="BI329" s="80">
        <f>IF($U$329="nulová",$N$329,0)</f>
        <v>0</v>
      </c>
      <c r="BJ329" s="6" t="s">
        <v>21</v>
      </c>
      <c r="BK329" s="80">
        <f>ROUND($L$329*$K$329,2)</f>
        <v>0</v>
      </c>
      <c r="BL329" s="6" t="s">
        <v>224</v>
      </c>
    </row>
    <row r="330" spans="2:64" s="6" customFormat="1" ht="27" customHeight="1">
      <c r="B330" s="22"/>
      <c r="C330" s="122" t="s">
        <v>525</v>
      </c>
      <c r="D330" s="122" t="s">
        <v>154</v>
      </c>
      <c r="E330" s="123" t="s">
        <v>526</v>
      </c>
      <c r="F330" s="198" t="s">
        <v>527</v>
      </c>
      <c r="G330" s="199"/>
      <c r="H330" s="199"/>
      <c r="I330" s="199"/>
      <c r="J330" s="124" t="s">
        <v>164</v>
      </c>
      <c r="K330" s="125">
        <v>0.338</v>
      </c>
      <c r="L330" s="200">
        <v>0</v>
      </c>
      <c r="M330" s="199"/>
      <c r="N330" s="201">
        <f>ROUND($L$330*$K$330,2)</f>
        <v>0</v>
      </c>
      <c r="O330" s="199"/>
      <c r="P330" s="199"/>
      <c r="Q330" s="199"/>
      <c r="R330" s="23"/>
      <c r="T330" s="126"/>
      <c r="U330" s="29" t="s">
        <v>41</v>
      </c>
      <c r="V330" s="127">
        <v>2.16</v>
      </c>
      <c r="W330" s="127">
        <f>$V$330*$K$330</f>
        <v>0.7300800000000001</v>
      </c>
      <c r="X330" s="127">
        <v>0</v>
      </c>
      <c r="Y330" s="127">
        <f>$X$330*$K$330</f>
        <v>0</v>
      </c>
      <c r="Z330" s="127">
        <v>0</v>
      </c>
      <c r="AA330" s="128">
        <f>$Z$330*$K$330</f>
        <v>0</v>
      </c>
      <c r="AR330" s="6" t="s">
        <v>224</v>
      </c>
      <c r="AT330" s="6" t="s">
        <v>154</v>
      </c>
      <c r="AU330" s="6" t="s">
        <v>91</v>
      </c>
      <c r="AY330" s="6" t="s">
        <v>153</v>
      </c>
      <c r="BE330" s="80">
        <f>IF($U$330="základní",$N$330,0)</f>
        <v>0</v>
      </c>
      <c r="BF330" s="80">
        <f>IF($U$330="snížená",$N$330,0)</f>
        <v>0</v>
      </c>
      <c r="BG330" s="80">
        <f>IF($U$330="zákl. přenesená",$N$330,0)</f>
        <v>0</v>
      </c>
      <c r="BH330" s="80">
        <f>IF($U$330="sníž. přenesená",$N$330,0)</f>
        <v>0</v>
      </c>
      <c r="BI330" s="80">
        <f>IF($U$330="nulová",$N$330,0)</f>
        <v>0</v>
      </c>
      <c r="BJ330" s="6" t="s">
        <v>21</v>
      </c>
      <c r="BK330" s="80">
        <f>ROUND($L$330*$K$330,2)</f>
        <v>0</v>
      </c>
      <c r="BL330" s="6" t="s">
        <v>224</v>
      </c>
    </row>
    <row r="331" spans="2:63" s="112" customFormat="1" ht="30.75" customHeight="1">
      <c r="B331" s="113"/>
      <c r="D331" s="121" t="s">
        <v>114</v>
      </c>
      <c r="N331" s="196">
        <f>$BK$331</f>
        <v>0</v>
      </c>
      <c r="O331" s="197"/>
      <c r="P331" s="197"/>
      <c r="Q331" s="197"/>
      <c r="R331" s="116"/>
      <c r="T331" s="117"/>
      <c r="W331" s="118">
        <f>SUM($W$332:$W$336)</f>
        <v>1.149794</v>
      </c>
      <c r="Y331" s="118">
        <f>SUM($Y$332:$Y$336)</f>
        <v>0.0024752000000000003</v>
      </c>
      <c r="AA331" s="119">
        <f>SUM($AA$332:$AA$336)</f>
        <v>0.0017368000000000001</v>
      </c>
      <c r="AR331" s="115" t="s">
        <v>91</v>
      </c>
      <c r="AT331" s="115" t="s">
        <v>75</v>
      </c>
      <c r="AU331" s="115" t="s">
        <v>21</v>
      </c>
      <c r="AY331" s="115" t="s">
        <v>153</v>
      </c>
      <c r="BK331" s="120">
        <f>SUM($BK$332:$BK$336)</f>
        <v>0</v>
      </c>
    </row>
    <row r="332" spans="2:64" s="6" customFormat="1" ht="15.75" customHeight="1">
      <c r="B332" s="22"/>
      <c r="C332" s="122" t="s">
        <v>528</v>
      </c>
      <c r="D332" s="122" t="s">
        <v>154</v>
      </c>
      <c r="E332" s="123" t="s">
        <v>529</v>
      </c>
      <c r="F332" s="198" t="s">
        <v>530</v>
      </c>
      <c r="G332" s="199"/>
      <c r="H332" s="199"/>
      <c r="I332" s="199"/>
      <c r="J332" s="124" t="s">
        <v>186</v>
      </c>
      <c r="K332" s="125">
        <v>1.04</v>
      </c>
      <c r="L332" s="200">
        <v>0</v>
      </c>
      <c r="M332" s="199"/>
      <c r="N332" s="201">
        <f>ROUND($L$332*$K$332,2)</f>
        <v>0</v>
      </c>
      <c r="O332" s="199"/>
      <c r="P332" s="199"/>
      <c r="Q332" s="199"/>
      <c r="R332" s="23"/>
      <c r="T332" s="126"/>
      <c r="U332" s="29" t="s">
        <v>41</v>
      </c>
      <c r="V332" s="127">
        <v>0.195</v>
      </c>
      <c r="W332" s="127">
        <f>$V$332*$K$332</f>
        <v>0.2028</v>
      </c>
      <c r="X332" s="127">
        <v>0</v>
      </c>
      <c r="Y332" s="127">
        <f>$X$332*$K$332</f>
        <v>0</v>
      </c>
      <c r="Z332" s="127">
        <v>0.00167</v>
      </c>
      <c r="AA332" s="128">
        <f>$Z$332*$K$332</f>
        <v>0.0017368000000000001</v>
      </c>
      <c r="AR332" s="6" t="s">
        <v>224</v>
      </c>
      <c r="AT332" s="6" t="s">
        <v>154</v>
      </c>
      <c r="AU332" s="6" t="s">
        <v>91</v>
      </c>
      <c r="AY332" s="6" t="s">
        <v>153</v>
      </c>
      <c r="BE332" s="80">
        <f>IF($U$332="základní",$N$332,0)</f>
        <v>0</v>
      </c>
      <c r="BF332" s="80">
        <f>IF($U$332="snížená",$N$332,0)</f>
        <v>0</v>
      </c>
      <c r="BG332" s="80">
        <f>IF($U$332="zákl. přenesená",$N$332,0)</f>
        <v>0</v>
      </c>
      <c r="BH332" s="80">
        <f>IF($U$332="sníž. přenesená",$N$332,0)</f>
        <v>0</v>
      </c>
      <c r="BI332" s="80">
        <f>IF($U$332="nulová",$N$332,0)</f>
        <v>0</v>
      </c>
      <c r="BJ332" s="6" t="s">
        <v>21</v>
      </c>
      <c r="BK332" s="80">
        <f>ROUND($L$332*$K$332,2)</f>
        <v>0</v>
      </c>
      <c r="BL332" s="6" t="s">
        <v>224</v>
      </c>
    </row>
    <row r="333" spans="2:51" s="6" customFormat="1" ht="15.75" customHeight="1">
      <c r="B333" s="134"/>
      <c r="E333" s="135"/>
      <c r="F333" s="209" t="s">
        <v>531</v>
      </c>
      <c r="G333" s="210"/>
      <c r="H333" s="210"/>
      <c r="I333" s="210"/>
      <c r="K333" s="136">
        <v>1.04</v>
      </c>
      <c r="N333" s="135"/>
      <c r="R333" s="137"/>
      <c r="T333" s="138"/>
      <c r="AA333" s="139"/>
      <c r="AT333" s="135" t="s">
        <v>166</v>
      </c>
      <c r="AU333" s="135" t="s">
        <v>91</v>
      </c>
      <c r="AV333" s="135" t="s">
        <v>91</v>
      </c>
      <c r="AW333" s="135" t="s">
        <v>98</v>
      </c>
      <c r="AX333" s="135" t="s">
        <v>21</v>
      </c>
      <c r="AY333" s="135" t="s">
        <v>153</v>
      </c>
    </row>
    <row r="334" spans="2:64" s="6" customFormat="1" ht="27" customHeight="1">
      <c r="B334" s="22"/>
      <c r="C334" s="122" t="s">
        <v>532</v>
      </c>
      <c r="D334" s="122" t="s">
        <v>154</v>
      </c>
      <c r="E334" s="123" t="s">
        <v>533</v>
      </c>
      <c r="F334" s="198" t="s">
        <v>534</v>
      </c>
      <c r="G334" s="199"/>
      <c r="H334" s="199"/>
      <c r="I334" s="199"/>
      <c r="J334" s="124" t="s">
        <v>186</v>
      </c>
      <c r="K334" s="125">
        <v>1.04</v>
      </c>
      <c r="L334" s="200">
        <v>0</v>
      </c>
      <c r="M334" s="199"/>
      <c r="N334" s="201">
        <f>ROUND($L$334*$K$334,2)</f>
        <v>0</v>
      </c>
      <c r="O334" s="199"/>
      <c r="P334" s="199"/>
      <c r="Q334" s="199"/>
      <c r="R334" s="23"/>
      <c r="T334" s="126"/>
      <c r="U334" s="29" t="s">
        <v>41</v>
      </c>
      <c r="V334" s="127">
        <v>0.363</v>
      </c>
      <c r="W334" s="127">
        <f>$V$334*$K$334</f>
        <v>0.37752</v>
      </c>
      <c r="X334" s="127">
        <v>0.00238</v>
      </c>
      <c r="Y334" s="127">
        <f>$X$334*$K$334</f>
        <v>0.0024752000000000003</v>
      </c>
      <c r="Z334" s="127">
        <v>0</v>
      </c>
      <c r="AA334" s="128">
        <f>$Z$334*$K$334</f>
        <v>0</v>
      </c>
      <c r="AR334" s="6" t="s">
        <v>224</v>
      </c>
      <c r="AT334" s="6" t="s">
        <v>154</v>
      </c>
      <c r="AU334" s="6" t="s">
        <v>91</v>
      </c>
      <c r="AY334" s="6" t="s">
        <v>153</v>
      </c>
      <c r="BE334" s="80">
        <f>IF($U$334="základní",$N$334,0)</f>
        <v>0</v>
      </c>
      <c r="BF334" s="80">
        <f>IF($U$334="snížená",$N$334,0)</f>
        <v>0</v>
      </c>
      <c r="BG334" s="80">
        <f>IF($U$334="zákl. přenesená",$N$334,0)</f>
        <v>0</v>
      </c>
      <c r="BH334" s="80">
        <f>IF($U$334="sníž. přenesená",$N$334,0)</f>
        <v>0</v>
      </c>
      <c r="BI334" s="80">
        <f>IF($U$334="nulová",$N$334,0)</f>
        <v>0</v>
      </c>
      <c r="BJ334" s="6" t="s">
        <v>21</v>
      </c>
      <c r="BK334" s="80">
        <f>ROUND($L$334*$K$334,2)</f>
        <v>0</v>
      </c>
      <c r="BL334" s="6" t="s">
        <v>224</v>
      </c>
    </row>
    <row r="335" spans="2:64" s="6" customFormat="1" ht="27" customHeight="1">
      <c r="B335" s="22"/>
      <c r="C335" s="122" t="s">
        <v>535</v>
      </c>
      <c r="D335" s="122" t="s">
        <v>154</v>
      </c>
      <c r="E335" s="123" t="s">
        <v>536</v>
      </c>
      <c r="F335" s="198" t="s">
        <v>537</v>
      </c>
      <c r="G335" s="199"/>
      <c r="H335" s="199"/>
      <c r="I335" s="199"/>
      <c r="J335" s="124" t="s">
        <v>157</v>
      </c>
      <c r="K335" s="125">
        <v>4</v>
      </c>
      <c r="L335" s="200">
        <v>0</v>
      </c>
      <c r="M335" s="199"/>
      <c r="N335" s="201">
        <f>ROUND($L$335*$K$335,2)</f>
        <v>0</v>
      </c>
      <c r="O335" s="199"/>
      <c r="P335" s="199"/>
      <c r="Q335" s="199"/>
      <c r="R335" s="23"/>
      <c r="T335" s="126"/>
      <c r="U335" s="29" t="s">
        <v>41</v>
      </c>
      <c r="V335" s="127">
        <v>0.14</v>
      </c>
      <c r="W335" s="127">
        <f>$V$335*$K$335</f>
        <v>0.56</v>
      </c>
      <c r="X335" s="127">
        <v>0</v>
      </c>
      <c r="Y335" s="127">
        <f>$X$335*$K$335</f>
        <v>0</v>
      </c>
      <c r="Z335" s="127">
        <v>0</v>
      </c>
      <c r="AA335" s="128">
        <f>$Z$335*$K$335</f>
        <v>0</v>
      </c>
      <c r="AR335" s="6" t="s">
        <v>224</v>
      </c>
      <c r="AT335" s="6" t="s">
        <v>154</v>
      </c>
      <c r="AU335" s="6" t="s">
        <v>91</v>
      </c>
      <c r="AY335" s="6" t="s">
        <v>153</v>
      </c>
      <c r="BE335" s="80">
        <f>IF($U$335="základní",$N$335,0)</f>
        <v>0</v>
      </c>
      <c r="BF335" s="80">
        <f>IF($U$335="snížená",$N$335,0)</f>
        <v>0</v>
      </c>
      <c r="BG335" s="80">
        <f>IF($U$335="zákl. přenesená",$N$335,0)</f>
        <v>0</v>
      </c>
      <c r="BH335" s="80">
        <f>IF($U$335="sníž. přenesená",$N$335,0)</f>
        <v>0</v>
      </c>
      <c r="BI335" s="80">
        <f>IF($U$335="nulová",$N$335,0)</f>
        <v>0</v>
      </c>
      <c r="BJ335" s="6" t="s">
        <v>21</v>
      </c>
      <c r="BK335" s="80">
        <f>ROUND($L$335*$K$335,2)</f>
        <v>0</v>
      </c>
      <c r="BL335" s="6" t="s">
        <v>224</v>
      </c>
    </row>
    <row r="336" spans="2:64" s="6" customFormat="1" ht="27" customHeight="1">
      <c r="B336" s="22"/>
      <c r="C336" s="122" t="s">
        <v>538</v>
      </c>
      <c r="D336" s="122" t="s">
        <v>154</v>
      </c>
      <c r="E336" s="123" t="s">
        <v>539</v>
      </c>
      <c r="F336" s="198" t="s">
        <v>540</v>
      </c>
      <c r="G336" s="199"/>
      <c r="H336" s="199"/>
      <c r="I336" s="199"/>
      <c r="J336" s="124" t="s">
        <v>164</v>
      </c>
      <c r="K336" s="125">
        <v>0.002</v>
      </c>
      <c r="L336" s="200">
        <v>0</v>
      </c>
      <c r="M336" s="199"/>
      <c r="N336" s="201">
        <f>ROUND($L$336*$K$336,2)</f>
        <v>0</v>
      </c>
      <c r="O336" s="199"/>
      <c r="P336" s="199"/>
      <c r="Q336" s="199"/>
      <c r="R336" s="23"/>
      <c r="T336" s="126"/>
      <c r="U336" s="29" t="s">
        <v>41</v>
      </c>
      <c r="V336" s="127">
        <v>4.737</v>
      </c>
      <c r="W336" s="127">
        <f>$V$336*$K$336</f>
        <v>0.009474</v>
      </c>
      <c r="X336" s="127">
        <v>0</v>
      </c>
      <c r="Y336" s="127">
        <f>$X$336*$K$336</f>
        <v>0</v>
      </c>
      <c r="Z336" s="127">
        <v>0</v>
      </c>
      <c r="AA336" s="128">
        <f>$Z$336*$K$336</f>
        <v>0</v>
      </c>
      <c r="AR336" s="6" t="s">
        <v>224</v>
      </c>
      <c r="AT336" s="6" t="s">
        <v>154</v>
      </c>
      <c r="AU336" s="6" t="s">
        <v>91</v>
      </c>
      <c r="AY336" s="6" t="s">
        <v>153</v>
      </c>
      <c r="BE336" s="80">
        <f>IF($U$336="základní",$N$336,0)</f>
        <v>0</v>
      </c>
      <c r="BF336" s="80">
        <f>IF($U$336="snížená",$N$336,0)</f>
        <v>0</v>
      </c>
      <c r="BG336" s="80">
        <f>IF($U$336="zákl. přenesená",$N$336,0)</f>
        <v>0</v>
      </c>
      <c r="BH336" s="80">
        <f>IF($U$336="sníž. přenesená",$N$336,0)</f>
        <v>0</v>
      </c>
      <c r="BI336" s="80">
        <f>IF($U$336="nulová",$N$336,0)</f>
        <v>0</v>
      </c>
      <c r="BJ336" s="6" t="s">
        <v>21</v>
      </c>
      <c r="BK336" s="80">
        <f>ROUND($L$336*$K$336,2)</f>
        <v>0</v>
      </c>
      <c r="BL336" s="6" t="s">
        <v>224</v>
      </c>
    </row>
    <row r="337" spans="2:63" s="112" customFormat="1" ht="30.75" customHeight="1">
      <c r="B337" s="113"/>
      <c r="D337" s="121" t="s">
        <v>115</v>
      </c>
      <c r="N337" s="196">
        <f>$BK$337</f>
        <v>0</v>
      </c>
      <c r="O337" s="197"/>
      <c r="P337" s="197"/>
      <c r="Q337" s="197"/>
      <c r="R337" s="116"/>
      <c r="T337" s="117"/>
      <c r="W337" s="118">
        <f>SUM($W$338:$W$343)</f>
        <v>3.06408</v>
      </c>
      <c r="Y337" s="118">
        <f>SUM($Y$338:$Y$343)</f>
        <v>0.01592</v>
      </c>
      <c r="AA337" s="119">
        <f>SUM($AA$338:$AA$343)</f>
        <v>0</v>
      </c>
      <c r="AR337" s="115" t="s">
        <v>91</v>
      </c>
      <c r="AT337" s="115" t="s">
        <v>75</v>
      </c>
      <c r="AU337" s="115" t="s">
        <v>21</v>
      </c>
      <c r="AY337" s="115" t="s">
        <v>153</v>
      </c>
      <c r="BK337" s="120">
        <f>SUM($BK$338:$BK$343)</f>
        <v>0</v>
      </c>
    </row>
    <row r="338" spans="2:64" s="6" customFormat="1" ht="27" customHeight="1">
      <c r="B338" s="22"/>
      <c r="C338" s="122" t="s">
        <v>541</v>
      </c>
      <c r="D338" s="122" t="s">
        <v>154</v>
      </c>
      <c r="E338" s="123" t="s">
        <v>542</v>
      </c>
      <c r="F338" s="198" t="s">
        <v>543</v>
      </c>
      <c r="G338" s="199"/>
      <c r="H338" s="199"/>
      <c r="I338" s="199"/>
      <c r="J338" s="124" t="s">
        <v>157</v>
      </c>
      <c r="K338" s="125">
        <v>1</v>
      </c>
      <c r="L338" s="200">
        <v>0</v>
      </c>
      <c r="M338" s="199"/>
      <c r="N338" s="201">
        <f>ROUND($L$338*$K$338,2)</f>
        <v>0</v>
      </c>
      <c r="O338" s="199"/>
      <c r="P338" s="199"/>
      <c r="Q338" s="199"/>
      <c r="R338" s="23"/>
      <c r="T338" s="126"/>
      <c r="U338" s="29" t="s">
        <v>41</v>
      </c>
      <c r="V338" s="127">
        <v>1.682</v>
      </c>
      <c r="W338" s="127">
        <f>$V$338*$K$338</f>
        <v>1.682</v>
      </c>
      <c r="X338" s="127">
        <v>0</v>
      </c>
      <c r="Y338" s="127">
        <f>$X$338*$K$338</f>
        <v>0</v>
      </c>
      <c r="Z338" s="127">
        <v>0</v>
      </c>
      <c r="AA338" s="128">
        <f>$Z$338*$K$338</f>
        <v>0</v>
      </c>
      <c r="AR338" s="6" t="s">
        <v>224</v>
      </c>
      <c r="AT338" s="6" t="s">
        <v>154</v>
      </c>
      <c r="AU338" s="6" t="s">
        <v>91</v>
      </c>
      <c r="AY338" s="6" t="s">
        <v>153</v>
      </c>
      <c r="BE338" s="80">
        <f>IF($U$338="základní",$N$338,0)</f>
        <v>0</v>
      </c>
      <c r="BF338" s="80">
        <f>IF($U$338="snížená",$N$338,0)</f>
        <v>0</v>
      </c>
      <c r="BG338" s="80">
        <f>IF($U$338="zákl. přenesená",$N$338,0)</f>
        <v>0</v>
      </c>
      <c r="BH338" s="80">
        <f>IF($U$338="sníž. přenesená",$N$338,0)</f>
        <v>0</v>
      </c>
      <c r="BI338" s="80">
        <f>IF($U$338="nulová",$N$338,0)</f>
        <v>0</v>
      </c>
      <c r="BJ338" s="6" t="s">
        <v>21</v>
      </c>
      <c r="BK338" s="80">
        <f>ROUND($L$338*$K$338,2)</f>
        <v>0</v>
      </c>
      <c r="BL338" s="6" t="s">
        <v>224</v>
      </c>
    </row>
    <row r="339" spans="2:64" s="6" customFormat="1" ht="27" customHeight="1">
      <c r="B339" s="22"/>
      <c r="C339" s="146" t="s">
        <v>544</v>
      </c>
      <c r="D339" s="146" t="s">
        <v>251</v>
      </c>
      <c r="E339" s="147" t="s">
        <v>545</v>
      </c>
      <c r="F339" s="203" t="s">
        <v>546</v>
      </c>
      <c r="G339" s="204"/>
      <c r="H339" s="204"/>
      <c r="I339" s="204"/>
      <c r="J339" s="148" t="s">
        <v>157</v>
      </c>
      <c r="K339" s="149">
        <v>1</v>
      </c>
      <c r="L339" s="205">
        <v>0</v>
      </c>
      <c r="M339" s="204"/>
      <c r="N339" s="206">
        <f>ROUND($L$339*$K$339,2)</f>
        <v>0</v>
      </c>
      <c r="O339" s="199"/>
      <c r="P339" s="199"/>
      <c r="Q339" s="199"/>
      <c r="R339" s="23"/>
      <c r="T339" s="126"/>
      <c r="U339" s="29" t="s">
        <v>41</v>
      </c>
      <c r="V339" s="127">
        <v>0</v>
      </c>
      <c r="W339" s="127">
        <f>$V$339*$K$339</f>
        <v>0</v>
      </c>
      <c r="X339" s="127">
        <v>0.0155</v>
      </c>
      <c r="Y339" s="127">
        <f>$X$339*$K$339</f>
        <v>0.0155</v>
      </c>
      <c r="Z339" s="127">
        <v>0</v>
      </c>
      <c r="AA339" s="128">
        <f>$Z$339*$K$339</f>
        <v>0</v>
      </c>
      <c r="AR339" s="6" t="s">
        <v>292</v>
      </c>
      <c r="AT339" s="6" t="s">
        <v>251</v>
      </c>
      <c r="AU339" s="6" t="s">
        <v>91</v>
      </c>
      <c r="AY339" s="6" t="s">
        <v>153</v>
      </c>
      <c r="BE339" s="80">
        <f>IF($U$339="základní",$N$339,0)</f>
        <v>0</v>
      </c>
      <c r="BF339" s="80">
        <f>IF($U$339="snížená",$N$339,0)</f>
        <v>0</v>
      </c>
      <c r="BG339" s="80">
        <f>IF($U$339="zákl. přenesená",$N$339,0)</f>
        <v>0</v>
      </c>
      <c r="BH339" s="80">
        <f>IF($U$339="sníž. přenesená",$N$339,0)</f>
        <v>0</v>
      </c>
      <c r="BI339" s="80">
        <f>IF($U$339="nulová",$N$339,0)</f>
        <v>0</v>
      </c>
      <c r="BJ339" s="6" t="s">
        <v>21</v>
      </c>
      <c r="BK339" s="80">
        <f>ROUND($L$339*$K$339,2)</f>
        <v>0</v>
      </c>
      <c r="BL339" s="6" t="s">
        <v>224</v>
      </c>
    </row>
    <row r="340" spans="2:64" s="6" customFormat="1" ht="27" customHeight="1">
      <c r="B340" s="22"/>
      <c r="C340" s="122" t="s">
        <v>547</v>
      </c>
      <c r="D340" s="122" t="s">
        <v>154</v>
      </c>
      <c r="E340" s="123" t="s">
        <v>548</v>
      </c>
      <c r="F340" s="198" t="s">
        <v>549</v>
      </c>
      <c r="G340" s="199"/>
      <c r="H340" s="199"/>
      <c r="I340" s="199"/>
      <c r="J340" s="124" t="s">
        <v>157</v>
      </c>
      <c r="K340" s="125">
        <v>1</v>
      </c>
      <c r="L340" s="200">
        <v>0</v>
      </c>
      <c r="M340" s="199"/>
      <c r="N340" s="201">
        <f>ROUND($L$340*$K$340,2)</f>
        <v>0</v>
      </c>
      <c r="O340" s="199"/>
      <c r="P340" s="199"/>
      <c r="Q340" s="199"/>
      <c r="R340" s="23"/>
      <c r="T340" s="126"/>
      <c r="U340" s="29" t="s">
        <v>41</v>
      </c>
      <c r="V340" s="127">
        <v>0.66</v>
      </c>
      <c r="W340" s="127">
        <f>$V$340*$K$340</f>
        <v>0.66</v>
      </c>
      <c r="X340" s="127">
        <v>0</v>
      </c>
      <c r="Y340" s="127">
        <f>$X$340*$K$340</f>
        <v>0</v>
      </c>
      <c r="Z340" s="127">
        <v>0</v>
      </c>
      <c r="AA340" s="128">
        <f>$Z$340*$K$340</f>
        <v>0</v>
      </c>
      <c r="AR340" s="6" t="s">
        <v>224</v>
      </c>
      <c r="AT340" s="6" t="s">
        <v>154</v>
      </c>
      <c r="AU340" s="6" t="s">
        <v>91</v>
      </c>
      <c r="AY340" s="6" t="s">
        <v>153</v>
      </c>
      <c r="BE340" s="80">
        <f>IF($U$340="základní",$N$340,0)</f>
        <v>0</v>
      </c>
      <c r="BF340" s="80">
        <f>IF($U$340="snížená",$N$340,0)</f>
        <v>0</v>
      </c>
      <c r="BG340" s="80">
        <f>IF($U$340="zákl. přenesená",$N$340,0)</f>
        <v>0</v>
      </c>
      <c r="BH340" s="80">
        <f>IF($U$340="sníž. přenesená",$N$340,0)</f>
        <v>0</v>
      </c>
      <c r="BI340" s="80">
        <f>IF($U$340="nulová",$N$340,0)</f>
        <v>0</v>
      </c>
      <c r="BJ340" s="6" t="s">
        <v>21</v>
      </c>
      <c r="BK340" s="80">
        <f>ROUND($L$340*$K$340,2)</f>
        <v>0</v>
      </c>
      <c r="BL340" s="6" t="s">
        <v>224</v>
      </c>
    </row>
    <row r="341" spans="2:64" s="6" customFormat="1" ht="15.75" customHeight="1">
      <c r="B341" s="22"/>
      <c r="C341" s="146" t="s">
        <v>550</v>
      </c>
      <c r="D341" s="146" t="s">
        <v>251</v>
      </c>
      <c r="E341" s="147" t="s">
        <v>551</v>
      </c>
      <c r="F341" s="203" t="s">
        <v>552</v>
      </c>
      <c r="G341" s="204"/>
      <c r="H341" s="204"/>
      <c r="I341" s="204"/>
      <c r="J341" s="148" t="s">
        <v>553</v>
      </c>
      <c r="K341" s="149">
        <v>1</v>
      </c>
      <c r="L341" s="205">
        <v>0</v>
      </c>
      <c r="M341" s="204"/>
      <c r="N341" s="206">
        <f>ROUND($L$341*$K$341,2)</f>
        <v>0</v>
      </c>
      <c r="O341" s="199"/>
      <c r="P341" s="199"/>
      <c r="Q341" s="199"/>
      <c r="R341" s="23"/>
      <c r="T341" s="126"/>
      <c r="U341" s="29" t="s">
        <v>41</v>
      </c>
      <c r="V341" s="127">
        <v>0</v>
      </c>
      <c r="W341" s="127">
        <f>$V$341*$K$341</f>
        <v>0</v>
      </c>
      <c r="X341" s="127">
        <v>0.00042</v>
      </c>
      <c r="Y341" s="127">
        <f>$X$341*$K$341</f>
        <v>0.00042</v>
      </c>
      <c r="Z341" s="127">
        <v>0</v>
      </c>
      <c r="AA341" s="128">
        <f>$Z$341*$K$341</f>
        <v>0</v>
      </c>
      <c r="AR341" s="6" t="s">
        <v>292</v>
      </c>
      <c r="AT341" s="6" t="s">
        <v>251</v>
      </c>
      <c r="AU341" s="6" t="s">
        <v>91</v>
      </c>
      <c r="AY341" s="6" t="s">
        <v>153</v>
      </c>
      <c r="BE341" s="80">
        <f>IF($U$341="základní",$N$341,0)</f>
        <v>0</v>
      </c>
      <c r="BF341" s="80">
        <f>IF($U$341="snížená",$N$341,0)</f>
        <v>0</v>
      </c>
      <c r="BG341" s="80">
        <f>IF($U$341="zákl. přenesená",$N$341,0)</f>
        <v>0</v>
      </c>
      <c r="BH341" s="80">
        <f>IF($U$341="sníž. přenesená",$N$341,0)</f>
        <v>0</v>
      </c>
      <c r="BI341" s="80">
        <f>IF($U$341="nulová",$N$341,0)</f>
        <v>0</v>
      </c>
      <c r="BJ341" s="6" t="s">
        <v>21</v>
      </c>
      <c r="BK341" s="80">
        <f>ROUND($L$341*$K$341,2)</f>
        <v>0</v>
      </c>
      <c r="BL341" s="6" t="s">
        <v>224</v>
      </c>
    </row>
    <row r="342" spans="2:64" s="6" customFormat="1" ht="39" customHeight="1">
      <c r="B342" s="22"/>
      <c r="C342" s="122" t="s">
        <v>554</v>
      </c>
      <c r="D342" s="122" t="s">
        <v>154</v>
      </c>
      <c r="E342" s="123" t="s">
        <v>555</v>
      </c>
      <c r="F342" s="198" t="s">
        <v>556</v>
      </c>
      <c r="G342" s="199"/>
      <c r="H342" s="199"/>
      <c r="I342" s="199"/>
      <c r="J342" s="124" t="s">
        <v>157</v>
      </c>
      <c r="K342" s="125">
        <v>1</v>
      </c>
      <c r="L342" s="200">
        <v>0</v>
      </c>
      <c r="M342" s="199"/>
      <c r="N342" s="201">
        <f>ROUND($L$342*$K$342,2)</f>
        <v>0</v>
      </c>
      <c r="O342" s="199"/>
      <c r="P342" s="199"/>
      <c r="Q342" s="199"/>
      <c r="R342" s="23"/>
      <c r="T342" s="126"/>
      <c r="U342" s="29" t="s">
        <v>41</v>
      </c>
      <c r="V342" s="127">
        <v>0.686</v>
      </c>
      <c r="W342" s="127">
        <f>$V$342*$K$342</f>
        <v>0.686</v>
      </c>
      <c r="X342" s="127">
        <v>0</v>
      </c>
      <c r="Y342" s="127">
        <f>$X$342*$K$342</f>
        <v>0</v>
      </c>
      <c r="Z342" s="127">
        <v>0</v>
      </c>
      <c r="AA342" s="128">
        <f>$Z$342*$K$342</f>
        <v>0</v>
      </c>
      <c r="AR342" s="6" t="s">
        <v>224</v>
      </c>
      <c r="AT342" s="6" t="s">
        <v>154</v>
      </c>
      <c r="AU342" s="6" t="s">
        <v>91</v>
      </c>
      <c r="AY342" s="6" t="s">
        <v>153</v>
      </c>
      <c r="BE342" s="80">
        <f>IF($U$342="základní",$N$342,0)</f>
        <v>0</v>
      </c>
      <c r="BF342" s="80">
        <f>IF($U$342="snížená",$N$342,0)</f>
        <v>0</v>
      </c>
      <c r="BG342" s="80">
        <f>IF($U$342="zákl. přenesená",$N$342,0)</f>
        <v>0</v>
      </c>
      <c r="BH342" s="80">
        <f>IF($U$342="sníž. přenesená",$N$342,0)</f>
        <v>0</v>
      </c>
      <c r="BI342" s="80">
        <f>IF($U$342="nulová",$N$342,0)</f>
        <v>0</v>
      </c>
      <c r="BJ342" s="6" t="s">
        <v>21</v>
      </c>
      <c r="BK342" s="80">
        <f>ROUND($L$342*$K$342,2)</f>
        <v>0</v>
      </c>
      <c r="BL342" s="6" t="s">
        <v>224</v>
      </c>
    </row>
    <row r="343" spans="2:64" s="6" customFormat="1" ht="27" customHeight="1">
      <c r="B343" s="22"/>
      <c r="C343" s="122" t="s">
        <v>557</v>
      </c>
      <c r="D343" s="122" t="s">
        <v>154</v>
      </c>
      <c r="E343" s="123" t="s">
        <v>558</v>
      </c>
      <c r="F343" s="198" t="s">
        <v>559</v>
      </c>
      <c r="G343" s="199"/>
      <c r="H343" s="199"/>
      <c r="I343" s="199"/>
      <c r="J343" s="124" t="s">
        <v>164</v>
      </c>
      <c r="K343" s="125">
        <v>0.016</v>
      </c>
      <c r="L343" s="200">
        <v>0</v>
      </c>
      <c r="M343" s="199"/>
      <c r="N343" s="201">
        <f>ROUND($L$343*$K$343,2)</f>
        <v>0</v>
      </c>
      <c r="O343" s="199"/>
      <c r="P343" s="199"/>
      <c r="Q343" s="199"/>
      <c r="R343" s="23"/>
      <c r="T343" s="126"/>
      <c r="U343" s="29" t="s">
        <v>41</v>
      </c>
      <c r="V343" s="127">
        <v>2.255</v>
      </c>
      <c r="W343" s="127">
        <f>$V$343*$K$343</f>
        <v>0.03608</v>
      </c>
      <c r="X343" s="127">
        <v>0</v>
      </c>
      <c r="Y343" s="127">
        <f>$X$343*$K$343</f>
        <v>0</v>
      </c>
      <c r="Z343" s="127">
        <v>0</v>
      </c>
      <c r="AA343" s="128">
        <f>$Z$343*$K$343</f>
        <v>0</v>
      </c>
      <c r="AR343" s="6" t="s">
        <v>224</v>
      </c>
      <c r="AT343" s="6" t="s">
        <v>154</v>
      </c>
      <c r="AU343" s="6" t="s">
        <v>91</v>
      </c>
      <c r="AY343" s="6" t="s">
        <v>153</v>
      </c>
      <c r="BE343" s="80">
        <f>IF($U$343="základní",$N$343,0)</f>
        <v>0</v>
      </c>
      <c r="BF343" s="80">
        <f>IF($U$343="snížená",$N$343,0)</f>
        <v>0</v>
      </c>
      <c r="BG343" s="80">
        <f>IF($U$343="zákl. přenesená",$N$343,0)</f>
        <v>0</v>
      </c>
      <c r="BH343" s="80">
        <f>IF($U$343="sníž. přenesená",$N$343,0)</f>
        <v>0</v>
      </c>
      <c r="BI343" s="80">
        <f>IF($U$343="nulová",$N$343,0)</f>
        <v>0</v>
      </c>
      <c r="BJ343" s="6" t="s">
        <v>21</v>
      </c>
      <c r="BK343" s="80">
        <f>ROUND($L$343*$K$343,2)</f>
        <v>0</v>
      </c>
      <c r="BL343" s="6" t="s">
        <v>224</v>
      </c>
    </row>
    <row r="344" spans="2:63" s="112" customFormat="1" ht="30.75" customHeight="1">
      <c r="B344" s="113"/>
      <c r="D344" s="121" t="s">
        <v>116</v>
      </c>
      <c r="N344" s="196">
        <f>$BK$344</f>
        <v>0</v>
      </c>
      <c r="O344" s="197"/>
      <c r="P344" s="197"/>
      <c r="Q344" s="197"/>
      <c r="R344" s="116"/>
      <c r="T344" s="117"/>
      <c r="W344" s="118">
        <f>SUM($W$345:$W$352)</f>
        <v>26.28805</v>
      </c>
      <c r="Y344" s="118">
        <f>SUM($Y$345:$Y$352)</f>
        <v>0.2157875</v>
      </c>
      <c r="AA344" s="119">
        <f>SUM($AA$345:$AA$352)</f>
        <v>0</v>
      </c>
      <c r="AR344" s="115" t="s">
        <v>91</v>
      </c>
      <c r="AT344" s="115" t="s">
        <v>75</v>
      </c>
      <c r="AU344" s="115" t="s">
        <v>21</v>
      </c>
      <c r="AY344" s="115" t="s">
        <v>153</v>
      </c>
      <c r="BK344" s="120">
        <f>SUM($BK$345:$BK$352)</f>
        <v>0</v>
      </c>
    </row>
    <row r="345" spans="2:64" s="6" customFormat="1" ht="27" customHeight="1">
      <c r="B345" s="22"/>
      <c r="C345" s="122" t="s">
        <v>560</v>
      </c>
      <c r="D345" s="122" t="s">
        <v>154</v>
      </c>
      <c r="E345" s="123" t="s">
        <v>561</v>
      </c>
      <c r="F345" s="198" t="s">
        <v>562</v>
      </c>
      <c r="G345" s="199"/>
      <c r="H345" s="199"/>
      <c r="I345" s="199"/>
      <c r="J345" s="124" t="s">
        <v>170</v>
      </c>
      <c r="K345" s="125">
        <v>1.35</v>
      </c>
      <c r="L345" s="200">
        <v>0</v>
      </c>
      <c r="M345" s="199"/>
      <c r="N345" s="201">
        <f>ROUND($L$345*$K$345,2)</f>
        <v>0</v>
      </c>
      <c r="O345" s="199"/>
      <c r="P345" s="199"/>
      <c r="Q345" s="199"/>
      <c r="R345" s="23"/>
      <c r="T345" s="126"/>
      <c r="U345" s="29" t="s">
        <v>41</v>
      </c>
      <c r="V345" s="127">
        <v>1.443</v>
      </c>
      <c r="W345" s="127">
        <f>$V$345*$K$345</f>
        <v>1.9480500000000003</v>
      </c>
      <c r="X345" s="127">
        <v>0.00025</v>
      </c>
      <c r="Y345" s="127">
        <f>$X$345*$K$345</f>
        <v>0.0003375</v>
      </c>
      <c r="Z345" s="127">
        <v>0</v>
      </c>
      <c r="AA345" s="128">
        <f>$Z$345*$K$345</f>
        <v>0</v>
      </c>
      <c r="AR345" s="6" t="s">
        <v>224</v>
      </c>
      <c r="AT345" s="6" t="s">
        <v>154</v>
      </c>
      <c r="AU345" s="6" t="s">
        <v>91</v>
      </c>
      <c r="AY345" s="6" t="s">
        <v>153</v>
      </c>
      <c r="BE345" s="80">
        <f>IF($U$345="základní",$N$345,0)</f>
        <v>0</v>
      </c>
      <c r="BF345" s="80">
        <f>IF($U$345="snížená",$N$345,0)</f>
        <v>0</v>
      </c>
      <c r="BG345" s="80">
        <f>IF($U$345="zákl. přenesená",$N$345,0)</f>
        <v>0</v>
      </c>
      <c r="BH345" s="80">
        <f>IF($U$345="sníž. přenesená",$N$345,0)</f>
        <v>0</v>
      </c>
      <c r="BI345" s="80">
        <f>IF($U$345="nulová",$N$345,0)</f>
        <v>0</v>
      </c>
      <c r="BJ345" s="6" t="s">
        <v>21</v>
      </c>
      <c r="BK345" s="80">
        <f>ROUND($L$345*$K$345,2)</f>
        <v>0</v>
      </c>
      <c r="BL345" s="6" t="s">
        <v>224</v>
      </c>
    </row>
    <row r="346" spans="2:51" s="6" customFormat="1" ht="15.75" customHeight="1">
      <c r="B346" s="129"/>
      <c r="E346" s="130"/>
      <c r="F346" s="207" t="s">
        <v>563</v>
      </c>
      <c r="G346" s="208"/>
      <c r="H346" s="208"/>
      <c r="I346" s="208"/>
      <c r="K346" s="130"/>
      <c r="N346" s="130"/>
      <c r="R346" s="131"/>
      <c r="T346" s="132"/>
      <c r="AA346" s="133"/>
      <c r="AT346" s="130" t="s">
        <v>166</v>
      </c>
      <c r="AU346" s="130" t="s">
        <v>91</v>
      </c>
      <c r="AV346" s="130" t="s">
        <v>21</v>
      </c>
      <c r="AW346" s="130" t="s">
        <v>98</v>
      </c>
      <c r="AX346" s="130" t="s">
        <v>76</v>
      </c>
      <c r="AY346" s="130" t="s">
        <v>153</v>
      </c>
    </row>
    <row r="347" spans="2:51" s="6" customFormat="1" ht="15.75" customHeight="1">
      <c r="B347" s="134"/>
      <c r="E347" s="135"/>
      <c r="F347" s="209" t="s">
        <v>564</v>
      </c>
      <c r="G347" s="210"/>
      <c r="H347" s="210"/>
      <c r="I347" s="210"/>
      <c r="K347" s="136">
        <v>1.35</v>
      </c>
      <c r="N347" s="135"/>
      <c r="R347" s="137"/>
      <c r="T347" s="138"/>
      <c r="AA347" s="139"/>
      <c r="AT347" s="135" t="s">
        <v>166</v>
      </c>
      <c r="AU347" s="135" t="s">
        <v>91</v>
      </c>
      <c r="AV347" s="135" t="s">
        <v>91</v>
      </c>
      <c r="AW347" s="135" t="s">
        <v>98</v>
      </c>
      <c r="AX347" s="135" t="s">
        <v>21</v>
      </c>
      <c r="AY347" s="135" t="s">
        <v>153</v>
      </c>
    </row>
    <row r="348" spans="2:64" s="6" customFormat="1" ht="27" customHeight="1">
      <c r="B348" s="22"/>
      <c r="C348" s="122" t="s">
        <v>565</v>
      </c>
      <c r="D348" s="122" t="s">
        <v>154</v>
      </c>
      <c r="E348" s="123" t="s">
        <v>566</v>
      </c>
      <c r="F348" s="198" t="s">
        <v>567</v>
      </c>
      <c r="G348" s="199"/>
      <c r="H348" s="199"/>
      <c r="I348" s="199"/>
      <c r="J348" s="124" t="s">
        <v>157</v>
      </c>
      <c r="K348" s="125">
        <v>2</v>
      </c>
      <c r="L348" s="200">
        <v>0</v>
      </c>
      <c r="M348" s="199"/>
      <c r="N348" s="201">
        <f>ROUND($L$348*$K$348,2)</f>
        <v>0</v>
      </c>
      <c r="O348" s="199"/>
      <c r="P348" s="199"/>
      <c r="Q348" s="199"/>
      <c r="R348" s="23"/>
      <c r="T348" s="126"/>
      <c r="U348" s="29" t="s">
        <v>41</v>
      </c>
      <c r="V348" s="127">
        <v>7.62</v>
      </c>
      <c r="W348" s="127">
        <f>$V$348*$K$348</f>
        <v>15.24</v>
      </c>
      <c r="X348" s="127">
        <v>0</v>
      </c>
      <c r="Y348" s="127">
        <f>$X$348*$K$348</f>
        <v>0</v>
      </c>
      <c r="Z348" s="127">
        <v>0</v>
      </c>
      <c r="AA348" s="128">
        <f>$Z$348*$K$348</f>
        <v>0</v>
      </c>
      <c r="AR348" s="6" t="s">
        <v>224</v>
      </c>
      <c r="AT348" s="6" t="s">
        <v>154</v>
      </c>
      <c r="AU348" s="6" t="s">
        <v>91</v>
      </c>
      <c r="AY348" s="6" t="s">
        <v>153</v>
      </c>
      <c r="BE348" s="80">
        <f>IF($U$348="základní",$N$348,0)</f>
        <v>0</v>
      </c>
      <c r="BF348" s="80">
        <f>IF($U$348="snížená",$N$348,0)</f>
        <v>0</v>
      </c>
      <c r="BG348" s="80">
        <f>IF($U$348="zákl. přenesená",$N$348,0)</f>
        <v>0</v>
      </c>
      <c r="BH348" s="80">
        <f>IF($U$348="sníž. přenesená",$N$348,0)</f>
        <v>0</v>
      </c>
      <c r="BI348" s="80">
        <f>IF($U$348="nulová",$N$348,0)</f>
        <v>0</v>
      </c>
      <c r="BJ348" s="6" t="s">
        <v>21</v>
      </c>
      <c r="BK348" s="80">
        <f>ROUND($L$348*$K$348,2)</f>
        <v>0</v>
      </c>
      <c r="BL348" s="6" t="s">
        <v>224</v>
      </c>
    </row>
    <row r="349" spans="2:64" s="6" customFormat="1" ht="27" customHeight="1">
      <c r="B349" s="22"/>
      <c r="C349" s="122" t="s">
        <v>568</v>
      </c>
      <c r="D349" s="122" t="s">
        <v>154</v>
      </c>
      <c r="E349" s="123" t="s">
        <v>569</v>
      </c>
      <c r="F349" s="198" t="s">
        <v>570</v>
      </c>
      <c r="G349" s="199"/>
      <c r="H349" s="199"/>
      <c r="I349" s="199"/>
      <c r="J349" s="124" t="s">
        <v>157</v>
      </c>
      <c r="K349" s="125">
        <v>1</v>
      </c>
      <c r="L349" s="200">
        <v>0</v>
      </c>
      <c r="M349" s="199"/>
      <c r="N349" s="201">
        <f>ROUND($L$349*$K$349,2)</f>
        <v>0</v>
      </c>
      <c r="O349" s="199"/>
      <c r="P349" s="199"/>
      <c r="Q349" s="199"/>
      <c r="R349" s="23"/>
      <c r="T349" s="126"/>
      <c r="U349" s="29" t="s">
        <v>41</v>
      </c>
      <c r="V349" s="127">
        <v>9.1</v>
      </c>
      <c r="W349" s="127">
        <f>$V$349*$K$349</f>
        <v>9.1</v>
      </c>
      <c r="X349" s="127">
        <v>0</v>
      </c>
      <c r="Y349" s="127">
        <f>$X$349*$K$349</f>
        <v>0</v>
      </c>
      <c r="Z349" s="127">
        <v>0</v>
      </c>
      <c r="AA349" s="128">
        <f>$Z$349*$K$349</f>
        <v>0</v>
      </c>
      <c r="AR349" s="6" t="s">
        <v>224</v>
      </c>
      <c r="AT349" s="6" t="s">
        <v>154</v>
      </c>
      <c r="AU349" s="6" t="s">
        <v>91</v>
      </c>
      <c r="AY349" s="6" t="s">
        <v>153</v>
      </c>
      <c r="BE349" s="80">
        <f>IF($U$349="základní",$N$349,0)</f>
        <v>0</v>
      </c>
      <c r="BF349" s="80">
        <f>IF($U$349="snížená",$N$349,0)</f>
        <v>0</v>
      </c>
      <c r="BG349" s="80">
        <f>IF($U$349="zákl. přenesená",$N$349,0)</f>
        <v>0</v>
      </c>
      <c r="BH349" s="80">
        <f>IF($U$349="sníž. přenesená",$N$349,0)</f>
        <v>0</v>
      </c>
      <c r="BI349" s="80">
        <f>IF($U$349="nulová",$N$349,0)</f>
        <v>0</v>
      </c>
      <c r="BJ349" s="6" t="s">
        <v>21</v>
      </c>
      <c r="BK349" s="80">
        <f>ROUND($L$349*$K$349,2)</f>
        <v>0</v>
      </c>
      <c r="BL349" s="6" t="s">
        <v>224</v>
      </c>
    </row>
    <row r="350" spans="2:64" s="6" customFormat="1" ht="39" customHeight="1">
      <c r="B350" s="22"/>
      <c r="C350" s="146" t="s">
        <v>571</v>
      </c>
      <c r="D350" s="146" t="s">
        <v>251</v>
      </c>
      <c r="E350" s="147" t="s">
        <v>572</v>
      </c>
      <c r="F350" s="203" t="s">
        <v>573</v>
      </c>
      <c r="G350" s="204"/>
      <c r="H350" s="204"/>
      <c r="I350" s="204"/>
      <c r="J350" s="148" t="s">
        <v>170</v>
      </c>
      <c r="K350" s="149">
        <v>6.95</v>
      </c>
      <c r="L350" s="205">
        <v>0</v>
      </c>
      <c r="M350" s="204"/>
      <c r="N350" s="206">
        <f>ROUND($L$350*$K$350,2)</f>
        <v>0</v>
      </c>
      <c r="O350" s="199"/>
      <c r="P350" s="199"/>
      <c r="Q350" s="199"/>
      <c r="R350" s="23"/>
      <c r="T350" s="126"/>
      <c r="U350" s="29" t="s">
        <v>41</v>
      </c>
      <c r="V350" s="127">
        <v>0</v>
      </c>
      <c r="W350" s="127">
        <f>$V$350*$K$350</f>
        <v>0</v>
      </c>
      <c r="X350" s="127">
        <v>0.031</v>
      </c>
      <c r="Y350" s="127">
        <f>$X$350*$K$350</f>
        <v>0.21545</v>
      </c>
      <c r="Z350" s="127">
        <v>0</v>
      </c>
      <c r="AA350" s="128">
        <f>$Z$350*$K$350</f>
        <v>0</v>
      </c>
      <c r="AR350" s="6" t="s">
        <v>292</v>
      </c>
      <c r="AT350" s="6" t="s">
        <v>251</v>
      </c>
      <c r="AU350" s="6" t="s">
        <v>91</v>
      </c>
      <c r="AY350" s="6" t="s">
        <v>153</v>
      </c>
      <c r="BE350" s="80">
        <f>IF($U$350="základní",$N$350,0)</f>
        <v>0</v>
      </c>
      <c r="BF350" s="80">
        <f>IF($U$350="snížená",$N$350,0)</f>
        <v>0</v>
      </c>
      <c r="BG350" s="80">
        <f>IF($U$350="zákl. přenesená",$N$350,0)</f>
        <v>0</v>
      </c>
      <c r="BH350" s="80">
        <f>IF($U$350="sníž. přenesená",$N$350,0)</f>
        <v>0</v>
      </c>
      <c r="BI350" s="80">
        <f>IF($U$350="nulová",$N$350,0)</f>
        <v>0</v>
      </c>
      <c r="BJ350" s="6" t="s">
        <v>21</v>
      </c>
      <c r="BK350" s="80">
        <f>ROUND($L$350*$K$350,2)</f>
        <v>0</v>
      </c>
      <c r="BL350" s="6" t="s">
        <v>224</v>
      </c>
    </row>
    <row r="351" spans="2:51" s="6" customFormat="1" ht="15.75" customHeight="1">
      <c r="B351" s="134"/>
      <c r="E351" s="135"/>
      <c r="F351" s="209" t="s">
        <v>574</v>
      </c>
      <c r="G351" s="210"/>
      <c r="H351" s="210"/>
      <c r="I351" s="210"/>
      <c r="K351" s="136">
        <v>6.95</v>
      </c>
      <c r="N351" s="135"/>
      <c r="R351" s="137"/>
      <c r="T351" s="138"/>
      <c r="AA351" s="139"/>
      <c r="AT351" s="135" t="s">
        <v>166</v>
      </c>
      <c r="AU351" s="135" t="s">
        <v>91</v>
      </c>
      <c r="AV351" s="135" t="s">
        <v>91</v>
      </c>
      <c r="AW351" s="135" t="s">
        <v>98</v>
      </c>
      <c r="AX351" s="135" t="s">
        <v>21</v>
      </c>
      <c r="AY351" s="135" t="s">
        <v>153</v>
      </c>
    </row>
    <row r="352" spans="2:64" s="6" customFormat="1" ht="27" customHeight="1">
      <c r="B352" s="22"/>
      <c r="C352" s="122" t="s">
        <v>575</v>
      </c>
      <c r="D352" s="122" t="s">
        <v>154</v>
      </c>
      <c r="E352" s="123" t="s">
        <v>576</v>
      </c>
      <c r="F352" s="198" t="s">
        <v>577</v>
      </c>
      <c r="G352" s="199"/>
      <c r="H352" s="199"/>
      <c r="I352" s="199"/>
      <c r="J352" s="124" t="s">
        <v>578</v>
      </c>
      <c r="K352" s="150">
        <v>0</v>
      </c>
      <c r="L352" s="200">
        <v>0</v>
      </c>
      <c r="M352" s="199"/>
      <c r="N352" s="201">
        <f>ROUND($L$352*$K$352,2)</f>
        <v>0</v>
      </c>
      <c r="O352" s="199"/>
      <c r="P352" s="199"/>
      <c r="Q352" s="199"/>
      <c r="R352" s="23"/>
      <c r="T352" s="126"/>
      <c r="U352" s="29" t="s">
        <v>41</v>
      </c>
      <c r="V352" s="127">
        <v>0</v>
      </c>
      <c r="W352" s="127">
        <f>$V$352*$K$352</f>
        <v>0</v>
      </c>
      <c r="X352" s="127">
        <v>0</v>
      </c>
      <c r="Y352" s="127">
        <f>$X$352*$K$352</f>
        <v>0</v>
      </c>
      <c r="Z352" s="127">
        <v>0</v>
      </c>
      <c r="AA352" s="128">
        <f>$Z$352*$K$352</f>
        <v>0</v>
      </c>
      <c r="AR352" s="6" t="s">
        <v>224</v>
      </c>
      <c r="AT352" s="6" t="s">
        <v>154</v>
      </c>
      <c r="AU352" s="6" t="s">
        <v>91</v>
      </c>
      <c r="AY352" s="6" t="s">
        <v>153</v>
      </c>
      <c r="BE352" s="80">
        <f>IF($U$352="základní",$N$352,0)</f>
        <v>0</v>
      </c>
      <c r="BF352" s="80">
        <f>IF($U$352="snížená",$N$352,0)</f>
        <v>0</v>
      </c>
      <c r="BG352" s="80">
        <f>IF($U$352="zákl. přenesená",$N$352,0)</f>
        <v>0</v>
      </c>
      <c r="BH352" s="80">
        <f>IF($U$352="sníž. přenesená",$N$352,0)</f>
        <v>0</v>
      </c>
      <c r="BI352" s="80">
        <f>IF($U$352="nulová",$N$352,0)</f>
        <v>0</v>
      </c>
      <c r="BJ352" s="6" t="s">
        <v>21</v>
      </c>
      <c r="BK352" s="80">
        <f>ROUND($L$352*$K$352,2)</f>
        <v>0</v>
      </c>
      <c r="BL352" s="6" t="s">
        <v>224</v>
      </c>
    </row>
    <row r="353" spans="2:63" s="112" customFormat="1" ht="30.75" customHeight="1">
      <c r="B353" s="113"/>
      <c r="D353" s="121" t="s">
        <v>117</v>
      </c>
      <c r="N353" s="196">
        <f>$BK$353</f>
        <v>0</v>
      </c>
      <c r="O353" s="197"/>
      <c r="P353" s="197"/>
      <c r="Q353" s="197"/>
      <c r="R353" s="116"/>
      <c r="T353" s="117"/>
      <c r="W353" s="118">
        <f>SUM($W$354:$W$372)</f>
        <v>74.52968399999999</v>
      </c>
      <c r="Y353" s="118">
        <f>SUM($Y$354:$Y$372)</f>
        <v>1.9455406</v>
      </c>
      <c r="AA353" s="119">
        <f>SUM($AA$354:$AA$372)</f>
        <v>0</v>
      </c>
      <c r="AR353" s="115" t="s">
        <v>91</v>
      </c>
      <c r="AT353" s="115" t="s">
        <v>75</v>
      </c>
      <c r="AU353" s="115" t="s">
        <v>21</v>
      </c>
      <c r="AY353" s="115" t="s">
        <v>153</v>
      </c>
      <c r="BK353" s="120">
        <f>SUM($BK$354:$BK$372)</f>
        <v>0</v>
      </c>
    </row>
    <row r="354" spans="2:64" s="6" customFormat="1" ht="27" customHeight="1">
      <c r="B354" s="22"/>
      <c r="C354" s="122" t="s">
        <v>579</v>
      </c>
      <c r="D354" s="122" t="s">
        <v>154</v>
      </c>
      <c r="E354" s="123" t="s">
        <v>580</v>
      </c>
      <c r="F354" s="198" t="s">
        <v>581</v>
      </c>
      <c r="G354" s="199"/>
      <c r="H354" s="199"/>
      <c r="I354" s="199"/>
      <c r="J354" s="124" t="s">
        <v>186</v>
      </c>
      <c r="K354" s="125">
        <v>75.44</v>
      </c>
      <c r="L354" s="200">
        <v>0</v>
      </c>
      <c r="M354" s="199"/>
      <c r="N354" s="201">
        <f>ROUND($L$354*$K$354,2)</f>
        <v>0</v>
      </c>
      <c r="O354" s="199"/>
      <c r="P354" s="199"/>
      <c r="Q354" s="199"/>
      <c r="R354" s="23"/>
      <c r="T354" s="126"/>
      <c r="U354" s="29" t="s">
        <v>41</v>
      </c>
      <c r="V354" s="127">
        <v>0.209</v>
      </c>
      <c r="W354" s="127">
        <f>$V$354*$K$354</f>
        <v>15.76696</v>
      </c>
      <c r="X354" s="127">
        <v>0.00062</v>
      </c>
      <c r="Y354" s="127">
        <f>$X$354*$K$354</f>
        <v>0.046772799999999996</v>
      </c>
      <c r="Z354" s="127">
        <v>0</v>
      </c>
      <c r="AA354" s="128">
        <f>$Z$354*$K$354</f>
        <v>0</v>
      </c>
      <c r="AR354" s="6" t="s">
        <v>224</v>
      </c>
      <c r="AT354" s="6" t="s">
        <v>154</v>
      </c>
      <c r="AU354" s="6" t="s">
        <v>91</v>
      </c>
      <c r="AY354" s="6" t="s">
        <v>153</v>
      </c>
      <c r="BE354" s="80">
        <f>IF($U$354="základní",$N$354,0)</f>
        <v>0</v>
      </c>
      <c r="BF354" s="80">
        <f>IF($U$354="snížená",$N$354,0)</f>
        <v>0</v>
      </c>
      <c r="BG354" s="80">
        <f>IF($U$354="zákl. přenesená",$N$354,0)</f>
        <v>0</v>
      </c>
      <c r="BH354" s="80">
        <f>IF($U$354="sníž. přenesená",$N$354,0)</f>
        <v>0</v>
      </c>
      <c r="BI354" s="80">
        <f>IF($U$354="nulová",$N$354,0)</f>
        <v>0</v>
      </c>
      <c r="BJ354" s="6" t="s">
        <v>21</v>
      </c>
      <c r="BK354" s="80">
        <f>ROUND($L$354*$K$354,2)</f>
        <v>0</v>
      </c>
      <c r="BL354" s="6" t="s">
        <v>224</v>
      </c>
    </row>
    <row r="355" spans="2:51" s="6" customFormat="1" ht="15.75" customHeight="1">
      <c r="B355" s="129"/>
      <c r="E355" s="130"/>
      <c r="F355" s="207" t="s">
        <v>582</v>
      </c>
      <c r="G355" s="208"/>
      <c r="H355" s="208"/>
      <c r="I355" s="208"/>
      <c r="K355" s="130"/>
      <c r="N355" s="130"/>
      <c r="R355" s="131"/>
      <c r="T355" s="132"/>
      <c r="AA355" s="133"/>
      <c r="AT355" s="130" t="s">
        <v>166</v>
      </c>
      <c r="AU355" s="130" t="s">
        <v>91</v>
      </c>
      <c r="AV355" s="130" t="s">
        <v>21</v>
      </c>
      <c r="AW355" s="130" t="s">
        <v>98</v>
      </c>
      <c r="AX355" s="130" t="s">
        <v>76</v>
      </c>
      <c r="AY355" s="130" t="s">
        <v>153</v>
      </c>
    </row>
    <row r="356" spans="2:51" s="6" customFormat="1" ht="15.75" customHeight="1">
      <c r="B356" s="134"/>
      <c r="E356" s="135"/>
      <c r="F356" s="209" t="s">
        <v>583</v>
      </c>
      <c r="G356" s="210"/>
      <c r="H356" s="210"/>
      <c r="I356" s="210"/>
      <c r="K356" s="136">
        <v>4.45</v>
      </c>
      <c r="N356" s="135"/>
      <c r="R356" s="137"/>
      <c r="T356" s="138"/>
      <c r="AA356" s="139"/>
      <c r="AT356" s="135" t="s">
        <v>166</v>
      </c>
      <c r="AU356" s="135" t="s">
        <v>91</v>
      </c>
      <c r="AV356" s="135" t="s">
        <v>91</v>
      </c>
      <c r="AW356" s="135" t="s">
        <v>98</v>
      </c>
      <c r="AX356" s="135" t="s">
        <v>76</v>
      </c>
      <c r="AY356" s="135" t="s">
        <v>153</v>
      </c>
    </row>
    <row r="357" spans="2:51" s="6" customFormat="1" ht="15.75" customHeight="1">
      <c r="B357" s="129"/>
      <c r="E357" s="130"/>
      <c r="F357" s="207" t="s">
        <v>584</v>
      </c>
      <c r="G357" s="208"/>
      <c r="H357" s="208"/>
      <c r="I357" s="208"/>
      <c r="K357" s="130"/>
      <c r="N357" s="130"/>
      <c r="R357" s="131"/>
      <c r="T357" s="132"/>
      <c r="AA357" s="133"/>
      <c r="AT357" s="130" t="s">
        <v>166</v>
      </c>
      <c r="AU357" s="130" t="s">
        <v>91</v>
      </c>
      <c r="AV357" s="130" t="s">
        <v>21</v>
      </c>
      <c r="AW357" s="130" t="s">
        <v>98</v>
      </c>
      <c r="AX357" s="130" t="s">
        <v>76</v>
      </c>
      <c r="AY357" s="130" t="s">
        <v>153</v>
      </c>
    </row>
    <row r="358" spans="2:51" s="6" customFormat="1" ht="27" customHeight="1">
      <c r="B358" s="134"/>
      <c r="E358" s="135"/>
      <c r="F358" s="209" t="s">
        <v>585</v>
      </c>
      <c r="G358" s="210"/>
      <c r="H358" s="210"/>
      <c r="I358" s="210"/>
      <c r="K358" s="136">
        <v>78.99</v>
      </c>
      <c r="N358" s="135"/>
      <c r="R358" s="137"/>
      <c r="T358" s="138"/>
      <c r="AA358" s="139"/>
      <c r="AT358" s="135" t="s">
        <v>166</v>
      </c>
      <c r="AU358" s="135" t="s">
        <v>91</v>
      </c>
      <c r="AV358" s="135" t="s">
        <v>91</v>
      </c>
      <c r="AW358" s="135" t="s">
        <v>98</v>
      </c>
      <c r="AX358" s="135" t="s">
        <v>76</v>
      </c>
      <c r="AY358" s="135" t="s">
        <v>153</v>
      </c>
    </row>
    <row r="359" spans="2:51" s="6" customFormat="1" ht="15.75" customHeight="1">
      <c r="B359" s="134"/>
      <c r="E359" s="135"/>
      <c r="F359" s="209" t="s">
        <v>586</v>
      </c>
      <c r="G359" s="210"/>
      <c r="H359" s="210"/>
      <c r="I359" s="210"/>
      <c r="K359" s="136">
        <v>-8</v>
      </c>
      <c r="N359" s="135"/>
      <c r="R359" s="137"/>
      <c r="T359" s="138"/>
      <c r="AA359" s="139"/>
      <c r="AT359" s="135" t="s">
        <v>166</v>
      </c>
      <c r="AU359" s="135" t="s">
        <v>91</v>
      </c>
      <c r="AV359" s="135" t="s">
        <v>91</v>
      </c>
      <c r="AW359" s="135" t="s">
        <v>98</v>
      </c>
      <c r="AX359" s="135" t="s">
        <v>76</v>
      </c>
      <c r="AY359" s="135" t="s">
        <v>153</v>
      </c>
    </row>
    <row r="360" spans="2:51" s="6" customFormat="1" ht="15.75" customHeight="1">
      <c r="B360" s="140"/>
      <c r="E360" s="141"/>
      <c r="F360" s="211" t="s">
        <v>182</v>
      </c>
      <c r="G360" s="212"/>
      <c r="H360" s="212"/>
      <c r="I360" s="212"/>
      <c r="K360" s="142">
        <v>75.44</v>
      </c>
      <c r="N360" s="141"/>
      <c r="R360" s="143"/>
      <c r="T360" s="144"/>
      <c r="AA360" s="145"/>
      <c r="AT360" s="141" t="s">
        <v>166</v>
      </c>
      <c r="AU360" s="141" t="s">
        <v>91</v>
      </c>
      <c r="AV360" s="141" t="s">
        <v>158</v>
      </c>
      <c r="AW360" s="141" t="s">
        <v>98</v>
      </c>
      <c r="AX360" s="141" t="s">
        <v>21</v>
      </c>
      <c r="AY360" s="141" t="s">
        <v>153</v>
      </c>
    </row>
    <row r="361" spans="2:64" s="6" customFormat="1" ht="27" customHeight="1">
      <c r="B361" s="22"/>
      <c r="C361" s="122" t="s">
        <v>587</v>
      </c>
      <c r="D361" s="122" t="s">
        <v>154</v>
      </c>
      <c r="E361" s="123" t="s">
        <v>588</v>
      </c>
      <c r="F361" s="198" t="s">
        <v>589</v>
      </c>
      <c r="G361" s="199"/>
      <c r="H361" s="199"/>
      <c r="I361" s="199"/>
      <c r="J361" s="124" t="s">
        <v>170</v>
      </c>
      <c r="K361" s="125">
        <v>73.54</v>
      </c>
      <c r="L361" s="200">
        <v>0</v>
      </c>
      <c r="M361" s="199"/>
      <c r="N361" s="201">
        <f>ROUND($L$361*$K$361,2)</f>
        <v>0</v>
      </c>
      <c r="O361" s="199"/>
      <c r="P361" s="199"/>
      <c r="Q361" s="199"/>
      <c r="R361" s="23"/>
      <c r="T361" s="126"/>
      <c r="U361" s="29" t="s">
        <v>41</v>
      </c>
      <c r="V361" s="127">
        <v>0.598</v>
      </c>
      <c r="W361" s="127">
        <f>$V$361*$K$361</f>
        <v>43.97692</v>
      </c>
      <c r="X361" s="127">
        <v>0.00345</v>
      </c>
      <c r="Y361" s="127">
        <f>$X$361*$K$361</f>
        <v>0.253713</v>
      </c>
      <c r="Z361" s="127">
        <v>0</v>
      </c>
      <c r="AA361" s="128">
        <f>$Z$361*$K$361</f>
        <v>0</v>
      </c>
      <c r="AR361" s="6" t="s">
        <v>224</v>
      </c>
      <c r="AT361" s="6" t="s">
        <v>154</v>
      </c>
      <c r="AU361" s="6" t="s">
        <v>91</v>
      </c>
      <c r="AY361" s="6" t="s">
        <v>153</v>
      </c>
      <c r="BE361" s="80">
        <f>IF($U$361="základní",$N$361,0)</f>
        <v>0</v>
      </c>
      <c r="BF361" s="80">
        <f>IF($U$361="snížená",$N$361,0)</f>
        <v>0</v>
      </c>
      <c r="BG361" s="80">
        <f>IF($U$361="zákl. přenesená",$N$361,0)</f>
        <v>0</v>
      </c>
      <c r="BH361" s="80">
        <f>IF($U$361="sníž. přenesená",$N$361,0)</f>
        <v>0</v>
      </c>
      <c r="BI361" s="80">
        <f>IF($U$361="nulová",$N$361,0)</f>
        <v>0</v>
      </c>
      <c r="BJ361" s="6" t="s">
        <v>21</v>
      </c>
      <c r="BK361" s="80">
        <f>ROUND($L$361*$K$361,2)</f>
        <v>0</v>
      </c>
      <c r="BL361" s="6" t="s">
        <v>224</v>
      </c>
    </row>
    <row r="362" spans="2:51" s="6" customFormat="1" ht="15.75" customHeight="1">
      <c r="B362" s="129"/>
      <c r="E362" s="130"/>
      <c r="F362" s="207" t="s">
        <v>590</v>
      </c>
      <c r="G362" s="208"/>
      <c r="H362" s="208"/>
      <c r="I362" s="208"/>
      <c r="K362" s="130"/>
      <c r="N362" s="130"/>
      <c r="R362" s="131"/>
      <c r="T362" s="132"/>
      <c r="AA362" s="133"/>
      <c r="AT362" s="130" t="s">
        <v>166</v>
      </c>
      <c r="AU362" s="130" t="s">
        <v>91</v>
      </c>
      <c r="AV362" s="130" t="s">
        <v>21</v>
      </c>
      <c r="AW362" s="130" t="s">
        <v>98</v>
      </c>
      <c r="AX362" s="130" t="s">
        <v>76</v>
      </c>
      <c r="AY362" s="130" t="s">
        <v>153</v>
      </c>
    </row>
    <row r="363" spans="2:51" s="6" customFormat="1" ht="15.75" customHeight="1">
      <c r="B363" s="134"/>
      <c r="E363" s="135"/>
      <c r="F363" s="209" t="s">
        <v>245</v>
      </c>
      <c r="G363" s="210"/>
      <c r="H363" s="210"/>
      <c r="I363" s="210"/>
      <c r="K363" s="136">
        <v>3.9</v>
      </c>
      <c r="N363" s="135"/>
      <c r="R363" s="137"/>
      <c r="T363" s="138"/>
      <c r="AA363" s="139"/>
      <c r="AT363" s="135" t="s">
        <v>166</v>
      </c>
      <c r="AU363" s="135" t="s">
        <v>91</v>
      </c>
      <c r="AV363" s="135" t="s">
        <v>91</v>
      </c>
      <c r="AW363" s="135" t="s">
        <v>98</v>
      </c>
      <c r="AX363" s="135" t="s">
        <v>76</v>
      </c>
      <c r="AY363" s="135" t="s">
        <v>153</v>
      </c>
    </row>
    <row r="364" spans="2:51" s="6" customFormat="1" ht="15.75" customHeight="1">
      <c r="B364" s="129"/>
      <c r="E364" s="130"/>
      <c r="F364" s="207" t="s">
        <v>591</v>
      </c>
      <c r="G364" s="208"/>
      <c r="H364" s="208"/>
      <c r="I364" s="208"/>
      <c r="K364" s="130"/>
      <c r="N364" s="130"/>
      <c r="R364" s="131"/>
      <c r="T364" s="132"/>
      <c r="AA364" s="133"/>
      <c r="AT364" s="130" t="s">
        <v>166</v>
      </c>
      <c r="AU364" s="130" t="s">
        <v>91</v>
      </c>
      <c r="AV364" s="130" t="s">
        <v>21</v>
      </c>
      <c r="AW364" s="130" t="s">
        <v>98</v>
      </c>
      <c r="AX364" s="130" t="s">
        <v>76</v>
      </c>
      <c r="AY364" s="130" t="s">
        <v>153</v>
      </c>
    </row>
    <row r="365" spans="2:51" s="6" customFormat="1" ht="15.75" customHeight="1">
      <c r="B365" s="134"/>
      <c r="E365" s="135"/>
      <c r="F365" s="209" t="s">
        <v>247</v>
      </c>
      <c r="G365" s="210"/>
      <c r="H365" s="210"/>
      <c r="I365" s="210"/>
      <c r="K365" s="136">
        <v>69.64</v>
      </c>
      <c r="N365" s="135"/>
      <c r="R365" s="137"/>
      <c r="T365" s="138"/>
      <c r="AA365" s="139"/>
      <c r="AT365" s="135" t="s">
        <v>166</v>
      </c>
      <c r="AU365" s="135" t="s">
        <v>91</v>
      </c>
      <c r="AV365" s="135" t="s">
        <v>91</v>
      </c>
      <c r="AW365" s="135" t="s">
        <v>98</v>
      </c>
      <c r="AX365" s="135" t="s">
        <v>76</v>
      </c>
      <c r="AY365" s="135" t="s">
        <v>153</v>
      </c>
    </row>
    <row r="366" spans="2:51" s="6" customFormat="1" ht="15.75" customHeight="1">
      <c r="B366" s="140"/>
      <c r="E366" s="141"/>
      <c r="F366" s="211" t="s">
        <v>182</v>
      </c>
      <c r="G366" s="212"/>
      <c r="H366" s="212"/>
      <c r="I366" s="212"/>
      <c r="K366" s="142">
        <v>73.54</v>
      </c>
      <c r="N366" s="141"/>
      <c r="R366" s="143"/>
      <c r="T366" s="144"/>
      <c r="AA366" s="145"/>
      <c r="AT366" s="141" t="s">
        <v>166</v>
      </c>
      <c r="AU366" s="141" t="s">
        <v>91</v>
      </c>
      <c r="AV366" s="141" t="s">
        <v>158</v>
      </c>
      <c r="AW366" s="141" t="s">
        <v>98</v>
      </c>
      <c r="AX366" s="141" t="s">
        <v>21</v>
      </c>
      <c r="AY366" s="141" t="s">
        <v>153</v>
      </c>
    </row>
    <row r="367" spans="2:64" s="6" customFormat="1" ht="27" customHeight="1">
      <c r="B367" s="22"/>
      <c r="C367" s="146" t="s">
        <v>592</v>
      </c>
      <c r="D367" s="146" t="s">
        <v>251</v>
      </c>
      <c r="E367" s="147" t="s">
        <v>593</v>
      </c>
      <c r="F367" s="203" t="s">
        <v>594</v>
      </c>
      <c r="G367" s="204"/>
      <c r="H367" s="204"/>
      <c r="I367" s="204"/>
      <c r="J367" s="148" t="s">
        <v>170</v>
      </c>
      <c r="K367" s="149">
        <v>84.413</v>
      </c>
      <c r="L367" s="205">
        <v>0</v>
      </c>
      <c r="M367" s="204"/>
      <c r="N367" s="206">
        <f>ROUND($L$367*$K$367,2)</f>
        <v>0</v>
      </c>
      <c r="O367" s="199"/>
      <c r="P367" s="199"/>
      <c r="Q367" s="199"/>
      <c r="R367" s="23"/>
      <c r="T367" s="126"/>
      <c r="U367" s="29" t="s">
        <v>41</v>
      </c>
      <c r="V367" s="127">
        <v>0</v>
      </c>
      <c r="W367" s="127">
        <f>$V$367*$K$367</f>
        <v>0</v>
      </c>
      <c r="X367" s="127">
        <v>0.0192</v>
      </c>
      <c r="Y367" s="127">
        <f>$X$367*$K$367</f>
        <v>1.6207295999999998</v>
      </c>
      <c r="Z367" s="127">
        <v>0</v>
      </c>
      <c r="AA367" s="128">
        <f>$Z$367*$K$367</f>
        <v>0</v>
      </c>
      <c r="AR367" s="6" t="s">
        <v>292</v>
      </c>
      <c r="AT367" s="6" t="s">
        <v>251</v>
      </c>
      <c r="AU367" s="6" t="s">
        <v>91</v>
      </c>
      <c r="AY367" s="6" t="s">
        <v>153</v>
      </c>
      <c r="BE367" s="80">
        <f>IF($U$367="základní",$N$367,0)</f>
        <v>0</v>
      </c>
      <c r="BF367" s="80">
        <f>IF($U$367="snížená",$N$367,0)</f>
        <v>0</v>
      </c>
      <c r="BG367" s="80">
        <f>IF($U$367="zákl. přenesená",$N$367,0)</f>
        <v>0</v>
      </c>
      <c r="BH367" s="80">
        <f>IF($U$367="sníž. přenesená",$N$367,0)</f>
        <v>0</v>
      </c>
      <c r="BI367" s="80">
        <f>IF($U$367="nulová",$N$367,0)</f>
        <v>0</v>
      </c>
      <c r="BJ367" s="6" t="s">
        <v>21</v>
      </c>
      <c r="BK367" s="80">
        <f>ROUND($L$367*$K$367,2)</f>
        <v>0</v>
      </c>
      <c r="BL367" s="6" t="s">
        <v>224</v>
      </c>
    </row>
    <row r="368" spans="2:51" s="6" customFormat="1" ht="15.75" customHeight="1">
      <c r="B368" s="134"/>
      <c r="E368" s="135"/>
      <c r="F368" s="209" t="s">
        <v>595</v>
      </c>
      <c r="G368" s="210"/>
      <c r="H368" s="210"/>
      <c r="I368" s="210"/>
      <c r="K368" s="136">
        <v>76.739</v>
      </c>
      <c r="N368" s="135"/>
      <c r="R368" s="137"/>
      <c r="T368" s="138"/>
      <c r="AA368" s="139"/>
      <c r="AT368" s="135" t="s">
        <v>166</v>
      </c>
      <c r="AU368" s="135" t="s">
        <v>91</v>
      </c>
      <c r="AV368" s="135" t="s">
        <v>91</v>
      </c>
      <c r="AW368" s="135" t="s">
        <v>98</v>
      </c>
      <c r="AX368" s="135" t="s">
        <v>21</v>
      </c>
      <c r="AY368" s="135" t="s">
        <v>153</v>
      </c>
    </row>
    <row r="369" spans="2:64" s="6" customFormat="1" ht="27" customHeight="1">
      <c r="B369" s="22"/>
      <c r="C369" s="122" t="s">
        <v>596</v>
      </c>
      <c r="D369" s="122" t="s">
        <v>154</v>
      </c>
      <c r="E369" s="123" t="s">
        <v>597</v>
      </c>
      <c r="F369" s="198" t="s">
        <v>598</v>
      </c>
      <c r="G369" s="199"/>
      <c r="H369" s="199"/>
      <c r="I369" s="199"/>
      <c r="J369" s="124" t="s">
        <v>170</v>
      </c>
      <c r="K369" s="125">
        <v>81.084</v>
      </c>
      <c r="L369" s="200">
        <v>0</v>
      </c>
      <c r="M369" s="199"/>
      <c r="N369" s="201">
        <f>ROUND($L$369*$K$369,2)</f>
        <v>0</v>
      </c>
      <c r="O369" s="199"/>
      <c r="P369" s="199"/>
      <c r="Q369" s="199"/>
      <c r="R369" s="23"/>
      <c r="T369" s="126"/>
      <c r="U369" s="29" t="s">
        <v>41</v>
      </c>
      <c r="V369" s="127">
        <v>0.1</v>
      </c>
      <c r="W369" s="127">
        <f>$V$369*$K$369</f>
        <v>8.108400000000001</v>
      </c>
      <c r="X369" s="127">
        <v>0</v>
      </c>
      <c r="Y369" s="127">
        <f>$X$369*$K$369</f>
        <v>0</v>
      </c>
      <c r="Z369" s="127">
        <v>0</v>
      </c>
      <c r="AA369" s="128">
        <f>$Z$369*$K$369</f>
        <v>0</v>
      </c>
      <c r="AR369" s="6" t="s">
        <v>224</v>
      </c>
      <c r="AT369" s="6" t="s">
        <v>154</v>
      </c>
      <c r="AU369" s="6" t="s">
        <v>91</v>
      </c>
      <c r="AY369" s="6" t="s">
        <v>153</v>
      </c>
      <c r="BE369" s="80">
        <f>IF($U$369="základní",$N$369,0)</f>
        <v>0</v>
      </c>
      <c r="BF369" s="80">
        <f>IF($U$369="snížená",$N$369,0)</f>
        <v>0</v>
      </c>
      <c r="BG369" s="80">
        <f>IF($U$369="zákl. přenesená",$N$369,0)</f>
        <v>0</v>
      </c>
      <c r="BH369" s="80">
        <f>IF($U$369="sníž. přenesená",$N$369,0)</f>
        <v>0</v>
      </c>
      <c r="BI369" s="80">
        <f>IF($U$369="nulová",$N$369,0)</f>
        <v>0</v>
      </c>
      <c r="BJ369" s="6" t="s">
        <v>21</v>
      </c>
      <c r="BK369" s="80">
        <f>ROUND($L$369*$K$369,2)</f>
        <v>0</v>
      </c>
      <c r="BL369" s="6" t="s">
        <v>224</v>
      </c>
    </row>
    <row r="370" spans="2:51" s="6" customFormat="1" ht="15.75" customHeight="1">
      <c r="B370" s="134"/>
      <c r="E370" s="135"/>
      <c r="F370" s="209" t="s">
        <v>599</v>
      </c>
      <c r="G370" s="210"/>
      <c r="H370" s="210"/>
      <c r="I370" s="210"/>
      <c r="K370" s="136">
        <v>81.084</v>
      </c>
      <c r="N370" s="135"/>
      <c r="R370" s="137"/>
      <c r="T370" s="138"/>
      <c r="AA370" s="139"/>
      <c r="AT370" s="135" t="s">
        <v>166</v>
      </c>
      <c r="AU370" s="135" t="s">
        <v>91</v>
      </c>
      <c r="AV370" s="135" t="s">
        <v>91</v>
      </c>
      <c r="AW370" s="135" t="s">
        <v>98</v>
      </c>
      <c r="AX370" s="135" t="s">
        <v>21</v>
      </c>
      <c r="AY370" s="135" t="s">
        <v>153</v>
      </c>
    </row>
    <row r="371" spans="2:64" s="6" customFormat="1" ht="15.75" customHeight="1">
      <c r="B371" s="22"/>
      <c r="C371" s="122" t="s">
        <v>600</v>
      </c>
      <c r="D371" s="122" t="s">
        <v>154</v>
      </c>
      <c r="E371" s="123" t="s">
        <v>601</v>
      </c>
      <c r="F371" s="198" t="s">
        <v>602</v>
      </c>
      <c r="G371" s="199"/>
      <c r="H371" s="199"/>
      <c r="I371" s="199"/>
      <c r="J371" s="124" t="s">
        <v>170</v>
      </c>
      <c r="K371" s="125">
        <v>81.084</v>
      </c>
      <c r="L371" s="200">
        <v>0</v>
      </c>
      <c r="M371" s="199"/>
      <c r="N371" s="201">
        <f>ROUND($L$371*$K$371,2)</f>
        <v>0</v>
      </c>
      <c r="O371" s="199"/>
      <c r="P371" s="199"/>
      <c r="Q371" s="199"/>
      <c r="R371" s="23"/>
      <c r="T371" s="126"/>
      <c r="U371" s="29" t="s">
        <v>41</v>
      </c>
      <c r="V371" s="127">
        <v>0.044</v>
      </c>
      <c r="W371" s="127">
        <f>$V$371*$K$371</f>
        <v>3.5676959999999998</v>
      </c>
      <c r="X371" s="127">
        <v>0.0003</v>
      </c>
      <c r="Y371" s="127">
        <f>$X$371*$K$371</f>
        <v>0.024325199999999998</v>
      </c>
      <c r="Z371" s="127">
        <v>0</v>
      </c>
      <c r="AA371" s="128">
        <f>$Z$371*$K$371</f>
        <v>0</v>
      </c>
      <c r="AR371" s="6" t="s">
        <v>224</v>
      </c>
      <c r="AT371" s="6" t="s">
        <v>154</v>
      </c>
      <c r="AU371" s="6" t="s">
        <v>91</v>
      </c>
      <c r="AY371" s="6" t="s">
        <v>153</v>
      </c>
      <c r="BE371" s="80">
        <f>IF($U$371="základní",$N$371,0)</f>
        <v>0</v>
      </c>
      <c r="BF371" s="80">
        <f>IF($U$371="snížená",$N$371,0)</f>
        <v>0</v>
      </c>
      <c r="BG371" s="80">
        <f>IF($U$371="zákl. přenesená",$N$371,0)</f>
        <v>0</v>
      </c>
      <c r="BH371" s="80">
        <f>IF($U$371="sníž. přenesená",$N$371,0)</f>
        <v>0</v>
      </c>
      <c r="BI371" s="80">
        <f>IF($U$371="nulová",$N$371,0)</f>
        <v>0</v>
      </c>
      <c r="BJ371" s="6" t="s">
        <v>21</v>
      </c>
      <c r="BK371" s="80">
        <f>ROUND($L$371*$K$371,2)</f>
        <v>0</v>
      </c>
      <c r="BL371" s="6" t="s">
        <v>224</v>
      </c>
    </row>
    <row r="372" spans="2:64" s="6" customFormat="1" ht="27" customHeight="1">
      <c r="B372" s="22"/>
      <c r="C372" s="122" t="s">
        <v>603</v>
      </c>
      <c r="D372" s="122" t="s">
        <v>154</v>
      </c>
      <c r="E372" s="123" t="s">
        <v>604</v>
      </c>
      <c r="F372" s="198" t="s">
        <v>605</v>
      </c>
      <c r="G372" s="199"/>
      <c r="H372" s="199"/>
      <c r="I372" s="199"/>
      <c r="J372" s="124" t="s">
        <v>164</v>
      </c>
      <c r="K372" s="125">
        <v>1.946</v>
      </c>
      <c r="L372" s="200">
        <v>0</v>
      </c>
      <c r="M372" s="199"/>
      <c r="N372" s="201">
        <f>ROUND($L$372*$K$372,2)</f>
        <v>0</v>
      </c>
      <c r="O372" s="199"/>
      <c r="P372" s="199"/>
      <c r="Q372" s="199"/>
      <c r="R372" s="23"/>
      <c r="T372" s="126"/>
      <c r="U372" s="29" t="s">
        <v>41</v>
      </c>
      <c r="V372" s="127">
        <v>1.598</v>
      </c>
      <c r="W372" s="127">
        <f>$V$372*$K$372</f>
        <v>3.109708</v>
      </c>
      <c r="X372" s="127">
        <v>0</v>
      </c>
      <c r="Y372" s="127">
        <f>$X$372*$K$372</f>
        <v>0</v>
      </c>
      <c r="Z372" s="127">
        <v>0</v>
      </c>
      <c r="AA372" s="128">
        <f>$Z$372*$K$372</f>
        <v>0</v>
      </c>
      <c r="AR372" s="6" t="s">
        <v>224</v>
      </c>
      <c r="AT372" s="6" t="s">
        <v>154</v>
      </c>
      <c r="AU372" s="6" t="s">
        <v>91</v>
      </c>
      <c r="AY372" s="6" t="s">
        <v>153</v>
      </c>
      <c r="BE372" s="80">
        <f>IF($U$372="základní",$N$372,0)</f>
        <v>0</v>
      </c>
      <c r="BF372" s="80">
        <f>IF($U$372="snížená",$N$372,0)</f>
        <v>0</v>
      </c>
      <c r="BG372" s="80">
        <f>IF($U$372="zákl. přenesená",$N$372,0)</f>
        <v>0</v>
      </c>
      <c r="BH372" s="80">
        <f>IF($U$372="sníž. přenesená",$N$372,0)</f>
        <v>0</v>
      </c>
      <c r="BI372" s="80">
        <f>IF($U$372="nulová",$N$372,0)</f>
        <v>0</v>
      </c>
      <c r="BJ372" s="6" t="s">
        <v>21</v>
      </c>
      <c r="BK372" s="80">
        <f>ROUND($L$372*$K$372,2)</f>
        <v>0</v>
      </c>
      <c r="BL372" s="6" t="s">
        <v>224</v>
      </c>
    </row>
    <row r="373" spans="2:63" s="112" customFormat="1" ht="30.75" customHeight="1">
      <c r="B373" s="113"/>
      <c r="D373" s="121" t="s">
        <v>118</v>
      </c>
      <c r="N373" s="196">
        <f>$BK$373</f>
        <v>0</v>
      </c>
      <c r="O373" s="197"/>
      <c r="P373" s="197"/>
      <c r="Q373" s="197"/>
      <c r="R373" s="116"/>
      <c r="T373" s="117"/>
      <c r="W373" s="118">
        <f>SUM($W$374:$W$383)</f>
        <v>51.817418</v>
      </c>
      <c r="Y373" s="118">
        <f>SUM($Y$374:$Y$383)</f>
        <v>0.5707768000000001</v>
      </c>
      <c r="AA373" s="119">
        <f>SUM($AA$374:$AA$383)</f>
        <v>0</v>
      </c>
      <c r="AR373" s="115" t="s">
        <v>91</v>
      </c>
      <c r="AT373" s="115" t="s">
        <v>75</v>
      </c>
      <c r="AU373" s="115" t="s">
        <v>21</v>
      </c>
      <c r="AY373" s="115" t="s">
        <v>153</v>
      </c>
      <c r="BK373" s="120">
        <f>SUM($BK$374:$BK$383)</f>
        <v>0</v>
      </c>
    </row>
    <row r="374" spans="2:64" s="6" customFormat="1" ht="27" customHeight="1">
      <c r="B374" s="22"/>
      <c r="C374" s="122" t="s">
        <v>606</v>
      </c>
      <c r="D374" s="122" t="s">
        <v>154</v>
      </c>
      <c r="E374" s="123" t="s">
        <v>607</v>
      </c>
      <c r="F374" s="198" t="s">
        <v>608</v>
      </c>
      <c r="G374" s="199"/>
      <c r="H374" s="199"/>
      <c r="I374" s="199"/>
      <c r="J374" s="124" t="s">
        <v>170</v>
      </c>
      <c r="K374" s="125">
        <v>32.96</v>
      </c>
      <c r="L374" s="200">
        <v>0</v>
      </c>
      <c r="M374" s="199"/>
      <c r="N374" s="201">
        <f>ROUND($L$374*$K$374,2)</f>
        <v>0</v>
      </c>
      <c r="O374" s="199"/>
      <c r="P374" s="199"/>
      <c r="Q374" s="199"/>
      <c r="R374" s="23"/>
      <c r="T374" s="126"/>
      <c r="U374" s="29" t="s">
        <v>41</v>
      </c>
      <c r="V374" s="127">
        <v>0.782</v>
      </c>
      <c r="W374" s="127">
        <f>$V$374*$K$374</f>
        <v>25.774720000000002</v>
      </c>
      <c r="X374" s="127">
        <v>0.0031</v>
      </c>
      <c r="Y374" s="127">
        <f>$X$374*$K$374</f>
        <v>0.102176</v>
      </c>
      <c r="Z374" s="127">
        <v>0</v>
      </c>
      <c r="AA374" s="128">
        <f>$Z$374*$K$374</f>
        <v>0</v>
      </c>
      <c r="AR374" s="6" t="s">
        <v>224</v>
      </c>
      <c r="AT374" s="6" t="s">
        <v>154</v>
      </c>
      <c r="AU374" s="6" t="s">
        <v>91</v>
      </c>
      <c r="AY374" s="6" t="s">
        <v>153</v>
      </c>
      <c r="BE374" s="80">
        <f>IF($U$374="základní",$N$374,0)</f>
        <v>0</v>
      </c>
      <c r="BF374" s="80">
        <f>IF($U$374="snížená",$N$374,0)</f>
        <v>0</v>
      </c>
      <c r="BG374" s="80">
        <f>IF($U$374="zákl. přenesená",$N$374,0)</f>
        <v>0</v>
      </c>
      <c r="BH374" s="80">
        <f>IF($U$374="sníž. přenesená",$N$374,0)</f>
        <v>0</v>
      </c>
      <c r="BI374" s="80">
        <f>IF($U$374="nulová",$N$374,0)</f>
        <v>0</v>
      </c>
      <c r="BJ374" s="6" t="s">
        <v>21</v>
      </c>
      <c r="BK374" s="80">
        <f>ROUND($L$374*$K$374,2)</f>
        <v>0</v>
      </c>
      <c r="BL374" s="6" t="s">
        <v>224</v>
      </c>
    </row>
    <row r="375" spans="2:51" s="6" customFormat="1" ht="15.75" customHeight="1">
      <c r="B375" s="134"/>
      <c r="E375" s="135"/>
      <c r="F375" s="209" t="s">
        <v>341</v>
      </c>
      <c r="G375" s="210"/>
      <c r="H375" s="210"/>
      <c r="I375" s="210"/>
      <c r="K375" s="136">
        <v>32.96</v>
      </c>
      <c r="N375" s="135"/>
      <c r="R375" s="137"/>
      <c r="T375" s="138"/>
      <c r="AA375" s="139"/>
      <c r="AT375" s="135" t="s">
        <v>166</v>
      </c>
      <c r="AU375" s="135" t="s">
        <v>91</v>
      </c>
      <c r="AV375" s="135" t="s">
        <v>91</v>
      </c>
      <c r="AW375" s="135" t="s">
        <v>98</v>
      </c>
      <c r="AX375" s="135" t="s">
        <v>21</v>
      </c>
      <c r="AY375" s="135" t="s">
        <v>153</v>
      </c>
    </row>
    <row r="376" spans="2:64" s="6" customFormat="1" ht="27" customHeight="1">
      <c r="B376" s="22"/>
      <c r="C376" s="146" t="s">
        <v>609</v>
      </c>
      <c r="D376" s="146" t="s">
        <v>251</v>
      </c>
      <c r="E376" s="147" t="s">
        <v>610</v>
      </c>
      <c r="F376" s="203" t="s">
        <v>611</v>
      </c>
      <c r="G376" s="204"/>
      <c r="H376" s="204"/>
      <c r="I376" s="204"/>
      <c r="J376" s="148" t="s">
        <v>170</v>
      </c>
      <c r="K376" s="149">
        <v>36.256</v>
      </c>
      <c r="L376" s="205">
        <v>0</v>
      </c>
      <c r="M376" s="204"/>
      <c r="N376" s="206">
        <f>ROUND($L$376*$K$376,2)</f>
        <v>0</v>
      </c>
      <c r="O376" s="199"/>
      <c r="P376" s="199"/>
      <c r="Q376" s="199"/>
      <c r="R376" s="23"/>
      <c r="T376" s="126"/>
      <c r="U376" s="29" t="s">
        <v>41</v>
      </c>
      <c r="V376" s="127">
        <v>0</v>
      </c>
      <c r="W376" s="127">
        <f>$V$376*$K$376</f>
        <v>0</v>
      </c>
      <c r="X376" s="127">
        <v>0.0118</v>
      </c>
      <c r="Y376" s="127">
        <f>$X$376*$K$376</f>
        <v>0.4278208</v>
      </c>
      <c r="Z376" s="127">
        <v>0</v>
      </c>
      <c r="AA376" s="128">
        <f>$Z$376*$K$376</f>
        <v>0</v>
      </c>
      <c r="AR376" s="6" t="s">
        <v>292</v>
      </c>
      <c r="AT376" s="6" t="s">
        <v>251</v>
      </c>
      <c r="AU376" s="6" t="s">
        <v>91</v>
      </c>
      <c r="AY376" s="6" t="s">
        <v>153</v>
      </c>
      <c r="BE376" s="80">
        <f>IF($U$376="základní",$N$376,0)</f>
        <v>0</v>
      </c>
      <c r="BF376" s="80">
        <f>IF($U$376="snížená",$N$376,0)</f>
        <v>0</v>
      </c>
      <c r="BG376" s="80">
        <f>IF($U$376="zákl. přenesená",$N$376,0)</f>
        <v>0</v>
      </c>
      <c r="BH376" s="80">
        <f>IF($U$376="sníž. přenesená",$N$376,0)</f>
        <v>0</v>
      </c>
      <c r="BI376" s="80">
        <f>IF($U$376="nulová",$N$376,0)</f>
        <v>0</v>
      </c>
      <c r="BJ376" s="6" t="s">
        <v>21</v>
      </c>
      <c r="BK376" s="80">
        <f>ROUND($L$376*$K$376,2)</f>
        <v>0</v>
      </c>
      <c r="BL376" s="6" t="s">
        <v>224</v>
      </c>
    </row>
    <row r="377" spans="2:64" s="6" customFormat="1" ht="27" customHeight="1">
      <c r="B377" s="22"/>
      <c r="C377" s="122" t="s">
        <v>612</v>
      </c>
      <c r="D377" s="122" t="s">
        <v>154</v>
      </c>
      <c r="E377" s="123" t="s">
        <v>613</v>
      </c>
      <c r="F377" s="198" t="s">
        <v>614</v>
      </c>
      <c r="G377" s="199"/>
      <c r="H377" s="199"/>
      <c r="I377" s="199"/>
      <c r="J377" s="124" t="s">
        <v>170</v>
      </c>
      <c r="K377" s="125">
        <v>32.96</v>
      </c>
      <c r="L377" s="200">
        <v>0</v>
      </c>
      <c r="M377" s="199"/>
      <c r="N377" s="201">
        <f>ROUND($L$377*$K$377,2)</f>
        <v>0</v>
      </c>
      <c r="O377" s="199"/>
      <c r="P377" s="199"/>
      <c r="Q377" s="199"/>
      <c r="R377" s="23"/>
      <c r="T377" s="126"/>
      <c r="U377" s="29" t="s">
        <v>41</v>
      </c>
      <c r="V377" s="127">
        <v>0.1</v>
      </c>
      <c r="W377" s="127">
        <f>$V$377*$K$377</f>
        <v>3.2960000000000003</v>
      </c>
      <c r="X377" s="127">
        <v>0</v>
      </c>
      <c r="Y377" s="127">
        <f>$X$377*$K$377</f>
        <v>0</v>
      </c>
      <c r="Z377" s="127">
        <v>0</v>
      </c>
      <c r="AA377" s="128">
        <f>$Z$377*$K$377</f>
        <v>0</v>
      </c>
      <c r="AR377" s="6" t="s">
        <v>224</v>
      </c>
      <c r="AT377" s="6" t="s">
        <v>154</v>
      </c>
      <c r="AU377" s="6" t="s">
        <v>91</v>
      </c>
      <c r="AY377" s="6" t="s">
        <v>153</v>
      </c>
      <c r="BE377" s="80">
        <f>IF($U$377="základní",$N$377,0)</f>
        <v>0</v>
      </c>
      <c r="BF377" s="80">
        <f>IF($U$377="snížená",$N$377,0)</f>
        <v>0</v>
      </c>
      <c r="BG377" s="80">
        <f>IF($U$377="zákl. přenesená",$N$377,0)</f>
        <v>0</v>
      </c>
      <c r="BH377" s="80">
        <f>IF($U$377="sníž. přenesená",$N$377,0)</f>
        <v>0</v>
      </c>
      <c r="BI377" s="80">
        <f>IF($U$377="nulová",$N$377,0)</f>
        <v>0</v>
      </c>
      <c r="BJ377" s="6" t="s">
        <v>21</v>
      </c>
      <c r="BK377" s="80">
        <f>ROUND($L$377*$K$377,2)</f>
        <v>0</v>
      </c>
      <c r="BL377" s="6" t="s">
        <v>224</v>
      </c>
    </row>
    <row r="378" spans="2:64" s="6" customFormat="1" ht="15.75" customHeight="1">
      <c r="B378" s="22"/>
      <c r="C378" s="122" t="s">
        <v>615</v>
      </c>
      <c r="D378" s="122" t="s">
        <v>154</v>
      </c>
      <c r="E378" s="123" t="s">
        <v>616</v>
      </c>
      <c r="F378" s="198" t="s">
        <v>617</v>
      </c>
      <c r="G378" s="199"/>
      <c r="H378" s="199"/>
      <c r="I378" s="199"/>
      <c r="J378" s="124" t="s">
        <v>186</v>
      </c>
      <c r="K378" s="125">
        <v>24</v>
      </c>
      <c r="L378" s="200">
        <v>0</v>
      </c>
      <c r="M378" s="199"/>
      <c r="N378" s="201">
        <f>ROUND($L$378*$K$378,2)</f>
        <v>0</v>
      </c>
      <c r="O378" s="199"/>
      <c r="P378" s="199"/>
      <c r="Q378" s="199"/>
      <c r="R378" s="23"/>
      <c r="T378" s="126"/>
      <c r="U378" s="29" t="s">
        <v>41</v>
      </c>
      <c r="V378" s="127">
        <v>0.248</v>
      </c>
      <c r="W378" s="127">
        <f>$V$378*$K$378</f>
        <v>5.952</v>
      </c>
      <c r="X378" s="127">
        <v>0.00031</v>
      </c>
      <c r="Y378" s="127">
        <f>$X$378*$K$378</f>
        <v>0.00744</v>
      </c>
      <c r="Z378" s="127">
        <v>0</v>
      </c>
      <c r="AA378" s="128">
        <f>$Z$378*$K$378</f>
        <v>0</v>
      </c>
      <c r="AR378" s="6" t="s">
        <v>224</v>
      </c>
      <c r="AT378" s="6" t="s">
        <v>154</v>
      </c>
      <c r="AU378" s="6" t="s">
        <v>91</v>
      </c>
      <c r="AY378" s="6" t="s">
        <v>153</v>
      </c>
      <c r="BE378" s="80">
        <f>IF($U$378="základní",$N$378,0)</f>
        <v>0</v>
      </c>
      <c r="BF378" s="80">
        <f>IF($U$378="snížená",$N$378,0)</f>
        <v>0</v>
      </c>
      <c r="BG378" s="80">
        <f>IF($U$378="zákl. přenesená",$N$378,0)</f>
        <v>0</v>
      </c>
      <c r="BH378" s="80">
        <f>IF($U$378="sníž. přenesená",$N$378,0)</f>
        <v>0</v>
      </c>
      <c r="BI378" s="80">
        <f>IF($U$378="nulová",$N$378,0)</f>
        <v>0</v>
      </c>
      <c r="BJ378" s="6" t="s">
        <v>21</v>
      </c>
      <c r="BK378" s="80">
        <f>ROUND($L$378*$K$378,2)</f>
        <v>0</v>
      </c>
      <c r="BL378" s="6" t="s">
        <v>224</v>
      </c>
    </row>
    <row r="379" spans="2:51" s="6" customFormat="1" ht="15.75" customHeight="1">
      <c r="B379" s="134"/>
      <c r="E379" s="135"/>
      <c r="F379" s="209" t="s">
        <v>618</v>
      </c>
      <c r="G379" s="210"/>
      <c r="H379" s="210"/>
      <c r="I379" s="210"/>
      <c r="K379" s="136">
        <v>24</v>
      </c>
      <c r="N379" s="135"/>
      <c r="R379" s="137"/>
      <c r="T379" s="138"/>
      <c r="AA379" s="139"/>
      <c r="AT379" s="135" t="s">
        <v>166</v>
      </c>
      <c r="AU379" s="135" t="s">
        <v>91</v>
      </c>
      <c r="AV379" s="135" t="s">
        <v>91</v>
      </c>
      <c r="AW379" s="135" t="s">
        <v>98</v>
      </c>
      <c r="AX379" s="135" t="s">
        <v>21</v>
      </c>
      <c r="AY379" s="135" t="s">
        <v>153</v>
      </c>
    </row>
    <row r="380" spans="2:64" s="6" customFormat="1" ht="15.75" customHeight="1">
      <c r="B380" s="22"/>
      <c r="C380" s="122" t="s">
        <v>619</v>
      </c>
      <c r="D380" s="122" t="s">
        <v>154</v>
      </c>
      <c r="E380" s="123" t="s">
        <v>620</v>
      </c>
      <c r="F380" s="198" t="s">
        <v>621</v>
      </c>
      <c r="G380" s="199"/>
      <c r="H380" s="199"/>
      <c r="I380" s="199"/>
      <c r="J380" s="124" t="s">
        <v>186</v>
      </c>
      <c r="K380" s="125">
        <v>90.2</v>
      </c>
      <c r="L380" s="200">
        <v>0</v>
      </c>
      <c r="M380" s="199"/>
      <c r="N380" s="201">
        <f>ROUND($L$380*$K$380,2)</f>
        <v>0</v>
      </c>
      <c r="O380" s="199"/>
      <c r="P380" s="199"/>
      <c r="Q380" s="199"/>
      <c r="R380" s="23"/>
      <c r="T380" s="126"/>
      <c r="U380" s="29" t="s">
        <v>41</v>
      </c>
      <c r="V380" s="127">
        <v>0.16</v>
      </c>
      <c r="W380" s="127">
        <f>$V$380*$K$380</f>
        <v>14.432</v>
      </c>
      <c r="X380" s="127">
        <v>0.00026</v>
      </c>
      <c r="Y380" s="127">
        <f>$X$380*$K$380</f>
        <v>0.023451999999999997</v>
      </c>
      <c r="Z380" s="127">
        <v>0</v>
      </c>
      <c r="AA380" s="128">
        <f>$Z$380*$K$380</f>
        <v>0</v>
      </c>
      <c r="AR380" s="6" t="s">
        <v>224</v>
      </c>
      <c r="AT380" s="6" t="s">
        <v>154</v>
      </c>
      <c r="AU380" s="6" t="s">
        <v>91</v>
      </c>
      <c r="AY380" s="6" t="s">
        <v>153</v>
      </c>
      <c r="BE380" s="80">
        <f>IF($U$380="základní",$N$380,0)</f>
        <v>0</v>
      </c>
      <c r="BF380" s="80">
        <f>IF($U$380="snížená",$N$380,0)</f>
        <v>0</v>
      </c>
      <c r="BG380" s="80">
        <f>IF($U$380="zákl. přenesená",$N$380,0)</f>
        <v>0</v>
      </c>
      <c r="BH380" s="80">
        <f>IF($U$380="sníž. přenesená",$N$380,0)</f>
        <v>0</v>
      </c>
      <c r="BI380" s="80">
        <f>IF($U$380="nulová",$N$380,0)</f>
        <v>0</v>
      </c>
      <c r="BJ380" s="6" t="s">
        <v>21</v>
      </c>
      <c r="BK380" s="80">
        <f>ROUND($L$380*$K$380,2)</f>
        <v>0</v>
      </c>
      <c r="BL380" s="6" t="s">
        <v>224</v>
      </c>
    </row>
    <row r="381" spans="2:51" s="6" customFormat="1" ht="15.75" customHeight="1">
      <c r="B381" s="134"/>
      <c r="E381" s="135"/>
      <c r="F381" s="209" t="s">
        <v>622</v>
      </c>
      <c r="G381" s="210"/>
      <c r="H381" s="210"/>
      <c r="I381" s="210"/>
      <c r="K381" s="136">
        <v>90.2</v>
      </c>
      <c r="N381" s="135"/>
      <c r="R381" s="137"/>
      <c r="T381" s="138"/>
      <c r="AA381" s="139"/>
      <c r="AT381" s="135" t="s">
        <v>166</v>
      </c>
      <c r="AU381" s="135" t="s">
        <v>91</v>
      </c>
      <c r="AV381" s="135" t="s">
        <v>91</v>
      </c>
      <c r="AW381" s="135" t="s">
        <v>98</v>
      </c>
      <c r="AX381" s="135" t="s">
        <v>21</v>
      </c>
      <c r="AY381" s="135" t="s">
        <v>153</v>
      </c>
    </row>
    <row r="382" spans="2:64" s="6" customFormat="1" ht="15.75" customHeight="1">
      <c r="B382" s="22"/>
      <c r="C382" s="122" t="s">
        <v>623</v>
      </c>
      <c r="D382" s="122" t="s">
        <v>154</v>
      </c>
      <c r="E382" s="123" t="s">
        <v>624</v>
      </c>
      <c r="F382" s="198" t="s">
        <v>625</v>
      </c>
      <c r="G382" s="199"/>
      <c r="H382" s="199"/>
      <c r="I382" s="199"/>
      <c r="J382" s="124" t="s">
        <v>170</v>
      </c>
      <c r="K382" s="125">
        <v>32.96</v>
      </c>
      <c r="L382" s="200">
        <v>0</v>
      </c>
      <c r="M382" s="199"/>
      <c r="N382" s="201">
        <f>ROUND($L$382*$K$382,2)</f>
        <v>0</v>
      </c>
      <c r="O382" s="199"/>
      <c r="P382" s="199"/>
      <c r="Q382" s="199"/>
      <c r="R382" s="23"/>
      <c r="T382" s="126"/>
      <c r="U382" s="29" t="s">
        <v>41</v>
      </c>
      <c r="V382" s="127">
        <v>0.044</v>
      </c>
      <c r="W382" s="127">
        <f>$V$382*$K$382</f>
        <v>1.45024</v>
      </c>
      <c r="X382" s="127">
        <v>0.0003</v>
      </c>
      <c r="Y382" s="127">
        <f>$X$382*$K$382</f>
        <v>0.009888</v>
      </c>
      <c r="Z382" s="127">
        <v>0</v>
      </c>
      <c r="AA382" s="128">
        <f>$Z$382*$K$382</f>
        <v>0</v>
      </c>
      <c r="AR382" s="6" t="s">
        <v>224</v>
      </c>
      <c r="AT382" s="6" t="s">
        <v>154</v>
      </c>
      <c r="AU382" s="6" t="s">
        <v>91</v>
      </c>
      <c r="AY382" s="6" t="s">
        <v>153</v>
      </c>
      <c r="BE382" s="80">
        <f>IF($U$382="základní",$N$382,0)</f>
        <v>0</v>
      </c>
      <c r="BF382" s="80">
        <f>IF($U$382="snížená",$N$382,0)</f>
        <v>0</v>
      </c>
      <c r="BG382" s="80">
        <f>IF($U$382="zákl. přenesená",$N$382,0)</f>
        <v>0</v>
      </c>
      <c r="BH382" s="80">
        <f>IF($U$382="sníž. přenesená",$N$382,0)</f>
        <v>0</v>
      </c>
      <c r="BI382" s="80">
        <f>IF($U$382="nulová",$N$382,0)</f>
        <v>0</v>
      </c>
      <c r="BJ382" s="6" t="s">
        <v>21</v>
      </c>
      <c r="BK382" s="80">
        <f>ROUND($L$382*$K$382,2)</f>
        <v>0</v>
      </c>
      <c r="BL382" s="6" t="s">
        <v>224</v>
      </c>
    </row>
    <row r="383" spans="2:64" s="6" customFormat="1" ht="27" customHeight="1">
      <c r="B383" s="22"/>
      <c r="C383" s="122" t="s">
        <v>626</v>
      </c>
      <c r="D383" s="122" t="s">
        <v>154</v>
      </c>
      <c r="E383" s="123" t="s">
        <v>627</v>
      </c>
      <c r="F383" s="198" t="s">
        <v>628</v>
      </c>
      <c r="G383" s="199"/>
      <c r="H383" s="199"/>
      <c r="I383" s="199"/>
      <c r="J383" s="124" t="s">
        <v>164</v>
      </c>
      <c r="K383" s="125">
        <v>0.571</v>
      </c>
      <c r="L383" s="200">
        <v>0</v>
      </c>
      <c r="M383" s="199"/>
      <c r="N383" s="201">
        <f>ROUND($L$383*$K$383,2)</f>
        <v>0</v>
      </c>
      <c r="O383" s="199"/>
      <c r="P383" s="199"/>
      <c r="Q383" s="199"/>
      <c r="R383" s="23"/>
      <c r="T383" s="126"/>
      <c r="U383" s="29" t="s">
        <v>41</v>
      </c>
      <c r="V383" s="127">
        <v>1.598</v>
      </c>
      <c r="W383" s="127">
        <f>$V$383*$K$383</f>
        <v>0.912458</v>
      </c>
      <c r="X383" s="127">
        <v>0</v>
      </c>
      <c r="Y383" s="127">
        <f>$X$383*$K$383</f>
        <v>0</v>
      </c>
      <c r="Z383" s="127">
        <v>0</v>
      </c>
      <c r="AA383" s="128">
        <f>$Z$383*$K$383</f>
        <v>0</v>
      </c>
      <c r="AR383" s="6" t="s">
        <v>224</v>
      </c>
      <c r="AT383" s="6" t="s">
        <v>154</v>
      </c>
      <c r="AU383" s="6" t="s">
        <v>91</v>
      </c>
      <c r="AY383" s="6" t="s">
        <v>153</v>
      </c>
      <c r="BE383" s="80">
        <f>IF($U$383="základní",$N$383,0)</f>
        <v>0</v>
      </c>
      <c r="BF383" s="80">
        <f>IF($U$383="snížená",$N$383,0)</f>
        <v>0</v>
      </c>
      <c r="BG383" s="80">
        <f>IF($U$383="zákl. přenesená",$N$383,0)</f>
        <v>0</v>
      </c>
      <c r="BH383" s="80">
        <f>IF($U$383="sníž. přenesená",$N$383,0)</f>
        <v>0</v>
      </c>
      <c r="BI383" s="80">
        <f>IF($U$383="nulová",$N$383,0)</f>
        <v>0</v>
      </c>
      <c r="BJ383" s="6" t="s">
        <v>21</v>
      </c>
      <c r="BK383" s="80">
        <f>ROUND($L$383*$K$383,2)</f>
        <v>0</v>
      </c>
      <c r="BL383" s="6" t="s">
        <v>224</v>
      </c>
    </row>
    <row r="384" spans="2:63" s="112" customFormat="1" ht="30.75" customHeight="1">
      <c r="B384" s="113"/>
      <c r="D384" s="121" t="s">
        <v>119</v>
      </c>
      <c r="N384" s="196">
        <f>$BK$384</f>
        <v>0</v>
      </c>
      <c r="O384" s="197"/>
      <c r="P384" s="197"/>
      <c r="Q384" s="197"/>
      <c r="R384" s="116"/>
      <c r="T384" s="117"/>
      <c r="W384" s="118">
        <f>SUM($W$385:$W$393)</f>
        <v>23.3596</v>
      </c>
      <c r="Y384" s="118">
        <f>SUM($Y$385:$Y$393)</f>
        <v>0.026148</v>
      </c>
      <c r="AA384" s="119">
        <f>SUM($AA$385:$AA$393)</f>
        <v>0</v>
      </c>
      <c r="AR384" s="115" t="s">
        <v>91</v>
      </c>
      <c r="AT384" s="115" t="s">
        <v>75</v>
      </c>
      <c r="AU384" s="115" t="s">
        <v>21</v>
      </c>
      <c r="AY384" s="115" t="s">
        <v>153</v>
      </c>
      <c r="BK384" s="120">
        <f>SUM($BK$385:$BK$393)</f>
        <v>0</v>
      </c>
    </row>
    <row r="385" spans="2:64" s="6" customFormat="1" ht="27" customHeight="1">
      <c r="B385" s="22"/>
      <c r="C385" s="122" t="s">
        <v>629</v>
      </c>
      <c r="D385" s="122" t="s">
        <v>154</v>
      </c>
      <c r="E385" s="123" t="s">
        <v>630</v>
      </c>
      <c r="F385" s="198" t="s">
        <v>631</v>
      </c>
      <c r="G385" s="199"/>
      <c r="H385" s="199"/>
      <c r="I385" s="199"/>
      <c r="J385" s="124" t="s">
        <v>170</v>
      </c>
      <c r="K385" s="125">
        <v>18</v>
      </c>
      <c r="L385" s="200">
        <v>0</v>
      </c>
      <c r="M385" s="199"/>
      <c r="N385" s="201">
        <f>ROUND($L$385*$K$385,2)</f>
        <v>0</v>
      </c>
      <c r="O385" s="199"/>
      <c r="P385" s="199"/>
      <c r="Q385" s="199"/>
      <c r="R385" s="23"/>
      <c r="T385" s="126"/>
      <c r="U385" s="29" t="s">
        <v>41</v>
      </c>
      <c r="V385" s="127">
        <v>0.393</v>
      </c>
      <c r="W385" s="127">
        <f>$V$385*$K$385</f>
        <v>7.074</v>
      </c>
      <c r="X385" s="127">
        <v>0.00066</v>
      </c>
      <c r="Y385" s="127">
        <f>$X$385*$K$385</f>
        <v>0.01188</v>
      </c>
      <c r="Z385" s="127">
        <v>0</v>
      </c>
      <c r="AA385" s="128">
        <f>$Z$385*$K$385</f>
        <v>0</v>
      </c>
      <c r="AR385" s="6" t="s">
        <v>224</v>
      </c>
      <c r="AT385" s="6" t="s">
        <v>154</v>
      </c>
      <c r="AU385" s="6" t="s">
        <v>91</v>
      </c>
      <c r="AY385" s="6" t="s">
        <v>153</v>
      </c>
      <c r="BE385" s="80">
        <f>IF($U$385="základní",$N$385,0)</f>
        <v>0</v>
      </c>
      <c r="BF385" s="80">
        <f>IF($U$385="snížená",$N$385,0)</f>
        <v>0</v>
      </c>
      <c r="BG385" s="80">
        <f>IF($U$385="zákl. přenesená",$N$385,0)</f>
        <v>0</v>
      </c>
      <c r="BH385" s="80">
        <f>IF($U$385="sníž. přenesená",$N$385,0)</f>
        <v>0</v>
      </c>
      <c r="BI385" s="80">
        <f>IF($U$385="nulová",$N$385,0)</f>
        <v>0</v>
      </c>
      <c r="BJ385" s="6" t="s">
        <v>21</v>
      </c>
      <c r="BK385" s="80">
        <f>ROUND($L$385*$K$385,2)</f>
        <v>0</v>
      </c>
      <c r="BL385" s="6" t="s">
        <v>224</v>
      </c>
    </row>
    <row r="386" spans="2:51" s="6" customFormat="1" ht="15.75" customHeight="1">
      <c r="B386" s="134"/>
      <c r="E386" s="135"/>
      <c r="F386" s="209" t="s">
        <v>632</v>
      </c>
      <c r="G386" s="210"/>
      <c r="H386" s="210"/>
      <c r="I386" s="210"/>
      <c r="K386" s="136">
        <v>18</v>
      </c>
      <c r="N386" s="135"/>
      <c r="R386" s="137"/>
      <c r="T386" s="138"/>
      <c r="AA386" s="139"/>
      <c r="AT386" s="135" t="s">
        <v>166</v>
      </c>
      <c r="AU386" s="135" t="s">
        <v>91</v>
      </c>
      <c r="AV386" s="135" t="s">
        <v>91</v>
      </c>
      <c r="AW386" s="135" t="s">
        <v>98</v>
      </c>
      <c r="AX386" s="135" t="s">
        <v>21</v>
      </c>
      <c r="AY386" s="135" t="s">
        <v>153</v>
      </c>
    </row>
    <row r="387" spans="2:64" s="6" customFormat="1" ht="27" customHeight="1">
      <c r="B387" s="22"/>
      <c r="C387" s="122" t="s">
        <v>633</v>
      </c>
      <c r="D387" s="122" t="s">
        <v>154</v>
      </c>
      <c r="E387" s="123" t="s">
        <v>634</v>
      </c>
      <c r="F387" s="198" t="s">
        <v>635</v>
      </c>
      <c r="G387" s="199"/>
      <c r="H387" s="199"/>
      <c r="I387" s="199"/>
      <c r="J387" s="124" t="s">
        <v>170</v>
      </c>
      <c r="K387" s="125">
        <v>15.2</v>
      </c>
      <c r="L387" s="200">
        <v>0</v>
      </c>
      <c r="M387" s="199"/>
      <c r="N387" s="201">
        <f>ROUND($L$387*$K$387,2)</f>
        <v>0</v>
      </c>
      <c r="O387" s="199"/>
      <c r="P387" s="199"/>
      <c r="Q387" s="199"/>
      <c r="R387" s="23"/>
      <c r="T387" s="126"/>
      <c r="U387" s="29" t="s">
        <v>41</v>
      </c>
      <c r="V387" s="127">
        <v>0.408</v>
      </c>
      <c r="W387" s="127">
        <f>$V$387*$K$387</f>
        <v>6.201599999999999</v>
      </c>
      <c r="X387" s="127">
        <v>0.00024</v>
      </c>
      <c r="Y387" s="127">
        <f>$X$387*$K$387</f>
        <v>0.0036479999999999998</v>
      </c>
      <c r="Z387" s="127">
        <v>0</v>
      </c>
      <c r="AA387" s="128">
        <f>$Z$387*$K$387</f>
        <v>0</v>
      </c>
      <c r="AR387" s="6" t="s">
        <v>224</v>
      </c>
      <c r="AT387" s="6" t="s">
        <v>154</v>
      </c>
      <c r="AU387" s="6" t="s">
        <v>91</v>
      </c>
      <c r="AY387" s="6" t="s">
        <v>153</v>
      </c>
      <c r="BE387" s="80">
        <f>IF($U$387="základní",$N$387,0)</f>
        <v>0</v>
      </c>
      <c r="BF387" s="80">
        <f>IF($U$387="snížená",$N$387,0)</f>
        <v>0</v>
      </c>
      <c r="BG387" s="80">
        <f>IF($U$387="zákl. přenesená",$N$387,0)</f>
        <v>0</v>
      </c>
      <c r="BH387" s="80">
        <f>IF($U$387="sníž. přenesená",$N$387,0)</f>
        <v>0</v>
      </c>
      <c r="BI387" s="80">
        <f>IF($U$387="nulová",$N$387,0)</f>
        <v>0</v>
      </c>
      <c r="BJ387" s="6" t="s">
        <v>21</v>
      </c>
      <c r="BK387" s="80">
        <f>ROUND($L$387*$K$387,2)</f>
        <v>0</v>
      </c>
      <c r="BL387" s="6" t="s">
        <v>224</v>
      </c>
    </row>
    <row r="388" spans="2:51" s="6" customFormat="1" ht="15.75" customHeight="1">
      <c r="B388" s="134"/>
      <c r="E388" s="135"/>
      <c r="F388" s="209" t="s">
        <v>636</v>
      </c>
      <c r="G388" s="210"/>
      <c r="H388" s="210"/>
      <c r="I388" s="210"/>
      <c r="K388" s="136">
        <v>15.2</v>
      </c>
      <c r="N388" s="135"/>
      <c r="R388" s="137"/>
      <c r="T388" s="138"/>
      <c r="AA388" s="139"/>
      <c r="AT388" s="135" t="s">
        <v>166</v>
      </c>
      <c r="AU388" s="135" t="s">
        <v>91</v>
      </c>
      <c r="AV388" s="135" t="s">
        <v>91</v>
      </c>
      <c r="AW388" s="135" t="s">
        <v>98</v>
      </c>
      <c r="AX388" s="135" t="s">
        <v>21</v>
      </c>
      <c r="AY388" s="135" t="s">
        <v>153</v>
      </c>
    </row>
    <row r="389" spans="2:64" s="6" customFormat="1" ht="39" customHeight="1">
      <c r="B389" s="22"/>
      <c r="C389" s="122" t="s">
        <v>637</v>
      </c>
      <c r="D389" s="122" t="s">
        <v>154</v>
      </c>
      <c r="E389" s="123" t="s">
        <v>638</v>
      </c>
      <c r="F389" s="198" t="s">
        <v>639</v>
      </c>
      <c r="G389" s="199"/>
      <c r="H389" s="199"/>
      <c r="I389" s="199"/>
      <c r="J389" s="124" t="s">
        <v>170</v>
      </c>
      <c r="K389" s="125">
        <v>18</v>
      </c>
      <c r="L389" s="200">
        <v>0</v>
      </c>
      <c r="M389" s="199"/>
      <c r="N389" s="201">
        <f>ROUND($L$389*$K$389,2)</f>
        <v>0</v>
      </c>
      <c r="O389" s="199"/>
      <c r="P389" s="199"/>
      <c r="Q389" s="199"/>
      <c r="R389" s="23"/>
      <c r="T389" s="126"/>
      <c r="U389" s="29" t="s">
        <v>41</v>
      </c>
      <c r="V389" s="127">
        <v>0.506</v>
      </c>
      <c r="W389" s="127">
        <f>$V$389*$K$389</f>
        <v>9.108</v>
      </c>
      <c r="X389" s="127">
        <v>0.00059</v>
      </c>
      <c r="Y389" s="127">
        <f>$X$389*$K$389</f>
        <v>0.010620000000000001</v>
      </c>
      <c r="Z389" s="127">
        <v>0</v>
      </c>
      <c r="AA389" s="128">
        <f>$Z$389*$K$389</f>
        <v>0</v>
      </c>
      <c r="AR389" s="6" t="s">
        <v>224</v>
      </c>
      <c r="AT389" s="6" t="s">
        <v>154</v>
      </c>
      <c r="AU389" s="6" t="s">
        <v>91</v>
      </c>
      <c r="AY389" s="6" t="s">
        <v>153</v>
      </c>
      <c r="BE389" s="80">
        <f>IF($U$389="základní",$N$389,0)</f>
        <v>0</v>
      </c>
      <c r="BF389" s="80">
        <f>IF($U$389="snížená",$N$389,0)</f>
        <v>0</v>
      </c>
      <c r="BG389" s="80">
        <f>IF($U$389="zákl. přenesená",$N$389,0)</f>
        <v>0</v>
      </c>
      <c r="BH389" s="80">
        <f>IF($U$389="sníž. přenesená",$N$389,0)</f>
        <v>0</v>
      </c>
      <c r="BI389" s="80">
        <f>IF($U$389="nulová",$N$389,0)</f>
        <v>0</v>
      </c>
      <c r="BJ389" s="6" t="s">
        <v>21</v>
      </c>
      <c r="BK389" s="80">
        <f>ROUND($L$389*$K$389,2)</f>
        <v>0</v>
      </c>
      <c r="BL389" s="6" t="s">
        <v>224</v>
      </c>
    </row>
    <row r="390" spans="2:51" s="6" customFormat="1" ht="15.75" customHeight="1">
      <c r="B390" s="134"/>
      <c r="E390" s="135"/>
      <c r="F390" s="209" t="s">
        <v>632</v>
      </c>
      <c r="G390" s="210"/>
      <c r="H390" s="210"/>
      <c r="I390" s="210"/>
      <c r="K390" s="136">
        <v>18</v>
      </c>
      <c r="N390" s="135"/>
      <c r="R390" s="137"/>
      <c r="T390" s="138"/>
      <c r="AA390" s="139"/>
      <c r="AT390" s="135" t="s">
        <v>166</v>
      </c>
      <c r="AU390" s="135" t="s">
        <v>91</v>
      </c>
      <c r="AV390" s="135" t="s">
        <v>91</v>
      </c>
      <c r="AW390" s="135" t="s">
        <v>98</v>
      </c>
      <c r="AX390" s="135" t="s">
        <v>21</v>
      </c>
      <c r="AY390" s="135" t="s">
        <v>153</v>
      </c>
    </row>
    <row r="391" spans="2:64" s="6" customFormat="1" ht="27" customHeight="1">
      <c r="B391" s="22"/>
      <c r="C391" s="122" t="s">
        <v>640</v>
      </c>
      <c r="D391" s="122" t="s">
        <v>154</v>
      </c>
      <c r="E391" s="123" t="s">
        <v>641</v>
      </c>
      <c r="F391" s="198" t="s">
        <v>642</v>
      </c>
      <c r="G391" s="199"/>
      <c r="H391" s="199"/>
      <c r="I391" s="199"/>
      <c r="J391" s="124" t="s">
        <v>157</v>
      </c>
      <c r="K391" s="125">
        <v>5</v>
      </c>
      <c r="L391" s="200">
        <v>0</v>
      </c>
      <c r="M391" s="199"/>
      <c r="N391" s="201">
        <f>ROUND($L$391*$K$391,2)</f>
        <v>0</v>
      </c>
      <c r="O391" s="199"/>
      <c r="P391" s="199"/>
      <c r="Q391" s="199"/>
      <c r="R391" s="23"/>
      <c r="T391" s="126"/>
      <c r="U391" s="29" t="s">
        <v>41</v>
      </c>
      <c r="V391" s="127">
        <v>0.028</v>
      </c>
      <c r="W391" s="127">
        <f>$V$391*$K$391</f>
        <v>0.14</v>
      </c>
      <c r="X391" s="127">
        <v>0</v>
      </c>
      <c r="Y391" s="127">
        <f>$X$391*$K$391</f>
        <v>0</v>
      </c>
      <c r="Z391" s="127">
        <v>0</v>
      </c>
      <c r="AA391" s="128">
        <f>$Z$391*$K$391</f>
        <v>0</v>
      </c>
      <c r="AR391" s="6" t="s">
        <v>224</v>
      </c>
      <c r="AT391" s="6" t="s">
        <v>154</v>
      </c>
      <c r="AU391" s="6" t="s">
        <v>91</v>
      </c>
      <c r="AY391" s="6" t="s">
        <v>153</v>
      </c>
      <c r="BE391" s="80">
        <f>IF($U$391="základní",$N$391,0)</f>
        <v>0</v>
      </c>
      <c r="BF391" s="80">
        <f>IF($U$391="snížená",$N$391,0)</f>
        <v>0</v>
      </c>
      <c r="BG391" s="80">
        <f>IF($U$391="zákl. přenesená",$N$391,0)</f>
        <v>0</v>
      </c>
      <c r="BH391" s="80">
        <f>IF($U$391="sníž. přenesená",$N$391,0)</f>
        <v>0</v>
      </c>
      <c r="BI391" s="80">
        <f>IF($U$391="nulová",$N$391,0)</f>
        <v>0</v>
      </c>
      <c r="BJ391" s="6" t="s">
        <v>21</v>
      </c>
      <c r="BK391" s="80">
        <f>ROUND($L$391*$K$391,2)</f>
        <v>0</v>
      </c>
      <c r="BL391" s="6" t="s">
        <v>224</v>
      </c>
    </row>
    <row r="392" spans="2:64" s="6" customFormat="1" ht="27" customHeight="1">
      <c r="B392" s="22"/>
      <c r="C392" s="122" t="s">
        <v>643</v>
      </c>
      <c r="D392" s="122" t="s">
        <v>154</v>
      </c>
      <c r="E392" s="123" t="s">
        <v>644</v>
      </c>
      <c r="F392" s="198" t="s">
        <v>645</v>
      </c>
      <c r="G392" s="199"/>
      <c r="H392" s="199"/>
      <c r="I392" s="199"/>
      <c r="J392" s="124" t="s">
        <v>170</v>
      </c>
      <c r="K392" s="125">
        <v>15.2</v>
      </c>
      <c r="L392" s="200">
        <v>0</v>
      </c>
      <c r="M392" s="199"/>
      <c r="N392" s="201">
        <f>ROUND($L$392*$K$392,2)</f>
        <v>0</v>
      </c>
      <c r="O392" s="199"/>
      <c r="P392" s="199"/>
      <c r="Q392" s="199"/>
      <c r="R392" s="23"/>
      <c r="T392" s="126"/>
      <c r="U392" s="29" t="s">
        <v>41</v>
      </c>
      <c r="V392" s="127">
        <v>0.055</v>
      </c>
      <c r="W392" s="127">
        <f>$V$392*$K$392</f>
        <v>0.836</v>
      </c>
      <c r="X392" s="127">
        <v>0</v>
      </c>
      <c r="Y392" s="127">
        <f>$X$392*$K$392</f>
        <v>0</v>
      </c>
      <c r="Z392" s="127">
        <v>0</v>
      </c>
      <c r="AA392" s="128">
        <f>$Z$392*$K$392</f>
        <v>0</v>
      </c>
      <c r="AR392" s="6" t="s">
        <v>224</v>
      </c>
      <c r="AT392" s="6" t="s">
        <v>154</v>
      </c>
      <c r="AU392" s="6" t="s">
        <v>91</v>
      </c>
      <c r="AY392" s="6" t="s">
        <v>153</v>
      </c>
      <c r="BE392" s="80">
        <f>IF($U$392="základní",$N$392,0)</f>
        <v>0</v>
      </c>
      <c r="BF392" s="80">
        <f>IF($U$392="snížená",$N$392,0)</f>
        <v>0</v>
      </c>
      <c r="BG392" s="80">
        <f>IF($U$392="zákl. přenesená",$N$392,0)</f>
        <v>0</v>
      </c>
      <c r="BH392" s="80">
        <f>IF($U$392="sníž. přenesená",$N$392,0)</f>
        <v>0</v>
      </c>
      <c r="BI392" s="80">
        <f>IF($U$392="nulová",$N$392,0)</f>
        <v>0</v>
      </c>
      <c r="BJ392" s="6" t="s">
        <v>21</v>
      </c>
      <c r="BK392" s="80">
        <f>ROUND($L$392*$K$392,2)</f>
        <v>0</v>
      </c>
      <c r="BL392" s="6" t="s">
        <v>224</v>
      </c>
    </row>
    <row r="393" spans="2:51" s="6" customFormat="1" ht="15.75" customHeight="1">
      <c r="B393" s="134"/>
      <c r="E393" s="135"/>
      <c r="F393" s="209" t="s">
        <v>646</v>
      </c>
      <c r="G393" s="210"/>
      <c r="H393" s="210"/>
      <c r="I393" s="210"/>
      <c r="K393" s="136">
        <v>15.2</v>
      </c>
      <c r="N393" s="135"/>
      <c r="R393" s="137"/>
      <c r="T393" s="138"/>
      <c r="AA393" s="139"/>
      <c r="AT393" s="135" t="s">
        <v>166</v>
      </c>
      <c r="AU393" s="135" t="s">
        <v>91</v>
      </c>
      <c r="AV393" s="135" t="s">
        <v>91</v>
      </c>
      <c r="AW393" s="135" t="s">
        <v>98</v>
      </c>
      <c r="AX393" s="135" t="s">
        <v>21</v>
      </c>
      <c r="AY393" s="135" t="s">
        <v>153</v>
      </c>
    </row>
    <row r="394" spans="2:63" s="112" customFormat="1" ht="30.75" customHeight="1">
      <c r="B394" s="113"/>
      <c r="D394" s="121" t="s">
        <v>120</v>
      </c>
      <c r="N394" s="196">
        <f>$BK$394</f>
        <v>0</v>
      </c>
      <c r="O394" s="197"/>
      <c r="P394" s="197"/>
      <c r="Q394" s="197"/>
      <c r="R394" s="116"/>
      <c r="T394" s="117"/>
      <c r="W394" s="118">
        <f>SUM($W$395:$W$406)</f>
        <v>45.097176000000005</v>
      </c>
      <c r="Y394" s="118">
        <f>SUM($Y$395:$Y$406)</f>
        <v>0.27368438000000006</v>
      </c>
      <c r="AA394" s="119">
        <f>SUM($AA$395:$AA$406)</f>
        <v>0.059699800000000004</v>
      </c>
      <c r="AR394" s="115" t="s">
        <v>91</v>
      </c>
      <c r="AT394" s="115" t="s">
        <v>75</v>
      </c>
      <c r="AU394" s="115" t="s">
        <v>21</v>
      </c>
      <c r="AY394" s="115" t="s">
        <v>153</v>
      </c>
      <c r="BK394" s="120">
        <f>SUM($BK$395:$BK$406)</f>
        <v>0</v>
      </c>
    </row>
    <row r="395" spans="2:64" s="6" customFormat="1" ht="27" customHeight="1">
      <c r="B395" s="22"/>
      <c r="C395" s="122" t="s">
        <v>647</v>
      </c>
      <c r="D395" s="122" t="s">
        <v>154</v>
      </c>
      <c r="E395" s="123" t="s">
        <v>648</v>
      </c>
      <c r="F395" s="198" t="s">
        <v>649</v>
      </c>
      <c r="G395" s="199"/>
      <c r="H395" s="199"/>
      <c r="I395" s="199"/>
      <c r="J395" s="124" t="s">
        <v>170</v>
      </c>
      <c r="K395" s="125">
        <v>265.916</v>
      </c>
      <c r="L395" s="200">
        <v>0</v>
      </c>
      <c r="M395" s="199"/>
      <c r="N395" s="201">
        <f>ROUND($L$395*$K$395,2)</f>
        <v>0</v>
      </c>
      <c r="O395" s="199"/>
      <c r="P395" s="199"/>
      <c r="Q395" s="199"/>
      <c r="R395" s="23"/>
      <c r="T395" s="126"/>
      <c r="U395" s="29" t="s">
        <v>41</v>
      </c>
      <c r="V395" s="127">
        <v>0.012</v>
      </c>
      <c r="W395" s="127">
        <f>$V$395*$K$395</f>
        <v>3.190992</v>
      </c>
      <c r="X395" s="127">
        <v>0</v>
      </c>
      <c r="Y395" s="127">
        <f>$X$395*$K$395</f>
        <v>0</v>
      </c>
      <c r="Z395" s="127">
        <v>0</v>
      </c>
      <c r="AA395" s="128">
        <f>$Z$395*$K$395</f>
        <v>0</v>
      </c>
      <c r="AR395" s="6" t="s">
        <v>224</v>
      </c>
      <c r="AT395" s="6" t="s">
        <v>154</v>
      </c>
      <c r="AU395" s="6" t="s">
        <v>91</v>
      </c>
      <c r="AY395" s="6" t="s">
        <v>153</v>
      </c>
      <c r="BE395" s="80">
        <f>IF($U$395="základní",$N$395,0)</f>
        <v>0</v>
      </c>
      <c r="BF395" s="80">
        <f>IF($U$395="snížená",$N$395,0)</f>
        <v>0</v>
      </c>
      <c r="BG395" s="80">
        <f>IF($U$395="zákl. přenesená",$N$395,0)</f>
        <v>0</v>
      </c>
      <c r="BH395" s="80">
        <f>IF($U$395="sníž. přenesená",$N$395,0)</f>
        <v>0</v>
      </c>
      <c r="BI395" s="80">
        <f>IF($U$395="nulová",$N$395,0)</f>
        <v>0</v>
      </c>
      <c r="BJ395" s="6" t="s">
        <v>21</v>
      </c>
      <c r="BK395" s="80">
        <f>ROUND($L$395*$K$395,2)</f>
        <v>0</v>
      </c>
      <c r="BL395" s="6" t="s">
        <v>224</v>
      </c>
    </row>
    <row r="396" spans="2:51" s="6" customFormat="1" ht="15.75" customHeight="1">
      <c r="B396" s="129"/>
      <c r="E396" s="130"/>
      <c r="F396" s="207" t="s">
        <v>650</v>
      </c>
      <c r="G396" s="208"/>
      <c r="H396" s="208"/>
      <c r="I396" s="208"/>
      <c r="K396" s="130"/>
      <c r="N396" s="130"/>
      <c r="R396" s="131"/>
      <c r="T396" s="132"/>
      <c r="AA396" s="133"/>
      <c r="AT396" s="130" t="s">
        <v>166</v>
      </c>
      <c r="AU396" s="130" t="s">
        <v>91</v>
      </c>
      <c r="AV396" s="130" t="s">
        <v>21</v>
      </c>
      <c r="AW396" s="130" t="s">
        <v>98</v>
      </c>
      <c r="AX396" s="130" t="s">
        <v>76</v>
      </c>
      <c r="AY396" s="130" t="s">
        <v>153</v>
      </c>
    </row>
    <row r="397" spans="2:51" s="6" customFormat="1" ht="15.75" customHeight="1">
      <c r="B397" s="134"/>
      <c r="E397" s="135"/>
      <c r="F397" s="209" t="s">
        <v>651</v>
      </c>
      <c r="G397" s="210"/>
      <c r="H397" s="210"/>
      <c r="I397" s="210"/>
      <c r="K397" s="136">
        <v>221.597</v>
      </c>
      <c r="N397" s="135"/>
      <c r="R397" s="137"/>
      <c r="T397" s="138"/>
      <c r="AA397" s="139"/>
      <c r="AT397" s="135" t="s">
        <v>166</v>
      </c>
      <c r="AU397" s="135" t="s">
        <v>91</v>
      </c>
      <c r="AV397" s="135" t="s">
        <v>91</v>
      </c>
      <c r="AW397" s="135" t="s">
        <v>98</v>
      </c>
      <c r="AX397" s="135" t="s">
        <v>76</v>
      </c>
      <c r="AY397" s="135" t="s">
        <v>153</v>
      </c>
    </row>
    <row r="398" spans="2:51" s="6" customFormat="1" ht="15.75" customHeight="1">
      <c r="B398" s="129"/>
      <c r="E398" s="130"/>
      <c r="F398" s="207" t="s">
        <v>652</v>
      </c>
      <c r="G398" s="208"/>
      <c r="H398" s="208"/>
      <c r="I398" s="208"/>
      <c r="K398" s="130"/>
      <c r="N398" s="130"/>
      <c r="R398" s="131"/>
      <c r="T398" s="132"/>
      <c r="AA398" s="133"/>
      <c r="AT398" s="130" t="s">
        <v>166</v>
      </c>
      <c r="AU398" s="130" t="s">
        <v>91</v>
      </c>
      <c r="AV398" s="130" t="s">
        <v>21</v>
      </c>
      <c r="AW398" s="130" t="s">
        <v>98</v>
      </c>
      <c r="AX398" s="130" t="s">
        <v>76</v>
      </c>
      <c r="AY398" s="130" t="s">
        <v>153</v>
      </c>
    </row>
    <row r="399" spans="2:51" s="6" customFormat="1" ht="15.75" customHeight="1">
      <c r="B399" s="134"/>
      <c r="E399" s="135"/>
      <c r="F399" s="209" t="s">
        <v>653</v>
      </c>
      <c r="G399" s="210"/>
      <c r="H399" s="210"/>
      <c r="I399" s="210"/>
      <c r="K399" s="136">
        <v>44.319</v>
      </c>
      <c r="N399" s="135"/>
      <c r="R399" s="137"/>
      <c r="T399" s="138"/>
      <c r="AA399" s="139"/>
      <c r="AT399" s="135" t="s">
        <v>166</v>
      </c>
      <c r="AU399" s="135" t="s">
        <v>91</v>
      </c>
      <c r="AV399" s="135" t="s">
        <v>91</v>
      </c>
      <c r="AW399" s="135" t="s">
        <v>98</v>
      </c>
      <c r="AX399" s="135" t="s">
        <v>76</v>
      </c>
      <c r="AY399" s="135" t="s">
        <v>153</v>
      </c>
    </row>
    <row r="400" spans="2:51" s="6" customFormat="1" ht="15.75" customHeight="1">
      <c r="B400" s="140"/>
      <c r="E400" s="141"/>
      <c r="F400" s="211" t="s">
        <v>182</v>
      </c>
      <c r="G400" s="212"/>
      <c r="H400" s="212"/>
      <c r="I400" s="212"/>
      <c r="K400" s="142">
        <v>265.916</v>
      </c>
      <c r="N400" s="141"/>
      <c r="R400" s="143"/>
      <c r="T400" s="144"/>
      <c r="AA400" s="145"/>
      <c r="AT400" s="141" t="s">
        <v>166</v>
      </c>
      <c r="AU400" s="141" t="s">
        <v>91</v>
      </c>
      <c r="AV400" s="141" t="s">
        <v>158</v>
      </c>
      <c r="AW400" s="141" t="s">
        <v>98</v>
      </c>
      <c r="AX400" s="141" t="s">
        <v>21</v>
      </c>
      <c r="AY400" s="141" t="s">
        <v>153</v>
      </c>
    </row>
    <row r="401" spans="2:64" s="6" customFormat="1" ht="15.75" customHeight="1">
      <c r="B401" s="22"/>
      <c r="C401" s="122" t="s">
        <v>654</v>
      </c>
      <c r="D401" s="122" t="s">
        <v>154</v>
      </c>
      <c r="E401" s="123" t="s">
        <v>655</v>
      </c>
      <c r="F401" s="198" t="s">
        <v>656</v>
      </c>
      <c r="G401" s="199"/>
      <c r="H401" s="199"/>
      <c r="I401" s="199"/>
      <c r="J401" s="124" t="s">
        <v>170</v>
      </c>
      <c r="K401" s="125">
        <v>192.58</v>
      </c>
      <c r="L401" s="200">
        <v>0</v>
      </c>
      <c r="M401" s="199"/>
      <c r="N401" s="201">
        <f>ROUND($L$401*$K$401,2)</f>
        <v>0</v>
      </c>
      <c r="O401" s="199"/>
      <c r="P401" s="199"/>
      <c r="Q401" s="199"/>
      <c r="R401" s="23"/>
      <c r="T401" s="126"/>
      <c r="U401" s="29" t="s">
        <v>41</v>
      </c>
      <c r="V401" s="127">
        <v>0.074</v>
      </c>
      <c r="W401" s="127">
        <f>$V$401*$K$401</f>
        <v>14.25092</v>
      </c>
      <c r="X401" s="127">
        <v>0.001</v>
      </c>
      <c r="Y401" s="127">
        <f>$X$401*$K$401</f>
        <v>0.19258000000000003</v>
      </c>
      <c r="Z401" s="127">
        <v>0.00031</v>
      </c>
      <c r="AA401" s="128">
        <f>$Z$401*$K$401</f>
        <v>0.059699800000000004</v>
      </c>
      <c r="AR401" s="6" t="s">
        <v>224</v>
      </c>
      <c r="AT401" s="6" t="s">
        <v>154</v>
      </c>
      <c r="AU401" s="6" t="s">
        <v>91</v>
      </c>
      <c r="AY401" s="6" t="s">
        <v>153</v>
      </c>
      <c r="BE401" s="80">
        <f>IF($U$401="základní",$N$401,0)</f>
        <v>0</v>
      </c>
      <c r="BF401" s="80">
        <f>IF($U$401="snížená",$N$401,0)</f>
        <v>0</v>
      </c>
      <c r="BG401" s="80">
        <f>IF($U$401="zákl. přenesená",$N$401,0)</f>
        <v>0</v>
      </c>
      <c r="BH401" s="80">
        <f>IF($U$401="sníž. přenesená",$N$401,0)</f>
        <v>0</v>
      </c>
      <c r="BI401" s="80">
        <f>IF($U$401="nulová",$N$401,0)</f>
        <v>0</v>
      </c>
      <c r="BJ401" s="6" t="s">
        <v>21</v>
      </c>
      <c r="BK401" s="80">
        <f>ROUND($L$401*$K$401,2)</f>
        <v>0</v>
      </c>
      <c r="BL401" s="6" t="s">
        <v>224</v>
      </c>
    </row>
    <row r="402" spans="2:51" s="6" customFormat="1" ht="27" customHeight="1">
      <c r="B402" s="134"/>
      <c r="E402" s="135"/>
      <c r="F402" s="209" t="s">
        <v>657</v>
      </c>
      <c r="G402" s="210"/>
      <c r="H402" s="210"/>
      <c r="I402" s="210"/>
      <c r="K402" s="136">
        <v>192.58</v>
      </c>
      <c r="N402" s="135"/>
      <c r="R402" s="137"/>
      <c r="T402" s="138"/>
      <c r="AA402" s="139"/>
      <c r="AT402" s="135" t="s">
        <v>166</v>
      </c>
      <c r="AU402" s="135" t="s">
        <v>91</v>
      </c>
      <c r="AV402" s="135" t="s">
        <v>91</v>
      </c>
      <c r="AW402" s="135" t="s">
        <v>98</v>
      </c>
      <c r="AX402" s="135" t="s">
        <v>21</v>
      </c>
      <c r="AY402" s="135" t="s">
        <v>153</v>
      </c>
    </row>
    <row r="403" spans="2:64" s="6" customFormat="1" ht="39" customHeight="1">
      <c r="B403" s="22"/>
      <c r="C403" s="122" t="s">
        <v>658</v>
      </c>
      <c r="D403" s="122" t="s">
        <v>154</v>
      </c>
      <c r="E403" s="123" t="s">
        <v>659</v>
      </c>
      <c r="F403" s="198" t="s">
        <v>660</v>
      </c>
      <c r="G403" s="199"/>
      <c r="H403" s="199"/>
      <c r="I403" s="199"/>
      <c r="J403" s="124" t="s">
        <v>170</v>
      </c>
      <c r="K403" s="125">
        <v>265.916</v>
      </c>
      <c r="L403" s="200">
        <v>0</v>
      </c>
      <c r="M403" s="199"/>
      <c r="N403" s="201">
        <f>ROUND($L$403*$K$403,2)</f>
        <v>0</v>
      </c>
      <c r="O403" s="199"/>
      <c r="P403" s="199"/>
      <c r="Q403" s="199"/>
      <c r="R403" s="23"/>
      <c r="T403" s="126"/>
      <c r="U403" s="29" t="s">
        <v>41</v>
      </c>
      <c r="V403" s="127">
        <v>0.104</v>
      </c>
      <c r="W403" s="127">
        <f>$V$403*$K$403</f>
        <v>27.655264</v>
      </c>
      <c r="X403" s="127">
        <v>0.00026</v>
      </c>
      <c r="Y403" s="127">
        <f>$X$403*$K$403</f>
        <v>0.06913815999999999</v>
      </c>
      <c r="Z403" s="127">
        <v>0</v>
      </c>
      <c r="AA403" s="128">
        <f>$Z$403*$K$403</f>
        <v>0</v>
      </c>
      <c r="AR403" s="6" t="s">
        <v>224</v>
      </c>
      <c r="AT403" s="6" t="s">
        <v>154</v>
      </c>
      <c r="AU403" s="6" t="s">
        <v>91</v>
      </c>
      <c r="AY403" s="6" t="s">
        <v>153</v>
      </c>
      <c r="BE403" s="80">
        <f>IF($U$403="základní",$N$403,0)</f>
        <v>0</v>
      </c>
      <c r="BF403" s="80">
        <f>IF($U$403="snížená",$N$403,0)</f>
        <v>0</v>
      </c>
      <c r="BG403" s="80">
        <f>IF($U$403="zákl. přenesená",$N$403,0)</f>
        <v>0</v>
      </c>
      <c r="BH403" s="80">
        <f>IF($U$403="sníž. přenesená",$N$403,0)</f>
        <v>0</v>
      </c>
      <c r="BI403" s="80">
        <f>IF($U$403="nulová",$N$403,0)</f>
        <v>0</v>
      </c>
      <c r="BJ403" s="6" t="s">
        <v>21</v>
      </c>
      <c r="BK403" s="80">
        <f>ROUND($L$403*$K$403,2)</f>
        <v>0</v>
      </c>
      <c r="BL403" s="6" t="s">
        <v>224</v>
      </c>
    </row>
    <row r="404" spans="2:64" s="6" customFormat="1" ht="39" customHeight="1">
      <c r="B404" s="22"/>
      <c r="C404" s="122" t="s">
        <v>661</v>
      </c>
      <c r="D404" s="122" t="s">
        <v>154</v>
      </c>
      <c r="E404" s="123" t="s">
        <v>662</v>
      </c>
      <c r="F404" s="198" t="s">
        <v>663</v>
      </c>
      <c r="G404" s="199"/>
      <c r="H404" s="199"/>
      <c r="I404" s="199"/>
      <c r="J404" s="124" t="s">
        <v>170</v>
      </c>
      <c r="K404" s="125">
        <v>132.958</v>
      </c>
      <c r="L404" s="200">
        <v>0</v>
      </c>
      <c r="M404" s="199"/>
      <c r="N404" s="201">
        <f>ROUND($L$404*$K$404,2)</f>
        <v>0</v>
      </c>
      <c r="O404" s="199"/>
      <c r="P404" s="199"/>
      <c r="Q404" s="199"/>
      <c r="R404" s="23"/>
      <c r="T404" s="126"/>
      <c r="U404" s="29" t="s">
        <v>41</v>
      </c>
      <c r="V404" s="127">
        <v>0</v>
      </c>
      <c r="W404" s="127">
        <f>$V$404*$K$404</f>
        <v>0</v>
      </c>
      <c r="X404" s="127">
        <v>9E-05</v>
      </c>
      <c r="Y404" s="127">
        <f>$X$404*$K$404</f>
        <v>0.011966220000000001</v>
      </c>
      <c r="Z404" s="127">
        <v>0</v>
      </c>
      <c r="AA404" s="128">
        <f>$Z$404*$K$404</f>
        <v>0</v>
      </c>
      <c r="AR404" s="6" t="s">
        <v>224</v>
      </c>
      <c r="AT404" s="6" t="s">
        <v>154</v>
      </c>
      <c r="AU404" s="6" t="s">
        <v>91</v>
      </c>
      <c r="AY404" s="6" t="s">
        <v>153</v>
      </c>
      <c r="BE404" s="80">
        <f>IF($U$404="základní",$N$404,0)</f>
        <v>0</v>
      </c>
      <c r="BF404" s="80">
        <f>IF($U$404="snížená",$N$404,0)</f>
        <v>0</v>
      </c>
      <c r="BG404" s="80">
        <f>IF($U$404="zákl. přenesená",$N$404,0)</f>
        <v>0</v>
      </c>
      <c r="BH404" s="80">
        <f>IF($U$404="sníž. přenesená",$N$404,0)</f>
        <v>0</v>
      </c>
      <c r="BI404" s="80">
        <f>IF($U$404="nulová",$N$404,0)</f>
        <v>0</v>
      </c>
      <c r="BJ404" s="6" t="s">
        <v>21</v>
      </c>
      <c r="BK404" s="80">
        <f>ROUND($L$404*$K$404,2)</f>
        <v>0</v>
      </c>
      <c r="BL404" s="6" t="s">
        <v>224</v>
      </c>
    </row>
    <row r="405" spans="2:51" s="6" customFormat="1" ht="15.75" customHeight="1">
      <c r="B405" s="129"/>
      <c r="E405" s="130"/>
      <c r="F405" s="207" t="s">
        <v>664</v>
      </c>
      <c r="G405" s="208"/>
      <c r="H405" s="208"/>
      <c r="I405" s="208"/>
      <c r="K405" s="130"/>
      <c r="N405" s="130"/>
      <c r="R405" s="131"/>
      <c r="T405" s="132"/>
      <c r="AA405" s="133"/>
      <c r="AT405" s="130" t="s">
        <v>166</v>
      </c>
      <c r="AU405" s="130" t="s">
        <v>91</v>
      </c>
      <c r="AV405" s="130" t="s">
        <v>21</v>
      </c>
      <c r="AW405" s="130" t="s">
        <v>98</v>
      </c>
      <c r="AX405" s="130" t="s">
        <v>76</v>
      </c>
      <c r="AY405" s="130" t="s">
        <v>153</v>
      </c>
    </row>
    <row r="406" spans="2:51" s="6" customFormat="1" ht="15.75" customHeight="1">
      <c r="B406" s="134"/>
      <c r="E406" s="135"/>
      <c r="F406" s="209" t="s">
        <v>665</v>
      </c>
      <c r="G406" s="210"/>
      <c r="H406" s="210"/>
      <c r="I406" s="210"/>
      <c r="K406" s="136">
        <v>132.958</v>
      </c>
      <c r="N406" s="135"/>
      <c r="R406" s="137"/>
      <c r="T406" s="138"/>
      <c r="AA406" s="139"/>
      <c r="AT406" s="135" t="s">
        <v>166</v>
      </c>
      <c r="AU406" s="135" t="s">
        <v>91</v>
      </c>
      <c r="AV406" s="135" t="s">
        <v>91</v>
      </c>
      <c r="AW406" s="135" t="s">
        <v>98</v>
      </c>
      <c r="AX406" s="135" t="s">
        <v>21</v>
      </c>
      <c r="AY406" s="135" t="s">
        <v>153</v>
      </c>
    </row>
    <row r="407" spans="2:63" s="112" customFormat="1" ht="30.75" customHeight="1">
      <c r="B407" s="113"/>
      <c r="D407" s="121" t="s">
        <v>121</v>
      </c>
      <c r="N407" s="196">
        <f>$BK$407</f>
        <v>0</v>
      </c>
      <c r="O407" s="197"/>
      <c r="P407" s="197"/>
      <c r="Q407" s="197"/>
      <c r="R407" s="116"/>
      <c r="T407" s="117"/>
      <c r="W407" s="118">
        <f>SUM($W$408:$W$411)</f>
        <v>1.9907829999999997</v>
      </c>
      <c r="Y407" s="118">
        <f>SUM($Y$408:$Y$411)</f>
        <v>0.024770199999999996</v>
      </c>
      <c r="AA407" s="119">
        <f>SUM($AA$408:$AA$411)</f>
        <v>0</v>
      </c>
      <c r="AR407" s="115" t="s">
        <v>91</v>
      </c>
      <c r="AT407" s="115" t="s">
        <v>75</v>
      </c>
      <c r="AU407" s="115" t="s">
        <v>21</v>
      </c>
      <c r="AY407" s="115" t="s">
        <v>153</v>
      </c>
      <c r="BK407" s="120">
        <f>SUM($BK$408:$BK$411)</f>
        <v>0</v>
      </c>
    </row>
    <row r="408" spans="2:64" s="6" customFormat="1" ht="27" customHeight="1">
      <c r="B408" s="22"/>
      <c r="C408" s="122" t="s">
        <v>666</v>
      </c>
      <c r="D408" s="122" t="s">
        <v>154</v>
      </c>
      <c r="E408" s="123" t="s">
        <v>667</v>
      </c>
      <c r="F408" s="198" t="s">
        <v>668</v>
      </c>
      <c r="G408" s="199"/>
      <c r="H408" s="199"/>
      <c r="I408" s="199"/>
      <c r="J408" s="124" t="s">
        <v>170</v>
      </c>
      <c r="K408" s="125">
        <v>19.054</v>
      </c>
      <c r="L408" s="200">
        <v>0</v>
      </c>
      <c r="M408" s="199"/>
      <c r="N408" s="201">
        <f>ROUND($L$408*$K$408,2)</f>
        <v>0</v>
      </c>
      <c r="O408" s="199"/>
      <c r="P408" s="199"/>
      <c r="Q408" s="199"/>
      <c r="R408" s="23"/>
      <c r="T408" s="126"/>
      <c r="U408" s="29" t="s">
        <v>41</v>
      </c>
      <c r="V408" s="127">
        <v>0.102</v>
      </c>
      <c r="W408" s="127">
        <f>$V$408*$K$408</f>
        <v>1.9435079999999998</v>
      </c>
      <c r="X408" s="127">
        <v>0</v>
      </c>
      <c r="Y408" s="127">
        <f>$X$408*$K$408</f>
        <v>0</v>
      </c>
      <c r="Z408" s="127">
        <v>0</v>
      </c>
      <c r="AA408" s="128">
        <f>$Z$408*$K$408</f>
        <v>0</v>
      </c>
      <c r="AR408" s="6" t="s">
        <v>224</v>
      </c>
      <c r="AT408" s="6" t="s">
        <v>154</v>
      </c>
      <c r="AU408" s="6" t="s">
        <v>91</v>
      </c>
      <c r="AY408" s="6" t="s">
        <v>153</v>
      </c>
      <c r="BE408" s="80">
        <f>IF($U$408="základní",$N$408,0)</f>
        <v>0</v>
      </c>
      <c r="BF408" s="80">
        <f>IF($U$408="snížená",$N$408,0)</f>
        <v>0</v>
      </c>
      <c r="BG408" s="80">
        <f>IF($U$408="zákl. přenesená",$N$408,0)</f>
        <v>0</v>
      </c>
      <c r="BH408" s="80">
        <f>IF($U$408="sníž. přenesená",$N$408,0)</f>
        <v>0</v>
      </c>
      <c r="BI408" s="80">
        <f>IF($U$408="nulová",$N$408,0)</f>
        <v>0</v>
      </c>
      <c r="BJ408" s="6" t="s">
        <v>21</v>
      </c>
      <c r="BK408" s="80">
        <f>ROUND($L$408*$K$408,2)</f>
        <v>0</v>
      </c>
      <c r="BL408" s="6" t="s">
        <v>224</v>
      </c>
    </row>
    <row r="409" spans="2:51" s="6" customFormat="1" ht="15.75" customHeight="1">
      <c r="B409" s="134"/>
      <c r="E409" s="135"/>
      <c r="F409" s="209" t="s">
        <v>669</v>
      </c>
      <c r="G409" s="210"/>
      <c r="H409" s="210"/>
      <c r="I409" s="210"/>
      <c r="K409" s="136">
        <v>19.054</v>
      </c>
      <c r="N409" s="135"/>
      <c r="R409" s="137"/>
      <c r="T409" s="138"/>
      <c r="AA409" s="139"/>
      <c r="AT409" s="135" t="s">
        <v>166</v>
      </c>
      <c r="AU409" s="135" t="s">
        <v>91</v>
      </c>
      <c r="AV409" s="135" t="s">
        <v>91</v>
      </c>
      <c r="AW409" s="135" t="s">
        <v>98</v>
      </c>
      <c r="AX409" s="135" t="s">
        <v>21</v>
      </c>
      <c r="AY409" s="135" t="s">
        <v>153</v>
      </c>
    </row>
    <row r="410" spans="2:64" s="6" customFormat="1" ht="15.75" customHeight="1">
      <c r="B410" s="22"/>
      <c r="C410" s="146" t="s">
        <v>670</v>
      </c>
      <c r="D410" s="146" t="s">
        <v>251</v>
      </c>
      <c r="E410" s="147" t="s">
        <v>671</v>
      </c>
      <c r="F410" s="203" t="s">
        <v>672</v>
      </c>
      <c r="G410" s="204"/>
      <c r="H410" s="204"/>
      <c r="I410" s="204"/>
      <c r="J410" s="148" t="s">
        <v>170</v>
      </c>
      <c r="K410" s="149">
        <v>19.054</v>
      </c>
      <c r="L410" s="205">
        <v>0</v>
      </c>
      <c r="M410" s="204"/>
      <c r="N410" s="206">
        <f>ROUND($L$410*$K$410,2)</f>
        <v>0</v>
      </c>
      <c r="O410" s="199"/>
      <c r="P410" s="199"/>
      <c r="Q410" s="199"/>
      <c r="R410" s="23"/>
      <c r="T410" s="126"/>
      <c r="U410" s="29" t="s">
        <v>41</v>
      </c>
      <c r="V410" s="127">
        <v>0</v>
      </c>
      <c r="W410" s="127">
        <f>$V$410*$K$410</f>
        <v>0</v>
      </c>
      <c r="X410" s="127">
        <v>0.0013</v>
      </c>
      <c r="Y410" s="127">
        <f>$X$410*$K$410</f>
        <v>0.024770199999999996</v>
      </c>
      <c r="Z410" s="127">
        <v>0</v>
      </c>
      <c r="AA410" s="128">
        <f>$Z$410*$K$410</f>
        <v>0</v>
      </c>
      <c r="AR410" s="6" t="s">
        <v>292</v>
      </c>
      <c r="AT410" s="6" t="s">
        <v>251</v>
      </c>
      <c r="AU410" s="6" t="s">
        <v>91</v>
      </c>
      <c r="AY410" s="6" t="s">
        <v>153</v>
      </c>
      <c r="BE410" s="80">
        <f>IF($U$410="základní",$N$410,0)</f>
        <v>0</v>
      </c>
      <c r="BF410" s="80">
        <f>IF($U$410="snížená",$N$410,0)</f>
        <v>0</v>
      </c>
      <c r="BG410" s="80">
        <f>IF($U$410="zákl. přenesená",$N$410,0)</f>
        <v>0</v>
      </c>
      <c r="BH410" s="80">
        <f>IF($U$410="sníž. přenesená",$N$410,0)</f>
        <v>0</v>
      </c>
      <c r="BI410" s="80">
        <f>IF($U$410="nulová",$N$410,0)</f>
        <v>0</v>
      </c>
      <c r="BJ410" s="6" t="s">
        <v>21</v>
      </c>
      <c r="BK410" s="80">
        <f>ROUND($L$410*$K$410,2)</f>
        <v>0</v>
      </c>
      <c r="BL410" s="6" t="s">
        <v>224</v>
      </c>
    </row>
    <row r="411" spans="2:64" s="6" customFormat="1" ht="27" customHeight="1">
      <c r="B411" s="22"/>
      <c r="C411" s="122" t="s">
        <v>673</v>
      </c>
      <c r="D411" s="122" t="s">
        <v>154</v>
      </c>
      <c r="E411" s="123" t="s">
        <v>674</v>
      </c>
      <c r="F411" s="198" t="s">
        <v>675</v>
      </c>
      <c r="G411" s="199"/>
      <c r="H411" s="199"/>
      <c r="I411" s="199"/>
      <c r="J411" s="124" t="s">
        <v>164</v>
      </c>
      <c r="K411" s="125">
        <v>0.025</v>
      </c>
      <c r="L411" s="200">
        <v>0</v>
      </c>
      <c r="M411" s="199"/>
      <c r="N411" s="201">
        <f>ROUND($L$411*$K$411,2)</f>
        <v>0</v>
      </c>
      <c r="O411" s="199"/>
      <c r="P411" s="199"/>
      <c r="Q411" s="199"/>
      <c r="R411" s="23"/>
      <c r="T411" s="126"/>
      <c r="U411" s="29" t="s">
        <v>41</v>
      </c>
      <c r="V411" s="127">
        <v>1.891</v>
      </c>
      <c r="W411" s="127">
        <f>$V$411*$K$411</f>
        <v>0.047275000000000005</v>
      </c>
      <c r="X411" s="127">
        <v>0</v>
      </c>
      <c r="Y411" s="127">
        <f>$X$411*$K$411</f>
        <v>0</v>
      </c>
      <c r="Z411" s="127">
        <v>0</v>
      </c>
      <c r="AA411" s="128">
        <f>$Z$411*$K$411</f>
        <v>0</v>
      </c>
      <c r="AR411" s="6" t="s">
        <v>224</v>
      </c>
      <c r="AT411" s="6" t="s">
        <v>154</v>
      </c>
      <c r="AU411" s="6" t="s">
        <v>91</v>
      </c>
      <c r="AY411" s="6" t="s">
        <v>153</v>
      </c>
      <c r="BE411" s="80">
        <f>IF($U$411="základní",$N$411,0)</f>
        <v>0</v>
      </c>
      <c r="BF411" s="80">
        <f>IF($U$411="snížená",$N$411,0)</f>
        <v>0</v>
      </c>
      <c r="BG411" s="80">
        <f>IF($U$411="zákl. přenesená",$N$411,0)</f>
        <v>0</v>
      </c>
      <c r="BH411" s="80">
        <f>IF($U$411="sníž. přenesená",$N$411,0)</f>
        <v>0</v>
      </c>
      <c r="BI411" s="80">
        <f>IF($U$411="nulová",$N$411,0)</f>
        <v>0</v>
      </c>
      <c r="BJ411" s="6" t="s">
        <v>21</v>
      </c>
      <c r="BK411" s="80">
        <f>ROUND($L$411*$K$411,2)</f>
        <v>0</v>
      </c>
      <c r="BL411" s="6" t="s">
        <v>224</v>
      </c>
    </row>
    <row r="412" spans="2:63" s="112" customFormat="1" ht="37.5" customHeight="1">
      <c r="B412" s="113"/>
      <c r="D412" s="114" t="s">
        <v>122</v>
      </c>
      <c r="N412" s="194">
        <f>$BK$412</f>
        <v>0</v>
      </c>
      <c r="O412" s="197"/>
      <c r="P412" s="197"/>
      <c r="Q412" s="197"/>
      <c r="R412" s="116"/>
      <c r="T412" s="117"/>
      <c r="W412" s="118">
        <f>$W$413</f>
        <v>89.446</v>
      </c>
      <c r="Y412" s="118">
        <f>$Y$413</f>
        <v>0.13109690000000002</v>
      </c>
      <c r="AA412" s="119">
        <f>$AA$413</f>
        <v>0</v>
      </c>
      <c r="AR412" s="115" t="s">
        <v>161</v>
      </c>
      <c r="AT412" s="115" t="s">
        <v>75</v>
      </c>
      <c r="AU412" s="115" t="s">
        <v>76</v>
      </c>
      <c r="AY412" s="115" t="s">
        <v>153</v>
      </c>
      <c r="BK412" s="120">
        <f>$BK$413</f>
        <v>0</v>
      </c>
    </row>
    <row r="413" spans="2:63" s="112" customFormat="1" ht="21" customHeight="1">
      <c r="B413" s="113"/>
      <c r="D413" s="121" t="s">
        <v>123</v>
      </c>
      <c r="N413" s="196">
        <f>$BK$413</f>
        <v>0</v>
      </c>
      <c r="O413" s="197"/>
      <c r="P413" s="197"/>
      <c r="Q413" s="197"/>
      <c r="R413" s="116"/>
      <c r="T413" s="117"/>
      <c r="W413" s="118">
        <f>SUM($W$414:$W$459)</f>
        <v>89.446</v>
      </c>
      <c r="Y413" s="118">
        <f>SUM($Y$414:$Y$459)</f>
        <v>0.13109690000000002</v>
      </c>
      <c r="AA413" s="119">
        <f>SUM($AA$414:$AA$459)</f>
        <v>0</v>
      </c>
      <c r="AR413" s="115" t="s">
        <v>161</v>
      </c>
      <c r="AT413" s="115" t="s">
        <v>75</v>
      </c>
      <c r="AU413" s="115" t="s">
        <v>21</v>
      </c>
      <c r="AY413" s="115" t="s">
        <v>153</v>
      </c>
      <c r="BK413" s="120">
        <f>SUM($BK$414:$BK$459)</f>
        <v>0</v>
      </c>
    </row>
    <row r="414" spans="2:64" s="6" customFormat="1" ht="39" customHeight="1">
      <c r="B414" s="22"/>
      <c r="C414" s="122" t="s">
        <v>676</v>
      </c>
      <c r="D414" s="122" t="s">
        <v>154</v>
      </c>
      <c r="E414" s="123" t="s">
        <v>677</v>
      </c>
      <c r="F414" s="198" t="s">
        <v>678</v>
      </c>
      <c r="G414" s="199"/>
      <c r="H414" s="199"/>
      <c r="I414" s="199"/>
      <c r="J414" s="124" t="s">
        <v>157</v>
      </c>
      <c r="K414" s="125">
        <v>28</v>
      </c>
      <c r="L414" s="200">
        <v>0</v>
      </c>
      <c r="M414" s="199"/>
      <c r="N414" s="201">
        <f>ROUND($L$414*$K$414,2)</f>
        <v>0</v>
      </c>
      <c r="O414" s="199"/>
      <c r="P414" s="199"/>
      <c r="Q414" s="199"/>
      <c r="R414" s="23"/>
      <c r="T414" s="126"/>
      <c r="U414" s="29" t="s">
        <v>41</v>
      </c>
      <c r="V414" s="127">
        <v>0.2</v>
      </c>
      <c r="W414" s="127">
        <f>$V$414*$K$414</f>
        <v>5.6000000000000005</v>
      </c>
      <c r="X414" s="127">
        <v>0</v>
      </c>
      <c r="Y414" s="127">
        <f>$X$414*$K$414</f>
        <v>0</v>
      </c>
      <c r="Z414" s="127">
        <v>0</v>
      </c>
      <c r="AA414" s="128">
        <f>$Z$414*$K$414</f>
        <v>0</v>
      </c>
      <c r="AR414" s="6" t="s">
        <v>397</v>
      </c>
      <c r="AT414" s="6" t="s">
        <v>154</v>
      </c>
      <c r="AU414" s="6" t="s">
        <v>91</v>
      </c>
      <c r="AY414" s="6" t="s">
        <v>153</v>
      </c>
      <c r="BE414" s="80">
        <f>IF($U$414="základní",$N$414,0)</f>
        <v>0</v>
      </c>
      <c r="BF414" s="80">
        <f>IF($U$414="snížená",$N$414,0)</f>
        <v>0</v>
      </c>
      <c r="BG414" s="80">
        <f>IF($U$414="zákl. přenesená",$N$414,0)</f>
        <v>0</v>
      </c>
      <c r="BH414" s="80">
        <f>IF($U$414="sníž. přenesená",$N$414,0)</f>
        <v>0</v>
      </c>
      <c r="BI414" s="80">
        <f>IF($U$414="nulová",$N$414,0)</f>
        <v>0</v>
      </c>
      <c r="BJ414" s="6" t="s">
        <v>21</v>
      </c>
      <c r="BK414" s="80">
        <f>ROUND($L$414*$K$414,2)</f>
        <v>0</v>
      </c>
      <c r="BL414" s="6" t="s">
        <v>397</v>
      </c>
    </row>
    <row r="415" spans="2:64" s="6" customFormat="1" ht="27" customHeight="1">
      <c r="B415" s="22"/>
      <c r="C415" s="146" t="s">
        <v>679</v>
      </c>
      <c r="D415" s="146" t="s">
        <v>251</v>
      </c>
      <c r="E415" s="147" t="s">
        <v>680</v>
      </c>
      <c r="F415" s="203" t="s">
        <v>681</v>
      </c>
      <c r="G415" s="204"/>
      <c r="H415" s="204"/>
      <c r="I415" s="204"/>
      <c r="J415" s="148" t="s">
        <v>157</v>
      </c>
      <c r="K415" s="149">
        <v>28</v>
      </c>
      <c r="L415" s="205">
        <v>0</v>
      </c>
      <c r="M415" s="204"/>
      <c r="N415" s="206">
        <f>ROUND($L$415*$K$415,2)</f>
        <v>0</v>
      </c>
      <c r="O415" s="199"/>
      <c r="P415" s="199"/>
      <c r="Q415" s="199"/>
      <c r="R415" s="23"/>
      <c r="T415" s="126"/>
      <c r="U415" s="29" t="s">
        <v>41</v>
      </c>
      <c r="V415" s="127">
        <v>0</v>
      </c>
      <c r="W415" s="127">
        <f>$V$415*$K$415</f>
        <v>0</v>
      </c>
      <c r="X415" s="127">
        <v>4.6E-05</v>
      </c>
      <c r="Y415" s="127">
        <f>$X$415*$K$415</f>
        <v>0.001288</v>
      </c>
      <c r="Z415" s="127">
        <v>0</v>
      </c>
      <c r="AA415" s="128">
        <f>$Z$415*$K$415</f>
        <v>0</v>
      </c>
      <c r="AR415" s="6" t="s">
        <v>606</v>
      </c>
      <c r="AT415" s="6" t="s">
        <v>251</v>
      </c>
      <c r="AU415" s="6" t="s">
        <v>91</v>
      </c>
      <c r="AY415" s="6" t="s">
        <v>153</v>
      </c>
      <c r="BE415" s="80">
        <f>IF($U$415="základní",$N$415,0)</f>
        <v>0</v>
      </c>
      <c r="BF415" s="80">
        <f>IF($U$415="snížená",$N$415,0)</f>
        <v>0</v>
      </c>
      <c r="BG415" s="80">
        <f>IF($U$415="zákl. přenesená",$N$415,0)</f>
        <v>0</v>
      </c>
      <c r="BH415" s="80">
        <f>IF($U$415="sníž. přenesená",$N$415,0)</f>
        <v>0</v>
      </c>
      <c r="BI415" s="80">
        <f>IF($U$415="nulová",$N$415,0)</f>
        <v>0</v>
      </c>
      <c r="BJ415" s="6" t="s">
        <v>21</v>
      </c>
      <c r="BK415" s="80">
        <f>ROUND($L$415*$K$415,2)</f>
        <v>0</v>
      </c>
      <c r="BL415" s="6" t="s">
        <v>606</v>
      </c>
    </row>
    <row r="416" spans="2:64" s="6" customFormat="1" ht="27" customHeight="1">
      <c r="B416" s="22"/>
      <c r="C416" s="122" t="s">
        <v>682</v>
      </c>
      <c r="D416" s="122" t="s">
        <v>154</v>
      </c>
      <c r="E416" s="123" t="s">
        <v>683</v>
      </c>
      <c r="F416" s="198" t="s">
        <v>684</v>
      </c>
      <c r="G416" s="199"/>
      <c r="H416" s="199"/>
      <c r="I416" s="199"/>
      <c r="J416" s="124" t="s">
        <v>157</v>
      </c>
      <c r="K416" s="125">
        <v>1</v>
      </c>
      <c r="L416" s="200">
        <v>0</v>
      </c>
      <c r="M416" s="199"/>
      <c r="N416" s="201">
        <f>ROUND($L$416*$K$416,2)</f>
        <v>0</v>
      </c>
      <c r="O416" s="199"/>
      <c r="P416" s="199"/>
      <c r="Q416" s="199"/>
      <c r="R416" s="23"/>
      <c r="T416" s="126"/>
      <c r="U416" s="29" t="s">
        <v>41</v>
      </c>
      <c r="V416" s="127">
        <v>0.306</v>
      </c>
      <c r="W416" s="127">
        <f>$V$416*$K$416</f>
        <v>0.306</v>
      </c>
      <c r="X416" s="127">
        <v>0</v>
      </c>
      <c r="Y416" s="127">
        <f>$X$416*$K$416</f>
        <v>0</v>
      </c>
      <c r="Z416" s="127">
        <v>0</v>
      </c>
      <c r="AA416" s="128">
        <f>$Z$416*$K$416</f>
        <v>0</v>
      </c>
      <c r="AR416" s="6" t="s">
        <v>397</v>
      </c>
      <c r="AT416" s="6" t="s">
        <v>154</v>
      </c>
      <c r="AU416" s="6" t="s">
        <v>91</v>
      </c>
      <c r="AY416" s="6" t="s">
        <v>153</v>
      </c>
      <c r="BE416" s="80">
        <f>IF($U$416="základní",$N$416,0)</f>
        <v>0</v>
      </c>
      <c r="BF416" s="80">
        <f>IF($U$416="snížená",$N$416,0)</f>
        <v>0</v>
      </c>
      <c r="BG416" s="80">
        <f>IF($U$416="zákl. přenesená",$N$416,0)</f>
        <v>0</v>
      </c>
      <c r="BH416" s="80">
        <f>IF($U$416="sníž. přenesená",$N$416,0)</f>
        <v>0</v>
      </c>
      <c r="BI416" s="80">
        <f>IF($U$416="nulová",$N$416,0)</f>
        <v>0</v>
      </c>
      <c r="BJ416" s="6" t="s">
        <v>21</v>
      </c>
      <c r="BK416" s="80">
        <f>ROUND($L$416*$K$416,2)</f>
        <v>0</v>
      </c>
      <c r="BL416" s="6" t="s">
        <v>397</v>
      </c>
    </row>
    <row r="417" spans="2:64" s="6" customFormat="1" ht="15.75" customHeight="1">
      <c r="B417" s="22"/>
      <c r="C417" s="146" t="s">
        <v>685</v>
      </c>
      <c r="D417" s="146" t="s">
        <v>251</v>
      </c>
      <c r="E417" s="147" t="s">
        <v>686</v>
      </c>
      <c r="F417" s="203" t="s">
        <v>687</v>
      </c>
      <c r="G417" s="204"/>
      <c r="H417" s="204"/>
      <c r="I417" s="204"/>
      <c r="J417" s="148" t="s">
        <v>157</v>
      </c>
      <c r="K417" s="149">
        <v>1</v>
      </c>
      <c r="L417" s="205">
        <v>0</v>
      </c>
      <c r="M417" s="204"/>
      <c r="N417" s="206">
        <f>ROUND($L$417*$K$417,2)</f>
        <v>0</v>
      </c>
      <c r="O417" s="199"/>
      <c r="P417" s="199"/>
      <c r="Q417" s="199"/>
      <c r="R417" s="23"/>
      <c r="T417" s="126"/>
      <c r="U417" s="29" t="s">
        <v>41</v>
      </c>
      <c r="V417" s="127">
        <v>0</v>
      </c>
      <c r="W417" s="127">
        <f>$V$417*$K$417</f>
        <v>0</v>
      </c>
      <c r="X417" s="127">
        <v>0.00091</v>
      </c>
      <c r="Y417" s="127">
        <f>$X$417*$K$417</f>
        <v>0.00091</v>
      </c>
      <c r="Z417" s="127">
        <v>0</v>
      </c>
      <c r="AA417" s="128">
        <f>$Z$417*$K$417</f>
        <v>0</v>
      </c>
      <c r="AR417" s="6" t="s">
        <v>606</v>
      </c>
      <c r="AT417" s="6" t="s">
        <v>251</v>
      </c>
      <c r="AU417" s="6" t="s">
        <v>91</v>
      </c>
      <c r="AY417" s="6" t="s">
        <v>153</v>
      </c>
      <c r="BE417" s="80">
        <f>IF($U$417="základní",$N$417,0)</f>
        <v>0</v>
      </c>
      <c r="BF417" s="80">
        <f>IF($U$417="snížená",$N$417,0)</f>
        <v>0</v>
      </c>
      <c r="BG417" s="80">
        <f>IF($U$417="zákl. přenesená",$N$417,0)</f>
        <v>0</v>
      </c>
      <c r="BH417" s="80">
        <f>IF($U$417="sníž. přenesená",$N$417,0)</f>
        <v>0</v>
      </c>
      <c r="BI417" s="80">
        <f>IF($U$417="nulová",$N$417,0)</f>
        <v>0</v>
      </c>
      <c r="BJ417" s="6" t="s">
        <v>21</v>
      </c>
      <c r="BK417" s="80">
        <f>ROUND($L$417*$K$417,2)</f>
        <v>0</v>
      </c>
      <c r="BL417" s="6" t="s">
        <v>606</v>
      </c>
    </row>
    <row r="418" spans="2:64" s="6" customFormat="1" ht="27" customHeight="1">
      <c r="B418" s="22"/>
      <c r="C418" s="122" t="s">
        <v>688</v>
      </c>
      <c r="D418" s="122" t="s">
        <v>154</v>
      </c>
      <c r="E418" s="123" t="s">
        <v>689</v>
      </c>
      <c r="F418" s="198" t="s">
        <v>690</v>
      </c>
      <c r="G418" s="199"/>
      <c r="H418" s="199"/>
      <c r="I418" s="199"/>
      <c r="J418" s="124" t="s">
        <v>157</v>
      </c>
      <c r="K418" s="125">
        <v>3</v>
      </c>
      <c r="L418" s="200">
        <v>0</v>
      </c>
      <c r="M418" s="199"/>
      <c r="N418" s="201">
        <f>ROUND($L$418*$K$418,2)</f>
        <v>0</v>
      </c>
      <c r="O418" s="199"/>
      <c r="P418" s="199"/>
      <c r="Q418" s="199"/>
      <c r="R418" s="23"/>
      <c r="T418" s="126"/>
      <c r="U418" s="29" t="s">
        <v>41</v>
      </c>
      <c r="V418" s="127">
        <v>0.134</v>
      </c>
      <c r="W418" s="127">
        <f>$V$418*$K$418</f>
        <v>0.402</v>
      </c>
      <c r="X418" s="127">
        <v>0</v>
      </c>
      <c r="Y418" s="127">
        <f>$X$418*$K$418</f>
        <v>0</v>
      </c>
      <c r="Z418" s="127">
        <v>0</v>
      </c>
      <c r="AA418" s="128">
        <f>$Z$418*$K$418</f>
        <v>0</v>
      </c>
      <c r="AR418" s="6" t="s">
        <v>397</v>
      </c>
      <c r="AT418" s="6" t="s">
        <v>154</v>
      </c>
      <c r="AU418" s="6" t="s">
        <v>91</v>
      </c>
      <c r="AY418" s="6" t="s">
        <v>153</v>
      </c>
      <c r="BE418" s="80">
        <f>IF($U$418="základní",$N$418,0)</f>
        <v>0</v>
      </c>
      <c r="BF418" s="80">
        <f>IF($U$418="snížená",$N$418,0)</f>
        <v>0</v>
      </c>
      <c r="BG418" s="80">
        <f>IF($U$418="zákl. přenesená",$N$418,0)</f>
        <v>0</v>
      </c>
      <c r="BH418" s="80">
        <f>IF($U$418="sníž. přenesená",$N$418,0)</f>
        <v>0</v>
      </c>
      <c r="BI418" s="80">
        <f>IF($U$418="nulová",$N$418,0)</f>
        <v>0</v>
      </c>
      <c r="BJ418" s="6" t="s">
        <v>21</v>
      </c>
      <c r="BK418" s="80">
        <f>ROUND($L$418*$K$418,2)</f>
        <v>0</v>
      </c>
      <c r="BL418" s="6" t="s">
        <v>397</v>
      </c>
    </row>
    <row r="419" spans="2:64" s="6" customFormat="1" ht="15.75" customHeight="1">
      <c r="B419" s="22"/>
      <c r="C419" s="146" t="s">
        <v>691</v>
      </c>
      <c r="D419" s="146" t="s">
        <v>251</v>
      </c>
      <c r="E419" s="147" t="s">
        <v>692</v>
      </c>
      <c r="F419" s="203" t="s">
        <v>693</v>
      </c>
      <c r="G419" s="204"/>
      <c r="H419" s="204"/>
      <c r="I419" s="204"/>
      <c r="J419" s="148" t="s">
        <v>157</v>
      </c>
      <c r="K419" s="149">
        <v>3</v>
      </c>
      <c r="L419" s="205">
        <v>0</v>
      </c>
      <c r="M419" s="204"/>
      <c r="N419" s="206">
        <f>ROUND($L$419*$K$419,2)</f>
        <v>0</v>
      </c>
      <c r="O419" s="199"/>
      <c r="P419" s="199"/>
      <c r="Q419" s="199"/>
      <c r="R419" s="23"/>
      <c r="T419" s="126"/>
      <c r="U419" s="29" t="s">
        <v>41</v>
      </c>
      <c r="V419" s="127">
        <v>0</v>
      </c>
      <c r="W419" s="127">
        <f>$V$419*$K$419</f>
        <v>0</v>
      </c>
      <c r="X419" s="127">
        <v>6.8E-05</v>
      </c>
      <c r="Y419" s="127">
        <f>$X$419*$K$419</f>
        <v>0.000204</v>
      </c>
      <c r="Z419" s="127">
        <v>0</v>
      </c>
      <c r="AA419" s="128">
        <f>$Z$419*$K$419</f>
        <v>0</v>
      </c>
      <c r="AR419" s="6" t="s">
        <v>606</v>
      </c>
      <c r="AT419" s="6" t="s">
        <v>251</v>
      </c>
      <c r="AU419" s="6" t="s">
        <v>91</v>
      </c>
      <c r="AY419" s="6" t="s">
        <v>153</v>
      </c>
      <c r="BE419" s="80">
        <f>IF($U$419="základní",$N$419,0)</f>
        <v>0</v>
      </c>
      <c r="BF419" s="80">
        <f>IF($U$419="snížená",$N$419,0)</f>
        <v>0</v>
      </c>
      <c r="BG419" s="80">
        <f>IF($U$419="zákl. přenesená",$N$419,0)</f>
        <v>0</v>
      </c>
      <c r="BH419" s="80">
        <f>IF($U$419="sníž. přenesená",$N$419,0)</f>
        <v>0</v>
      </c>
      <c r="BI419" s="80">
        <f>IF($U$419="nulová",$N$419,0)</f>
        <v>0</v>
      </c>
      <c r="BJ419" s="6" t="s">
        <v>21</v>
      </c>
      <c r="BK419" s="80">
        <f>ROUND($L$419*$K$419,2)</f>
        <v>0</v>
      </c>
      <c r="BL419" s="6" t="s">
        <v>606</v>
      </c>
    </row>
    <row r="420" spans="2:64" s="6" customFormat="1" ht="27" customHeight="1">
      <c r="B420" s="22"/>
      <c r="C420" s="122" t="s">
        <v>694</v>
      </c>
      <c r="D420" s="122" t="s">
        <v>154</v>
      </c>
      <c r="E420" s="123" t="s">
        <v>695</v>
      </c>
      <c r="F420" s="198" t="s">
        <v>696</v>
      </c>
      <c r="G420" s="199"/>
      <c r="H420" s="199"/>
      <c r="I420" s="199"/>
      <c r="J420" s="124" t="s">
        <v>157</v>
      </c>
      <c r="K420" s="125">
        <v>7</v>
      </c>
      <c r="L420" s="200">
        <v>0</v>
      </c>
      <c r="M420" s="199"/>
      <c r="N420" s="201">
        <f>ROUND($L$420*$K$420,2)</f>
        <v>0</v>
      </c>
      <c r="O420" s="199"/>
      <c r="P420" s="199"/>
      <c r="Q420" s="199"/>
      <c r="R420" s="23"/>
      <c r="T420" s="126"/>
      <c r="U420" s="29" t="s">
        <v>41</v>
      </c>
      <c r="V420" s="127">
        <v>0.134</v>
      </c>
      <c r="W420" s="127">
        <f>$V$420*$K$420</f>
        <v>0.9380000000000001</v>
      </c>
      <c r="X420" s="127">
        <v>0</v>
      </c>
      <c r="Y420" s="127">
        <f>$X$420*$K$420</f>
        <v>0</v>
      </c>
      <c r="Z420" s="127">
        <v>0</v>
      </c>
      <c r="AA420" s="128">
        <f>$Z$420*$K$420</f>
        <v>0</v>
      </c>
      <c r="AR420" s="6" t="s">
        <v>397</v>
      </c>
      <c r="AT420" s="6" t="s">
        <v>154</v>
      </c>
      <c r="AU420" s="6" t="s">
        <v>91</v>
      </c>
      <c r="AY420" s="6" t="s">
        <v>153</v>
      </c>
      <c r="BE420" s="80">
        <f>IF($U$420="základní",$N$420,0)</f>
        <v>0</v>
      </c>
      <c r="BF420" s="80">
        <f>IF($U$420="snížená",$N$420,0)</f>
        <v>0</v>
      </c>
      <c r="BG420" s="80">
        <f>IF($U$420="zákl. přenesená",$N$420,0)</f>
        <v>0</v>
      </c>
      <c r="BH420" s="80">
        <f>IF($U$420="sníž. přenesená",$N$420,0)</f>
        <v>0</v>
      </c>
      <c r="BI420" s="80">
        <f>IF($U$420="nulová",$N$420,0)</f>
        <v>0</v>
      </c>
      <c r="BJ420" s="6" t="s">
        <v>21</v>
      </c>
      <c r="BK420" s="80">
        <f>ROUND($L$420*$K$420,2)</f>
        <v>0</v>
      </c>
      <c r="BL420" s="6" t="s">
        <v>397</v>
      </c>
    </row>
    <row r="421" spans="2:64" s="6" customFormat="1" ht="27" customHeight="1">
      <c r="B421" s="22"/>
      <c r="C421" s="146" t="s">
        <v>697</v>
      </c>
      <c r="D421" s="146" t="s">
        <v>251</v>
      </c>
      <c r="E421" s="147" t="s">
        <v>698</v>
      </c>
      <c r="F421" s="203" t="s">
        <v>699</v>
      </c>
      <c r="G421" s="204"/>
      <c r="H421" s="204"/>
      <c r="I421" s="204"/>
      <c r="J421" s="148" t="s">
        <v>157</v>
      </c>
      <c r="K421" s="149">
        <v>6</v>
      </c>
      <c r="L421" s="205">
        <v>0</v>
      </c>
      <c r="M421" s="204"/>
      <c r="N421" s="206">
        <f>ROUND($L$421*$K$421,2)</f>
        <v>0</v>
      </c>
      <c r="O421" s="199"/>
      <c r="P421" s="199"/>
      <c r="Q421" s="199"/>
      <c r="R421" s="23"/>
      <c r="T421" s="126"/>
      <c r="U421" s="29" t="s">
        <v>41</v>
      </c>
      <c r="V421" s="127">
        <v>0</v>
      </c>
      <c r="W421" s="127">
        <f>$V$421*$K$421</f>
        <v>0</v>
      </c>
      <c r="X421" s="127">
        <v>1.6E-05</v>
      </c>
      <c r="Y421" s="127">
        <f>$X$421*$K$421</f>
        <v>9.6E-05</v>
      </c>
      <c r="Z421" s="127">
        <v>0</v>
      </c>
      <c r="AA421" s="128">
        <f>$Z$421*$K$421</f>
        <v>0</v>
      </c>
      <c r="AR421" s="6" t="s">
        <v>606</v>
      </c>
      <c r="AT421" s="6" t="s">
        <v>251</v>
      </c>
      <c r="AU421" s="6" t="s">
        <v>91</v>
      </c>
      <c r="AY421" s="6" t="s">
        <v>153</v>
      </c>
      <c r="BE421" s="80">
        <f>IF($U$421="základní",$N$421,0)</f>
        <v>0</v>
      </c>
      <c r="BF421" s="80">
        <f>IF($U$421="snížená",$N$421,0)</f>
        <v>0</v>
      </c>
      <c r="BG421" s="80">
        <f>IF($U$421="zákl. přenesená",$N$421,0)</f>
        <v>0</v>
      </c>
      <c r="BH421" s="80">
        <f>IF($U$421="sníž. přenesená",$N$421,0)</f>
        <v>0</v>
      </c>
      <c r="BI421" s="80">
        <f>IF($U$421="nulová",$N$421,0)</f>
        <v>0</v>
      </c>
      <c r="BJ421" s="6" t="s">
        <v>21</v>
      </c>
      <c r="BK421" s="80">
        <f>ROUND($L$421*$K$421,2)</f>
        <v>0</v>
      </c>
      <c r="BL421" s="6" t="s">
        <v>606</v>
      </c>
    </row>
    <row r="422" spans="2:64" s="6" customFormat="1" ht="15.75" customHeight="1">
      <c r="B422" s="22"/>
      <c r="C422" s="146" t="s">
        <v>700</v>
      </c>
      <c r="D422" s="146" t="s">
        <v>251</v>
      </c>
      <c r="E422" s="147" t="s">
        <v>701</v>
      </c>
      <c r="F422" s="203" t="s">
        <v>702</v>
      </c>
      <c r="G422" s="204"/>
      <c r="H422" s="204"/>
      <c r="I422" s="204"/>
      <c r="J422" s="148" t="s">
        <v>157</v>
      </c>
      <c r="K422" s="149">
        <v>1</v>
      </c>
      <c r="L422" s="205">
        <v>0</v>
      </c>
      <c r="M422" s="204"/>
      <c r="N422" s="206">
        <f>ROUND($L$422*$K$422,2)</f>
        <v>0</v>
      </c>
      <c r="O422" s="199"/>
      <c r="P422" s="199"/>
      <c r="Q422" s="199"/>
      <c r="R422" s="23"/>
      <c r="T422" s="126"/>
      <c r="U422" s="29" t="s">
        <v>41</v>
      </c>
      <c r="V422" s="127">
        <v>0</v>
      </c>
      <c r="W422" s="127">
        <f>$V$422*$K$422</f>
        <v>0</v>
      </c>
      <c r="X422" s="127">
        <v>5.6E-05</v>
      </c>
      <c r="Y422" s="127">
        <f>$X$422*$K$422</f>
        <v>5.6E-05</v>
      </c>
      <c r="Z422" s="127">
        <v>0</v>
      </c>
      <c r="AA422" s="128">
        <f>$Z$422*$K$422</f>
        <v>0</v>
      </c>
      <c r="AR422" s="6" t="s">
        <v>606</v>
      </c>
      <c r="AT422" s="6" t="s">
        <v>251</v>
      </c>
      <c r="AU422" s="6" t="s">
        <v>91</v>
      </c>
      <c r="AY422" s="6" t="s">
        <v>153</v>
      </c>
      <c r="BE422" s="80">
        <f>IF($U$422="základní",$N$422,0)</f>
        <v>0</v>
      </c>
      <c r="BF422" s="80">
        <f>IF($U$422="snížená",$N$422,0)</f>
        <v>0</v>
      </c>
      <c r="BG422" s="80">
        <f>IF($U$422="zákl. přenesená",$N$422,0)</f>
        <v>0</v>
      </c>
      <c r="BH422" s="80">
        <f>IF($U$422="sníž. přenesená",$N$422,0)</f>
        <v>0</v>
      </c>
      <c r="BI422" s="80">
        <f>IF($U$422="nulová",$N$422,0)</f>
        <v>0</v>
      </c>
      <c r="BJ422" s="6" t="s">
        <v>21</v>
      </c>
      <c r="BK422" s="80">
        <f>ROUND($L$422*$K$422,2)</f>
        <v>0</v>
      </c>
      <c r="BL422" s="6" t="s">
        <v>606</v>
      </c>
    </row>
    <row r="423" spans="2:64" s="6" customFormat="1" ht="15.75" customHeight="1">
      <c r="B423" s="22"/>
      <c r="C423" s="146" t="s">
        <v>703</v>
      </c>
      <c r="D423" s="146" t="s">
        <v>251</v>
      </c>
      <c r="E423" s="147" t="s">
        <v>704</v>
      </c>
      <c r="F423" s="203" t="s">
        <v>705</v>
      </c>
      <c r="G423" s="204"/>
      <c r="H423" s="204"/>
      <c r="I423" s="204"/>
      <c r="J423" s="148" t="s">
        <v>157</v>
      </c>
      <c r="K423" s="149">
        <v>7</v>
      </c>
      <c r="L423" s="205">
        <v>0</v>
      </c>
      <c r="M423" s="204"/>
      <c r="N423" s="206">
        <f>ROUND($L$423*$K$423,2)</f>
        <v>0</v>
      </c>
      <c r="O423" s="199"/>
      <c r="P423" s="199"/>
      <c r="Q423" s="199"/>
      <c r="R423" s="23"/>
      <c r="T423" s="126"/>
      <c r="U423" s="29" t="s">
        <v>41</v>
      </c>
      <c r="V423" s="127">
        <v>0</v>
      </c>
      <c r="W423" s="127">
        <f>$V$423*$K$423</f>
        <v>0</v>
      </c>
      <c r="X423" s="127">
        <v>5.4E-05</v>
      </c>
      <c r="Y423" s="127">
        <f>$X$423*$K$423</f>
        <v>0.00037799999999999997</v>
      </c>
      <c r="Z423" s="127">
        <v>0</v>
      </c>
      <c r="AA423" s="128">
        <f>$Z$423*$K$423</f>
        <v>0</v>
      </c>
      <c r="AR423" s="6" t="s">
        <v>606</v>
      </c>
      <c r="AT423" s="6" t="s">
        <v>251</v>
      </c>
      <c r="AU423" s="6" t="s">
        <v>91</v>
      </c>
      <c r="AY423" s="6" t="s">
        <v>153</v>
      </c>
      <c r="BE423" s="80">
        <f>IF($U$423="základní",$N$423,0)</f>
        <v>0</v>
      </c>
      <c r="BF423" s="80">
        <f>IF($U$423="snížená",$N$423,0)</f>
        <v>0</v>
      </c>
      <c r="BG423" s="80">
        <f>IF($U$423="zákl. přenesená",$N$423,0)</f>
        <v>0</v>
      </c>
      <c r="BH423" s="80">
        <f>IF($U$423="sníž. přenesená",$N$423,0)</f>
        <v>0</v>
      </c>
      <c r="BI423" s="80">
        <f>IF($U$423="nulová",$N$423,0)</f>
        <v>0</v>
      </c>
      <c r="BJ423" s="6" t="s">
        <v>21</v>
      </c>
      <c r="BK423" s="80">
        <f>ROUND($L$423*$K$423,2)</f>
        <v>0</v>
      </c>
      <c r="BL423" s="6" t="s">
        <v>606</v>
      </c>
    </row>
    <row r="424" spans="2:64" s="6" customFormat="1" ht="27" customHeight="1">
      <c r="B424" s="22"/>
      <c r="C424" s="146" t="s">
        <v>706</v>
      </c>
      <c r="D424" s="146" t="s">
        <v>251</v>
      </c>
      <c r="E424" s="147" t="s">
        <v>707</v>
      </c>
      <c r="F424" s="203" t="s">
        <v>708</v>
      </c>
      <c r="G424" s="204"/>
      <c r="H424" s="204"/>
      <c r="I424" s="204"/>
      <c r="J424" s="148" t="s">
        <v>157</v>
      </c>
      <c r="K424" s="149">
        <v>7</v>
      </c>
      <c r="L424" s="205">
        <v>0</v>
      </c>
      <c r="M424" s="204"/>
      <c r="N424" s="206">
        <f>ROUND($L$424*$K$424,2)</f>
        <v>0</v>
      </c>
      <c r="O424" s="199"/>
      <c r="P424" s="199"/>
      <c r="Q424" s="199"/>
      <c r="R424" s="23"/>
      <c r="T424" s="126"/>
      <c r="U424" s="29" t="s">
        <v>41</v>
      </c>
      <c r="V424" s="127">
        <v>0</v>
      </c>
      <c r="W424" s="127">
        <f>$V$424*$K$424</f>
        <v>0</v>
      </c>
      <c r="X424" s="127">
        <v>5E-05</v>
      </c>
      <c r="Y424" s="127">
        <f>$X$424*$K$424</f>
        <v>0.00035</v>
      </c>
      <c r="Z424" s="127">
        <v>0</v>
      </c>
      <c r="AA424" s="128">
        <f>$Z$424*$K$424</f>
        <v>0</v>
      </c>
      <c r="AR424" s="6" t="s">
        <v>606</v>
      </c>
      <c r="AT424" s="6" t="s">
        <v>251</v>
      </c>
      <c r="AU424" s="6" t="s">
        <v>91</v>
      </c>
      <c r="AY424" s="6" t="s">
        <v>153</v>
      </c>
      <c r="BE424" s="80">
        <f>IF($U$424="základní",$N$424,0)</f>
        <v>0</v>
      </c>
      <c r="BF424" s="80">
        <f>IF($U$424="snížená",$N$424,0)</f>
        <v>0</v>
      </c>
      <c r="BG424" s="80">
        <f>IF($U$424="zákl. přenesená",$N$424,0)</f>
        <v>0</v>
      </c>
      <c r="BH424" s="80">
        <f>IF($U$424="sníž. přenesená",$N$424,0)</f>
        <v>0</v>
      </c>
      <c r="BI424" s="80">
        <f>IF($U$424="nulová",$N$424,0)</f>
        <v>0</v>
      </c>
      <c r="BJ424" s="6" t="s">
        <v>21</v>
      </c>
      <c r="BK424" s="80">
        <f>ROUND($L$424*$K$424,2)</f>
        <v>0</v>
      </c>
      <c r="BL424" s="6" t="s">
        <v>606</v>
      </c>
    </row>
    <row r="425" spans="2:64" s="6" customFormat="1" ht="27" customHeight="1">
      <c r="B425" s="22"/>
      <c r="C425" s="122" t="s">
        <v>709</v>
      </c>
      <c r="D425" s="122" t="s">
        <v>154</v>
      </c>
      <c r="E425" s="123" t="s">
        <v>710</v>
      </c>
      <c r="F425" s="198" t="s">
        <v>711</v>
      </c>
      <c r="G425" s="199"/>
      <c r="H425" s="199"/>
      <c r="I425" s="199"/>
      <c r="J425" s="124" t="s">
        <v>157</v>
      </c>
      <c r="K425" s="125">
        <v>17</v>
      </c>
      <c r="L425" s="200">
        <v>0</v>
      </c>
      <c r="M425" s="199"/>
      <c r="N425" s="201">
        <f>ROUND($L$425*$K$425,2)</f>
        <v>0</v>
      </c>
      <c r="O425" s="199"/>
      <c r="P425" s="199"/>
      <c r="Q425" s="199"/>
      <c r="R425" s="23"/>
      <c r="T425" s="126"/>
      <c r="U425" s="29" t="s">
        <v>41</v>
      </c>
      <c r="V425" s="127">
        <v>0.249</v>
      </c>
      <c r="W425" s="127">
        <f>$V$425*$K$425</f>
        <v>4.233</v>
      </c>
      <c r="X425" s="127">
        <v>0</v>
      </c>
      <c r="Y425" s="127">
        <f>$X$425*$K$425</f>
        <v>0</v>
      </c>
      <c r="Z425" s="127">
        <v>0</v>
      </c>
      <c r="AA425" s="128">
        <f>$Z$425*$K$425</f>
        <v>0</v>
      </c>
      <c r="AR425" s="6" t="s">
        <v>397</v>
      </c>
      <c r="AT425" s="6" t="s">
        <v>154</v>
      </c>
      <c r="AU425" s="6" t="s">
        <v>91</v>
      </c>
      <c r="AY425" s="6" t="s">
        <v>153</v>
      </c>
      <c r="BE425" s="80">
        <f>IF($U$425="základní",$N$425,0)</f>
        <v>0</v>
      </c>
      <c r="BF425" s="80">
        <f>IF($U$425="snížená",$N$425,0)</f>
        <v>0</v>
      </c>
      <c r="BG425" s="80">
        <f>IF($U$425="zákl. přenesená",$N$425,0)</f>
        <v>0</v>
      </c>
      <c r="BH425" s="80">
        <f>IF($U$425="sníž. přenesená",$N$425,0)</f>
        <v>0</v>
      </c>
      <c r="BI425" s="80">
        <f>IF($U$425="nulová",$N$425,0)</f>
        <v>0</v>
      </c>
      <c r="BJ425" s="6" t="s">
        <v>21</v>
      </c>
      <c r="BK425" s="80">
        <f>ROUND($L$425*$K$425,2)</f>
        <v>0</v>
      </c>
      <c r="BL425" s="6" t="s">
        <v>397</v>
      </c>
    </row>
    <row r="426" spans="2:64" s="6" customFormat="1" ht="15.75" customHeight="1">
      <c r="B426" s="22"/>
      <c r="C426" s="146" t="s">
        <v>712</v>
      </c>
      <c r="D426" s="146" t="s">
        <v>251</v>
      </c>
      <c r="E426" s="147" t="s">
        <v>713</v>
      </c>
      <c r="F426" s="203" t="s">
        <v>714</v>
      </c>
      <c r="G426" s="204"/>
      <c r="H426" s="204"/>
      <c r="I426" s="204"/>
      <c r="J426" s="148" t="s">
        <v>157</v>
      </c>
      <c r="K426" s="149">
        <v>17</v>
      </c>
      <c r="L426" s="205">
        <v>0</v>
      </c>
      <c r="M426" s="204"/>
      <c r="N426" s="206">
        <f>ROUND($L$426*$K$426,2)</f>
        <v>0</v>
      </c>
      <c r="O426" s="199"/>
      <c r="P426" s="199"/>
      <c r="Q426" s="199"/>
      <c r="R426" s="23"/>
      <c r="T426" s="126"/>
      <c r="U426" s="29" t="s">
        <v>41</v>
      </c>
      <c r="V426" s="127">
        <v>0</v>
      </c>
      <c r="W426" s="127">
        <f>$V$426*$K$426</f>
        <v>0</v>
      </c>
      <c r="X426" s="127">
        <v>6E-05</v>
      </c>
      <c r="Y426" s="127">
        <f>$X$426*$K$426</f>
        <v>0.00102</v>
      </c>
      <c r="Z426" s="127">
        <v>0</v>
      </c>
      <c r="AA426" s="128">
        <f>$Z$426*$K$426</f>
        <v>0</v>
      </c>
      <c r="AR426" s="6" t="s">
        <v>606</v>
      </c>
      <c r="AT426" s="6" t="s">
        <v>251</v>
      </c>
      <c r="AU426" s="6" t="s">
        <v>91</v>
      </c>
      <c r="AY426" s="6" t="s">
        <v>153</v>
      </c>
      <c r="BE426" s="80">
        <f>IF($U$426="základní",$N$426,0)</f>
        <v>0</v>
      </c>
      <c r="BF426" s="80">
        <f>IF($U$426="snížená",$N$426,0)</f>
        <v>0</v>
      </c>
      <c r="BG426" s="80">
        <f>IF($U$426="zákl. přenesená",$N$426,0)</f>
        <v>0</v>
      </c>
      <c r="BH426" s="80">
        <f>IF($U$426="sníž. přenesená",$N$426,0)</f>
        <v>0</v>
      </c>
      <c r="BI426" s="80">
        <f>IF($U$426="nulová",$N$426,0)</f>
        <v>0</v>
      </c>
      <c r="BJ426" s="6" t="s">
        <v>21</v>
      </c>
      <c r="BK426" s="80">
        <f>ROUND($L$426*$K$426,2)</f>
        <v>0</v>
      </c>
      <c r="BL426" s="6" t="s">
        <v>606</v>
      </c>
    </row>
    <row r="427" spans="2:64" s="6" customFormat="1" ht="27" customHeight="1">
      <c r="B427" s="22"/>
      <c r="C427" s="122" t="s">
        <v>715</v>
      </c>
      <c r="D427" s="122" t="s">
        <v>154</v>
      </c>
      <c r="E427" s="123" t="s">
        <v>716</v>
      </c>
      <c r="F427" s="198" t="s">
        <v>717</v>
      </c>
      <c r="G427" s="199"/>
      <c r="H427" s="199"/>
      <c r="I427" s="199"/>
      <c r="J427" s="124" t="s">
        <v>157</v>
      </c>
      <c r="K427" s="125">
        <v>15</v>
      </c>
      <c r="L427" s="200">
        <v>0</v>
      </c>
      <c r="M427" s="199"/>
      <c r="N427" s="201">
        <f>ROUND($L$427*$K$427,2)</f>
        <v>0</v>
      </c>
      <c r="O427" s="199"/>
      <c r="P427" s="199"/>
      <c r="Q427" s="199"/>
      <c r="R427" s="23"/>
      <c r="T427" s="126"/>
      <c r="U427" s="29" t="s">
        <v>41</v>
      </c>
      <c r="V427" s="127">
        <v>0.232</v>
      </c>
      <c r="W427" s="127">
        <f>$V$427*$K$427</f>
        <v>3.48</v>
      </c>
      <c r="X427" s="127">
        <v>0</v>
      </c>
      <c r="Y427" s="127">
        <f>$X$427*$K$427</f>
        <v>0</v>
      </c>
      <c r="Z427" s="127">
        <v>0</v>
      </c>
      <c r="AA427" s="128">
        <f>$Z$427*$K$427</f>
        <v>0</v>
      </c>
      <c r="AR427" s="6" t="s">
        <v>397</v>
      </c>
      <c r="AT427" s="6" t="s">
        <v>154</v>
      </c>
      <c r="AU427" s="6" t="s">
        <v>91</v>
      </c>
      <c r="AY427" s="6" t="s">
        <v>153</v>
      </c>
      <c r="BE427" s="80">
        <f>IF($U$427="základní",$N$427,0)</f>
        <v>0</v>
      </c>
      <c r="BF427" s="80">
        <f>IF($U$427="snížená",$N$427,0)</f>
        <v>0</v>
      </c>
      <c r="BG427" s="80">
        <f>IF($U$427="zákl. přenesená",$N$427,0)</f>
        <v>0</v>
      </c>
      <c r="BH427" s="80">
        <f>IF($U$427="sníž. přenesená",$N$427,0)</f>
        <v>0</v>
      </c>
      <c r="BI427" s="80">
        <f>IF($U$427="nulová",$N$427,0)</f>
        <v>0</v>
      </c>
      <c r="BJ427" s="6" t="s">
        <v>21</v>
      </c>
      <c r="BK427" s="80">
        <f>ROUND($L$427*$K$427,2)</f>
        <v>0</v>
      </c>
      <c r="BL427" s="6" t="s">
        <v>397</v>
      </c>
    </row>
    <row r="428" spans="2:64" s="6" customFormat="1" ht="15.75" customHeight="1">
      <c r="B428" s="22"/>
      <c r="C428" s="146" t="s">
        <v>718</v>
      </c>
      <c r="D428" s="146" t="s">
        <v>251</v>
      </c>
      <c r="E428" s="147" t="s">
        <v>719</v>
      </c>
      <c r="F428" s="203" t="s">
        <v>720</v>
      </c>
      <c r="G428" s="204"/>
      <c r="H428" s="204"/>
      <c r="I428" s="204"/>
      <c r="J428" s="148" t="s">
        <v>157</v>
      </c>
      <c r="K428" s="149">
        <v>8</v>
      </c>
      <c r="L428" s="205">
        <v>0</v>
      </c>
      <c r="M428" s="204"/>
      <c r="N428" s="206">
        <f>ROUND($L$428*$K$428,2)</f>
        <v>0</v>
      </c>
      <c r="O428" s="199"/>
      <c r="P428" s="199"/>
      <c r="Q428" s="199"/>
      <c r="R428" s="23"/>
      <c r="T428" s="126"/>
      <c r="U428" s="29" t="s">
        <v>41</v>
      </c>
      <c r="V428" s="127">
        <v>0</v>
      </c>
      <c r="W428" s="127">
        <f>$V$428*$K$428</f>
        <v>0</v>
      </c>
      <c r="X428" s="127">
        <v>0.0004</v>
      </c>
      <c r="Y428" s="127">
        <f>$X$428*$K$428</f>
        <v>0.0032</v>
      </c>
      <c r="Z428" s="127">
        <v>0</v>
      </c>
      <c r="AA428" s="128">
        <f>$Z$428*$K$428</f>
        <v>0</v>
      </c>
      <c r="AR428" s="6" t="s">
        <v>606</v>
      </c>
      <c r="AT428" s="6" t="s">
        <v>251</v>
      </c>
      <c r="AU428" s="6" t="s">
        <v>91</v>
      </c>
      <c r="AY428" s="6" t="s">
        <v>153</v>
      </c>
      <c r="BE428" s="80">
        <f>IF($U$428="základní",$N$428,0)</f>
        <v>0</v>
      </c>
      <c r="BF428" s="80">
        <f>IF($U$428="snížená",$N$428,0)</f>
        <v>0</v>
      </c>
      <c r="BG428" s="80">
        <f>IF($U$428="zákl. přenesená",$N$428,0)</f>
        <v>0</v>
      </c>
      <c r="BH428" s="80">
        <f>IF($U$428="sníž. přenesená",$N$428,0)</f>
        <v>0</v>
      </c>
      <c r="BI428" s="80">
        <f>IF($U$428="nulová",$N$428,0)</f>
        <v>0</v>
      </c>
      <c r="BJ428" s="6" t="s">
        <v>21</v>
      </c>
      <c r="BK428" s="80">
        <f>ROUND($L$428*$K$428,2)</f>
        <v>0</v>
      </c>
      <c r="BL428" s="6" t="s">
        <v>606</v>
      </c>
    </row>
    <row r="429" spans="2:64" s="6" customFormat="1" ht="15.75" customHeight="1">
      <c r="B429" s="22"/>
      <c r="C429" s="146" t="s">
        <v>721</v>
      </c>
      <c r="D429" s="146" t="s">
        <v>251</v>
      </c>
      <c r="E429" s="147" t="s">
        <v>722</v>
      </c>
      <c r="F429" s="203" t="s">
        <v>723</v>
      </c>
      <c r="G429" s="204"/>
      <c r="H429" s="204"/>
      <c r="I429" s="204"/>
      <c r="J429" s="148" t="s">
        <v>157</v>
      </c>
      <c r="K429" s="149">
        <v>7</v>
      </c>
      <c r="L429" s="205">
        <v>0</v>
      </c>
      <c r="M429" s="204"/>
      <c r="N429" s="206">
        <f>ROUND($L$429*$K$429,2)</f>
        <v>0</v>
      </c>
      <c r="O429" s="199"/>
      <c r="P429" s="199"/>
      <c r="Q429" s="199"/>
      <c r="R429" s="23"/>
      <c r="T429" s="126"/>
      <c r="U429" s="29" t="s">
        <v>41</v>
      </c>
      <c r="V429" s="127">
        <v>0</v>
      </c>
      <c r="W429" s="127">
        <f>$V$429*$K$429</f>
        <v>0</v>
      </c>
      <c r="X429" s="127">
        <v>0.0004</v>
      </c>
      <c r="Y429" s="127">
        <f>$X$429*$K$429</f>
        <v>0.0028</v>
      </c>
      <c r="Z429" s="127">
        <v>0</v>
      </c>
      <c r="AA429" s="128">
        <f>$Z$429*$K$429</f>
        <v>0</v>
      </c>
      <c r="AR429" s="6" t="s">
        <v>606</v>
      </c>
      <c r="AT429" s="6" t="s">
        <v>251</v>
      </c>
      <c r="AU429" s="6" t="s">
        <v>91</v>
      </c>
      <c r="AY429" s="6" t="s">
        <v>153</v>
      </c>
      <c r="BE429" s="80">
        <f>IF($U$429="základní",$N$429,0)</f>
        <v>0</v>
      </c>
      <c r="BF429" s="80">
        <f>IF($U$429="snížená",$N$429,0)</f>
        <v>0</v>
      </c>
      <c r="BG429" s="80">
        <f>IF($U$429="zákl. přenesená",$N$429,0)</f>
        <v>0</v>
      </c>
      <c r="BH429" s="80">
        <f>IF($U$429="sníž. přenesená",$N$429,0)</f>
        <v>0</v>
      </c>
      <c r="BI429" s="80">
        <f>IF($U$429="nulová",$N$429,0)</f>
        <v>0</v>
      </c>
      <c r="BJ429" s="6" t="s">
        <v>21</v>
      </c>
      <c r="BK429" s="80">
        <f>ROUND($L$429*$K$429,2)</f>
        <v>0</v>
      </c>
      <c r="BL429" s="6" t="s">
        <v>606</v>
      </c>
    </row>
    <row r="430" spans="2:64" s="6" customFormat="1" ht="27" customHeight="1">
      <c r="B430" s="22"/>
      <c r="C430" s="122" t="s">
        <v>724</v>
      </c>
      <c r="D430" s="122" t="s">
        <v>154</v>
      </c>
      <c r="E430" s="123" t="s">
        <v>725</v>
      </c>
      <c r="F430" s="198" t="s">
        <v>726</v>
      </c>
      <c r="G430" s="199"/>
      <c r="H430" s="199"/>
      <c r="I430" s="199"/>
      <c r="J430" s="124" t="s">
        <v>157</v>
      </c>
      <c r="K430" s="125">
        <v>2</v>
      </c>
      <c r="L430" s="200">
        <v>0</v>
      </c>
      <c r="M430" s="199"/>
      <c r="N430" s="201">
        <f>ROUND($L$430*$K$430,2)</f>
        <v>0</v>
      </c>
      <c r="O430" s="199"/>
      <c r="P430" s="199"/>
      <c r="Q430" s="199"/>
      <c r="R430" s="23"/>
      <c r="T430" s="126"/>
      <c r="U430" s="29" t="s">
        <v>41</v>
      </c>
      <c r="V430" s="127">
        <v>0.569</v>
      </c>
      <c r="W430" s="127">
        <f>$V$430*$K$430</f>
        <v>1.138</v>
      </c>
      <c r="X430" s="127">
        <v>0</v>
      </c>
      <c r="Y430" s="127">
        <f>$X$430*$K$430</f>
        <v>0</v>
      </c>
      <c r="Z430" s="127">
        <v>0</v>
      </c>
      <c r="AA430" s="128">
        <f>$Z$430*$K$430</f>
        <v>0</v>
      </c>
      <c r="AR430" s="6" t="s">
        <v>397</v>
      </c>
      <c r="AT430" s="6" t="s">
        <v>154</v>
      </c>
      <c r="AU430" s="6" t="s">
        <v>91</v>
      </c>
      <c r="AY430" s="6" t="s">
        <v>153</v>
      </c>
      <c r="BE430" s="80">
        <f>IF($U$430="základní",$N$430,0)</f>
        <v>0</v>
      </c>
      <c r="BF430" s="80">
        <f>IF($U$430="snížená",$N$430,0)</f>
        <v>0</v>
      </c>
      <c r="BG430" s="80">
        <f>IF($U$430="zákl. přenesená",$N$430,0)</f>
        <v>0</v>
      </c>
      <c r="BH430" s="80">
        <f>IF($U$430="sníž. přenesená",$N$430,0)</f>
        <v>0</v>
      </c>
      <c r="BI430" s="80">
        <f>IF($U$430="nulová",$N$430,0)</f>
        <v>0</v>
      </c>
      <c r="BJ430" s="6" t="s">
        <v>21</v>
      </c>
      <c r="BK430" s="80">
        <f>ROUND($L$430*$K$430,2)</f>
        <v>0</v>
      </c>
      <c r="BL430" s="6" t="s">
        <v>397</v>
      </c>
    </row>
    <row r="431" spans="2:64" s="6" customFormat="1" ht="15.75" customHeight="1">
      <c r="B431" s="22"/>
      <c r="C431" s="146" t="s">
        <v>727</v>
      </c>
      <c r="D431" s="146" t="s">
        <v>251</v>
      </c>
      <c r="E431" s="147" t="s">
        <v>728</v>
      </c>
      <c r="F431" s="203" t="s">
        <v>729</v>
      </c>
      <c r="G431" s="204"/>
      <c r="H431" s="204"/>
      <c r="I431" s="204"/>
      <c r="J431" s="148" t="s">
        <v>157</v>
      </c>
      <c r="K431" s="149">
        <v>1</v>
      </c>
      <c r="L431" s="205">
        <v>0</v>
      </c>
      <c r="M431" s="204"/>
      <c r="N431" s="206">
        <f>ROUND($L$431*$K$431,2)</f>
        <v>0</v>
      </c>
      <c r="O431" s="199"/>
      <c r="P431" s="199"/>
      <c r="Q431" s="199"/>
      <c r="R431" s="23"/>
      <c r="T431" s="126"/>
      <c r="U431" s="29" t="s">
        <v>41</v>
      </c>
      <c r="V431" s="127">
        <v>0</v>
      </c>
      <c r="W431" s="127">
        <f>$V$431*$K$431</f>
        <v>0</v>
      </c>
      <c r="X431" s="127">
        <v>0.0004</v>
      </c>
      <c r="Y431" s="127">
        <f>$X$431*$K$431</f>
        <v>0.0004</v>
      </c>
      <c r="Z431" s="127">
        <v>0</v>
      </c>
      <c r="AA431" s="128">
        <f>$Z$431*$K$431</f>
        <v>0</v>
      </c>
      <c r="AR431" s="6" t="s">
        <v>606</v>
      </c>
      <c r="AT431" s="6" t="s">
        <v>251</v>
      </c>
      <c r="AU431" s="6" t="s">
        <v>91</v>
      </c>
      <c r="AY431" s="6" t="s">
        <v>153</v>
      </c>
      <c r="BE431" s="80">
        <f>IF($U$431="základní",$N$431,0)</f>
        <v>0</v>
      </c>
      <c r="BF431" s="80">
        <f>IF($U$431="snížená",$N$431,0)</f>
        <v>0</v>
      </c>
      <c r="BG431" s="80">
        <f>IF($U$431="zákl. přenesená",$N$431,0)</f>
        <v>0</v>
      </c>
      <c r="BH431" s="80">
        <f>IF($U$431="sníž. přenesená",$N$431,0)</f>
        <v>0</v>
      </c>
      <c r="BI431" s="80">
        <f>IF($U$431="nulová",$N$431,0)</f>
        <v>0</v>
      </c>
      <c r="BJ431" s="6" t="s">
        <v>21</v>
      </c>
      <c r="BK431" s="80">
        <f>ROUND($L$431*$K$431,2)</f>
        <v>0</v>
      </c>
      <c r="BL431" s="6" t="s">
        <v>606</v>
      </c>
    </row>
    <row r="432" spans="2:64" s="6" customFormat="1" ht="15.75" customHeight="1">
      <c r="B432" s="22"/>
      <c r="C432" s="146" t="s">
        <v>730</v>
      </c>
      <c r="D432" s="146" t="s">
        <v>251</v>
      </c>
      <c r="E432" s="147" t="s">
        <v>731</v>
      </c>
      <c r="F432" s="203" t="s">
        <v>732</v>
      </c>
      <c r="G432" s="204"/>
      <c r="H432" s="204"/>
      <c r="I432" s="204"/>
      <c r="J432" s="148" t="s">
        <v>157</v>
      </c>
      <c r="K432" s="149">
        <v>1</v>
      </c>
      <c r="L432" s="205">
        <v>0</v>
      </c>
      <c r="M432" s="204"/>
      <c r="N432" s="206">
        <f>ROUND($L$432*$K$432,2)</f>
        <v>0</v>
      </c>
      <c r="O432" s="199"/>
      <c r="P432" s="199"/>
      <c r="Q432" s="199"/>
      <c r="R432" s="23"/>
      <c r="T432" s="126"/>
      <c r="U432" s="29" t="s">
        <v>41</v>
      </c>
      <c r="V432" s="127">
        <v>0</v>
      </c>
      <c r="W432" s="127">
        <f>$V$432*$K$432</f>
        <v>0</v>
      </c>
      <c r="X432" s="127">
        <v>0.0004</v>
      </c>
      <c r="Y432" s="127">
        <f>$X$432*$K$432</f>
        <v>0.0004</v>
      </c>
      <c r="Z432" s="127">
        <v>0</v>
      </c>
      <c r="AA432" s="128">
        <f>$Z$432*$K$432</f>
        <v>0</v>
      </c>
      <c r="AR432" s="6" t="s">
        <v>606</v>
      </c>
      <c r="AT432" s="6" t="s">
        <v>251</v>
      </c>
      <c r="AU432" s="6" t="s">
        <v>91</v>
      </c>
      <c r="AY432" s="6" t="s">
        <v>153</v>
      </c>
      <c r="BE432" s="80">
        <f>IF($U$432="základní",$N$432,0)</f>
        <v>0</v>
      </c>
      <c r="BF432" s="80">
        <f>IF($U$432="snížená",$N$432,0)</f>
        <v>0</v>
      </c>
      <c r="BG432" s="80">
        <f>IF($U$432="zákl. přenesená",$N$432,0)</f>
        <v>0</v>
      </c>
      <c r="BH432" s="80">
        <f>IF($U$432="sníž. přenesená",$N$432,0)</f>
        <v>0</v>
      </c>
      <c r="BI432" s="80">
        <f>IF($U$432="nulová",$N$432,0)</f>
        <v>0</v>
      </c>
      <c r="BJ432" s="6" t="s">
        <v>21</v>
      </c>
      <c r="BK432" s="80">
        <f>ROUND($L$432*$K$432,2)</f>
        <v>0</v>
      </c>
      <c r="BL432" s="6" t="s">
        <v>606</v>
      </c>
    </row>
    <row r="433" spans="2:64" s="6" customFormat="1" ht="27" customHeight="1">
      <c r="B433" s="22"/>
      <c r="C433" s="122" t="s">
        <v>733</v>
      </c>
      <c r="D433" s="122" t="s">
        <v>154</v>
      </c>
      <c r="E433" s="123" t="s">
        <v>734</v>
      </c>
      <c r="F433" s="198" t="s">
        <v>735</v>
      </c>
      <c r="G433" s="199"/>
      <c r="H433" s="199"/>
      <c r="I433" s="199"/>
      <c r="J433" s="124" t="s">
        <v>157</v>
      </c>
      <c r="K433" s="125">
        <v>4</v>
      </c>
      <c r="L433" s="200">
        <v>0</v>
      </c>
      <c r="M433" s="199"/>
      <c r="N433" s="201">
        <f>ROUND($L$433*$K$433,2)</f>
        <v>0</v>
      </c>
      <c r="O433" s="199"/>
      <c r="P433" s="199"/>
      <c r="Q433" s="199"/>
      <c r="R433" s="23"/>
      <c r="T433" s="126"/>
      <c r="U433" s="29" t="s">
        <v>41</v>
      </c>
      <c r="V433" s="127">
        <v>0.568</v>
      </c>
      <c r="W433" s="127">
        <f>$V$433*$K$433</f>
        <v>2.272</v>
      </c>
      <c r="X433" s="127">
        <v>0</v>
      </c>
      <c r="Y433" s="127">
        <f>$X$433*$K$433</f>
        <v>0</v>
      </c>
      <c r="Z433" s="127">
        <v>0</v>
      </c>
      <c r="AA433" s="128">
        <f>$Z$433*$K$433</f>
        <v>0</v>
      </c>
      <c r="AR433" s="6" t="s">
        <v>397</v>
      </c>
      <c r="AT433" s="6" t="s">
        <v>154</v>
      </c>
      <c r="AU433" s="6" t="s">
        <v>91</v>
      </c>
      <c r="AY433" s="6" t="s">
        <v>153</v>
      </c>
      <c r="BE433" s="80">
        <f>IF($U$433="základní",$N$433,0)</f>
        <v>0</v>
      </c>
      <c r="BF433" s="80">
        <f>IF($U$433="snížená",$N$433,0)</f>
        <v>0</v>
      </c>
      <c r="BG433" s="80">
        <f>IF($U$433="zákl. přenesená",$N$433,0)</f>
        <v>0</v>
      </c>
      <c r="BH433" s="80">
        <f>IF($U$433="sníž. přenesená",$N$433,0)</f>
        <v>0</v>
      </c>
      <c r="BI433" s="80">
        <f>IF($U$433="nulová",$N$433,0)</f>
        <v>0</v>
      </c>
      <c r="BJ433" s="6" t="s">
        <v>21</v>
      </c>
      <c r="BK433" s="80">
        <f>ROUND($L$433*$K$433,2)</f>
        <v>0</v>
      </c>
      <c r="BL433" s="6" t="s">
        <v>397</v>
      </c>
    </row>
    <row r="434" spans="2:64" s="6" customFormat="1" ht="15.75" customHeight="1">
      <c r="B434" s="22"/>
      <c r="C434" s="146" t="s">
        <v>736</v>
      </c>
      <c r="D434" s="146" t="s">
        <v>251</v>
      </c>
      <c r="E434" s="147" t="s">
        <v>737</v>
      </c>
      <c r="F434" s="203" t="s">
        <v>738</v>
      </c>
      <c r="G434" s="204"/>
      <c r="H434" s="204"/>
      <c r="I434" s="204"/>
      <c r="J434" s="148" t="s">
        <v>157</v>
      </c>
      <c r="K434" s="149">
        <v>3</v>
      </c>
      <c r="L434" s="205">
        <v>0</v>
      </c>
      <c r="M434" s="204"/>
      <c r="N434" s="206">
        <f>ROUND($L$434*$K$434,2)</f>
        <v>0</v>
      </c>
      <c r="O434" s="199"/>
      <c r="P434" s="199"/>
      <c r="Q434" s="199"/>
      <c r="R434" s="23"/>
      <c r="T434" s="126"/>
      <c r="U434" s="29" t="s">
        <v>41</v>
      </c>
      <c r="V434" s="127">
        <v>0</v>
      </c>
      <c r="W434" s="127">
        <f>$V$434*$K$434</f>
        <v>0</v>
      </c>
      <c r="X434" s="127">
        <v>0.00047</v>
      </c>
      <c r="Y434" s="127">
        <f>$X$434*$K$434</f>
        <v>0.00141</v>
      </c>
      <c r="Z434" s="127">
        <v>0</v>
      </c>
      <c r="AA434" s="128">
        <f>$Z$434*$K$434</f>
        <v>0</v>
      </c>
      <c r="AR434" s="6" t="s">
        <v>606</v>
      </c>
      <c r="AT434" s="6" t="s">
        <v>251</v>
      </c>
      <c r="AU434" s="6" t="s">
        <v>91</v>
      </c>
      <c r="AY434" s="6" t="s">
        <v>153</v>
      </c>
      <c r="BE434" s="80">
        <f>IF($U$434="základní",$N$434,0)</f>
        <v>0</v>
      </c>
      <c r="BF434" s="80">
        <f>IF($U$434="snížená",$N$434,0)</f>
        <v>0</v>
      </c>
      <c r="BG434" s="80">
        <f>IF($U$434="zákl. přenesená",$N$434,0)</f>
        <v>0</v>
      </c>
      <c r="BH434" s="80">
        <f>IF($U$434="sníž. přenesená",$N$434,0)</f>
        <v>0</v>
      </c>
      <c r="BI434" s="80">
        <f>IF($U$434="nulová",$N$434,0)</f>
        <v>0</v>
      </c>
      <c r="BJ434" s="6" t="s">
        <v>21</v>
      </c>
      <c r="BK434" s="80">
        <f>ROUND($L$434*$K$434,2)</f>
        <v>0</v>
      </c>
      <c r="BL434" s="6" t="s">
        <v>606</v>
      </c>
    </row>
    <row r="435" spans="2:64" s="6" customFormat="1" ht="15.75" customHeight="1">
      <c r="B435" s="22"/>
      <c r="C435" s="146" t="s">
        <v>739</v>
      </c>
      <c r="D435" s="146" t="s">
        <v>251</v>
      </c>
      <c r="E435" s="147" t="s">
        <v>740</v>
      </c>
      <c r="F435" s="203" t="s">
        <v>741</v>
      </c>
      <c r="G435" s="204"/>
      <c r="H435" s="204"/>
      <c r="I435" s="204"/>
      <c r="J435" s="148" t="s">
        <v>157</v>
      </c>
      <c r="K435" s="149">
        <v>1</v>
      </c>
      <c r="L435" s="205">
        <v>0</v>
      </c>
      <c r="M435" s="204"/>
      <c r="N435" s="206">
        <f>ROUND($L$435*$K$435,2)</f>
        <v>0</v>
      </c>
      <c r="O435" s="199"/>
      <c r="P435" s="199"/>
      <c r="Q435" s="199"/>
      <c r="R435" s="23"/>
      <c r="T435" s="126"/>
      <c r="U435" s="29" t="s">
        <v>41</v>
      </c>
      <c r="V435" s="127">
        <v>0</v>
      </c>
      <c r="W435" s="127">
        <f>$V$435*$K$435</f>
        <v>0</v>
      </c>
      <c r="X435" s="127">
        <v>0.00047</v>
      </c>
      <c r="Y435" s="127">
        <f>$X$435*$K$435</f>
        <v>0.00047</v>
      </c>
      <c r="Z435" s="127">
        <v>0</v>
      </c>
      <c r="AA435" s="128">
        <f>$Z$435*$K$435</f>
        <v>0</v>
      </c>
      <c r="AR435" s="6" t="s">
        <v>606</v>
      </c>
      <c r="AT435" s="6" t="s">
        <v>251</v>
      </c>
      <c r="AU435" s="6" t="s">
        <v>91</v>
      </c>
      <c r="AY435" s="6" t="s">
        <v>153</v>
      </c>
      <c r="BE435" s="80">
        <f>IF($U$435="základní",$N$435,0)</f>
        <v>0</v>
      </c>
      <c r="BF435" s="80">
        <f>IF($U$435="snížená",$N$435,0)</f>
        <v>0</v>
      </c>
      <c r="BG435" s="80">
        <f>IF($U$435="zákl. přenesená",$N$435,0)</f>
        <v>0</v>
      </c>
      <c r="BH435" s="80">
        <f>IF($U$435="sníž. přenesená",$N$435,0)</f>
        <v>0</v>
      </c>
      <c r="BI435" s="80">
        <f>IF($U$435="nulová",$N$435,0)</f>
        <v>0</v>
      </c>
      <c r="BJ435" s="6" t="s">
        <v>21</v>
      </c>
      <c r="BK435" s="80">
        <f>ROUND($L$435*$K$435,2)</f>
        <v>0</v>
      </c>
      <c r="BL435" s="6" t="s">
        <v>606</v>
      </c>
    </row>
    <row r="436" spans="2:64" s="6" customFormat="1" ht="27" customHeight="1">
      <c r="B436" s="22"/>
      <c r="C436" s="122" t="s">
        <v>742</v>
      </c>
      <c r="D436" s="122" t="s">
        <v>154</v>
      </c>
      <c r="E436" s="123" t="s">
        <v>743</v>
      </c>
      <c r="F436" s="198" t="s">
        <v>744</v>
      </c>
      <c r="G436" s="199"/>
      <c r="H436" s="199"/>
      <c r="I436" s="199"/>
      <c r="J436" s="124" t="s">
        <v>157</v>
      </c>
      <c r="K436" s="125">
        <v>1</v>
      </c>
      <c r="L436" s="200">
        <v>0</v>
      </c>
      <c r="M436" s="199"/>
      <c r="N436" s="201">
        <f>ROUND($L$436*$K$436,2)</f>
        <v>0</v>
      </c>
      <c r="O436" s="199"/>
      <c r="P436" s="199"/>
      <c r="Q436" s="199"/>
      <c r="R436" s="23"/>
      <c r="T436" s="126"/>
      <c r="U436" s="29" t="s">
        <v>41</v>
      </c>
      <c r="V436" s="127">
        <v>0.738</v>
      </c>
      <c r="W436" s="127">
        <f>$V$436*$K$436</f>
        <v>0.738</v>
      </c>
      <c r="X436" s="127">
        <v>0</v>
      </c>
      <c r="Y436" s="127">
        <f>$X$436*$K$436</f>
        <v>0</v>
      </c>
      <c r="Z436" s="127">
        <v>0</v>
      </c>
      <c r="AA436" s="128">
        <f>$Z$436*$K$436</f>
        <v>0</v>
      </c>
      <c r="AR436" s="6" t="s">
        <v>397</v>
      </c>
      <c r="AT436" s="6" t="s">
        <v>154</v>
      </c>
      <c r="AU436" s="6" t="s">
        <v>91</v>
      </c>
      <c r="AY436" s="6" t="s">
        <v>153</v>
      </c>
      <c r="BE436" s="80">
        <f>IF($U$436="základní",$N$436,0)</f>
        <v>0</v>
      </c>
      <c r="BF436" s="80">
        <f>IF($U$436="snížená",$N$436,0)</f>
        <v>0</v>
      </c>
      <c r="BG436" s="80">
        <f>IF($U$436="zákl. přenesená",$N$436,0)</f>
        <v>0</v>
      </c>
      <c r="BH436" s="80">
        <f>IF($U$436="sníž. přenesená",$N$436,0)</f>
        <v>0</v>
      </c>
      <c r="BI436" s="80">
        <f>IF($U$436="nulová",$N$436,0)</f>
        <v>0</v>
      </c>
      <c r="BJ436" s="6" t="s">
        <v>21</v>
      </c>
      <c r="BK436" s="80">
        <f>ROUND($L$436*$K$436,2)</f>
        <v>0</v>
      </c>
      <c r="BL436" s="6" t="s">
        <v>397</v>
      </c>
    </row>
    <row r="437" spans="2:64" s="6" customFormat="1" ht="15.75" customHeight="1">
      <c r="B437" s="22"/>
      <c r="C437" s="146" t="s">
        <v>745</v>
      </c>
      <c r="D437" s="146" t="s">
        <v>251</v>
      </c>
      <c r="E437" s="147" t="s">
        <v>746</v>
      </c>
      <c r="F437" s="203" t="s">
        <v>747</v>
      </c>
      <c r="G437" s="204"/>
      <c r="H437" s="204"/>
      <c r="I437" s="204"/>
      <c r="J437" s="148" t="s">
        <v>157</v>
      </c>
      <c r="K437" s="149">
        <v>1</v>
      </c>
      <c r="L437" s="205">
        <v>0</v>
      </c>
      <c r="M437" s="204"/>
      <c r="N437" s="206">
        <f>ROUND($L$437*$K$437,2)</f>
        <v>0</v>
      </c>
      <c r="O437" s="199"/>
      <c r="P437" s="199"/>
      <c r="Q437" s="199"/>
      <c r="R437" s="23"/>
      <c r="T437" s="126"/>
      <c r="U437" s="29" t="s">
        <v>41</v>
      </c>
      <c r="V437" s="127">
        <v>0</v>
      </c>
      <c r="W437" s="127">
        <f>$V$437*$K$437</f>
        <v>0</v>
      </c>
      <c r="X437" s="127">
        <v>0.00035</v>
      </c>
      <c r="Y437" s="127">
        <f>$X$437*$K$437</f>
        <v>0.00035</v>
      </c>
      <c r="Z437" s="127">
        <v>0</v>
      </c>
      <c r="AA437" s="128">
        <f>$Z$437*$K$437</f>
        <v>0</v>
      </c>
      <c r="AR437" s="6" t="s">
        <v>606</v>
      </c>
      <c r="AT437" s="6" t="s">
        <v>251</v>
      </c>
      <c r="AU437" s="6" t="s">
        <v>91</v>
      </c>
      <c r="AY437" s="6" t="s">
        <v>153</v>
      </c>
      <c r="BE437" s="80">
        <f>IF($U$437="základní",$N$437,0)</f>
        <v>0</v>
      </c>
      <c r="BF437" s="80">
        <f>IF($U$437="snížená",$N$437,0)</f>
        <v>0</v>
      </c>
      <c r="BG437" s="80">
        <f>IF($U$437="zákl. přenesená",$N$437,0)</f>
        <v>0</v>
      </c>
      <c r="BH437" s="80">
        <f>IF($U$437="sníž. přenesená",$N$437,0)</f>
        <v>0</v>
      </c>
      <c r="BI437" s="80">
        <f>IF($U$437="nulová",$N$437,0)</f>
        <v>0</v>
      </c>
      <c r="BJ437" s="6" t="s">
        <v>21</v>
      </c>
      <c r="BK437" s="80">
        <f>ROUND($L$437*$K$437,2)</f>
        <v>0</v>
      </c>
      <c r="BL437" s="6" t="s">
        <v>606</v>
      </c>
    </row>
    <row r="438" spans="2:64" s="6" customFormat="1" ht="27" customHeight="1">
      <c r="B438" s="22"/>
      <c r="C438" s="122" t="s">
        <v>748</v>
      </c>
      <c r="D438" s="122" t="s">
        <v>154</v>
      </c>
      <c r="E438" s="123" t="s">
        <v>749</v>
      </c>
      <c r="F438" s="198" t="s">
        <v>750</v>
      </c>
      <c r="G438" s="199"/>
      <c r="H438" s="199"/>
      <c r="I438" s="199"/>
      <c r="J438" s="124" t="s">
        <v>157</v>
      </c>
      <c r="K438" s="125">
        <v>1</v>
      </c>
      <c r="L438" s="200">
        <v>0</v>
      </c>
      <c r="M438" s="199"/>
      <c r="N438" s="201">
        <f>ROUND($L$438*$K$438,2)</f>
        <v>0</v>
      </c>
      <c r="O438" s="199"/>
      <c r="P438" s="199"/>
      <c r="Q438" s="199"/>
      <c r="R438" s="23"/>
      <c r="T438" s="126"/>
      <c r="U438" s="29" t="s">
        <v>41</v>
      </c>
      <c r="V438" s="127">
        <v>1.899</v>
      </c>
      <c r="W438" s="127">
        <f>$V$438*$K$438</f>
        <v>1.899</v>
      </c>
      <c r="X438" s="127">
        <v>0</v>
      </c>
      <c r="Y438" s="127">
        <f>$X$438*$K$438</f>
        <v>0</v>
      </c>
      <c r="Z438" s="127">
        <v>0</v>
      </c>
      <c r="AA438" s="128">
        <f>$Z$438*$K$438</f>
        <v>0</v>
      </c>
      <c r="AR438" s="6" t="s">
        <v>397</v>
      </c>
      <c r="AT438" s="6" t="s">
        <v>154</v>
      </c>
      <c r="AU438" s="6" t="s">
        <v>91</v>
      </c>
      <c r="AY438" s="6" t="s">
        <v>153</v>
      </c>
      <c r="BE438" s="80">
        <f>IF($U$438="základní",$N$438,0)</f>
        <v>0</v>
      </c>
      <c r="BF438" s="80">
        <f>IF($U$438="snížená",$N$438,0)</f>
        <v>0</v>
      </c>
      <c r="BG438" s="80">
        <f>IF($U$438="zákl. přenesená",$N$438,0)</f>
        <v>0</v>
      </c>
      <c r="BH438" s="80">
        <f>IF($U$438="sníž. přenesená",$N$438,0)</f>
        <v>0</v>
      </c>
      <c r="BI438" s="80">
        <f>IF($U$438="nulová",$N$438,0)</f>
        <v>0</v>
      </c>
      <c r="BJ438" s="6" t="s">
        <v>21</v>
      </c>
      <c r="BK438" s="80">
        <f>ROUND($L$438*$K$438,2)</f>
        <v>0</v>
      </c>
      <c r="BL438" s="6" t="s">
        <v>397</v>
      </c>
    </row>
    <row r="439" spans="2:64" s="6" customFormat="1" ht="15.75" customHeight="1">
      <c r="B439" s="22"/>
      <c r="C439" s="146" t="s">
        <v>751</v>
      </c>
      <c r="D439" s="146" t="s">
        <v>251</v>
      </c>
      <c r="E439" s="147" t="s">
        <v>752</v>
      </c>
      <c r="F439" s="203" t="s">
        <v>753</v>
      </c>
      <c r="G439" s="204"/>
      <c r="H439" s="204"/>
      <c r="I439" s="204"/>
      <c r="J439" s="148" t="s">
        <v>157</v>
      </c>
      <c r="K439" s="149">
        <v>1</v>
      </c>
      <c r="L439" s="205">
        <v>0</v>
      </c>
      <c r="M439" s="204"/>
      <c r="N439" s="206">
        <f>ROUND($L$439*$K$439,2)</f>
        <v>0</v>
      </c>
      <c r="O439" s="199"/>
      <c r="P439" s="199"/>
      <c r="Q439" s="199"/>
      <c r="R439" s="23"/>
      <c r="T439" s="126"/>
      <c r="U439" s="29" t="s">
        <v>41</v>
      </c>
      <c r="V439" s="127">
        <v>0</v>
      </c>
      <c r="W439" s="127">
        <f>$V$439*$K$439</f>
        <v>0</v>
      </c>
      <c r="X439" s="127">
        <v>0.008</v>
      </c>
      <c r="Y439" s="127">
        <f>$X$439*$K$439</f>
        <v>0.008</v>
      </c>
      <c r="Z439" s="127">
        <v>0</v>
      </c>
      <c r="AA439" s="128">
        <f>$Z$439*$K$439</f>
        <v>0</v>
      </c>
      <c r="AR439" s="6" t="s">
        <v>606</v>
      </c>
      <c r="AT439" s="6" t="s">
        <v>251</v>
      </c>
      <c r="AU439" s="6" t="s">
        <v>91</v>
      </c>
      <c r="AY439" s="6" t="s">
        <v>153</v>
      </c>
      <c r="BE439" s="80">
        <f>IF($U$439="základní",$N$439,0)</f>
        <v>0</v>
      </c>
      <c r="BF439" s="80">
        <f>IF($U$439="snížená",$N$439,0)</f>
        <v>0</v>
      </c>
      <c r="BG439" s="80">
        <f>IF($U$439="zákl. přenesená",$N$439,0)</f>
        <v>0</v>
      </c>
      <c r="BH439" s="80">
        <f>IF($U$439="sníž. přenesená",$N$439,0)</f>
        <v>0</v>
      </c>
      <c r="BI439" s="80">
        <f>IF($U$439="nulová",$N$439,0)</f>
        <v>0</v>
      </c>
      <c r="BJ439" s="6" t="s">
        <v>21</v>
      </c>
      <c r="BK439" s="80">
        <f>ROUND($L$439*$K$439,2)</f>
        <v>0</v>
      </c>
      <c r="BL439" s="6" t="s">
        <v>606</v>
      </c>
    </row>
    <row r="440" spans="2:64" s="6" customFormat="1" ht="15.75" customHeight="1">
      <c r="B440" s="22"/>
      <c r="C440" s="146" t="s">
        <v>754</v>
      </c>
      <c r="D440" s="146" t="s">
        <v>251</v>
      </c>
      <c r="E440" s="147" t="s">
        <v>755</v>
      </c>
      <c r="F440" s="203" t="s">
        <v>756</v>
      </c>
      <c r="G440" s="204"/>
      <c r="H440" s="204"/>
      <c r="I440" s="204"/>
      <c r="J440" s="148" t="s">
        <v>157</v>
      </c>
      <c r="K440" s="149">
        <v>2</v>
      </c>
      <c r="L440" s="205">
        <v>0</v>
      </c>
      <c r="M440" s="204"/>
      <c r="N440" s="206">
        <f>ROUND($L$440*$K$440,2)</f>
        <v>0</v>
      </c>
      <c r="O440" s="199"/>
      <c r="P440" s="199"/>
      <c r="Q440" s="199"/>
      <c r="R440" s="23"/>
      <c r="T440" s="126"/>
      <c r="U440" s="29" t="s">
        <v>41</v>
      </c>
      <c r="V440" s="127">
        <v>0</v>
      </c>
      <c r="W440" s="127">
        <f>$V$440*$K$440</f>
        <v>0</v>
      </c>
      <c r="X440" s="127">
        <v>0.01</v>
      </c>
      <c r="Y440" s="127">
        <f>$X$440*$K$440</f>
        <v>0.02</v>
      </c>
      <c r="Z440" s="127">
        <v>0</v>
      </c>
      <c r="AA440" s="128">
        <f>$Z$440*$K$440</f>
        <v>0</v>
      </c>
      <c r="AR440" s="6" t="s">
        <v>606</v>
      </c>
      <c r="AT440" s="6" t="s">
        <v>251</v>
      </c>
      <c r="AU440" s="6" t="s">
        <v>91</v>
      </c>
      <c r="AY440" s="6" t="s">
        <v>153</v>
      </c>
      <c r="BE440" s="80">
        <f>IF($U$440="základní",$N$440,0)</f>
        <v>0</v>
      </c>
      <c r="BF440" s="80">
        <f>IF($U$440="snížená",$N$440,0)</f>
        <v>0</v>
      </c>
      <c r="BG440" s="80">
        <f>IF($U$440="zákl. přenesená",$N$440,0)</f>
        <v>0</v>
      </c>
      <c r="BH440" s="80">
        <f>IF($U$440="sníž. přenesená",$N$440,0)</f>
        <v>0</v>
      </c>
      <c r="BI440" s="80">
        <f>IF($U$440="nulová",$N$440,0)</f>
        <v>0</v>
      </c>
      <c r="BJ440" s="6" t="s">
        <v>21</v>
      </c>
      <c r="BK440" s="80">
        <f>ROUND($L$440*$K$440,2)</f>
        <v>0</v>
      </c>
      <c r="BL440" s="6" t="s">
        <v>606</v>
      </c>
    </row>
    <row r="441" spans="2:64" s="6" customFormat="1" ht="27" customHeight="1">
      <c r="B441" s="22"/>
      <c r="C441" s="122" t="s">
        <v>757</v>
      </c>
      <c r="D441" s="122" t="s">
        <v>154</v>
      </c>
      <c r="E441" s="123" t="s">
        <v>758</v>
      </c>
      <c r="F441" s="198" t="s">
        <v>759</v>
      </c>
      <c r="G441" s="199"/>
      <c r="H441" s="199"/>
      <c r="I441" s="199"/>
      <c r="J441" s="124" t="s">
        <v>157</v>
      </c>
      <c r="K441" s="125">
        <v>1</v>
      </c>
      <c r="L441" s="200">
        <v>0</v>
      </c>
      <c r="M441" s="199"/>
      <c r="N441" s="201">
        <f>ROUND($L$441*$K$441,2)</f>
        <v>0</v>
      </c>
      <c r="O441" s="199"/>
      <c r="P441" s="199"/>
      <c r="Q441" s="199"/>
      <c r="R441" s="23"/>
      <c r="T441" s="126"/>
      <c r="U441" s="29" t="s">
        <v>41</v>
      </c>
      <c r="V441" s="127">
        <v>0.548</v>
      </c>
      <c r="W441" s="127">
        <f>$V$441*$K$441</f>
        <v>0.548</v>
      </c>
      <c r="X441" s="127">
        <v>0</v>
      </c>
      <c r="Y441" s="127">
        <f>$X$441*$K$441</f>
        <v>0</v>
      </c>
      <c r="Z441" s="127">
        <v>0</v>
      </c>
      <c r="AA441" s="128">
        <f>$Z$441*$K$441</f>
        <v>0</v>
      </c>
      <c r="AR441" s="6" t="s">
        <v>397</v>
      </c>
      <c r="AT441" s="6" t="s">
        <v>154</v>
      </c>
      <c r="AU441" s="6" t="s">
        <v>91</v>
      </c>
      <c r="AY441" s="6" t="s">
        <v>153</v>
      </c>
      <c r="BE441" s="80">
        <f>IF($U$441="základní",$N$441,0)</f>
        <v>0</v>
      </c>
      <c r="BF441" s="80">
        <f>IF($U$441="snížená",$N$441,0)</f>
        <v>0</v>
      </c>
      <c r="BG441" s="80">
        <f>IF($U$441="zákl. přenesená",$N$441,0)</f>
        <v>0</v>
      </c>
      <c r="BH441" s="80">
        <f>IF($U$441="sníž. přenesená",$N$441,0)</f>
        <v>0</v>
      </c>
      <c r="BI441" s="80">
        <f>IF($U$441="nulová",$N$441,0)</f>
        <v>0</v>
      </c>
      <c r="BJ441" s="6" t="s">
        <v>21</v>
      </c>
      <c r="BK441" s="80">
        <f>ROUND($L$441*$K$441,2)</f>
        <v>0</v>
      </c>
      <c r="BL441" s="6" t="s">
        <v>397</v>
      </c>
    </row>
    <row r="442" spans="2:64" s="6" customFormat="1" ht="15.75" customHeight="1">
      <c r="B442" s="22"/>
      <c r="C442" s="146" t="s">
        <v>760</v>
      </c>
      <c r="D442" s="146" t="s">
        <v>251</v>
      </c>
      <c r="E442" s="147" t="s">
        <v>761</v>
      </c>
      <c r="F442" s="203" t="s">
        <v>762</v>
      </c>
      <c r="G442" s="204"/>
      <c r="H442" s="204"/>
      <c r="I442" s="204"/>
      <c r="J442" s="148" t="s">
        <v>157</v>
      </c>
      <c r="K442" s="149">
        <v>1</v>
      </c>
      <c r="L442" s="205">
        <v>0</v>
      </c>
      <c r="M442" s="204"/>
      <c r="N442" s="206">
        <f>ROUND($L$442*$K$442,2)</f>
        <v>0</v>
      </c>
      <c r="O442" s="199"/>
      <c r="P442" s="199"/>
      <c r="Q442" s="199"/>
      <c r="R442" s="23"/>
      <c r="T442" s="126"/>
      <c r="U442" s="29" t="s">
        <v>41</v>
      </c>
      <c r="V442" s="127">
        <v>0</v>
      </c>
      <c r="W442" s="127">
        <f>$V$442*$K$442</f>
        <v>0</v>
      </c>
      <c r="X442" s="127">
        <v>0.0016</v>
      </c>
      <c r="Y442" s="127">
        <f>$X$442*$K$442</f>
        <v>0.0016</v>
      </c>
      <c r="Z442" s="127">
        <v>0</v>
      </c>
      <c r="AA442" s="128">
        <f>$Z$442*$K$442</f>
        <v>0</v>
      </c>
      <c r="AR442" s="6" t="s">
        <v>606</v>
      </c>
      <c r="AT442" s="6" t="s">
        <v>251</v>
      </c>
      <c r="AU442" s="6" t="s">
        <v>91</v>
      </c>
      <c r="AY442" s="6" t="s">
        <v>153</v>
      </c>
      <c r="BE442" s="80">
        <f>IF($U$442="základní",$N$442,0)</f>
        <v>0</v>
      </c>
      <c r="BF442" s="80">
        <f>IF($U$442="snížená",$N$442,0)</f>
        <v>0</v>
      </c>
      <c r="BG442" s="80">
        <f>IF($U$442="zákl. přenesená",$N$442,0)</f>
        <v>0</v>
      </c>
      <c r="BH442" s="80">
        <f>IF($U$442="sníž. přenesená",$N$442,0)</f>
        <v>0</v>
      </c>
      <c r="BI442" s="80">
        <f>IF($U$442="nulová",$N$442,0)</f>
        <v>0</v>
      </c>
      <c r="BJ442" s="6" t="s">
        <v>21</v>
      </c>
      <c r="BK442" s="80">
        <f>ROUND($L$442*$K$442,2)</f>
        <v>0</v>
      </c>
      <c r="BL442" s="6" t="s">
        <v>606</v>
      </c>
    </row>
    <row r="443" spans="2:64" s="6" customFormat="1" ht="27" customHeight="1">
      <c r="B443" s="22"/>
      <c r="C443" s="122" t="s">
        <v>763</v>
      </c>
      <c r="D443" s="122" t="s">
        <v>154</v>
      </c>
      <c r="E443" s="123" t="s">
        <v>764</v>
      </c>
      <c r="F443" s="198" t="s">
        <v>765</v>
      </c>
      <c r="G443" s="199"/>
      <c r="H443" s="199"/>
      <c r="I443" s="199"/>
      <c r="J443" s="124" t="s">
        <v>157</v>
      </c>
      <c r="K443" s="125">
        <v>15</v>
      </c>
      <c r="L443" s="200">
        <v>0</v>
      </c>
      <c r="M443" s="199"/>
      <c r="N443" s="201">
        <f>ROUND($L$443*$K$443,2)</f>
        <v>0</v>
      </c>
      <c r="O443" s="199"/>
      <c r="P443" s="199"/>
      <c r="Q443" s="199"/>
      <c r="R443" s="23"/>
      <c r="T443" s="126"/>
      <c r="U443" s="29" t="s">
        <v>41</v>
      </c>
      <c r="V443" s="127">
        <v>0.78</v>
      </c>
      <c r="W443" s="127">
        <f>$V$443*$K$443</f>
        <v>11.700000000000001</v>
      </c>
      <c r="X443" s="127">
        <v>0</v>
      </c>
      <c r="Y443" s="127">
        <f>$X$443*$K$443</f>
        <v>0</v>
      </c>
      <c r="Z443" s="127">
        <v>0</v>
      </c>
      <c r="AA443" s="128">
        <f>$Z$443*$K$443</f>
        <v>0</v>
      </c>
      <c r="AR443" s="6" t="s">
        <v>397</v>
      </c>
      <c r="AT443" s="6" t="s">
        <v>154</v>
      </c>
      <c r="AU443" s="6" t="s">
        <v>91</v>
      </c>
      <c r="AY443" s="6" t="s">
        <v>153</v>
      </c>
      <c r="BE443" s="80">
        <f>IF($U$443="základní",$N$443,0)</f>
        <v>0</v>
      </c>
      <c r="BF443" s="80">
        <f>IF($U$443="snížená",$N$443,0)</f>
        <v>0</v>
      </c>
      <c r="BG443" s="80">
        <f>IF($U$443="zákl. přenesená",$N$443,0)</f>
        <v>0</v>
      </c>
      <c r="BH443" s="80">
        <f>IF($U$443="sníž. přenesená",$N$443,0)</f>
        <v>0</v>
      </c>
      <c r="BI443" s="80">
        <f>IF($U$443="nulová",$N$443,0)</f>
        <v>0</v>
      </c>
      <c r="BJ443" s="6" t="s">
        <v>21</v>
      </c>
      <c r="BK443" s="80">
        <f>ROUND($L$443*$K$443,2)</f>
        <v>0</v>
      </c>
      <c r="BL443" s="6" t="s">
        <v>397</v>
      </c>
    </row>
    <row r="444" spans="2:64" s="6" customFormat="1" ht="27" customHeight="1">
      <c r="B444" s="22"/>
      <c r="C444" s="146" t="s">
        <v>766</v>
      </c>
      <c r="D444" s="146" t="s">
        <v>251</v>
      </c>
      <c r="E444" s="147" t="s">
        <v>767</v>
      </c>
      <c r="F444" s="203" t="s">
        <v>768</v>
      </c>
      <c r="G444" s="204"/>
      <c r="H444" s="204"/>
      <c r="I444" s="204"/>
      <c r="J444" s="148" t="s">
        <v>157</v>
      </c>
      <c r="K444" s="149">
        <v>15</v>
      </c>
      <c r="L444" s="205">
        <v>0</v>
      </c>
      <c r="M444" s="204"/>
      <c r="N444" s="206">
        <f>ROUND($L$444*$K$444,2)</f>
        <v>0</v>
      </c>
      <c r="O444" s="199"/>
      <c r="P444" s="199"/>
      <c r="Q444" s="199"/>
      <c r="R444" s="23"/>
      <c r="T444" s="126"/>
      <c r="U444" s="29" t="s">
        <v>41</v>
      </c>
      <c r="V444" s="127">
        <v>0</v>
      </c>
      <c r="W444" s="127">
        <f>$V$444*$K$444</f>
        <v>0</v>
      </c>
      <c r="X444" s="127">
        <v>0.0008</v>
      </c>
      <c r="Y444" s="127">
        <f>$X$444*$K$444</f>
        <v>0.012</v>
      </c>
      <c r="Z444" s="127">
        <v>0</v>
      </c>
      <c r="AA444" s="128">
        <f>$Z$444*$K$444</f>
        <v>0</v>
      </c>
      <c r="AR444" s="6" t="s">
        <v>606</v>
      </c>
      <c r="AT444" s="6" t="s">
        <v>251</v>
      </c>
      <c r="AU444" s="6" t="s">
        <v>91</v>
      </c>
      <c r="AY444" s="6" t="s">
        <v>153</v>
      </c>
      <c r="BE444" s="80">
        <f>IF($U$444="základní",$N$444,0)</f>
        <v>0</v>
      </c>
      <c r="BF444" s="80">
        <f>IF($U$444="snížená",$N$444,0)</f>
        <v>0</v>
      </c>
      <c r="BG444" s="80">
        <f>IF($U$444="zákl. přenesená",$N$444,0)</f>
        <v>0</v>
      </c>
      <c r="BH444" s="80">
        <f>IF($U$444="sníž. přenesená",$N$444,0)</f>
        <v>0</v>
      </c>
      <c r="BI444" s="80">
        <f>IF($U$444="nulová",$N$444,0)</f>
        <v>0</v>
      </c>
      <c r="BJ444" s="6" t="s">
        <v>21</v>
      </c>
      <c r="BK444" s="80">
        <f>ROUND($L$444*$K$444,2)</f>
        <v>0</v>
      </c>
      <c r="BL444" s="6" t="s">
        <v>606</v>
      </c>
    </row>
    <row r="445" spans="2:64" s="6" customFormat="1" ht="27" customHeight="1">
      <c r="B445" s="22"/>
      <c r="C445" s="122" t="s">
        <v>769</v>
      </c>
      <c r="D445" s="122" t="s">
        <v>154</v>
      </c>
      <c r="E445" s="123" t="s">
        <v>770</v>
      </c>
      <c r="F445" s="198" t="s">
        <v>771</v>
      </c>
      <c r="G445" s="199"/>
      <c r="H445" s="199"/>
      <c r="I445" s="199"/>
      <c r="J445" s="124" t="s">
        <v>157</v>
      </c>
      <c r="K445" s="125">
        <v>15</v>
      </c>
      <c r="L445" s="200">
        <v>0</v>
      </c>
      <c r="M445" s="199"/>
      <c r="N445" s="201">
        <f>ROUND($L$445*$K$445,2)</f>
        <v>0</v>
      </c>
      <c r="O445" s="199"/>
      <c r="P445" s="199"/>
      <c r="Q445" s="199"/>
      <c r="R445" s="23"/>
      <c r="T445" s="126"/>
      <c r="U445" s="29" t="s">
        <v>41</v>
      </c>
      <c r="V445" s="127">
        <v>0.802</v>
      </c>
      <c r="W445" s="127">
        <f>$V$445*$K$445</f>
        <v>12.030000000000001</v>
      </c>
      <c r="X445" s="127">
        <v>0</v>
      </c>
      <c r="Y445" s="127">
        <f>$X$445*$K$445</f>
        <v>0</v>
      </c>
      <c r="Z445" s="127">
        <v>0</v>
      </c>
      <c r="AA445" s="128">
        <f>$Z$445*$K$445</f>
        <v>0</v>
      </c>
      <c r="AR445" s="6" t="s">
        <v>397</v>
      </c>
      <c r="AT445" s="6" t="s">
        <v>154</v>
      </c>
      <c r="AU445" s="6" t="s">
        <v>91</v>
      </c>
      <c r="AY445" s="6" t="s">
        <v>153</v>
      </c>
      <c r="BE445" s="80">
        <f>IF($U$445="základní",$N$445,0)</f>
        <v>0</v>
      </c>
      <c r="BF445" s="80">
        <f>IF($U$445="snížená",$N$445,0)</f>
        <v>0</v>
      </c>
      <c r="BG445" s="80">
        <f>IF($U$445="zákl. přenesená",$N$445,0)</f>
        <v>0</v>
      </c>
      <c r="BH445" s="80">
        <f>IF($U$445="sníž. přenesená",$N$445,0)</f>
        <v>0</v>
      </c>
      <c r="BI445" s="80">
        <f>IF($U$445="nulová",$N$445,0)</f>
        <v>0</v>
      </c>
      <c r="BJ445" s="6" t="s">
        <v>21</v>
      </c>
      <c r="BK445" s="80">
        <f>ROUND($L$445*$K$445,2)</f>
        <v>0</v>
      </c>
      <c r="BL445" s="6" t="s">
        <v>397</v>
      </c>
    </row>
    <row r="446" spans="2:64" s="6" customFormat="1" ht="27" customHeight="1">
      <c r="B446" s="22"/>
      <c r="C446" s="122" t="s">
        <v>772</v>
      </c>
      <c r="D446" s="122" t="s">
        <v>154</v>
      </c>
      <c r="E446" s="123" t="s">
        <v>773</v>
      </c>
      <c r="F446" s="198" t="s">
        <v>774</v>
      </c>
      <c r="G446" s="199"/>
      <c r="H446" s="199"/>
      <c r="I446" s="199"/>
      <c r="J446" s="124" t="s">
        <v>157</v>
      </c>
      <c r="K446" s="125">
        <v>1</v>
      </c>
      <c r="L446" s="200">
        <v>0</v>
      </c>
      <c r="M446" s="199"/>
      <c r="N446" s="201">
        <f>ROUND($L$446*$K$446,2)</f>
        <v>0</v>
      </c>
      <c r="O446" s="199"/>
      <c r="P446" s="199"/>
      <c r="Q446" s="199"/>
      <c r="R446" s="23"/>
      <c r="T446" s="126"/>
      <c r="U446" s="29" t="s">
        <v>41</v>
      </c>
      <c r="V446" s="127">
        <v>12.398</v>
      </c>
      <c r="W446" s="127">
        <f>$V$446*$K$446</f>
        <v>12.398</v>
      </c>
      <c r="X446" s="127">
        <v>0</v>
      </c>
      <c r="Y446" s="127">
        <f>$X$446*$K$446</f>
        <v>0</v>
      </c>
      <c r="Z446" s="127">
        <v>0</v>
      </c>
      <c r="AA446" s="128">
        <f>$Z$446*$K$446</f>
        <v>0</v>
      </c>
      <c r="AR446" s="6" t="s">
        <v>397</v>
      </c>
      <c r="AT446" s="6" t="s">
        <v>154</v>
      </c>
      <c r="AU446" s="6" t="s">
        <v>91</v>
      </c>
      <c r="AY446" s="6" t="s">
        <v>153</v>
      </c>
      <c r="BE446" s="80">
        <f>IF($U$446="základní",$N$446,0)</f>
        <v>0</v>
      </c>
      <c r="BF446" s="80">
        <f>IF($U$446="snížená",$N$446,0)</f>
        <v>0</v>
      </c>
      <c r="BG446" s="80">
        <f>IF($U$446="zákl. přenesená",$N$446,0)</f>
        <v>0</v>
      </c>
      <c r="BH446" s="80">
        <f>IF($U$446="sníž. přenesená",$N$446,0)</f>
        <v>0</v>
      </c>
      <c r="BI446" s="80">
        <f>IF($U$446="nulová",$N$446,0)</f>
        <v>0</v>
      </c>
      <c r="BJ446" s="6" t="s">
        <v>21</v>
      </c>
      <c r="BK446" s="80">
        <f>ROUND($L$446*$K$446,2)</f>
        <v>0</v>
      </c>
      <c r="BL446" s="6" t="s">
        <v>397</v>
      </c>
    </row>
    <row r="447" spans="2:64" s="6" customFormat="1" ht="27" customHeight="1">
      <c r="B447" s="22"/>
      <c r="C447" s="122" t="s">
        <v>775</v>
      </c>
      <c r="D447" s="122" t="s">
        <v>154</v>
      </c>
      <c r="E447" s="123" t="s">
        <v>776</v>
      </c>
      <c r="F447" s="198" t="s">
        <v>777</v>
      </c>
      <c r="G447" s="199"/>
      <c r="H447" s="199"/>
      <c r="I447" s="199"/>
      <c r="J447" s="124" t="s">
        <v>186</v>
      </c>
      <c r="K447" s="125">
        <v>38</v>
      </c>
      <c r="L447" s="200">
        <v>0</v>
      </c>
      <c r="M447" s="199"/>
      <c r="N447" s="201">
        <f>ROUND($L$447*$K$447,2)</f>
        <v>0</v>
      </c>
      <c r="O447" s="199"/>
      <c r="P447" s="199"/>
      <c r="Q447" s="199"/>
      <c r="R447" s="23"/>
      <c r="T447" s="126"/>
      <c r="U447" s="29" t="s">
        <v>41</v>
      </c>
      <c r="V447" s="127">
        <v>0.066</v>
      </c>
      <c r="W447" s="127">
        <f>$V$447*$K$447</f>
        <v>2.508</v>
      </c>
      <c r="X447" s="127">
        <v>0</v>
      </c>
      <c r="Y447" s="127">
        <f>$X$447*$K$447</f>
        <v>0</v>
      </c>
      <c r="Z447" s="127">
        <v>0</v>
      </c>
      <c r="AA447" s="128">
        <f>$Z$447*$K$447</f>
        <v>0</v>
      </c>
      <c r="AR447" s="6" t="s">
        <v>397</v>
      </c>
      <c r="AT447" s="6" t="s">
        <v>154</v>
      </c>
      <c r="AU447" s="6" t="s">
        <v>91</v>
      </c>
      <c r="AY447" s="6" t="s">
        <v>153</v>
      </c>
      <c r="BE447" s="80">
        <f>IF($U$447="základní",$N$447,0)</f>
        <v>0</v>
      </c>
      <c r="BF447" s="80">
        <f>IF($U$447="snížená",$N$447,0)</f>
        <v>0</v>
      </c>
      <c r="BG447" s="80">
        <f>IF($U$447="zákl. přenesená",$N$447,0)</f>
        <v>0</v>
      </c>
      <c r="BH447" s="80">
        <f>IF($U$447="sníž. přenesená",$N$447,0)</f>
        <v>0</v>
      </c>
      <c r="BI447" s="80">
        <f>IF($U$447="nulová",$N$447,0)</f>
        <v>0</v>
      </c>
      <c r="BJ447" s="6" t="s">
        <v>21</v>
      </c>
      <c r="BK447" s="80">
        <f>ROUND($L$447*$K$447,2)</f>
        <v>0</v>
      </c>
      <c r="BL447" s="6" t="s">
        <v>397</v>
      </c>
    </row>
    <row r="448" spans="2:64" s="6" customFormat="1" ht="15.75" customHeight="1">
      <c r="B448" s="22"/>
      <c r="C448" s="146" t="s">
        <v>778</v>
      </c>
      <c r="D448" s="146" t="s">
        <v>251</v>
      </c>
      <c r="E448" s="147" t="s">
        <v>779</v>
      </c>
      <c r="F448" s="203" t="s">
        <v>780</v>
      </c>
      <c r="G448" s="204"/>
      <c r="H448" s="204"/>
      <c r="I448" s="204"/>
      <c r="J448" s="148" t="s">
        <v>186</v>
      </c>
      <c r="K448" s="149">
        <v>39.9</v>
      </c>
      <c r="L448" s="205">
        <v>0</v>
      </c>
      <c r="M448" s="204"/>
      <c r="N448" s="206">
        <f>ROUND($L$448*$K$448,2)</f>
        <v>0</v>
      </c>
      <c r="O448" s="199"/>
      <c r="P448" s="199"/>
      <c r="Q448" s="199"/>
      <c r="R448" s="23"/>
      <c r="T448" s="126"/>
      <c r="U448" s="29" t="s">
        <v>41</v>
      </c>
      <c r="V448" s="127">
        <v>0</v>
      </c>
      <c r="W448" s="127">
        <f>$V$448*$K$448</f>
        <v>0</v>
      </c>
      <c r="X448" s="127">
        <v>3.5E-05</v>
      </c>
      <c r="Y448" s="127">
        <f>$X$448*$K$448</f>
        <v>0.0013964999999999997</v>
      </c>
      <c r="Z448" s="127">
        <v>0</v>
      </c>
      <c r="AA448" s="128">
        <f>$Z$448*$K$448</f>
        <v>0</v>
      </c>
      <c r="AR448" s="6" t="s">
        <v>606</v>
      </c>
      <c r="AT448" s="6" t="s">
        <v>251</v>
      </c>
      <c r="AU448" s="6" t="s">
        <v>91</v>
      </c>
      <c r="AY448" s="6" t="s">
        <v>153</v>
      </c>
      <c r="BE448" s="80">
        <f>IF($U$448="základní",$N$448,0)</f>
        <v>0</v>
      </c>
      <c r="BF448" s="80">
        <f>IF($U$448="snížená",$N$448,0)</f>
        <v>0</v>
      </c>
      <c r="BG448" s="80">
        <f>IF($U$448="zákl. přenesená",$N$448,0)</f>
        <v>0</v>
      </c>
      <c r="BH448" s="80">
        <f>IF($U$448="sníž. přenesená",$N$448,0)</f>
        <v>0</v>
      </c>
      <c r="BI448" s="80">
        <f>IF($U$448="nulová",$N$448,0)</f>
        <v>0</v>
      </c>
      <c r="BJ448" s="6" t="s">
        <v>21</v>
      </c>
      <c r="BK448" s="80">
        <f>ROUND($L$448*$K$448,2)</f>
        <v>0</v>
      </c>
      <c r="BL448" s="6" t="s">
        <v>606</v>
      </c>
    </row>
    <row r="449" spans="2:64" s="6" customFormat="1" ht="27" customHeight="1">
      <c r="B449" s="22"/>
      <c r="C449" s="122" t="s">
        <v>781</v>
      </c>
      <c r="D449" s="122" t="s">
        <v>154</v>
      </c>
      <c r="E449" s="123" t="s">
        <v>782</v>
      </c>
      <c r="F449" s="198" t="s">
        <v>783</v>
      </c>
      <c r="G449" s="199"/>
      <c r="H449" s="199"/>
      <c r="I449" s="199"/>
      <c r="J449" s="124" t="s">
        <v>186</v>
      </c>
      <c r="K449" s="125">
        <v>16</v>
      </c>
      <c r="L449" s="200">
        <v>0</v>
      </c>
      <c r="M449" s="199"/>
      <c r="N449" s="201">
        <f>ROUND($L$449*$K$449,2)</f>
        <v>0</v>
      </c>
      <c r="O449" s="199"/>
      <c r="P449" s="199"/>
      <c r="Q449" s="199"/>
      <c r="R449" s="23"/>
      <c r="T449" s="126"/>
      <c r="U449" s="29" t="s">
        <v>41</v>
      </c>
      <c r="V449" s="127">
        <v>0.068</v>
      </c>
      <c r="W449" s="127">
        <f>$V$449*$K$449</f>
        <v>1.088</v>
      </c>
      <c r="X449" s="127">
        <v>0</v>
      </c>
      <c r="Y449" s="127">
        <f>$X$449*$K$449</f>
        <v>0</v>
      </c>
      <c r="Z449" s="127">
        <v>0</v>
      </c>
      <c r="AA449" s="128">
        <f>$Z$449*$K$449</f>
        <v>0</v>
      </c>
      <c r="AR449" s="6" t="s">
        <v>397</v>
      </c>
      <c r="AT449" s="6" t="s">
        <v>154</v>
      </c>
      <c r="AU449" s="6" t="s">
        <v>91</v>
      </c>
      <c r="AY449" s="6" t="s">
        <v>153</v>
      </c>
      <c r="BE449" s="80">
        <f>IF($U$449="základní",$N$449,0)</f>
        <v>0</v>
      </c>
      <c r="BF449" s="80">
        <f>IF($U$449="snížená",$N$449,0)</f>
        <v>0</v>
      </c>
      <c r="BG449" s="80">
        <f>IF($U$449="zákl. přenesená",$N$449,0)</f>
        <v>0</v>
      </c>
      <c r="BH449" s="80">
        <f>IF($U$449="sníž. přenesená",$N$449,0)</f>
        <v>0</v>
      </c>
      <c r="BI449" s="80">
        <f>IF($U$449="nulová",$N$449,0)</f>
        <v>0</v>
      </c>
      <c r="BJ449" s="6" t="s">
        <v>21</v>
      </c>
      <c r="BK449" s="80">
        <f>ROUND($L$449*$K$449,2)</f>
        <v>0</v>
      </c>
      <c r="BL449" s="6" t="s">
        <v>397</v>
      </c>
    </row>
    <row r="450" spans="2:64" s="6" customFormat="1" ht="15.75" customHeight="1">
      <c r="B450" s="22"/>
      <c r="C450" s="146" t="s">
        <v>784</v>
      </c>
      <c r="D450" s="146" t="s">
        <v>251</v>
      </c>
      <c r="E450" s="147" t="s">
        <v>785</v>
      </c>
      <c r="F450" s="203" t="s">
        <v>786</v>
      </c>
      <c r="G450" s="204"/>
      <c r="H450" s="204"/>
      <c r="I450" s="204"/>
      <c r="J450" s="148" t="s">
        <v>186</v>
      </c>
      <c r="K450" s="149">
        <v>16.8</v>
      </c>
      <c r="L450" s="205">
        <v>0</v>
      </c>
      <c r="M450" s="204"/>
      <c r="N450" s="206">
        <f>ROUND($L$450*$K$450,2)</f>
        <v>0</v>
      </c>
      <c r="O450" s="199"/>
      <c r="P450" s="199"/>
      <c r="Q450" s="199"/>
      <c r="R450" s="23"/>
      <c r="T450" s="126"/>
      <c r="U450" s="29" t="s">
        <v>41</v>
      </c>
      <c r="V450" s="127">
        <v>0</v>
      </c>
      <c r="W450" s="127">
        <f>$V$450*$K$450</f>
        <v>0</v>
      </c>
      <c r="X450" s="127">
        <v>7.3E-05</v>
      </c>
      <c r="Y450" s="127">
        <f>$X$450*$K$450</f>
        <v>0.0012264</v>
      </c>
      <c r="Z450" s="127">
        <v>0</v>
      </c>
      <c r="AA450" s="128">
        <f>$Z$450*$K$450</f>
        <v>0</v>
      </c>
      <c r="AR450" s="6" t="s">
        <v>606</v>
      </c>
      <c r="AT450" s="6" t="s">
        <v>251</v>
      </c>
      <c r="AU450" s="6" t="s">
        <v>91</v>
      </c>
      <c r="AY450" s="6" t="s">
        <v>153</v>
      </c>
      <c r="BE450" s="80">
        <f>IF($U$450="základní",$N$450,0)</f>
        <v>0</v>
      </c>
      <c r="BF450" s="80">
        <f>IF($U$450="snížená",$N$450,0)</f>
        <v>0</v>
      </c>
      <c r="BG450" s="80">
        <f>IF($U$450="zákl. přenesená",$N$450,0)</f>
        <v>0</v>
      </c>
      <c r="BH450" s="80">
        <f>IF($U$450="sníž. přenesená",$N$450,0)</f>
        <v>0</v>
      </c>
      <c r="BI450" s="80">
        <f>IF($U$450="nulová",$N$450,0)</f>
        <v>0</v>
      </c>
      <c r="BJ450" s="6" t="s">
        <v>21</v>
      </c>
      <c r="BK450" s="80">
        <f>ROUND($L$450*$K$450,2)</f>
        <v>0</v>
      </c>
      <c r="BL450" s="6" t="s">
        <v>606</v>
      </c>
    </row>
    <row r="451" spans="2:64" s="6" customFormat="1" ht="15.75" customHeight="1">
      <c r="B451" s="22"/>
      <c r="C451" s="122" t="s">
        <v>787</v>
      </c>
      <c r="D451" s="122" t="s">
        <v>154</v>
      </c>
      <c r="E451" s="123" t="s">
        <v>788</v>
      </c>
      <c r="F451" s="198" t="s">
        <v>789</v>
      </c>
      <c r="G451" s="199"/>
      <c r="H451" s="199"/>
      <c r="I451" s="199"/>
      <c r="J451" s="124" t="s">
        <v>198</v>
      </c>
      <c r="K451" s="125">
        <v>1</v>
      </c>
      <c r="L451" s="200">
        <v>0</v>
      </c>
      <c r="M451" s="199"/>
      <c r="N451" s="201">
        <f>ROUND($L$451*$K$451,2)</f>
        <v>0</v>
      </c>
      <c r="O451" s="199"/>
      <c r="P451" s="199"/>
      <c r="Q451" s="199"/>
      <c r="R451" s="23"/>
      <c r="T451" s="126"/>
      <c r="U451" s="29" t="s">
        <v>41</v>
      </c>
      <c r="V451" s="127">
        <v>0.088</v>
      </c>
      <c r="W451" s="127">
        <f>$V$451*$K$451</f>
        <v>0.088</v>
      </c>
      <c r="X451" s="127">
        <v>0</v>
      </c>
      <c r="Y451" s="127">
        <f>$X$451*$K$451</f>
        <v>0</v>
      </c>
      <c r="Z451" s="127">
        <v>0</v>
      </c>
      <c r="AA451" s="128">
        <f>$Z$451*$K$451</f>
        <v>0</v>
      </c>
      <c r="AR451" s="6" t="s">
        <v>397</v>
      </c>
      <c r="AT451" s="6" t="s">
        <v>154</v>
      </c>
      <c r="AU451" s="6" t="s">
        <v>91</v>
      </c>
      <c r="AY451" s="6" t="s">
        <v>153</v>
      </c>
      <c r="BE451" s="80">
        <f>IF($U$451="základní",$N$451,0)</f>
        <v>0</v>
      </c>
      <c r="BF451" s="80">
        <f>IF($U$451="snížená",$N$451,0)</f>
        <v>0</v>
      </c>
      <c r="BG451" s="80">
        <f>IF($U$451="zákl. přenesená",$N$451,0)</f>
        <v>0</v>
      </c>
      <c r="BH451" s="80">
        <f>IF($U$451="sníž. přenesená",$N$451,0)</f>
        <v>0</v>
      </c>
      <c r="BI451" s="80">
        <f>IF($U$451="nulová",$N$451,0)</f>
        <v>0</v>
      </c>
      <c r="BJ451" s="6" t="s">
        <v>21</v>
      </c>
      <c r="BK451" s="80">
        <f>ROUND($L$451*$K$451,2)</f>
        <v>0</v>
      </c>
      <c r="BL451" s="6" t="s">
        <v>397</v>
      </c>
    </row>
    <row r="452" spans="2:64" s="6" customFormat="1" ht="39" customHeight="1">
      <c r="B452" s="22"/>
      <c r="C452" s="122" t="s">
        <v>790</v>
      </c>
      <c r="D452" s="122" t="s">
        <v>154</v>
      </c>
      <c r="E452" s="123" t="s">
        <v>791</v>
      </c>
      <c r="F452" s="198" t="s">
        <v>792</v>
      </c>
      <c r="G452" s="199"/>
      <c r="H452" s="199"/>
      <c r="I452" s="199"/>
      <c r="J452" s="124" t="s">
        <v>186</v>
      </c>
      <c r="K452" s="125">
        <v>158</v>
      </c>
      <c r="L452" s="200">
        <v>0</v>
      </c>
      <c r="M452" s="199"/>
      <c r="N452" s="201">
        <f>ROUND($L$452*$K$452,2)</f>
        <v>0</v>
      </c>
      <c r="O452" s="199"/>
      <c r="P452" s="199"/>
      <c r="Q452" s="199"/>
      <c r="R452" s="23"/>
      <c r="T452" s="126"/>
      <c r="U452" s="29" t="s">
        <v>41</v>
      </c>
      <c r="V452" s="127">
        <v>0.072</v>
      </c>
      <c r="W452" s="127">
        <f>$V$452*$K$452</f>
        <v>11.376</v>
      </c>
      <c r="X452" s="127">
        <v>0</v>
      </c>
      <c r="Y452" s="127">
        <f>$X$452*$K$452</f>
        <v>0</v>
      </c>
      <c r="Z452" s="127">
        <v>0</v>
      </c>
      <c r="AA452" s="128">
        <f>$Z$452*$K$452</f>
        <v>0</v>
      </c>
      <c r="AR452" s="6" t="s">
        <v>397</v>
      </c>
      <c r="AT452" s="6" t="s">
        <v>154</v>
      </c>
      <c r="AU452" s="6" t="s">
        <v>91</v>
      </c>
      <c r="AY452" s="6" t="s">
        <v>153</v>
      </c>
      <c r="BE452" s="80">
        <f>IF($U$452="základní",$N$452,0)</f>
        <v>0</v>
      </c>
      <c r="BF452" s="80">
        <f>IF($U$452="snížená",$N$452,0)</f>
        <v>0</v>
      </c>
      <c r="BG452" s="80">
        <f>IF($U$452="zákl. přenesená",$N$452,0)</f>
        <v>0</v>
      </c>
      <c r="BH452" s="80">
        <f>IF($U$452="sníž. přenesená",$N$452,0)</f>
        <v>0</v>
      </c>
      <c r="BI452" s="80">
        <f>IF($U$452="nulová",$N$452,0)</f>
        <v>0</v>
      </c>
      <c r="BJ452" s="6" t="s">
        <v>21</v>
      </c>
      <c r="BK452" s="80">
        <f>ROUND($L$452*$K$452,2)</f>
        <v>0</v>
      </c>
      <c r="BL452" s="6" t="s">
        <v>397</v>
      </c>
    </row>
    <row r="453" spans="2:64" s="6" customFormat="1" ht="15.75" customHeight="1">
      <c r="B453" s="22"/>
      <c r="C453" s="146" t="s">
        <v>793</v>
      </c>
      <c r="D453" s="146" t="s">
        <v>251</v>
      </c>
      <c r="E453" s="147" t="s">
        <v>794</v>
      </c>
      <c r="F453" s="203" t="s">
        <v>795</v>
      </c>
      <c r="G453" s="204"/>
      <c r="H453" s="204"/>
      <c r="I453" s="204"/>
      <c r="J453" s="148" t="s">
        <v>186</v>
      </c>
      <c r="K453" s="149">
        <v>165.9</v>
      </c>
      <c r="L453" s="205">
        <v>0</v>
      </c>
      <c r="M453" s="204"/>
      <c r="N453" s="206">
        <f>ROUND($L$453*$K$453,2)</f>
        <v>0</v>
      </c>
      <c r="O453" s="199"/>
      <c r="P453" s="199"/>
      <c r="Q453" s="199"/>
      <c r="R453" s="23"/>
      <c r="T453" s="126"/>
      <c r="U453" s="29" t="s">
        <v>41</v>
      </c>
      <c r="V453" s="127">
        <v>0</v>
      </c>
      <c r="W453" s="127">
        <f>$V$453*$K$453</f>
        <v>0</v>
      </c>
      <c r="X453" s="127">
        <v>0.00012</v>
      </c>
      <c r="Y453" s="127">
        <f>$X$453*$K$453</f>
        <v>0.019908000000000002</v>
      </c>
      <c r="Z453" s="127">
        <v>0</v>
      </c>
      <c r="AA453" s="128">
        <f>$Z$453*$K$453</f>
        <v>0</v>
      </c>
      <c r="AR453" s="6" t="s">
        <v>606</v>
      </c>
      <c r="AT453" s="6" t="s">
        <v>251</v>
      </c>
      <c r="AU453" s="6" t="s">
        <v>91</v>
      </c>
      <c r="AY453" s="6" t="s">
        <v>153</v>
      </c>
      <c r="BE453" s="80">
        <f>IF($U$453="základní",$N$453,0)</f>
        <v>0</v>
      </c>
      <c r="BF453" s="80">
        <f>IF($U$453="snížená",$N$453,0)</f>
        <v>0</v>
      </c>
      <c r="BG453" s="80">
        <f>IF($U$453="zákl. přenesená",$N$453,0)</f>
        <v>0</v>
      </c>
      <c r="BH453" s="80">
        <f>IF($U$453="sníž. přenesená",$N$453,0)</f>
        <v>0</v>
      </c>
      <c r="BI453" s="80">
        <f>IF($U$453="nulová",$N$453,0)</f>
        <v>0</v>
      </c>
      <c r="BJ453" s="6" t="s">
        <v>21</v>
      </c>
      <c r="BK453" s="80">
        <f>ROUND($L$453*$K$453,2)</f>
        <v>0</v>
      </c>
      <c r="BL453" s="6" t="s">
        <v>606</v>
      </c>
    </row>
    <row r="454" spans="2:64" s="6" customFormat="1" ht="39" customHeight="1">
      <c r="B454" s="22"/>
      <c r="C454" s="122" t="s">
        <v>796</v>
      </c>
      <c r="D454" s="122" t="s">
        <v>154</v>
      </c>
      <c r="E454" s="123" t="s">
        <v>797</v>
      </c>
      <c r="F454" s="198" t="s">
        <v>798</v>
      </c>
      <c r="G454" s="199"/>
      <c r="H454" s="199"/>
      <c r="I454" s="199"/>
      <c r="J454" s="124" t="s">
        <v>186</v>
      </c>
      <c r="K454" s="125">
        <v>145</v>
      </c>
      <c r="L454" s="200">
        <v>0</v>
      </c>
      <c r="M454" s="199"/>
      <c r="N454" s="201">
        <f>ROUND($L$454*$K$454,2)</f>
        <v>0</v>
      </c>
      <c r="O454" s="199"/>
      <c r="P454" s="199"/>
      <c r="Q454" s="199"/>
      <c r="R454" s="23"/>
      <c r="T454" s="126"/>
      <c r="U454" s="29" t="s">
        <v>41</v>
      </c>
      <c r="V454" s="127">
        <v>0.08</v>
      </c>
      <c r="W454" s="127">
        <f>$V$454*$K$454</f>
        <v>11.6</v>
      </c>
      <c r="X454" s="127">
        <v>0</v>
      </c>
      <c r="Y454" s="127">
        <f>$X$454*$K$454</f>
        <v>0</v>
      </c>
      <c r="Z454" s="127">
        <v>0</v>
      </c>
      <c r="AA454" s="128">
        <f>$Z$454*$K$454</f>
        <v>0</v>
      </c>
      <c r="AR454" s="6" t="s">
        <v>397</v>
      </c>
      <c r="AT454" s="6" t="s">
        <v>154</v>
      </c>
      <c r="AU454" s="6" t="s">
        <v>91</v>
      </c>
      <c r="AY454" s="6" t="s">
        <v>153</v>
      </c>
      <c r="BE454" s="80">
        <f>IF($U$454="základní",$N$454,0)</f>
        <v>0</v>
      </c>
      <c r="BF454" s="80">
        <f>IF($U$454="snížená",$N$454,0)</f>
        <v>0</v>
      </c>
      <c r="BG454" s="80">
        <f>IF($U$454="zákl. přenesená",$N$454,0)</f>
        <v>0</v>
      </c>
      <c r="BH454" s="80">
        <f>IF($U$454="sníž. přenesená",$N$454,0)</f>
        <v>0</v>
      </c>
      <c r="BI454" s="80">
        <f>IF($U$454="nulová",$N$454,0)</f>
        <v>0</v>
      </c>
      <c r="BJ454" s="6" t="s">
        <v>21</v>
      </c>
      <c r="BK454" s="80">
        <f>ROUND($L$454*$K$454,2)</f>
        <v>0</v>
      </c>
      <c r="BL454" s="6" t="s">
        <v>397</v>
      </c>
    </row>
    <row r="455" spans="2:64" s="6" customFormat="1" ht="15.75" customHeight="1">
      <c r="B455" s="22"/>
      <c r="C455" s="146" t="s">
        <v>799</v>
      </c>
      <c r="D455" s="146" t="s">
        <v>251</v>
      </c>
      <c r="E455" s="147" t="s">
        <v>800</v>
      </c>
      <c r="F455" s="203" t="s">
        <v>801</v>
      </c>
      <c r="G455" s="204"/>
      <c r="H455" s="204"/>
      <c r="I455" s="204"/>
      <c r="J455" s="148" t="s">
        <v>186</v>
      </c>
      <c r="K455" s="149">
        <v>152.25</v>
      </c>
      <c r="L455" s="205">
        <v>0</v>
      </c>
      <c r="M455" s="204"/>
      <c r="N455" s="206">
        <f>ROUND($L$455*$K$455,2)</f>
        <v>0</v>
      </c>
      <c r="O455" s="199"/>
      <c r="P455" s="199"/>
      <c r="Q455" s="199"/>
      <c r="R455" s="23"/>
      <c r="T455" s="126"/>
      <c r="U455" s="29" t="s">
        <v>41</v>
      </c>
      <c r="V455" s="127">
        <v>0</v>
      </c>
      <c r="W455" s="127">
        <f>$V$455*$K$455</f>
        <v>0</v>
      </c>
      <c r="X455" s="127">
        <v>0.00017</v>
      </c>
      <c r="Y455" s="127">
        <f>$X$455*$K$455</f>
        <v>0.025882500000000003</v>
      </c>
      <c r="Z455" s="127">
        <v>0</v>
      </c>
      <c r="AA455" s="128">
        <f>$Z$455*$K$455</f>
        <v>0</v>
      </c>
      <c r="AR455" s="6" t="s">
        <v>606</v>
      </c>
      <c r="AT455" s="6" t="s">
        <v>251</v>
      </c>
      <c r="AU455" s="6" t="s">
        <v>91</v>
      </c>
      <c r="AY455" s="6" t="s">
        <v>153</v>
      </c>
      <c r="BE455" s="80">
        <f>IF($U$455="základní",$N$455,0)</f>
        <v>0</v>
      </c>
      <c r="BF455" s="80">
        <f>IF($U$455="snížená",$N$455,0)</f>
        <v>0</v>
      </c>
      <c r="BG455" s="80">
        <f>IF($U$455="zákl. přenesená",$N$455,0)</f>
        <v>0</v>
      </c>
      <c r="BH455" s="80">
        <f>IF($U$455="sníž. přenesená",$N$455,0)</f>
        <v>0</v>
      </c>
      <c r="BI455" s="80">
        <f>IF($U$455="nulová",$N$455,0)</f>
        <v>0</v>
      </c>
      <c r="BJ455" s="6" t="s">
        <v>21</v>
      </c>
      <c r="BK455" s="80">
        <f>ROUND($L$455*$K$455,2)</f>
        <v>0</v>
      </c>
      <c r="BL455" s="6" t="s">
        <v>606</v>
      </c>
    </row>
    <row r="456" spans="2:64" s="6" customFormat="1" ht="39" customHeight="1">
      <c r="B456" s="22"/>
      <c r="C456" s="122" t="s">
        <v>802</v>
      </c>
      <c r="D456" s="122" t="s">
        <v>154</v>
      </c>
      <c r="E456" s="123" t="s">
        <v>803</v>
      </c>
      <c r="F456" s="198" t="s">
        <v>804</v>
      </c>
      <c r="G456" s="199"/>
      <c r="H456" s="199"/>
      <c r="I456" s="199"/>
      <c r="J456" s="124" t="s">
        <v>186</v>
      </c>
      <c r="K456" s="125">
        <v>57</v>
      </c>
      <c r="L456" s="200">
        <v>0</v>
      </c>
      <c r="M456" s="199"/>
      <c r="N456" s="201">
        <f>ROUND($L$456*$K$456,2)</f>
        <v>0</v>
      </c>
      <c r="O456" s="199"/>
      <c r="P456" s="199"/>
      <c r="Q456" s="199"/>
      <c r="R456" s="23"/>
      <c r="T456" s="126"/>
      <c r="U456" s="29" t="s">
        <v>41</v>
      </c>
      <c r="V456" s="127">
        <v>0.088</v>
      </c>
      <c r="W456" s="127">
        <f>$V$456*$K$456</f>
        <v>5.016</v>
      </c>
      <c r="X456" s="127">
        <v>0</v>
      </c>
      <c r="Y456" s="127">
        <f>$X$456*$K$456</f>
        <v>0</v>
      </c>
      <c r="Z456" s="127">
        <v>0</v>
      </c>
      <c r="AA456" s="128">
        <f>$Z$456*$K$456</f>
        <v>0</v>
      </c>
      <c r="AR456" s="6" t="s">
        <v>397</v>
      </c>
      <c r="AT456" s="6" t="s">
        <v>154</v>
      </c>
      <c r="AU456" s="6" t="s">
        <v>91</v>
      </c>
      <c r="AY456" s="6" t="s">
        <v>153</v>
      </c>
      <c r="BE456" s="80">
        <f>IF($U$456="základní",$N$456,0)</f>
        <v>0</v>
      </c>
      <c r="BF456" s="80">
        <f>IF($U$456="snížená",$N$456,0)</f>
        <v>0</v>
      </c>
      <c r="BG456" s="80">
        <f>IF($U$456="zákl. přenesená",$N$456,0)</f>
        <v>0</v>
      </c>
      <c r="BH456" s="80">
        <f>IF($U$456="sníž. přenesená",$N$456,0)</f>
        <v>0</v>
      </c>
      <c r="BI456" s="80">
        <f>IF($U$456="nulová",$N$456,0)</f>
        <v>0</v>
      </c>
      <c r="BJ456" s="6" t="s">
        <v>21</v>
      </c>
      <c r="BK456" s="80">
        <f>ROUND($L$456*$K$456,2)</f>
        <v>0</v>
      </c>
      <c r="BL456" s="6" t="s">
        <v>397</v>
      </c>
    </row>
    <row r="457" spans="2:64" s="6" customFormat="1" ht="15.75" customHeight="1">
      <c r="B457" s="22"/>
      <c r="C457" s="146" t="s">
        <v>805</v>
      </c>
      <c r="D457" s="146" t="s">
        <v>251</v>
      </c>
      <c r="E457" s="147" t="s">
        <v>806</v>
      </c>
      <c r="F457" s="203" t="s">
        <v>807</v>
      </c>
      <c r="G457" s="204"/>
      <c r="H457" s="204"/>
      <c r="I457" s="204"/>
      <c r="J457" s="148" t="s">
        <v>186</v>
      </c>
      <c r="K457" s="149">
        <v>22.05</v>
      </c>
      <c r="L457" s="205">
        <v>0</v>
      </c>
      <c r="M457" s="204"/>
      <c r="N457" s="206">
        <f>ROUND($L$457*$K$457,2)</f>
        <v>0</v>
      </c>
      <c r="O457" s="199"/>
      <c r="P457" s="199"/>
      <c r="Q457" s="199"/>
      <c r="R457" s="23"/>
      <c r="T457" s="126"/>
      <c r="U457" s="29" t="s">
        <v>41</v>
      </c>
      <c r="V457" s="127">
        <v>0</v>
      </c>
      <c r="W457" s="127">
        <f>$V$457*$K$457</f>
        <v>0</v>
      </c>
      <c r="X457" s="127">
        <v>0.00035</v>
      </c>
      <c r="Y457" s="127">
        <f>$X$457*$K$457</f>
        <v>0.0077175</v>
      </c>
      <c r="Z457" s="127">
        <v>0</v>
      </c>
      <c r="AA457" s="128">
        <f>$Z$457*$K$457</f>
        <v>0</v>
      </c>
      <c r="AR457" s="6" t="s">
        <v>606</v>
      </c>
      <c r="AT457" s="6" t="s">
        <v>251</v>
      </c>
      <c r="AU457" s="6" t="s">
        <v>91</v>
      </c>
      <c r="AY457" s="6" t="s">
        <v>153</v>
      </c>
      <c r="BE457" s="80">
        <f>IF($U$457="základní",$N$457,0)</f>
        <v>0</v>
      </c>
      <c r="BF457" s="80">
        <f>IF($U$457="snížená",$N$457,0)</f>
        <v>0</v>
      </c>
      <c r="BG457" s="80">
        <f>IF($U$457="zákl. přenesená",$N$457,0)</f>
        <v>0</v>
      </c>
      <c r="BH457" s="80">
        <f>IF($U$457="sníž. přenesená",$N$457,0)</f>
        <v>0</v>
      </c>
      <c r="BI457" s="80">
        <f>IF($U$457="nulová",$N$457,0)</f>
        <v>0</v>
      </c>
      <c r="BJ457" s="6" t="s">
        <v>21</v>
      </c>
      <c r="BK457" s="80">
        <f>ROUND($L$457*$K$457,2)</f>
        <v>0</v>
      </c>
      <c r="BL457" s="6" t="s">
        <v>606</v>
      </c>
    </row>
    <row r="458" spans="2:64" s="6" customFormat="1" ht="15.75" customHeight="1">
      <c r="B458" s="22"/>
      <c r="C458" s="146" t="s">
        <v>808</v>
      </c>
      <c r="D458" s="146" t="s">
        <v>251</v>
      </c>
      <c r="E458" s="147" t="s">
        <v>809</v>
      </c>
      <c r="F458" s="203" t="s">
        <v>810</v>
      </c>
      <c r="G458" s="204"/>
      <c r="H458" s="204"/>
      <c r="I458" s="204"/>
      <c r="J458" s="148" t="s">
        <v>186</v>
      </c>
      <c r="K458" s="149">
        <v>37.8</v>
      </c>
      <c r="L458" s="205">
        <v>0</v>
      </c>
      <c r="M458" s="204"/>
      <c r="N458" s="206">
        <f>ROUND($L$458*$K$458,2)</f>
        <v>0</v>
      </c>
      <c r="O458" s="199"/>
      <c r="P458" s="199"/>
      <c r="Q458" s="199"/>
      <c r="R458" s="23"/>
      <c r="T458" s="126"/>
      <c r="U458" s="29" t="s">
        <v>41</v>
      </c>
      <c r="V458" s="127">
        <v>0</v>
      </c>
      <c r="W458" s="127">
        <f>$V$458*$K$458</f>
        <v>0</v>
      </c>
      <c r="X458" s="127">
        <v>0.00053</v>
      </c>
      <c r="Y458" s="127">
        <f>$X$458*$K$458</f>
        <v>0.020033999999999996</v>
      </c>
      <c r="Z458" s="127">
        <v>0</v>
      </c>
      <c r="AA458" s="128">
        <f>$Z$458*$K$458</f>
        <v>0</v>
      </c>
      <c r="AR458" s="6" t="s">
        <v>606</v>
      </c>
      <c r="AT458" s="6" t="s">
        <v>251</v>
      </c>
      <c r="AU458" s="6" t="s">
        <v>91</v>
      </c>
      <c r="AY458" s="6" t="s">
        <v>153</v>
      </c>
      <c r="BE458" s="80">
        <f>IF($U$458="základní",$N$458,0)</f>
        <v>0</v>
      </c>
      <c r="BF458" s="80">
        <f>IF($U$458="snížená",$N$458,0)</f>
        <v>0</v>
      </c>
      <c r="BG458" s="80">
        <f>IF($U$458="zákl. přenesená",$N$458,0)</f>
        <v>0</v>
      </c>
      <c r="BH458" s="80">
        <f>IF($U$458="sníž. přenesená",$N$458,0)</f>
        <v>0</v>
      </c>
      <c r="BI458" s="80">
        <f>IF($U$458="nulová",$N$458,0)</f>
        <v>0</v>
      </c>
      <c r="BJ458" s="6" t="s">
        <v>21</v>
      </c>
      <c r="BK458" s="80">
        <f>ROUND($L$458*$K$458,2)</f>
        <v>0</v>
      </c>
      <c r="BL458" s="6" t="s">
        <v>606</v>
      </c>
    </row>
    <row r="459" spans="2:64" s="6" customFormat="1" ht="15.75" customHeight="1">
      <c r="B459" s="22"/>
      <c r="C459" s="122" t="s">
        <v>811</v>
      </c>
      <c r="D459" s="122" t="s">
        <v>154</v>
      </c>
      <c r="E459" s="123" t="s">
        <v>812</v>
      </c>
      <c r="F459" s="198" t="s">
        <v>813</v>
      </c>
      <c r="G459" s="199"/>
      <c r="H459" s="199"/>
      <c r="I459" s="199"/>
      <c r="J459" s="124" t="s">
        <v>198</v>
      </c>
      <c r="K459" s="125">
        <v>1</v>
      </c>
      <c r="L459" s="200">
        <v>0</v>
      </c>
      <c r="M459" s="199"/>
      <c r="N459" s="201">
        <f>ROUND($L$459*$K$459,2)</f>
        <v>0</v>
      </c>
      <c r="O459" s="199"/>
      <c r="P459" s="199"/>
      <c r="Q459" s="199"/>
      <c r="R459" s="23"/>
      <c r="T459" s="126"/>
      <c r="U459" s="29" t="s">
        <v>41</v>
      </c>
      <c r="V459" s="127">
        <v>0.088</v>
      </c>
      <c r="W459" s="127">
        <f>$V$459*$K$459</f>
        <v>0.088</v>
      </c>
      <c r="X459" s="127">
        <v>0</v>
      </c>
      <c r="Y459" s="127">
        <f>$X$459*$K$459</f>
        <v>0</v>
      </c>
      <c r="Z459" s="127">
        <v>0</v>
      </c>
      <c r="AA459" s="128">
        <f>$Z$459*$K$459</f>
        <v>0</v>
      </c>
      <c r="AR459" s="6" t="s">
        <v>397</v>
      </c>
      <c r="AT459" s="6" t="s">
        <v>154</v>
      </c>
      <c r="AU459" s="6" t="s">
        <v>91</v>
      </c>
      <c r="AY459" s="6" t="s">
        <v>153</v>
      </c>
      <c r="BE459" s="80">
        <f>IF($U$459="základní",$N$459,0)</f>
        <v>0</v>
      </c>
      <c r="BF459" s="80">
        <f>IF($U$459="snížená",$N$459,0)</f>
        <v>0</v>
      </c>
      <c r="BG459" s="80">
        <f>IF($U$459="zákl. přenesená",$N$459,0)</f>
        <v>0</v>
      </c>
      <c r="BH459" s="80">
        <f>IF($U$459="sníž. přenesená",$N$459,0)</f>
        <v>0</v>
      </c>
      <c r="BI459" s="80">
        <f>IF($U$459="nulová",$N$459,0)</f>
        <v>0</v>
      </c>
      <c r="BJ459" s="6" t="s">
        <v>21</v>
      </c>
      <c r="BK459" s="80">
        <f>ROUND($L$459*$K$459,2)</f>
        <v>0</v>
      </c>
      <c r="BL459" s="6" t="s">
        <v>397</v>
      </c>
    </row>
    <row r="460" spans="2:63" s="112" customFormat="1" ht="37.5" customHeight="1">
      <c r="B460" s="113"/>
      <c r="D460" s="114" t="s">
        <v>124</v>
      </c>
      <c r="N460" s="194">
        <f>$BK$460</f>
        <v>0</v>
      </c>
      <c r="O460" s="197"/>
      <c r="P460" s="197"/>
      <c r="Q460" s="197"/>
      <c r="R460" s="116"/>
      <c r="T460" s="117"/>
      <c r="W460" s="118">
        <f>$W$461+$W$463+$W$466+$W$468</f>
        <v>0</v>
      </c>
      <c r="Y460" s="118">
        <f>$Y$461+$Y$463+$Y$466+$Y$468</f>
        <v>0</v>
      </c>
      <c r="AA460" s="119">
        <f>$AA$461+$AA$463+$AA$466+$AA$468</f>
        <v>0</v>
      </c>
      <c r="AR460" s="115" t="s">
        <v>173</v>
      </c>
      <c r="AT460" s="115" t="s">
        <v>75</v>
      </c>
      <c r="AU460" s="115" t="s">
        <v>76</v>
      </c>
      <c r="AY460" s="115" t="s">
        <v>153</v>
      </c>
      <c r="BK460" s="120">
        <f>$BK$461+$BK$463+$BK$466+$BK$468</f>
        <v>0</v>
      </c>
    </row>
    <row r="461" spans="2:63" s="112" customFormat="1" ht="21" customHeight="1">
      <c r="B461" s="113"/>
      <c r="D461" s="121" t="s">
        <v>125</v>
      </c>
      <c r="N461" s="196">
        <f>$BK$461</f>
        <v>0</v>
      </c>
      <c r="O461" s="197"/>
      <c r="P461" s="197"/>
      <c r="Q461" s="197"/>
      <c r="R461" s="116"/>
      <c r="T461" s="117"/>
      <c r="W461" s="118">
        <f>$W$462</f>
        <v>0</v>
      </c>
      <c r="Y461" s="118">
        <f>$Y$462</f>
        <v>0</v>
      </c>
      <c r="AA461" s="119">
        <f>$AA$462</f>
        <v>0</v>
      </c>
      <c r="AR461" s="115" t="s">
        <v>173</v>
      </c>
      <c r="AT461" s="115" t="s">
        <v>75</v>
      </c>
      <c r="AU461" s="115" t="s">
        <v>21</v>
      </c>
      <c r="AY461" s="115" t="s">
        <v>153</v>
      </c>
      <c r="BK461" s="120">
        <f>$BK$462</f>
        <v>0</v>
      </c>
    </row>
    <row r="462" spans="2:64" s="6" customFormat="1" ht="15.75" customHeight="1">
      <c r="B462" s="22"/>
      <c r="C462" s="122" t="s">
        <v>814</v>
      </c>
      <c r="D462" s="122" t="s">
        <v>154</v>
      </c>
      <c r="E462" s="123" t="s">
        <v>815</v>
      </c>
      <c r="F462" s="198" t="s">
        <v>130</v>
      </c>
      <c r="G462" s="199"/>
      <c r="H462" s="199"/>
      <c r="I462" s="199"/>
      <c r="J462" s="124" t="s">
        <v>816</v>
      </c>
      <c r="K462" s="125">
        <v>1</v>
      </c>
      <c r="L462" s="200">
        <v>0</v>
      </c>
      <c r="M462" s="199"/>
      <c r="N462" s="201">
        <f>ROUND($L$462*$K$462,2)</f>
        <v>0</v>
      </c>
      <c r="O462" s="199"/>
      <c r="P462" s="199"/>
      <c r="Q462" s="199"/>
      <c r="R462" s="23"/>
      <c r="T462" s="126"/>
      <c r="U462" s="29" t="s">
        <v>41</v>
      </c>
      <c r="V462" s="127">
        <v>0</v>
      </c>
      <c r="W462" s="127">
        <f>$V$462*$K$462</f>
        <v>0</v>
      </c>
      <c r="X462" s="127">
        <v>0</v>
      </c>
      <c r="Y462" s="127">
        <f>$X$462*$K$462</f>
        <v>0</v>
      </c>
      <c r="Z462" s="127">
        <v>0</v>
      </c>
      <c r="AA462" s="128">
        <f>$Z$462*$K$462</f>
        <v>0</v>
      </c>
      <c r="AR462" s="6" t="s">
        <v>817</v>
      </c>
      <c r="AT462" s="6" t="s">
        <v>154</v>
      </c>
      <c r="AU462" s="6" t="s">
        <v>91</v>
      </c>
      <c r="AY462" s="6" t="s">
        <v>153</v>
      </c>
      <c r="BE462" s="80">
        <f>IF($U$462="základní",$N$462,0)</f>
        <v>0</v>
      </c>
      <c r="BF462" s="80">
        <f>IF($U$462="snížená",$N$462,0)</f>
        <v>0</v>
      </c>
      <c r="BG462" s="80">
        <f>IF($U$462="zákl. přenesená",$N$462,0)</f>
        <v>0</v>
      </c>
      <c r="BH462" s="80">
        <f>IF($U$462="sníž. přenesená",$N$462,0)</f>
        <v>0</v>
      </c>
      <c r="BI462" s="80">
        <f>IF($U$462="nulová",$N$462,0)</f>
        <v>0</v>
      </c>
      <c r="BJ462" s="6" t="s">
        <v>21</v>
      </c>
      <c r="BK462" s="80">
        <f>ROUND($L$462*$K$462,2)</f>
        <v>0</v>
      </c>
      <c r="BL462" s="6" t="s">
        <v>817</v>
      </c>
    </row>
    <row r="463" spans="2:63" s="112" customFormat="1" ht="30.75" customHeight="1">
      <c r="B463" s="113"/>
      <c r="D463" s="121" t="s">
        <v>126</v>
      </c>
      <c r="N463" s="196">
        <f>$BK$463</f>
        <v>0</v>
      </c>
      <c r="O463" s="197"/>
      <c r="P463" s="197"/>
      <c r="Q463" s="197"/>
      <c r="R463" s="116"/>
      <c r="T463" s="117"/>
      <c r="W463" s="118">
        <f>SUM($W$464:$W$465)</f>
        <v>0</v>
      </c>
      <c r="Y463" s="118">
        <f>SUM($Y$464:$Y$465)</f>
        <v>0</v>
      </c>
      <c r="AA463" s="119">
        <f>SUM($AA$464:$AA$465)</f>
        <v>0</v>
      </c>
      <c r="AR463" s="115" t="s">
        <v>173</v>
      </c>
      <c r="AT463" s="115" t="s">
        <v>75</v>
      </c>
      <c r="AU463" s="115" t="s">
        <v>21</v>
      </c>
      <c r="AY463" s="115" t="s">
        <v>153</v>
      </c>
      <c r="BK463" s="120">
        <f>SUM($BK$464:$BK$465)</f>
        <v>0</v>
      </c>
    </row>
    <row r="464" spans="2:64" s="6" customFormat="1" ht="15.75" customHeight="1">
      <c r="B464" s="22"/>
      <c r="C464" s="122" t="s">
        <v>818</v>
      </c>
      <c r="D464" s="122" t="s">
        <v>154</v>
      </c>
      <c r="E464" s="123" t="s">
        <v>819</v>
      </c>
      <c r="F464" s="198" t="s">
        <v>820</v>
      </c>
      <c r="G464" s="199"/>
      <c r="H464" s="199"/>
      <c r="I464" s="199"/>
      <c r="J464" s="124" t="s">
        <v>816</v>
      </c>
      <c r="K464" s="125">
        <v>1</v>
      </c>
      <c r="L464" s="200">
        <v>0</v>
      </c>
      <c r="M464" s="199"/>
      <c r="N464" s="201">
        <f>ROUND($L$464*$K$464,2)</f>
        <v>0</v>
      </c>
      <c r="O464" s="199"/>
      <c r="P464" s="199"/>
      <c r="Q464" s="199"/>
      <c r="R464" s="23"/>
      <c r="T464" s="126"/>
      <c r="U464" s="29" t="s">
        <v>41</v>
      </c>
      <c r="V464" s="127">
        <v>0</v>
      </c>
      <c r="W464" s="127">
        <f>$V$464*$K$464</f>
        <v>0</v>
      </c>
      <c r="X464" s="127">
        <v>0</v>
      </c>
      <c r="Y464" s="127">
        <f>$X$464*$K$464</f>
        <v>0</v>
      </c>
      <c r="Z464" s="127">
        <v>0</v>
      </c>
      <c r="AA464" s="128">
        <f>$Z$464*$K$464</f>
        <v>0</v>
      </c>
      <c r="AR464" s="6" t="s">
        <v>817</v>
      </c>
      <c r="AT464" s="6" t="s">
        <v>154</v>
      </c>
      <c r="AU464" s="6" t="s">
        <v>91</v>
      </c>
      <c r="AY464" s="6" t="s">
        <v>153</v>
      </c>
      <c r="BE464" s="80">
        <f>IF($U$464="základní",$N$464,0)</f>
        <v>0</v>
      </c>
      <c r="BF464" s="80">
        <f>IF($U$464="snížená",$N$464,0)</f>
        <v>0</v>
      </c>
      <c r="BG464" s="80">
        <f>IF($U$464="zákl. přenesená",$N$464,0)</f>
        <v>0</v>
      </c>
      <c r="BH464" s="80">
        <f>IF($U$464="sníž. přenesená",$N$464,0)</f>
        <v>0</v>
      </c>
      <c r="BI464" s="80">
        <f>IF($U$464="nulová",$N$464,0)</f>
        <v>0</v>
      </c>
      <c r="BJ464" s="6" t="s">
        <v>21</v>
      </c>
      <c r="BK464" s="80">
        <f>ROUND($L$464*$K$464,2)</f>
        <v>0</v>
      </c>
      <c r="BL464" s="6" t="s">
        <v>817</v>
      </c>
    </row>
    <row r="465" spans="2:64" s="6" customFormat="1" ht="15.75" customHeight="1">
      <c r="B465" s="22"/>
      <c r="C465" s="122" t="s">
        <v>821</v>
      </c>
      <c r="D465" s="122" t="s">
        <v>154</v>
      </c>
      <c r="E465" s="123" t="s">
        <v>822</v>
      </c>
      <c r="F465" s="198" t="s">
        <v>823</v>
      </c>
      <c r="G465" s="199"/>
      <c r="H465" s="199"/>
      <c r="I465" s="199"/>
      <c r="J465" s="124" t="s">
        <v>816</v>
      </c>
      <c r="K465" s="125">
        <v>1</v>
      </c>
      <c r="L465" s="200">
        <v>0</v>
      </c>
      <c r="M465" s="199"/>
      <c r="N465" s="201">
        <f>ROUND($L$465*$K$465,2)</f>
        <v>0</v>
      </c>
      <c r="O465" s="199"/>
      <c r="P465" s="199"/>
      <c r="Q465" s="199"/>
      <c r="R465" s="23"/>
      <c r="T465" s="126"/>
      <c r="U465" s="29" t="s">
        <v>41</v>
      </c>
      <c r="V465" s="127">
        <v>0</v>
      </c>
      <c r="W465" s="127">
        <f>$V$465*$K$465</f>
        <v>0</v>
      </c>
      <c r="X465" s="127">
        <v>0</v>
      </c>
      <c r="Y465" s="127">
        <f>$X$465*$K$465</f>
        <v>0</v>
      </c>
      <c r="Z465" s="127">
        <v>0</v>
      </c>
      <c r="AA465" s="128">
        <f>$Z$465*$K$465</f>
        <v>0</v>
      </c>
      <c r="AR465" s="6" t="s">
        <v>817</v>
      </c>
      <c r="AT465" s="6" t="s">
        <v>154</v>
      </c>
      <c r="AU465" s="6" t="s">
        <v>91</v>
      </c>
      <c r="AY465" s="6" t="s">
        <v>153</v>
      </c>
      <c r="BE465" s="80">
        <f>IF($U$465="základní",$N$465,0)</f>
        <v>0</v>
      </c>
      <c r="BF465" s="80">
        <f>IF($U$465="snížená",$N$465,0)</f>
        <v>0</v>
      </c>
      <c r="BG465" s="80">
        <f>IF($U$465="zákl. přenesená",$N$465,0)</f>
        <v>0</v>
      </c>
      <c r="BH465" s="80">
        <f>IF($U$465="sníž. přenesená",$N$465,0)</f>
        <v>0</v>
      </c>
      <c r="BI465" s="80">
        <f>IF($U$465="nulová",$N$465,0)</f>
        <v>0</v>
      </c>
      <c r="BJ465" s="6" t="s">
        <v>21</v>
      </c>
      <c r="BK465" s="80">
        <f>ROUND($L$465*$K$465,2)</f>
        <v>0</v>
      </c>
      <c r="BL465" s="6" t="s">
        <v>817</v>
      </c>
    </row>
    <row r="466" spans="2:63" s="112" customFormat="1" ht="30.75" customHeight="1">
      <c r="B466" s="113"/>
      <c r="D466" s="121" t="s">
        <v>127</v>
      </c>
      <c r="N466" s="196">
        <f>$BK$466</f>
        <v>0</v>
      </c>
      <c r="O466" s="197"/>
      <c r="P466" s="197"/>
      <c r="Q466" s="197"/>
      <c r="R466" s="116"/>
      <c r="T466" s="117"/>
      <c r="W466" s="118">
        <f>$W$467</f>
        <v>0</v>
      </c>
      <c r="Y466" s="118">
        <f>$Y$467</f>
        <v>0</v>
      </c>
      <c r="AA466" s="119">
        <f>$AA$467</f>
        <v>0</v>
      </c>
      <c r="AR466" s="115" t="s">
        <v>173</v>
      </c>
      <c r="AT466" s="115" t="s">
        <v>75</v>
      </c>
      <c r="AU466" s="115" t="s">
        <v>21</v>
      </c>
      <c r="AY466" s="115" t="s">
        <v>153</v>
      </c>
      <c r="BK466" s="120">
        <f>$BK$467</f>
        <v>0</v>
      </c>
    </row>
    <row r="467" spans="2:64" s="6" customFormat="1" ht="15.75" customHeight="1">
      <c r="B467" s="22"/>
      <c r="C467" s="122" t="s">
        <v>824</v>
      </c>
      <c r="D467" s="122" t="s">
        <v>154</v>
      </c>
      <c r="E467" s="123" t="s">
        <v>825</v>
      </c>
      <c r="F467" s="198" t="s">
        <v>826</v>
      </c>
      <c r="G467" s="199"/>
      <c r="H467" s="199"/>
      <c r="I467" s="199"/>
      <c r="J467" s="124" t="s">
        <v>816</v>
      </c>
      <c r="K467" s="125">
        <v>1</v>
      </c>
      <c r="L467" s="200">
        <v>0</v>
      </c>
      <c r="M467" s="199"/>
      <c r="N467" s="201">
        <f>ROUND($L$467*$K$467,2)</f>
        <v>0</v>
      </c>
      <c r="O467" s="199"/>
      <c r="P467" s="199"/>
      <c r="Q467" s="199"/>
      <c r="R467" s="23"/>
      <c r="T467" s="126"/>
      <c r="U467" s="29" t="s">
        <v>41</v>
      </c>
      <c r="V467" s="127">
        <v>0</v>
      </c>
      <c r="W467" s="127">
        <f>$V$467*$K$467</f>
        <v>0</v>
      </c>
      <c r="X467" s="127">
        <v>0</v>
      </c>
      <c r="Y467" s="127">
        <f>$X$467*$K$467</f>
        <v>0</v>
      </c>
      <c r="Z467" s="127">
        <v>0</v>
      </c>
      <c r="AA467" s="128">
        <f>$Z$467*$K$467</f>
        <v>0</v>
      </c>
      <c r="AR467" s="6" t="s">
        <v>817</v>
      </c>
      <c r="AT467" s="6" t="s">
        <v>154</v>
      </c>
      <c r="AU467" s="6" t="s">
        <v>91</v>
      </c>
      <c r="AY467" s="6" t="s">
        <v>153</v>
      </c>
      <c r="BE467" s="80">
        <f>IF($U$467="základní",$N$467,0)</f>
        <v>0</v>
      </c>
      <c r="BF467" s="80">
        <f>IF($U$467="snížená",$N$467,0)</f>
        <v>0</v>
      </c>
      <c r="BG467" s="80">
        <f>IF($U$467="zákl. přenesená",$N$467,0)</f>
        <v>0</v>
      </c>
      <c r="BH467" s="80">
        <f>IF($U$467="sníž. přenesená",$N$467,0)</f>
        <v>0</v>
      </c>
      <c r="BI467" s="80">
        <f>IF($U$467="nulová",$N$467,0)</f>
        <v>0</v>
      </c>
      <c r="BJ467" s="6" t="s">
        <v>21</v>
      </c>
      <c r="BK467" s="80">
        <f>ROUND($L$467*$K$467,2)</f>
        <v>0</v>
      </c>
      <c r="BL467" s="6" t="s">
        <v>817</v>
      </c>
    </row>
    <row r="468" spans="2:63" s="112" customFormat="1" ht="30.75" customHeight="1">
      <c r="B468" s="113"/>
      <c r="D468" s="121" t="s">
        <v>128</v>
      </c>
      <c r="N468" s="196">
        <f>$BK$468</f>
        <v>0</v>
      </c>
      <c r="O468" s="197"/>
      <c r="P468" s="197"/>
      <c r="Q468" s="197"/>
      <c r="R468" s="116"/>
      <c r="T468" s="117"/>
      <c r="W468" s="118">
        <f>$W$469</f>
        <v>0</v>
      </c>
      <c r="Y468" s="118">
        <f>$Y$469</f>
        <v>0</v>
      </c>
      <c r="AA468" s="119">
        <f>$AA$469</f>
        <v>0</v>
      </c>
      <c r="AR468" s="115" t="s">
        <v>173</v>
      </c>
      <c r="AT468" s="115" t="s">
        <v>75</v>
      </c>
      <c r="AU468" s="115" t="s">
        <v>21</v>
      </c>
      <c r="AY468" s="115" t="s">
        <v>153</v>
      </c>
      <c r="BK468" s="120">
        <f>$BK$469</f>
        <v>0</v>
      </c>
    </row>
    <row r="469" spans="2:64" s="6" customFormat="1" ht="15.75" customHeight="1">
      <c r="B469" s="22"/>
      <c r="C469" s="122" t="s">
        <v>827</v>
      </c>
      <c r="D469" s="122" t="s">
        <v>154</v>
      </c>
      <c r="E469" s="123" t="s">
        <v>828</v>
      </c>
      <c r="F469" s="198" t="s">
        <v>829</v>
      </c>
      <c r="G469" s="199"/>
      <c r="H469" s="199"/>
      <c r="I469" s="199"/>
      <c r="J469" s="124" t="s">
        <v>816</v>
      </c>
      <c r="K469" s="125">
        <v>1</v>
      </c>
      <c r="L469" s="200">
        <v>0</v>
      </c>
      <c r="M469" s="199"/>
      <c r="N469" s="201">
        <f>ROUND($L$469*$K$469,2)</f>
        <v>0</v>
      </c>
      <c r="O469" s="199"/>
      <c r="P469" s="199"/>
      <c r="Q469" s="199"/>
      <c r="R469" s="23"/>
      <c r="T469" s="126"/>
      <c r="U469" s="29" t="s">
        <v>41</v>
      </c>
      <c r="V469" s="127">
        <v>0</v>
      </c>
      <c r="W469" s="127">
        <f>$V$469*$K$469</f>
        <v>0</v>
      </c>
      <c r="X469" s="127">
        <v>0</v>
      </c>
      <c r="Y469" s="127">
        <f>$X$469*$K$469</f>
        <v>0</v>
      </c>
      <c r="Z469" s="127">
        <v>0</v>
      </c>
      <c r="AA469" s="128">
        <f>$Z$469*$K$469</f>
        <v>0</v>
      </c>
      <c r="AR469" s="6" t="s">
        <v>817</v>
      </c>
      <c r="AT469" s="6" t="s">
        <v>154</v>
      </c>
      <c r="AU469" s="6" t="s">
        <v>91</v>
      </c>
      <c r="AY469" s="6" t="s">
        <v>153</v>
      </c>
      <c r="BE469" s="80">
        <f>IF($U$469="základní",$N$469,0)</f>
        <v>0</v>
      </c>
      <c r="BF469" s="80">
        <f>IF($U$469="snížená",$N$469,0)</f>
        <v>0</v>
      </c>
      <c r="BG469" s="80">
        <f>IF($U$469="zákl. přenesená",$N$469,0)</f>
        <v>0</v>
      </c>
      <c r="BH469" s="80">
        <f>IF($U$469="sníž. přenesená",$N$469,0)</f>
        <v>0</v>
      </c>
      <c r="BI469" s="80">
        <f>IF($U$469="nulová",$N$469,0)</f>
        <v>0</v>
      </c>
      <c r="BJ469" s="6" t="s">
        <v>21</v>
      </c>
      <c r="BK469" s="80">
        <f>ROUND($L$469*$K$469,2)</f>
        <v>0</v>
      </c>
      <c r="BL469" s="6" t="s">
        <v>817</v>
      </c>
    </row>
    <row r="470" spans="2:63" s="6" customFormat="1" ht="51" customHeight="1">
      <c r="B470" s="22"/>
      <c r="D470" s="114" t="s">
        <v>830</v>
      </c>
      <c r="N470" s="194">
        <f>$BK$470</f>
        <v>0</v>
      </c>
      <c r="O470" s="163"/>
      <c r="P470" s="163"/>
      <c r="Q470" s="163"/>
      <c r="R470" s="23"/>
      <c r="T470" s="151"/>
      <c r="U470" s="41"/>
      <c r="V470" s="41"/>
      <c r="W470" s="41"/>
      <c r="X470" s="41"/>
      <c r="Y470" s="41"/>
      <c r="Z470" s="41"/>
      <c r="AA470" s="43"/>
      <c r="AT470" s="6" t="s">
        <v>75</v>
      </c>
      <c r="AU470" s="6" t="s">
        <v>76</v>
      </c>
      <c r="AY470" s="6" t="s">
        <v>831</v>
      </c>
      <c r="BK470" s="80">
        <v>0</v>
      </c>
    </row>
    <row r="471" spans="2:18" s="6" customFormat="1" ht="7.5" customHeight="1">
      <c r="B471" s="44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6"/>
    </row>
    <row r="472" s="2" customFormat="1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$N$470</f>
        <v>0</v>
      </c>
    </row>
  </sheetData>
  <sheetProtection/>
  <mergeCells count="810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9:Q119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D124:H124"/>
    <mergeCell ref="N124:Q124"/>
    <mergeCell ref="N125:Q125"/>
    <mergeCell ref="L127:Q127"/>
    <mergeCell ref="C133:Q133"/>
    <mergeCell ref="F135:P135"/>
    <mergeCell ref="M137:P137"/>
    <mergeCell ref="M139:Q139"/>
    <mergeCell ref="M140:Q140"/>
    <mergeCell ref="F142:I142"/>
    <mergeCell ref="L142:M142"/>
    <mergeCell ref="N142:Q14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5:I165"/>
    <mergeCell ref="L165:M165"/>
    <mergeCell ref="N165:Q165"/>
    <mergeCell ref="F166:I166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F245:I245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N251:Q251"/>
    <mergeCell ref="F255:I255"/>
    <mergeCell ref="L255:M255"/>
    <mergeCell ref="N255:Q255"/>
    <mergeCell ref="F256:I256"/>
    <mergeCell ref="F257:I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L262:M262"/>
    <mergeCell ref="N262:Q262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4:I304"/>
    <mergeCell ref="L304:M304"/>
    <mergeCell ref="N304:Q304"/>
    <mergeCell ref="N303:Q303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9:I319"/>
    <mergeCell ref="L319:M319"/>
    <mergeCell ref="N319:Q319"/>
    <mergeCell ref="N318:Q318"/>
    <mergeCell ref="F320:I320"/>
    <mergeCell ref="F321:I321"/>
    <mergeCell ref="L321:M321"/>
    <mergeCell ref="N321:Q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2:I332"/>
    <mergeCell ref="L332:M332"/>
    <mergeCell ref="N332:Q332"/>
    <mergeCell ref="N331:Q331"/>
    <mergeCell ref="F333:I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8:I338"/>
    <mergeCell ref="L338:M338"/>
    <mergeCell ref="N338:Q338"/>
    <mergeCell ref="N337:Q337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5:I345"/>
    <mergeCell ref="L345:M345"/>
    <mergeCell ref="N345:Q345"/>
    <mergeCell ref="N344:Q344"/>
    <mergeCell ref="F346:I346"/>
    <mergeCell ref="F347:I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F352:I352"/>
    <mergeCell ref="L352:M352"/>
    <mergeCell ref="N352:Q352"/>
    <mergeCell ref="F354:I354"/>
    <mergeCell ref="L354:M354"/>
    <mergeCell ref="N354:Q354"/>
    <mergeCell ref="F355:I355"/>
    <mergeCell ref="F356:I356"/>
    <mergeCell ref="F357:I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L369:M369"/>
    <mergeCell ref="N369:Q369"/>
    <mergeCell ref="F370:I370"/>
    <mergeCell ref="F371:I371"/>
    <mergeCell ref="L371:M371"/>
    <mergeCell ref="N371:Q371"/>
    <mergeCell ref="F372:I372"/>
    <mergeCell ref="L372:M372"/>
    <mergeCell ref="N372:Q372"/>
    <mergeCell ref="F374:I374"/>
    <mergeCell ref="L374:M374"/>
    <mergeCell ref="N374:Q374"/>
    <mergeCell ref="F375:I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F380:I380"/>
    <mergeCell ref="L380:M380"/>
    <mergeCell ref="N380:Q380"/>
    <mergeCell ref="F381:I381"/>
    <mergeCell ref="F382:I382"/>
    <mergeCell ref="L382:M382"/>
    <mergeCell ref="N382:Q382"/>
    <mergeCell ref="F383:I383"/>
    <mergeCell ref="L383:M383"/>
    <mergeCell ref="N383:Q383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F395:I395"/>
    <mergeCell ref="L395:M395"/>
    <mergeCell ref="N395:Q395"/>
    <mergeCell ref="F396:I396"/>
    <mergeCell ref="F397:I397"/>
    <mergeCell ref="F398:I398"/>
    <mergeCell ref="F399:I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L404:M404"/>
    <mergeCell ref="N404:Q404"/>
    <mergeCell ref="F405:I405"/>
    <mergeCell ref="F406:I406"/>
    <mergeCell ref="F408:I408"/>
    <mergeCell ref="L408:M408"/>
    <mergeCell ref="N408:Q408"/>
    <mergeCell ref="F409:I409"/>
    <mergeCell ref="F410:I410"/>
    <mergeCell ref="L410:M410"/>
    <mergeCell ref="N410:Q410"/>
    <mergeCell ref="F411:I411"/>
    <mergeCell ref="L411:M411"/>
    <mergeCell ref="N411:Q411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64:I464"/>
    <mergeCell ref="L464:M464"/>
    <mergeCell ref="N464:Q464"/>
    <mergeCell ref="F458:I458"/>
    <mergeCell ref="L458:M458"/>
    <mergeCell ref="N458:Q458"/>
    <mergeCell ref="F459:I459"/>
    <mergeCell ref="L459:M459"/>
    <mergeCell ref="N459:Q459"/>
    <mergeCell ref="N246:Q246"/>
    <mergeCell ref="F465:I465"/>
    <mergeCell ref="L465:M465"/>
    <mergeCell ref="N465:Q465"/>
    <mergeCell ref="F467:I467"/>
    <mergeCell ref="L467:M467"/>
    <mergeCell ref="N467:Q467"/>
    <mergeCell ref="F462:I462"/>
    <mergeCell ref="L462:M462"/>
    <mergeCell ref="N462:Q462"/>
    <mergeCell ref="N290:Q290"/>
    <mergeCell ref="F469:I469"/>
    <mergeCell ref="L469:M469"/>
    <mergeCell ref="N469:Q469"/>
    <mergeCell ref="N143:Q143"/>
    <mergeCell ref="N144:Q144"/>
    <mergeCell ref="N145:Q145"/>
    <mergeCell ref="N164:Q164"/>
    <mergeCell ref="N167:Q167"/>
    <mergeCell ref="N211:Q211"/>
    <mergeCell ref="N373:Q373"/>
    <mergeCell ref="N384:Q384"/>
    <mergeCell ref="N394:Q394"/>
    <mergeCell ref="N407:Q407"/>
    <mergeCell ref="N412:Q412"/>
    <mergeCell ref="N253:Q253"/>
    <mergeCell ref="N254:Q254"/>
    <mergeCell ref="N263:Q263"/>
    <mergeCell ref="N268:Q268"/>
    <mergeCell ref="N282:Q282"/>
    <mergeCell ref="N470:Q470"/>
    <mergeCell ref="H1:K1"/>
    <mergeCell ref="S2:AC2"/>
    <mergeCell ref="N413:Q413"/>
    <mergeCell ref="N460:Q460"/>
    <mergeCell ref="N461:Q461"/>
    <mergeCell ref="N463:Q463"/>
    <mergeCell ref="N466:Q466"/>
    <mergeCell ref="N468:Q468"/>
    <mergeCell ref="N353:Q353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4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Zdvořáková Blanka</dc:creator>
  <cp:keywords/>
  <dc:description/>
  <cp:lastModifiedBy>Zdvořáková Blanka</cp:lastModifiedBy>
  <dcterms:created xsi:type="dcterms:W3CDTF">2017-03-02T06:18:48Z</dcterms:created>
  <dcterms:modified xsi:type="dcterms:W3CDTF">2017-03-02T06:18:48Z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