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4615" windowHeight="14250"/>
  </bookViews>
  <sheets>
    <sheet name="Rekapitulace stavby" sheetId="1" r:id="rId1"/>
    <sheet name="0082017 - Zateplení 3.ZŠ ..." sheetId="2" r:id="rId2"/>
  </sheets>
  <definedNames>
    <definedName name="_xlnm.Print_Titles" localSheetId="1">'0082017 - Zateplení 3.ZŠ ...'!$134:$134</definedName>
    <definedName name="_xlnm.Print_Titles" localSheetId="0">'Rekapitulace stavby'!$85:$85</definedName>
    <definedName name="_xlnm.Print_Area" localSheetId="1">'0082017 - Zateplení 3.ZŠ ...'!$C$4:$Q$70,'0082017 - Zateplení 3.ZŠ ...'!$C$76:$Q$119,'0082017 - Zateplení 3.ZŠ ...'!$C$125:$Q$291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N291" i="2"/>
  <c r="AY88" i="1"/>
  <c r="AX88"/>
  <c r="BI290" i="2"/>
  <c r="BH290"/>
  <c r="BG290"/>
  <c r="BF290"/>
  <c r="AA290"/>
  <c r="AA289" s="1"/>
  <c r="Y290"/>
  <c r="Y289" s="1"/>
  <c r="W290"/>
  <c r="W289" s="1"/>
  <c r="BK290"/>
  <c r="BK289" s="1"/>
  <c r="N289" s="1"/>
  <c r="N109" s="1"/>
  <c r="N290"/>
  <c r="BE290" s="1"/>
  <c r="BI288"/>
  <c r="BH288"/>
  <c r="BG288"/>
  <c r="BF288"/>
  <c r="BE288"/>
  <c r="AA288"/>
  <c r="AA287" s="1"/>
  <c r="Y288"/>
  <c r="Y287" s="1"/>
  <c r="W288"/>
  <c r="W287" s="1"/>
  <c r="BK288"/>
  <c r="BK287" s="1"/>
  <c r="N287" s="1"/>
  <c r="N108" s="1"/>
  <c r="N288"/>
  <c r="BI286"/>
  <c r="BH286"/>
  <c r="BG286"/>
  <c r="BF286"/>
  <c r="AA286"/>
  <c r="Y286"/>
  <c r="W286"/>
  <c r="BK286"/>
  <c r="N286"/>
  <c r="BE286" s="1"/>
  <c r="BI285"/>
  <c r="BH285"/>
  <c r="BG285"/>
  <c r="BF285"/>
  <c r="AA285"/>
  <c r="AA284" s="1"/>
  <c r="Y285"/>
  <c r="Y284" s="1"/>
  <c r="W285"/>
  <c r="W284" s="1"/>
  <c r="BK285"/>
  <c r="BK284" s="1"/>
  <c r="N284" s="1"/>
  <c r="N107" s="1"/>
  <c r="N285"/>
  <c r="BE285" s="1"/>
  <c r="BI283"/>
  <c r="BH283"/>
  <c r="BG283"/>
  <c r="BF283"/>
  <c r="AA283"/>
  <c r="Y283"/>
  <c r="W283"/>
  <c r="BK283"/>
  <c r="N283"/>
  <c r="BE283" s="1"/>
  <c r="BI282"/>
  <c r="BH282"/>
  <c r="BG282"/>
  <c r="BF282"/>
  <c r="BE282"/>
  <c r="AA282"/>
  <c r="AA281" s="1"/>
  <c r="AA280" s="1"/>
  <c r="Y282"/>
  <c r="Y281" s="1"/>
  <c r="W282"/>
  <c r="W281" s="1"/>
  <c r="W280" s="1"/>
  <c r="BK282"/>
  <c r="BK281" s="1"/>
  <c r="N282"/>
  <c r="BI279"/>
  <c r="BH279"/>
  <c r="BG279"/>
  <c r="BF279"/>
  <c r="BE279"/>
  <c r="AA279"/>
  <c r="Y279"/>
  <c r="W279"/>
  <c r="BK279"/>
  <c r="N279"/>
  <c r="BI278"/>
  <c r="BH278"/>
  <c r="BG278"/>
  <c r="BF278"/>
  <c r="BE278"/>
  <c r="AA278"/>
  <c r="AA277" s="1"/>
  <c r="AA276" s="1"/>
  <c r="Y278"/>
  <c r="Y277" s="1"/>
  <c r="Y276" s="1"/>
  <c r="W278"/>
  <c r="W277" s="1"/>
  <c r="W276" s="1"/>
  <c r="BK278"/>
  <c r="BK277" s="1"/>
  <c r="N278"/>
  <c r="BI275"/>
  <c r="BH275"/>
  <c r="BG275"/>
  <c r="BF275"/>
  <c r="BE275"/>
  <c r="AA275"/>
  <c r="Y275"/>
  <c r="W275"/>
  <c r="BK275"/>
  <c r="N275"/>
  <c r="BI274"/>
  <c r="BH274"/>
  <c r="BG274"/>
  <c r="BF274"/>
  <c r="BE274"/>
  <c r="AA274"/>
  <c r="Y274"/>
  <c r="W274"/>
  <c r="BK274"/>
  <c r="N274"/>
  <c r="BI273"/>
  <c r="BH273"/>
  <c r="BG273"/>
  <c r="BF273"/>
  <c r="BE273"/>
  <c r="AA273"/>
  <c r="Y273"/>
  <c r="W273"/>
  <c r="BK273"/>
  <c r="N273"/>
  <c r="BI272"/>
  <c r="BH272"/>
  <c r="BG272"/>
  <c r="BF272"/>
  <c r="BE272"/>
  <c r="AA272"/>
  <c r="Y272"/>
  <c r="W272"/>
  <c r="BK272"/>
  <c r="N272"/>
  <c r="BI271"/>
  <c r="BH271"/>
  <c r="BG271"/>
  <c r="BF271"/>
  <c r="BE271"/>
  <c r="AA271"/>
  <c r="Y271"/>
  <c r="W271"/>
  <c r="BK271"/>
  <c r="N271"/>
  <c r="BI270"/>
  <c r="BH270"/>
  <c r="BG270"/>
  <c r="BF270"/>
  <c r="BE270"/>
  <c r="AA270"/>
  <c r="Y270"/>
  <c r="W270"/>
  <c r="BK270"/>
  <c r="N270"/>
  <c r="BI269"/>
  <c r="BH269"/>
  <c r="BG269"/>
  <c r="BF269"/>
  <c r="BE269"/>
  <c r="AA269"/>
  <c r="Y269"/>
  <c r="W269"/>
  <c r="BK269"/>
  <c r="N269"/>
  <c r="BI268"/>
  <c r="BH268"/>
  <c r="BG268"/>
  <c r="BF268"/>
  <c r="BE268"/>
  <c r="AA268"/>
  <c r="Y268"/>
  <c r="W268"/>
  <c r="BK268"/>
  <c r="N268"/>
  <c r="BI267"/>
  <c r="BH267"/>
  <c r="BG267"/>
  <c r="BF267"/>
  <c r="BE267"/>
  <c r="AA267"/>
  <c r="AA266" s="1"/>
  <c r="Y267"/>
  <c r="Y266" s="1"/>
  <c r="W267"/>
  <c r="W266" s="1"/>
  <c r="BK267"/>
  <c r="BK266" s="1"/>
  <c r="N266" s="1"/>
  <c r="N102" s="1"/>
  <c r="N267"/>
  <c r="BI265"/>
  <c r="BH265"/>
  <c r="BG265"/>
  <c r="BF265"/>
  <c r="AA265"/>
  <c r="Y265"/>
  <c r="W265"/>
  <c r="BK265"/>
  <c r="N265"/>
  <c r="BE265" s="1"/>
  <c r="BI264"/>
  <c r="BH264"/>
  <c r="BG264"/>
  <c r="BF264"/>
  <c r="AA264"/>
  <c r="Y264"/>
  <c r="W264"/>
  <c r="BK264"/>
  <c r="N264"/>
  <c r="BE264" s="1"/>
  <c r="BI263"/>
  <c r="BH263"/>
  <c r="BG263"/>
  <c r="BF263"/>
  <c r="AA263"/>
  <c r="AA262" s="1"/>
  <c r="Y263"/>
  <c r="Y262" s="1"/>
  <c r="W263"/>
  <c r="W262" s="1"/>
  <c r="BK263"/>
  <c r="BK262" s="1"/>
  <c r="N262" s="1"/>
  <c r="N101" s="1"/>
  <c r="N263"/>
  <c r="BE263" s="1"/>
  <c r="BI261"/>
  <c r="BH261"/>
  <c r="BG261"/>
  <c r="BF261"/>
  <c r="BE261"/>
  <c r="AA261"/>
  <c r="Y261"/>
  <c r="W261"/>
  <c r="BK261"/>
  <c r="N261"/>
  <c r="BI260"/>
  <c r="BH260"/>
  <c r="BG260"/>
  <c r="BF260"/>
  <c r="BE260"/>
  <c r="AA260"/>
  <c r="AA259" s="1"/>
  <c r="Y260"/>
  <c r="Y259" s="1"/>
  <c r="W260"/>
  <c r="W259" s="1"/>
  <c r="BK260"/>
  <c r="BK259" s="1"/>
  <c r="N259" s="1"/>
  <c r="N100" s="1"/>
  <c r="N260"/>
  <c r="BI258"/>
  <c r="BH258"/>
  <c r="BG258"/>
  <c r="BF258"/>
  <c r="AA258"/>
  <c r="Y258"/>
  <c r="W258"/>
  <c r="BK258"/>
  <c r="N258"/>
  <c r="BE258" s="1"/>
  <c r="BI257"/>
  <c r="BH257"/>
  <c r="BG257"/>
  <c r="BF257"/>
  <c r="AA257"/>
  <c r="Y257"/>
  <c r="W257"/>
  <c r="BK257"/>
  <c r="N257"/>
  <c r="BE257" s="1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3"/>
  <c r="BH253"/>
  <c r="BG253"/>
  <c r="BF253"/>
  <c r="AA253"/>
  <c r="Y253"/>
  <c r="W253"/>
  <c r="BK253"/>
  <c r="N253"/>
  <c r="BE253" s="1"/>
  <c r="BI252"/>
  <c r="BH252"/>
  <c r="BG252"/>
  <c r="BF252"/>
  <c r="AA252"/>
  <c r="Y252"/>
  <c r="W252"/>
  <c r="BK252"/>
  <c r="N252"/>
  <c r="BE252" s="1"/>
  <c r="BI251"/>
  <c r="BH251"/>
  <c r="BG251"/>
  <c r="BF251"/>
  <c r="AA251"/>
  <c r="Y251"/>
  <c r="W251"/>
  <c r="BK251"/>
  <c r="N251"/>
  <c r="BE251" s="1"/>
  <c r="BI250"/>
  <c r="BH250"/>
  <c r="BG250"/>
  <c r="BF250"/>
  <c r="BE250"/>
  <c r="AA250"/>
  <c r="Y250"/>
  <c r="W250"/>
  <c r="BK250"/>
  <c r="N250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AA246" s="1"/>
  <c r="Y247"/>
  <c r="Y246" s="1"/>
  <c r="W247"/>
  <c r="W246" s="1"/>
  <c r="BK247"/>
  <c r="BK246" s="1"/>
  <c r="N246" s="1"/>
  <c r="N99" s="1"/>
  <c r="N247"/>
  <c r="BI245"/>
  <c r="BH245"/>
  <c r="BG245"/>
  <c r="BF245"/>
  <c r="AA245"/>
  <c r="Y245"/>
  <c r="W245"/>
  <c r="BK245"/>
  <c r="N245"/>
  <c r="BE245" s="1"/>
  <c r="BI244"/>
  <c r="BH244"/>
  <c r="BG244"/>
  <c r="BF244"/>
  <c r="AA244"/>
  <c r="AA243" s="1"/>
  <c r="Y244"/>
  <c r="Y243" s="1"/>
  <c r="W244"/>
  <c r="W243" s="1"/>
  <c r="BK244"/>
  <c r="BK243" s="1"/>
  <c r="N243" s="1"/>
  <c r="N98" s="1"/>
  <c r="N244"/>
  <c r="BE244" s="1"/>
  <c r="BI242"/>
  <c r="BH242"/>
  <c r="BG242"/>
  <c r="BF242"/>
  <c r="BE242"/>
  <c r="AA242"/>
  <c r="AA241" s="1"/>
  <c r="Y242"/>
  <c r="Y241" s="1"/>
  <c r="W242"/>
  <c r="W241" s="1"/>
  <c r="BK242"/>
  <c r="BK241" s="1"/>
  <c r="N241" s="1"/>
  <c r="N97" s="1"/>
  <c r="N242"/>
  <c r="BI240"/>
  <c r="BH240"/>
  <c r="BG240"/>
  <c r="BF240"/>
  <c r="AA240"/>
  <c r="Y240"/>
  <c r="W240"/>
  <c r="BK240"/>
  <c r="N240"/>
  <c r="BE240" s="1"/>
  <c r="BI239"/>
  <c r="BH239"/>
  <c r="BG239"/>
  <c r="BF239"/>
  <c r="AA239"/>
  <c r="Y239"/>
  <c r="W239"/>
  <c r="BK239"/>
  <c r="N239"/>
  <c r="BE239" s="1"/>
  <c r="BI238"/>
  <c r="BH238"/>
  <c r="BG238"/>
  <c r="BF238"/>
  <c r="BE238"/>
  <c r="AA238"/>
  <c r="Y238"/>
  <c r="W238"/>
  <c r="BK238"/>
  <c r="N238"/>
  <c r="BI237"/>
  <c r="BH237"/>
  <c r="BG237"/>
  <c r="BF237"/>
  <c r="BE237"/>
  <c r="AA237"/>
  <c r="Y237"/>
  <c r="W237"/>
  <c r="BK237"/>
  <c r="N237"/>
  <c r="BI236"/>
  <c r="BH236"/>
  <c r="BG236"/>
  <c r="BF236"/>
  <c r="BE236"/>
  <c r="AA236"/>
  <c r="Y236"/>
  <c r="W236"/>
  <c r="BK236"/>
  <c r="N236"/>
  <c r="BI235"/>
  <c r="BH235"/>
  <c r="BG235"/>
  <c r="BF235"/>
  <c r="BE235"/>
  <c r="AA235"/>
  <c r="Y235"/>
  <c r="W235"/>
  <c r="BK235"/>
  <c r="N235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AA232" s="1"/>
  <c r="Y233"/>
  <c r="Y232" s="1"/>
  <c r="W233"/>
  <c r="W232" s="1"/>
  <c r="BK233"/>
  <c r="BK232" s="1"/>
  <c r="N232" s="1"/>
  <c r="N96" s="1"/>
  <c r="N233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9"/>
  <c r="BH229"/>
  <c r="BG229"/>
  <c r="BF229"/>
  <c r="AA229"/>
  <c r="Y229"/>
  <c r="W229"/>
  <c r="BK229"/>
  <c r="N229"/>
  <c r="BE229" s="1"/>
  <c r="BI228"/>
  <c r="BH228"/>
  <c r="BG228"/>
  <c r="BF228"/>
  <c r="AA228"/>
  <c r="Y228"/>
  <c r="W228"/>
  <c r="BK228"/>
  <c r="N228"/>
  <c r="BE228" s="1"/>
  <c r="BI227"/>
  <c r="BH227"/>
  <c r="BG227"/>
  <c r="BF227"/>
  <c r="AA227"/>
  <c r="AA226" s="1"/>
  <c r="Y227"/>
  <c r="Y226" s="1"/>
  <c r="W227"/>
  <c r="W226" s="1"/>
  <c r="BK227"/>
  <c r="BK226" s="1"/>
  <c r="N226" s="1"/>
  <c r="N95" s="1"/>
  <c r="N227"/>
  <c r="BE227" s="1"/>
  <c r="BI225"/>
  <c r="BH225"/>
  <c r="BG225"/>
  <c r="BF225"/>
  <c r="BE225"/>
  <c r="AA225"/>
  <c r="Y225"/>
  <c r="W225"/>
  <c r="BK225"/>
  <c r="N225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Y223"/>
  <c r="W223"/>
  <c r="BK223"/>
  <c r="N223"/>
  <c r="BI222"/>
  <c r="BH222"/>
  <c r="BG222"/>
  <c r="BF222"/>
  <c r="BE222"/>
  <c r="AA222"/>
  <c r="Y222"/>
  <c r="W222"/>
  <c r="BK222"/>
  <c r="N222"/>
  <c r="BI221"/>
  <c r="BH221"/>
  <c r="BG221"/>
  <c r="BF221"/>
  <c r="BE221"/>
  <c r="AA221"/>
  <c r="Y221"/>
  <c r="W221"/>
  <c r="BK221"/>
  <c r="N221"/>
  <c r="BI220"/>
  <c r="BH220"/>
  <c r="BG220"/>
  <c r="BF220"/>
  <c r="BE220"/>
  <c r="AA220"/>
  <c r="Y220"/>
  <c r="W220"/>
  <c r="BK220"/>
  <c r="N220"/>
  <c r="BI219"/>
  <c r="BH219"/>
  <c r="BG219"/>
  <c r="BF219"/>
  <c r="BE219"/>
  <c r="AA219"/>
  <c r="Y219"/>
  <c r="W219"/>
  <c r="BK219"/>
  <c r="N219"/>
  <c r="BI218"/>
  <c r="BH218"/>
  <c r="BG218"/>
  <c r="BF218"/>
  <c r="BE218"/>
  <c r="AA218"/>
  <c r="Y218"/>
  <c r="W218"/>
  <c r="BK218"/>
  <c r="N218"/>
  <c r="BI217"/>
  <c r="BH217"/>
  <c r="BG217"/>
  <c r="BF217"/>
  <c r="BE217"/>
  <c r="AA217"/>
  <c r="Y217"/>
  <c r="W217"/>
  <c r="BK217"/>
  <c r="N217"/>
  <c r="BI216"/>
  <c r="BH216"/>
  <c r="BG216"/>
  <c r="BF216"/>
  <c r="BE216"/>
  <c r="AA216"/>
  <c r="Y216"/>
  <c r="W216"/>
  <c r="BK216"/>
  <c r="N216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Y211"/>
  <c r="W211"/>
  <c r="BK211"/>
  <c r="N21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AA207" s="1"/>
  <c r="AA206" s="1"/>
  <c r="Y208"/>
  <c r="Y207" s="1"/>
  <c r="Y206" s="1"/>
  <c r="W208"/>
  <c r="W207" s="1"/>
  <c r="W206" s="1"/>
  <c r="BK208"/>
  <c r="BK207" s="1"/>
  <c r="N208"/>
  <c r="BI205"/>
  <c r="BH205"/>
  <c r="BG205"/>
  <c r="BF205"/>
  <c r="BE205"/>
  <c r="AA205"/>
  <c r="AA204" s="1"/>
  <c r="Y205"/>
  <c r="Y204" s="1"/>
  <c r="W205"/>
  <c r="W204" s="1"/>
  <c r="BK205"/>
  <c r="BK204" s="1"/>
  <c r="N204" s="1"/>
  <c r="N92" s="1"/>
  <c r="N205"/>
  <c r="BI203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AA198" s="1"/>
  <c r="Y199"/>
  <c r="Y198" s="1"/>
  <c r="W199"/>
  <c r="W198" s="1"/>
  <c r="BK199"/>
  <c r="BK198" s="1"/>
  <c r="N198" s="1"/>
  <c r="N91" s="1"/>
  <c r="N199"/>
  <c r="BE199" s="1"/>
  <c r="BI197"/>
  <c r="BH197"/>
  <c r="BG197"/>
  <c r="BF197"/>
  <c r="BE197"/>
  <c r="AA197"/>
  <c r="Y197"/>
  <c r="W197"/>
  <c r="BK197"/>
  <c r="N197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AA177" s="1"/>
  <c r="Y178"/>
  <c r="Y177" s="1"/>
  <c r="W178"/>
  <c r="W177" s="1"/>
  <c r="BK178"/>
  <c r="BK177" s="1"/>
  <c r="N177" s="1"/>
  <c r="N90" s="1"/>
  <c r="N178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Y174"/>
  <c r="W174"/>
  <c r="BK174"/>
  <c r="N174"/>
  <c r="BE174" s="1"/>
  <c r="BI173"/>
  <c r="BH173"/>
  <c r="BG173"/>
  <c r="BF173"/>
  <c r="AA173"/>
  <c r="Y173"/>
  <c r="W173"/>
  <c r="BK173"/>
  <c r="N173"/>
  <c r="BE173" s="1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AA137" s="1"/>
  <c r="AA136" s="1"/>
  <c r="AA135" s="1"/>
  <c r="Y138"/>
  <c r="Y137" s="1"/>
  <c r="Y136" s="1"/>
  <c r="W138"/>
  <c r="W137" s="1"/>
  <c r="W136" s="1"/>
  <c r="W135" s="1"/>
  <c r="AU88" i="1" s="1"/>
  <c r="AU87" s="1"/>
  <c r="BK138" i="2"/>
  <c r="BK137" s="1"/>
  <c r="N138"/>
  <c r="F129"/>
  <c r="F127"/>
  <c r="BI117"/>
  <c r="BH117"/>
  <c r="BG117"/>
  <c r="BF117"/>
  <c r="BI116"/>
  <c r="BH116"/>
  <c r="BG116"/>
  <c r="BF116"/>
  <c r="BI115"/>
  <c r="BH115"/>
  <c r="BG115"/>
  <c r="BF115"/>
  <c r="BI114"/>
  <c r="BH114"/>
  <c r="BG114"/>
  <c r="BF114"/>
  <c r="BI113"/>
  <c r="BH113"/>
  <c r="BG113"/>
  <c r="BF113"/>
  <c r="BI112"/>
  <c r="H35" s="1"/>
  <c r="BD88" i="1" s="1"/>
  <c r="BD87" s="1"/>
  <c r="W35" s="1"/>
  <c r="BH112" i="2"/>
  <c r="H34" s="1"/>
  <c r="BC88" i="1" s="1"/>
  <c r="BC87" s="1"/>
  <c r="BG112" i="2"/>
  <c r="H33" s="1"/>
  <c r="BB88" i="1" s="1"/>
  <c r="BB87" s="1"/>
  <c r="BF112" i="2"/>
  <c r="H32" s="1"/>
  <c r="BA88" i="1" s="1"/>
  <c r="BA87" s="1"/>
  <c r="F80" i="2"/>
  <c r="F78"/>
  <c r="O20"/>
  <c r="E20"/>
  <c r="M83" s="1"/>
  <c r="O19"/>
  <c r="O17"/>
  <c r="E17"/>
  <c r="M82" s="1"/>
  <c r="O16"/>
  <c r="O14"/>
  <c r="E14"/>
  <c r="F132" s="1"/>
  <c r="O13"/>
  <c r="O11"/>
  <c r="E11"/>
  <c r="F131" s="1"/>
  <c r="O10"/>
  <c r="O8"/>
  <c r="M80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3" l="1"/>
  <c r="AX87"/>
  <c r="N137" i="2"/>
  <c r="N89" s="1"/>
  <c r="BK136"/>
  <c r="W32" i="1"/>
  <c r="AW87"/>
  <c r="AK32" s="1"/>
  <c r="W34"/>
  <c r="AY87"/>
  <c r="N207" i="2"/>
  <c r="N94" s="1"/>
  <c r="BK206"/>
  <c r="N206" s="1"/>
  <c r="N93" s="1"/>
  <c r="N277"/>
  <c r="N104" s="1"/>
  <c r="BK276"/>
  <c r="N276" s="1"/>
  <c r="N103" s="1"/>
  <c r="N281"/>
  <c r="N106" s="1"/>
  <c r="BK280"/>
  <c r="N280" s="1"/>
  <c r="N105" s="1"/>
  <c r="Y280"/>
  <c r="Y135" s="1"/>
  <c r="F82"/>
  <c r="F83"/>
  <c r="M129"/>
  <c r="M131"/>
  <c r="M132"/>
  <c r="M32"/>
  <c r="AW88" i="1" s="1"/>
  <c r="N136" i="2" l="1"/>
  <c r="N88" s="1"/>
  <c r="BK135"/>
  <c r="N135" s="1"/>
  <c r="N87" s="1"/>
  <c r="N117" l="1"/>
  <c r="BE117" s="1"/>
  <c r="N116"/>
  <c r="BE116" s="1"/>
  <c r="N115"/>
  <c r="BE115" s="1"/>
  <c r="N114"/>
  <c r="BE114" s="1"/>
  <c r="N113"/>
  <c r="BE113" s="1"/>
  <c r="N112"/>
  <c r="M26"/>
  <c r="BE112" l="1"/>
  <c r="N111"/>
  <c r="H31" l="1"/>
  <c r="AZ88" i="1" s="1"/>
  <c r="AZ87" s="1"/>
  <c r="M31" i="2"/>
  <c r="AV88" i="1" s="1"/>
  <c r="AT88" s="1"/>
  <c r="M27" i="2"/>
  <c r="L119"/>
  <c r="AS88" i="1" l="1"/>
  <c r="AS87" s="1"/>
  <c r="M29" i="2"/>
  <c r="AV87" i="1"/>
  <c r="AT87" l="1"/>
  <c r="AG88"/>
  <c r="L37" i="2"/>
  <c r="AG87" i="1" l="1"/>
  <c r="AN88"/>
  <c r="AK26" l="1"/>
  <c r="AG94"/>
  <c r="AG93"/>
  <c r="AG92"/>
  <c r="AG91"/>
  <c r="AN87"/>
  <c r="AV92" l="1"/>
  <c r="BY92" s="1"/>
  <c r="CD92"/>
  <c r="AN92"/>
  <c r="AV94"/>
  <c r="BY94" s="1"/>
  <c r="CD94"/>
  <c r="AN94"/>
  <c r="AG90"/>
  <c r="CD91"/>
  <c r="AV91"/>
  <c r="BY91" s="1"/>
  <c r="AV93"/>
  <c r="BY93" s="1"/>
  <c r="CD93"/>
  <c r="AN93"/>
  <c r="AK31" l="1"/>
  <c r="W31"/>
  <c r="AK27"/>
  <c r="AK29" s="1"/>
  <c r="AK37" s="1"/>
  <c r="AG96"/>
  <c r="AN91"/>
  <c r="AN90" s="1"/>
  <c r="AN96" s="1"/>
</calcChain>
</file>

<file path=xl/sharedStrings.xml><?xml version="1.0" encoding="utf-8"?>
<sst xmlns="http://schemas.openxmlformats.org/spreadsheetml/2006/main" count="2292" uniqueCount="682">
  <si>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</si>
  <si>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</si>
  <si>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</si>
  <si>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</si>
  <si>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</si>
  <si>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</si>
  <si>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</si>
  <si>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</si>
  <si>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</si>
  <si>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</si>
  <si>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</si>
  <si>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</si>
  <si>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</si>
  <si>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</si>
  <si>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</si>
  <si>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</si>
  <si>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</si>
  <si>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0082017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</si>
  <si>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</si>
  <si>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</si>
  <si>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Zateplení 3.ZŠ v Lovosicích - I. etapa</t>
  </si>
  <si>
    <t>JKSO:</t>
  </si>
  <si>
    <t>CC-CZ:</t>
  </si>
  <si>
    <t>Místo:</t>
  </si>
  <si>
    <t>Lovosice</t>
  </si>
  <si>
    <t>Datum:</t>
  </si>
  <si>
    <t>23.3.2017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</si>
  <si>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</si>
  <si>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</si>
  <si>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</si>
  <si>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</si>
  <si>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</si>
  <si>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</si>
  <si>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</si>
  <si>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</si>
  <si>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</si>
  <si>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</si>
  <si>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</si>
  <si>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</si>
  <si>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</si>
  <si>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</si>
  <si>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</si>
  <si>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</si>
  <si>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</si>
  <si>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</si>
  <si>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</si>
  <si>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</si>
  <si>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</si>
  <si>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</si>
  <si>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</si>
  <si>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</si>
  <si>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</si>
  <si>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</si>
  <si>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</si>
  <si>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</si>
  <si>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</si>
  <si>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</si>
  <si>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</si>
  <si>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</si>
  <si>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</si>
  <si>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</si>
  <si>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</si>
  <si>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</si>
  <si>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</si>
  <si>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</si>
  <si>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</si>
  <si>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</si>
  <si>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</si>
  <si>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</si>
  <si>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</si>
  <si>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</si>
  <si>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</si>
  <si>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</si>
  <si>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</si>
  <si>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</si>
  <si>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</si>
  <si>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</si>
  <si>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</si>
  <si>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{4839058d-8b2a-497e-ba39-61780918f623}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</si>
  <si>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</si>
  <si>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</si>
  <si>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</si>
  <si>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</si>
  <si>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</si>
  <si>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</si>
  <si>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</si>
  <si>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</si>
  <si>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</si>
  <si>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</si>
  <si>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</si>
  <si>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</si>
  <si>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</si>
  <si>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</si>
  <si>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</si>
  <si>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</si>
  <si>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</si>
  <si>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</si>
  <si>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</si>
  <si>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</si>
  <si>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</si>
  <si>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</si>
  <si>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</si>
  <si>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</si>
  <si>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</si>
  <si>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</si>
  <si>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</si>
  <si>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</si>
  <si>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</si>
  <si>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</si>
  <si>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</si>
  <si>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</si>
  <si>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</si>
  <si>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</si>
  <si>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</si>
  <si>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</si>
  <si>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</si>
  <si>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</si>
  <si>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</si>
  <si>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773 - Podlahy z litého teraca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</si>
  <si>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</si>
  <si>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</si>
  <si>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</si>
  <si>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</si>
  <si>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</si>
  <si>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</si>
  <si>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</si>
  <si>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</si>
  <si>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</si>
  <si>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</si>
  <si>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</si>
  <si>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</si>
  <si>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</si>
  <si>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</si>
  <si>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</si>
  <si>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</si>
  <si>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</si>
  <si>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</si>
  <si>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</si>
  <si>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</si>
  <si>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</si>
  <si>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</si>
  <si>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</si>
  <si>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</si>
  <si>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</si>
  <si>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</si>
  <si>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</si>
  <si>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</si>
  <si>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</si>
  <si>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</si>
  <si>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</si>
  <si>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</si>
  <si>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</si>
  <si>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621142001</t>
  </si>
  <si>
    <t>Potažení vnějších podhledů sklovláknitým pletivem vtlačeným do tenkovrstvé hmoty</t>
  </si>
  <si>
    <t>m2</t>
  </si>
  <si>
    <t>4</t>
  </si>
  <si>
    <t>-881742872</t>
  </si>
  <si>
    <t>621211001</t>
  </si>
  <si>
    <t>Montáž kontaktního zateplení vnějších podhledů z polystyrénových desek tl do 40 mm</t>
  </si>
  <si>
    <t>-1027370269</t>
  </si>
  <si>
    <t>3</t>
  </si>
  <si>
    <t>M</t>
  </si>
  <si>
    <t>283764150</t>
  </si>
  <si>
    <t>deska z extrudovaného polystyrénu tl. 30 mm</t>
  </si>
  <si>
    <t>8</t>
  </si>
  <si>
    <t>1025647616</t>
  </si>
  <si>
    <t>621325101</t>
  </si>
  <si>
    <t>Oprava vnější vápenocementové hladké omítky složitosti 1 podhledů v rozsahu do 10%</t>
  </si>
  <si>
    <t>281492818</t>
  </si>
  <si>
    <t>5</t>
  </si>
  <si>
    <t>621531011</t>
  </si>
  <si>
    <t>Tenkovrstvá silikonová zrnitá omítka tl. 1,5 mm včetně penetrace vnějších podhledů</t>
  </si>
  <si>
    <t>-249712693</t>
  </si>
  <si>
    <t>6</t>
  </si>
  <si>
    <t>622142001</t>
  </si>
  <si>
    <t>Potažení vnějších stěn sklovláknitým pletivem vtlačeným do tenkovrstvé hmoty</t>
  </si>
  <si>
    <t>1334494608</t>
  </si>
  <si>
    <t>7</t>
  </si>
  <si>
    <t>622143003</t>
  </si>
  <si>
    <t>Montáž omítkových plastových nebo pozinkovaných rohových profilů s tkaninou</t>
  </si>
  <si>
    <t>m</t>
  </si>
  <si>
    <t>11818516</t>
  </si>
  <si>
    <t>590514840</t>
  </si>
  <si>
    <t>lišta rohová PVC 10/10 cm s tkaninou bal. 2,5 m</t>
  </si>
  <si>
    <t>-1281412800</t>
  </si>
  <si>
    <t>9</t>
  </si>
  <si>
    <t>622143004</t>
  </si>
  <si>
    <t>Montáž omítkových samolepících začišťovacích profilů (APU lišt)</t>
  </si>
  <si>
    <t>-1672572011</t>
  </si>
  <si>
    <t>10</t>
  </si>
  <si>
    <t>590515180</t>
  </si>
  <si>
    <t>začišťovací páska okenní PVC profil 9 mm dl 1,4m</t>
  </si>
  <si>
    <t>-987903412</t>
  </si>
  <si>
    <t>11</t>
  </si>
  <si>
    <t>622211021</t>
  </si>
  <si>
    <t>Montáž kontaktního zateplení vnějších stěn z polystyrénových desek tl do 120 mm</t>
  </si>
  <si>
    <t>-1992485268</t>
  </si>
  <si>
    <t>12</t>
  </si>
  <si>
    <t>283763550</t>
  </si>
  <si>
    <t>deska fasádní polystyrénová izolační Perimeter N PER 30 (EPS P) 1250 x 600 x 110 mm</t>
  </si>
  <si>
    <t>-1195738787</t>
  </si>
  <si>
    <t>13</t>
  </si>
  <si>
    <t>622211031</t>
  </si>
  <si>
    <t>Montáž kontaktního zateplení vnějších stěn z polystyrénových desek tl do 160 mm</t>
  </si>
  <si>
    <t>-215488789</t>
  </si>
  <si>
    <t>14</t>
  </si>
  <si>
    <t>283763570</t>
  </si>
  <si>
    <t>deska fasádní polystyrénová izolační Perimeter N PER 30 (EPS P) 1250 x 600 x 140 mm</t>
  </si>
  <si>
    <t>-565927376</t>
  </si>
  <si>
    <t>283760420</t>
  </si>
  <si>
    <t>deska fasádní polystyrénová  EPS GreyWall 1000 x 500 x 140 mm</t>
  </si>
  <si>
    <t>-1636391369</t>
  </si>
  <si>
    <t>16</t>
  </si>
  <si>
    <t>622212051</t>
  </si>
  <si>
    <t>Montáž kontaktního zateplení vnějšího ostění hl. špalety do 400 mm z polystyrenu tl do 40 mm</t>
  </si>
  <si>
    <t>-751402818</t>
  </si>
  <si>
    <t>17</t>
  </si>
  <si>
    <t>283760310</t>
  </si>
  <si>
    <t>deska fasádní polystyrénová  EPS GreyWall 1000 x 500 x 30 mm</t>
  </si>
  <si>
    <t>-1644843991</t>
  </si>
  <si>
    <t>18</t>
  </si>
  <si>
    <t>-1725750846</t>
  </si>
  <si>
    <t>19</t>
  </si>
  <si>
    <t>622251101</t>
  </si>
  <si>
    <t>Příplatek k cenám kontaktního zateplení stěn za použití tepelněizolačních zátek z polystyrenu</t>
  </si>
  <si>
    <t>1461560974</t>
  </si>
  <si>
    <t>20</t>
  </si>
  <si>
    <t>622252001</t>
  </si>
  <si>
    <t>Montáž zakládacích soklových lišt kontaktního zateplení</t>
  </si>
  <si>
    <t>1172787735</t>
  </si>
  <si>
    <t>590516510</t>
  </si>
  <si>
    <t>lišta soklová Al s okapničkou, zakládací U 14 cm, 0,95/200 cm</t>
  </si>
  <si>
    <t>1981310672</t>
  </si>
  <si>
    <t>22</t>
  </si>
  <si>
    <t>590514180</t>
  </si>
  <si>
    <t>lišta zakládací LO 113 mm tl 1,0 mm</t>
  </si>
  <si>
    <t>1513409530</t>
  </si>
  <si>
    <t>23</t>
  </si>
  <si>
    <t>622252002</t>
  </si>
  <si>
    <t>Montáž ostatních lišt kontaktního zateplení</t>
  </si>
  <si>
    <t>-1985561375</t>
  </si>
  <si>
    <t>24</t>
  </si>
  <si>
    <t>590514760</t>
  </si>
  <si>
    <t>profil okenní začišťovací s tkaninou -Thermospoj 9 mm/2,4 m</t>
  </si>
  <si>
    <t>-48266410</t>
  </si>
  <si>
    <t>25</t>
  </si>
  <si>
    <t>-136025772</t>
  </si>
  <si>
    <t>26</t>
  </si>
  <si>
    <t>590515100</t>
  </si>
  <si>
    <t>profil okenní s nepřiznanou okapnicí LTU plast 2,0 m</t>
  </si>
  <si>
    <t>939637718</t>
  </si>
  <si>
    <t>27</t>
  </si>
  <si>
    <t>590515120</t>
  </si>
  <si>
    <t>profil parapetní - Thermospoj LPE plast 2 m</t>
  </si>
  <si>
    <t>2013225668</t>
  </si>
  <si>
    <t>28</t>
  </si>
  <si>
    <t>622325102</t>
  </si>
  <si>
    <t>Oprava vnější vápenocementové hladké omítky složitosti 1 stěn v rozsahu do 30%</t>
  </si>
  <si>
    <t>1729233486</t>
  </si>
  <si>
    <t>29</t>
  </si>
  <si>
    <t>622511111</t>
  </si>
  <si>
    <t>Tenkovrstvá akrylátová mozaiková střednězrnná omítka včetně penetrace vnějších stěn</t>
  </si>
  <si>
    <t>-1182231926</t>
  </si>
  <si>
    <t>30</t>
  </si>
  <si>
    <t>622531011</t>
  </si>
  <si>
    <t>Tenkovrstvá silikonová zrnitá omítka tl. 1,5 mm včetně penetrace vnějších stěn</t>
  </si>
  <si>
    <t>1078700312</t>
  </si>
  <si>
    <t>31</t>
  </si>
  <si>
    <t>623142001</t>
  </si>
  <si>
    <t>Potažení vnějších pilířů nebo sloupů sklovláknitým pletivem vtlačeným do tenkovrstvé hmoty</t>
  </si>
  <si>
    <t>1072299834</t>
  </si>
  <si>
    <t>32</t>
  </si>
  <si>
    <t>623531011</t>
  </si>
  <si>
    <t>Tenkovrstvá silikonová zrnitá omítka tl. 1,5 mm včetně penetrace vnějších pilířů nebo sloupů</t>
  </si>
  <si>
    <t>613673044</t>
  </si>
  <si>
    <t>33</t>
  </si>
  <si>
    <t>629991001</t>
  </si>
  <si>
    <t>Zakrytí podélných ploch fólií volně položenou</t>
  </si>
  <si>
    <t>-1167141014</t>
  </si>
  <si>
    <t>34</t>
  </si>
  <si>
    <t>629991011</t>
  </si>
  <si>
    <t>Zakrytí výplní otvorů a svislých ploch fólií přilepenou lepící páskou</t>
  </si>
  <si>
    <t>-1020554013</t>
  </si>
  <si>
    <t>35</t>
  </si>
  <si>
    <t>629995101</t>
  </si>
  <si>
    <t>Očištění vnějších ploch tlakovou vodou</t>
  </si>
  <si>
    <t>892642304</t>
  </si>
  <si>
    <t>36</t>
  </si>
  <si>
    <t>632451031</t>
  </si>
  <si>
    <t>Vyrovnávací potěr tl do 20 mm z MC 15 provedený v ploše</t>
  </si>
  <si>
    <t>-1941176468</t>
  </si>
  <si>
    <t>37</t>
  </si>
  <si>
    <t>632452411</t>
  </si>
  <si>
    <t>Doplnění cementového potěru hlazeného pl do 4 m2 tl do 10 mm</t>
  </si>
  <si>
    <t>-565830731</t>
  </si>
  <si>
    <t>38</t>
  </si>
  <si>
    <t>632459121</t>
  </si>
  <si>
    <t>Příplatek k potěrům tl do 10 mm za sklon přes 15 do 30°</t>
  </si>
  <si>
    <t>-1343242391</t>
  </si>
  <si>
    <t>39</t>
  </si>
  <si>
    <t>632459131</t>
  </si>
  <si>
    <t>Příplatek k potěrům tl do 10 mm za sklon přes 30 do 45°</t>
  </si>
  <si>
    <t>-635192670</t>
  </si>
  <si>
    <t>40</t>
  </si>
  <si>
    <t>941111112</t>
  </si>
  <si>
    <t>Montáž lešení řadového trubkového lehkého s podlahami zatížení do 200 kg/m2 š do 0,9 m v do 25 m</t>
  </si>
  <si>
    <t>-249193934</t>
  </si>
  <si>
    <t>41</t>
  </si>
  <si>
    <t>941111211</t>
  </si>
  <si>
    <t>Příplatek k lešení řadovému trubkovému lehkému s podlahami š 0,9 m v 10 m za první a ZKD den použití</t>
  </si>
  <si>
    <t>-426765461</t>
  </si>
  <si>
    <t>42</t>
  </si>
  <si>
    <t>941111812</t>
  </si>
  <si>
    <t>Demontáž lešení řadového trubkového lehkého s podlahami zatížení do 200 kg/m2 š do 0,9 m v do 25 m</t>
  </si>
  <si>
    <t>-734874759</t>
  </si>
  <si>
    <t>43</t>
  </si>
  <si>
    <t>942111111</t>
  </si>
  <si>
    <t>Montáž lešení vysunutého trubkového bez podepření v do 20 m</t>
  </si>
  <si>
    <t>1901245138</t>
  </si>
  <si>
    <t>44</t>
  </si>
  <si>
    <t>942111121</t>
  </si>
  <si>
    <t>Montáž lešení vysunutého trubkového s podepřením v do 20 m</t>
  </si>
  <si>
    <t>-637832056</t>
  </si>
  <si>
    <t>45</t>
  </si>
  <si>
    <t>942111211</t>
  </si>
  <si>
    <t>Příplatek k lešení vysunutému trubkovému bez podepření v do 30 m za první a ZKD den použití</t>
  </si>
  <si>
    <t>360787385</t>
  </si>
  <si>
    <t>46</t>
  </si>
  <si>
    <t>942111221</t>
  </si>
  <si>
    <t>Příplatek k lešení vysunutému trubkovému s podepřením v do 30 m za první a ZKD den použití</t>
  </si>
  <si>
    <t>453542995</t>
  </si>
  <si>
    <t>47</t>
  </si>
  <si>
    <t>942111811</t>
  </si>
  <si>
    <t>Demontáž lešení vysunutého trubkového bez podepření v 20 m</t>
  </si>
  <si>
    <t>-831524988</t>
  </si>
  <si>
    <t>48</t>
  </si>
  <si>
    <t>942111821</t>
  </si>
  <si>
    <t>Demontáž lešení vysunutého trubkového s podepřením v 20 m</t>
  </si>
  <si>
    <t>717651531</t>
  </si>
  <si>
    <t>49</t>
  </si>
  <si>
    <t>944611111</t>
  </si>
  <si>
    <t>Montáž ochranné plachty z textilie z umělých vláken</t>
  </si>
  <si>
    <t>-957317925</t>
  </si>
  <si>
    <t>50</t>
  </si>
  <si>
    <t>944611211</t>
  </si>
  <si>
    <t>Příplatek k ochranné plachtě za první a ZKD den použití</t>
  </si>
  <si>
    <t>718563237</t>
  </si>
  <si>
    <t>51</t>
  </si>
  <si>
    <t>944611811</t>
  </si>
  <si>
    <t>Demontáž ochranné plachty z textilie z umělých vláken</t>
  </si>
  <si>
    <t>-124064232</t>
  </si>
  <si>
    <t>52</t>
  </si>
  <si>
    <t>949101111</t>
  </si>
  <si>
    <t>Lešení pomocné pro objekty pozemních staveb s lešeňovou podlahou v do 1,9 m zatížení do 150 kg/m2</t>
  </si>
  <si>
    <t>1886244549</t>
  </si>
  <si>
    <t>53</t>
  </si>
  <si>
    <t>949111122</t>
  </si>
  <si>
    <t>Montáž lešení lehkého kozového trubkového ve schodišti v do 3,5 m</t>
  </si>
  <si>
    <t>sada</t>
  </si>
  <si>
    <t>-321236576</t>
  </si>
  <si>
    <t>54</t>
  </si>
  <si>
    <t>949111222</t>
  </si>
  <si>
    <t>Příplatek k lešení lehkému kozovému trubkovému ve schodišti v do 3,5 m za první a ZKD den použití</t>
  </si>
  <si>
    <t>-610952453</t>
  </si>
  <si>
    <t>55</t>
  </si>
  <si>
    <t>949111822</t>
  </si>
  <si>
    <t>Demontáž lešení lehkého kozového trubkového ve schodišti v do 3,5 m</t>
  </si>
  <si>
    <t>1860245577</t>
  </si>
  <si>
    <t>56</t>
  </si>
  <si>
    <t>978015331</t>
  </si>
  <si>
    <t>Otlučení vnější vápenné nebo vápenocementové vnější omítky stupně členitosti 1 a 2 rozsahu do 20%</t>
  </si>
  <si>
    <t>165606085</t>
  </si>
  <si>
    <t>57</t>
  </si>
  <si>
    <t>978059641</t>
  </si>
  <si>
    <t>Odsekání a odebrání obkladů stěn z vnějších obkládaček plochy přes 1 m2</t>
  </si>
  <si>
    <t>1626544229</t>
  </si>
  <si>
    <t>58</t>
  </si>
  <si>
    <t>978071521</t>
  </si>
  <si>
    <t>Otlučení omítky a odstranění izolace z desek hmotnosti do 120 kg/m3 tl do 50 mm pl přes 1 m2</t>
  </si>
  <si>
    <t>1174561984</t>
  </si>
  <si>
    <t>59</t>
  </si>
  <si>
    <t>978071621</t>
  </si>
  <si>
    <t>Otlučení omítky a odstranění izolace z desek hmotnosti do 120 kg/m3 tl přes 50 mm pl přes 1 m2</t>
  </si>
  <si>
    <t>1261256520</t>
  </si>
  <si>
    <t>60</t>
  </si>
  <si>
    <t>997013154</t>
  </si>
  <si>
    <t>Vnitrostaveništní doprava suti a vybouraných hmot pro budovy v do 15 m s omezením mechanizace</t>
  </si>
  <si>
    <t>t</t>
  </si>
  <si>
    <t>-443347919</t>
  </si>
  <si>
    <t>61</t>
  </si>
  <si>
    <t>997013501</t>
  </si>
  <si>
    <t>Odvoz suti a vybouraných hmot na skládku nebo meziskládku do 1 km se složením</t>
  </si>
  <si>
    <t>-397201095</t>
  </si>
  <si>
    <t>62</t>
  </si>
  <si>
    <t>997013509</t>
  </si>
  <si>
    <t>Příplatek k odvozu suti a vybouraných hmot na skládku ZKD 1 km přes 1 km</t>
  </si>
  <si>
    <t>-1975197276</t>
  </si>
  <si>
    <t>63</t>
  </si>
  <si>
    <t>997013814</t>
  </si>
  <si>
    <t>Poplatek za uložení stavebního odpadu z izolačních hmot na skládce (skládkovné)</t>
  </si>
  <si>
    <t>-1215848894</t>
  </si>
  <si>
    <t>64</t>
  </si>
  <si>
    <t>997013831</t>
  </si>
  <si>
    <t>Poplatek za uložení stavebního směsného odpadu na skládce (skládkovné)</t>
  </si>
  <si>
    <t>-679844407</t>
  </si>
  <si>
    <t>65</t>
  </si>
  <si>
    <t>998011002</t>
  </si>
  <si>
    <t>Přesun hmot pro budovy zděné v do 12 m</t>
  </si>
  <si>
    <t>-1427434300</t>
  </si>
  <si>
    <t>66</t>
  </si>
  <si>
    <t>712300831</t>
  </si>
  <si>
    <t>Odstranění povlakové krytiny střech do 10° jednovrstvé (cca 8% 2x samostatně)</t>
  </si>
  <si>
    <t>-1533850745</t>
  </si>
  <si>
    <t>67</t>
  </si>
  <si>
    <t>712300841</t>
  </si>
  <si>
    <t>Odstranění povlakové krytiny střech do 10° odškrabáním mechu s urovnáním povrchu a očištěním</t>
  </si>
  <si>
    <t>1919664733</t>
  </si>
  <si>
    <t>68</t>
  </si>
  <si>
    <t>712300843</t>
  </si>
  <si>
    <t>Odstranění povlakové krytiny střech do 10° od zbytkového asfaltového pásu odsekáním</t>
  </si>
  <si>
    <t>-2022558371</t>
  </si>
  <si>
    <t>69</t>
  </si>
  <si>
    <t>712311101</t>
  </si>
  <si>
    <t>Provedení povlakové krytiny střech do 10° za studena lakem penetračním nebo asfaltovým</t>
  </si>
  <si>
    <t>-1762785636</t>
  </si>
  <si>
    <t>70</t>
  </si>
  <si>
    <t>111631500</t>
  </si>
  <si>
    <t>lak asfaltový ALP/9 (MJ t) bal 9 kg</t>
  </si>
  <si>
    <t>111219227</t>
  </si>
  <si>
    <t>71</t>
  </si>
  <si>
    <t>712331111</t>
  </si>
  <si>
    <t>Provedení povlakové krytiny střech do 10° podkladní vrstvy pásy na sucho samolepící (x1,1)</t>
  </si>
  <si>
    <t>-1432684053</t>
  </si>
  <si>
    <t>72</t>
  </si>
  <si>
    <t>628662800</t>
  </si>
  <si>
    <t xml:space="preserve">podkladní pás asfaltový SBS modifikovaný za studena samolepící se samolepícímy přesahy </t>
  </si>
  <si>
    <t>-1476485224</t>
  </si>
  <si>
    <t>73</t>
  </si>
  <si>
    <t>712341559</t>
  </si>
  <si>
    <t>Provedení povlakové krytiny střech do 10° pásy NAIP přitavením v plné ploše</t>
  </si>
  <si>
    <t>720233612</t>
  </si>
  <si>
    <t>74</t>
  </si>
  <si>
    <t>628331590</t>
  </si>
  <si>
    <t>pás těžký asfaltovaný s vložkou ze sklenéné tkaniny 40 MINERAL</t>
  </si>
  <si>
    <t>-1459349875</t>
  </si>
  <si>
    <t>75</t>
  </si>
  <si>
    <t>628522560</t>
  </si>
  <si>
    <t>pás asfaltovaný modifikovaný SBS 40 Special dekor</t>
  </si>
  <si>
    <t>-1911233341</t>
  </si>
  <si>
    <t>76</t>
  </si>
  <si>
    <t>712411101</t>
  </si>
  <si>
    <t>Provedení povlakové krytiny střech do 30° za studena nátěrem penetračním</t>
  </si>
  <si>
    <t>603511725</t>
  </si>
  <si>
    <t>77</t>
  </si>
  <si>
    <t>-1674723214</t>
  </si>
  <si>
    <t>78</t>
  </si>
  <si>
    <t>712441559</t>
  </si>
  <si>
    <t>Provedení povlakové krytiny střech do 30° pásy přitavením NAIP v plné ploše</t>
  </si>
  <si>
    <t>-1706952803</t>
  </si>
  <si>
    <t>79</t>
  </si>
  <si>
    <t>-1316177730</t>
  </si>
  <si>
    <t>80</t>
  </si>
  <si>
    <t>-126812390</t>
  </si>
  <si>
    <t>81</t>
  </si>
  <si>
    <t>712499097</t>
  </si>
  <si>
    <t>Příplatek k povlakové krytině střech do 30° za plochu do 10 m2 NAIP, folie nebo termoplasty</t>
  </si>
  <si>
    <t>-1266502347</t>
  </si>
  <si>
    <t>82</t>
  </si>
  <si>
    <t>712499098</t>
  </si>
  <si>
    <t>Příplatek k povlakové krytině střech do 30° za sklon střechy přes 30 do 60°</t>
  </si>
  <si>
    <t>147666643</t>
  </si>
  <si>
    <t>83</t>
  </si>
  <si>
    <t>998712103</t>
  </si>
  <si>
    <t>Přesun hmot tonážní tonážní pro krytiny povlakové v objektech v do 24 m</t>
  </si>
  <si>
    <t>-1946827994</t>
  </si>
  <si>
    <t>84</t>
  </si>
  <si>
    <t>713100941</t>
  </si>
  <si>
    <t>Příplatek k opravě izolací tepelných vyspravení střech za správkový kus (cca)</t>
  </si>
  <si>
    <t>kus</t>
  </si>
  <si>
    <t>2100668680</t>
  </si>
  <si>
    <t>85</t>
  </si>
  <si>
    <t>713141131</t>
  </si>
  <si>
    <t>Montáž izolace tepelné střech plochých lepené za studena 1 vrstva rohoží, pásů, dílců, desek</t>
  </si>
  <si>
    <t>144940936</t>
  </si>
  <si>
    <t>86</t>
  </si>
  <si>
    <t>631508500</t>
  </si>
  <si>
    <t>pás tepelně izolační minerální vata 120 mm 6000x1200 mm</t>
  </si>
  <si>
    <t>-788723223</t>
  </si>
  <si>
    <t>87</t>
  </si>
  <si>
    <t>713141833</t>
  </si>
  <si>
    <t>Odstranění tepelné izolace střech lepené mezi rošt z vláknitých materiálů tl přes 100 mm</t>
  </si>
  <si>
    <t>-22155268</t>
  </si>
  <si>
    <t>88</t>
  </si>
  <si>
    <t>998713103</t>
  </si>
  <si>
    <t>Přesun hmot tonážní pro izolace tepelné v objektech v do 24 m</t>
  </si>
  <si>
    <t>-81626387</t>
  </si>
  <si>
    <t>89</t>
  </si>
  <si>
    <t>741420001</t>
  </si>
  <si>
    <t>Montáž drát nebo lano hromosvodné svodové D do 10 mm s podpěrou</t>
  </si>
  <si>
    <t>-1247268386</t>
  </si>
  <si>
    <t>90</t>
  </si>
  <si>
    <t>354311620</t>
  </si>
  <si>
    <t>svorka univerzální 669105 pro lano 6-50 mm2</t>
  </si>
  <si>
    <t>1349830490</t>
  </si>
  <si>
    <t>91</t>
  </si>
  <si>
    <t>354410920</t>
  </si>
  <si>
    <t>lano průřez 50 mm2  FeZn</t>
  </si>
  <si>
    <t>kg</t>
  </si>
  <si>
    <t>-542445635</t>
  </si>
  <si>
    <t>92</t>
  </si>
  <si>
    <t>354418040</t>
  </si>
  <si>
    <t>trubka ochranná  OT 1,7 nerez</t>
  </si>
  <si>
    <t>-1010391232</t>
  </si>
  <si>
    <t>93</t>
  </si>
  <si>
    <t>354418490</t>
  </si>
  <si>
    <t>držák jímače a ochranné trubky DJT FeZn</t>
  </si>
  <si>
    <t>-1849685799</t>
  </si>
  <si>
    <t>94</t>
  </si>
  <si>
    <t>354420360</t>
  </si>
  <si>
    <t>svorka uzemnění  SP nerez připojovací</t>
  </si>
  <si>
    <t>557131627</t>
  </si>
  <si>
    <t>95</t>
  </si>
  <si>
    <t>741420002R</t>
  </si>
  <si>
    <t>Demontáž drát nebo lano hromosvodné svodové D do 10 mm s podpěrou</t>
  </si>
  <si>
    <t>-658903826</t>
  </si>
  <si>
    <t>96</t>
  </si>
  <si>
    <t>998741103</t>
  </si>
  <si>
    <t>Přesun hmot tonážní pro silnoproud v objektech v do 24 m</t>
  </si>
  <si>
    <t>704526656</t>
  </si>
  <si>
    <t>97</t>
  </si>
  <si>
    <t>7422300 R</t>
  </si>
  <si>
    <t>Demontáź a montáž venkovní kamery</t>
  </si>
  <si>
    <t>kpl</t>
  </si>
  <si>
    <t>-2025488916</t>
  </si>
  <si>
    <t>98</t>
  </si>
  <si>
    <t>751611111</t>
  </si>
  <si>
    <t xml:space="preserve">Montáž vzduchotechnické jednotky nástěnné </t>
  </si>
  <si>
    <t>-435678250</t>
  </si>
  <si>
    <t>99</t>
  </si>
  <si>
    <t>751611811</t>
  </si>
  <si>
    <t>Demontáž vzduchotechnické jednotky nástěnné</t>
  </si>
  <si>
    <t>-276793305</t>
  </si>
  <si>
    <t>100</t>
  </si>
  <si>
    <t>764001821</t>
  </si>
  <si>
    <t>Demontáž krytiny ze svitků nebo tabulí do suti</t>
  </si>
  <si>
    <t>-231871705</t>
  </si>
  <si>
    <t>101</t>
  </si>
  <si>
    <t>764002851</t>
  </si>
  <si>
    <t>Demontáž oplechování parapetů do suti</t>
  </si>
  <si>
    <t>254403597</t>
  </si>
  <si>
    <t>102</t>
  </si>
  <si>
    <t>764002861</t>
  </si>
  <si>
    <t>Demontáž oplechování říms a ozdobných prvků do suti</t>
  </si>
  <si>
    <t>644631963</t>
  </si>
  <si>
    <t>103</t>
  </si>
  <si>
    <t>764004801</t>
  </si>
  <si>
    <t>Demontáž podokapního žlabu do suti</t>
  </si>
  <si>
    <t>180656420</t>
  </si>
  <si>
    <t>104</t>
  </si>
  <si>
    <t>764004861</t>
  </si>
  <si>
    <t>Demontáž svodu do suti</t>
  </si>
  <si>
    <t>457781021</t>
  </si>
  <si>
    <t>105</t>
  </si>
  <si>
    <t>764242333</t>
  </si>
  <si>
    <t>Oplechování rovné okapové hrany z TiZn lesklého plechu rš 250 mm</t>
  </si>
  <si>
    <t>-413641100</t>
  </si>
  <si>
    <t>106</t>
  </si>
  <si>
    <t>764246345</t>
  </si>
  <si>
    <t>Oplechování parapetů rovných celoplošně lepené z TiZn lesklého plechu rš 400 mm</t>
  </si>
  <si>
    <t>-215185695</t>
  </si>
  <si>
    <t>107</t>
  </si>
  <si>
    <t>764541305</t>
  </si>
  <si>
    <t>Žlab podokapní půlkruhový z TiZn lesklého plechu rš 330 mm</t>
  </si>
  <si>
    <t>-1799451347</t>
  </si>
  <si>
    <t>108</t>
  </si>
  <si>
    <t>764541346</t>
  </si>
  <si>
    <t>Kotlík oválný (trychtýřový) pro podokapní žlaby z TiZn lesklého plechu 330/100 mm</t>
  </si>
  <si>
    <t>-2037320303</t>
  </si>
  <si>
    <t>109</t>
  </si>
  <si>
    <t>764548323</t>
  </si>
  <si>
    <t>Svody kruhové včetně objímek, kolen, odskoků z TiZn lesklého plechu průměru 100 mm</t>
  </si>
  <si>
    <t>214544526</t>
  </si>
  <si>
    <t>110</t>
  </si>
  <si>
    <t>764548332</t>
  </si>
  <si>
    <t>Sklápěcí výpust vody z TiZn lesklého plechu kruhového svodu průměru 100 mm</t>
  </si>
  <si>
    <t>2133087308</t>
  </si>
  <si>
    <t>111</t>
  </si>
  <si>
    <t>998764102</t>
  </si>
  <si>
    <t>Přesun hmot tonážní pro konstrukce klempířské v objektech v do 12 m</t>
  </si>
  <si>
    <t>-326048576</t>
  </si>
  <si>
    <t>112</t>
  </si>
  <si>
    <t>767712811</t>
  </si>
  <si>
    <t>Demontáž výkladců nebo mříží zapuštěných šroubovaných</t>
  </si>
  <si>
    <t>1116133842</t>
  </si>
  <si>
    <t>113</t>
  </si>
  <si>
    <t>767721110</t>
  </si>
  <si>
    <t>Montáž výkladců nebo mříží předsazených do 9 m2 vč. ev. úpravy rozměru</t>
  </si>
  <si>
    <t>-2112530026</t>
  </si>
  <si>
    <t>114</t>
  </si>
  <si>
    <t>773500930</t>
  </si>
  <si>
    <t>Opravy podlah z litého teraca - stupeň na schodišti</t>
  </si>
  <si>
    <t>-1615119068</t>
  </si>
  <si>
    <t>115</t>
  </si>
  <si>
    <t>773901112</t>
  </si>
  <si>
    <t>Strojní broušení povrchu litého teraca</t>
  </si>
  <si>
    <t>1494518538</t>
  </si>
  <si>
    <t>116</t>
  </si>
  <si>
    <t>998773101</t>
  </si>
  <si>
    <t>Přesun hmot tonážní pro podlahy teracové lité v objektech v do 6 m</t>
  </si>
  <si>
    <t>1817656451</t>
  </si>
  <si>
    <t>117</t>
  </si>
  <si>
    <t>783301303</t>
  </si>
  <si>
    <t>Bezoplachové odrezivění zámečnických konstrukcí</t>
  </si>
  <si>
    <t>801858598</t>
  </si>
  <si>
    <t>118</t>
  </si>
  <si>
    <t>783306807</t>
  </si>
  <si>
    <t>Odstranění nátěru ze zámečnických konstrukcí odstraňovačem nátěrů</t>
  </si>
  <si>
    <t>-1035295295</t>
  </si>
  <si>
    <t>119</t>
  </si>
  <si>
    <t>783314201</t>
  </si>
  <si>
    <t>Základní antikorozní jednonásobný syntetický standardní nátěr zámečnických konstrukcí</t>
  </si>
  <si>
    <t>574078534</t>
  </si>
  <si>
    <t>120</t>
  </si>
  <si>
    <t>783315101</t>
  </si>
  <si>
    <t>Mezinátěr jednonásobný syntetický standardní zámečnických konstrukcí</t>
  </si>
  <si>
    <t>1952924513</t>
  </si>
  <si>
    <t>121</t>
  </si>
  <si>
    <t>783317101</t>
  </si>
  <si>
    <t>Krycí jednonásobný syntetický standardní nátěr zámečnických konstrukcí</t>
  </si>
  <si>
    <t>382854971</t>
  </si>
  <si>
    <t>122</t>
  </si>
  <si>
    <t>783406809</t>
  </si>
  <si>
    <t>Odstranění nátěrů z klempířských konstrukcí okartáčováním</t>
  </si>
  <si>
    <t>1441872548</t>
  </si>
  <si>
    <t>123</t>
  </si>
  <si>
    <t>783414201</t>
  </si>
  <si>
    <t>Základní antikorozní jednonásobný syntetický nátěr klempířských konstrukcí</t>
  </si>
  <si>
    <t>1910996534</t>
  </si>
  <si>
    <t>124</t>
  </si>
  <si>
    <t>783415101</t>
  </si>
  <si>
    <t>Mezinátěr syntetický jednonásobný mezinátěr klempířských konstrukcí</t>
  </si>
  <si>
    <t>1728520597</t>
  </si>
  <si>
    <t>125</t>
  </si>
  <si>
    <t>783417101</t>
  </si>
  <si>
    <t>Krycí jednonásobný syntetický nátěr klempířských konstrukcí</t>
  </si>
  <si>
    <t>1055856148</t>
  </si>
  <si>
    <t>126</t>
  </si>
  <si>
    <t>210293011</t>
  </si>
  <si>
    <t>Nátěry svodových vodičů včetně podpěr a svorek hromosvodů</t>
  </si>
  <si>
    <t>1657003990</t>
  </si>
  <si>
    <t>127</t>
  </si>
  <si>
    <t>210293013</t>
  </si>
  <si>
    <t>Nátěry ochranného úhelníku nebo trubky včetně držáků hromosvodů</t>
  </si>
  <si>
    <t>12062409</t>
  </si>
  <si>
    <t>128</t>
  </si>
  <si>
    <t>032002000</t>
  </si>
  <si>
    <t>Vybavení staveniště</t>
  </si>
  <si>
    <t>…</t>
  </si>
  <si>
    <t>1024</t>
  </si>
  <si>
    <t>1304461263</t>
  </si>
  <si>
    <t>129</t>
  </si>
  <si>
    <t>034002000</t>
  </si>
  <si>
    <t>Zabezpečení staveniště</t>
  </si>
  <si>
    <t>166494949</t>
  </si>
  <si>
    <t>130</t>
  </si>
  <si>
    <t>042903000</t>
  </si>
  <si>
    <t>Ostatní posudky - VZT, kamery</t>
  </si>
  <si>
    <t>-712997965</t>
  </si>
  <si>
    <t>131</t>
  </si>
  <si>
    <t>044002000</t>
  </si>
  <si>
    <t>Revize - hromosvod</t>
  </si>
  <si>
    <t>782134016</t>
  </si>
  <si>
    <t>132</t>
  </si>
  <si>
    <t>065002000</t>
  </si>
  <si>
    <t>Mimostaveništní doprava materiálů</t>
  </si>
  <si>
    <t>-1466716736</t>
  </si>
  <si>
    <t>133</t>
  </si>
  <si>
    <t>071103000</t>
  </si>
  <si>
    <t>Provoz investora - provoz dle školy</t>
  </si>
  <si>
    <t>956469859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</si>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</sst>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R2" s="210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69" t="s">
        <v>12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3" t="s">
        <v>17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5"/>
      <c r="AQ5" s="22"/>
      <c r="BE5" s="171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75" t="s">
        <v>20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5"/>
      <c r="AQ6" s="22"/>
      <c r="BE6" s="172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172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2"/>
      <c r="BE8" s="172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2"/>
      <c r="BS9" s="17" t="s">
        <v>9</v>
      </c>
    </row>
    <row r="10" spans="1:73" ht="14.45" customHeight="1">
      <c r="B10" s="21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2"/>
      <c r="BE10" s="172"/>
      <c r="BS10" s="17" t="s">
        <v>9</v>
      </c>
    </row>
    <row r="11" spans="1:73" ht="18.399999999999999" customHeight="1">
      <c r="B11" s="21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5</v>
      </c>
      <c r="AO11" s="25"/>
      <c r="AP11" s="25"/>
      <c r="AQ11" s="22"/>
      <c r="BE11" s="172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2"/>
      <c r="BS12" s="17" t="s">
        <v>9</v>
      </c>
    </row>
    <row r="13" spans="1:73" ht="14.45" customHeight="1">
      <c r="B13" s="21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32</v>
      </c>
      <c r="AO13" s="25"/>
      <c r="AP13" s="25"/>
      <c r="AQ13" s="22"/>
      <c r="BE13" s="172"/>
      <c r="BS13" s="17" t="s">
        <v>9</v>
      </c>
    </row>
    <row r="14" spans="1:73">
      <c r="B14" s="21"/>
      <c r="C14" s="25"/>
      <c r="D14" s="25"/>
      <c r="E14" s="176" t="s">
        <v>32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9" t="s">
        <v>30</v>
      </c>
      <c r="AL14" s="25"/>
      <c r="AM14" s="25"/>
      <c r="AN14" s="31" t="s">
        <v>32</v>
      </c>
      <c r="AO14" s="25"/>
      <c r="AP14" s="25"/>
      <c r="AQ14" s="22"/>
      <c r="BE14" s="172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2"/>
      <c r="BS15" s="17" t="s">
        <v>6</v>
      </c>
    </row>
    <row r="16" spans="1:73" ht="14.45" customHeight="1">
      <c r="B16" s="21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2"/>
      <c r="BE16" s="172"/>
      <c r="BS16" s="17" t="s">
        <v>6</v>
      </c>
    </row>
    <row r="17" spans="2:71" ht="18.399999999999999" customHeight="1">
      <c r="B17" s="21"/>
      <c r="C17" s="25"/>
      <c r="D17" s="25"/>
      <c r="E17" s="27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2"/>
      <c r="BE17" s="172"/>
      <c r="BS17" s="17" t="s">
        <v>34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2"/>
      <c r="BS18" s="17" t="s">
        <v>9</v>
      </c>
    </row>
    <row r="19" spans="2:71" ht="14.45" customHeight="1">
      <c r="B19" s="21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2"/>
      <c r="BE19" s="172"/>
      <c r="BS19" s="17" t="s">
        <v>9</v>
      </c>
    </row>
    <row r="20" spans="2:71" ht="18.399999999999999" customHeight="1">
      <c r="B20" s="21"/>
      <c r="C20" s="25"/>
      <c r="D20" s="25"/>
      <c r="E20" s="27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2"/>
      <c r="BE20" s="172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2"/>
    </row>
    <row r="22" spans="2:71">
      <c r="B22" s="21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2"/>
    </row>
    <row r="23" spans="2:71" ht="22.5" customHeight="1">
      <c r="B23" s="21"/>
      <c r="C23" s="25"/>
      <c r="D23" s="25"/>
      <c r="E23" s="178" t="s">
        <v>5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5"/>
      <c r="AP23" s="25"/>
      <c r="AQ23" s="22"/>
      <c r="BE23" s="172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2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2"/>
    </row>
    <row r="26" spans="2:71" ht="14.45" customHeight="1">
      <c r="B26" s="21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9">
        <f>ROUND(AG87,2)</f>
        <v>0</v>
      </c>
      <c r="AL26" s="174"/>
      <c r="AM26" s="174"/>
      <c r="AN26" s="174"/>
      <c r="AO26" s="174"/>
      <c r="AP26" s="25"/>
      <c r="AQ26" s="22"/>
      <c r="BE26" s="172"/>
    </row>
    <row r="27" spans="2:71" ht="14.45" customHeight="1">
      <c r="B27" s="21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9">
        <f>ROUND(AG90,2)</f>
        <v>0</v>
      </c>
      <c r="AL27" s="179"/>
      <c r="AM27" s="179"/>
      <c r="AN27" s="179"/>
      <c r="AO27" s="179"/>
      <c r="AP27" s="25"/>
      <c r="AQ27" s="22"/>
      <c r="BE27" s="172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2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0">
        <f>ROUND(AK26+AK27,2)</f>
        <v>0</v>
      </c>
      <c r="AL29" s="181"/>
      <c r="AM29" s="181"/>
      <c r="AN29" s="181"/>
      <c r="AO29" s="181"/>
      <c r="AP29" s="35"/>
      <c r="AQ29" s="36"/>
      <c r="BE29" s="172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2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82">
        <v>0.21</v>
      </c>
      <c r="M31" s="183"/>
      <c r="N31" s="183"/>
      <c r="O31" s="183"/>
      <c r="P31" s="40"/>
      <c r="Q31" s="40"/>
      <c r="R31" s="40"/>
      <c r="S31" s="40"/>
      <c r="T31" s="43" t="s">
        <v>42</v>
      </c>
      <c r="U31" s="40"/>
      <c r="V31" s="40"/>
      <c r="W31" s="184">
        <f>ROUND(AZ87+SUM(CD91:CD95),2)</f>
        <v>0</v>
      </c>
      <c r="X31" s="183"/>
      <c r="Y31" s="183"/>
      <c r="Z31" s="183"/>
      <c r="AA31" s="183"/>
      <c r="AB31" s="183"/>
      <c r="AC31" s="183"/>
      <c r="AD31" s="183"/>
      <c r="AE31" s="183"/>
      <c r="AF31" s="40"/>
      <c r="AG31" s="40"/>
      <c r="AH31" s="40"/>
      <c r="AI31" s="40"/>
      <c r="AJ31" s="40"/>
      <c r="AK31" s="184">
        <f>ROUND(AV87+SUM(BY91:BY95),2)</f>
        <v>0</v>
      </c>
      <c r="AL31" s="183"/>
      <c r="AM31" s="183"/>
      <c r="AN31" s="183"/>
      <c r="AO31" s="183"/>
      <c r="AP31" s="40"/>
      <c r="AQ31" s="44"/>
      <c r="BE31" s="172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82">
        <v>0.15</v>
      </c>
      <c r="M32" s="183"/>
      <c r="N32" s="183"/>
      <c r="O32" s="183"/>
      <c r="P32" s="40"/>
      <c r="Q32" s="40"/>
      <c r="R32" s="40"/>
      <c r="S32" s="40"/>
      <c r="T32" s="43" t="s">
        <v>42</v>
      </c>
      <c r="U32" s="40"/>
      <c r="V32" s="40"/>
      <c r="W32" s="184">
        <f>ROUND(BA87+SUM(CE91:CE95),2)</f>
        <v>0</v>
      </c>
      <c r="X32" s="183"/>
      <c r="Y32" s="183"/>
      <c r="Z32" s="183"/>
      <c r="AA32" s="183"/>
      <c r="AB32" s="183"/>
      <c r="AC32" s="183"/>
      <c r="AD32" s="183"/>
      <c r="AE32" s="183"/>
      <c r="AF32" s="40"/>
      <c r="AG32" s="40"/>
      <c r="AH32" s="40"/>
      <c r="AI32" s="40"/>
      <c r="AJ32" s="40"/>
      <c r="AK32" s="184">
        <f>ROUND(AW87+SUM(BZ91:BZ95),2)</f>
        <v>0</v>
      </c>
      <c r="AL32" s="183"/>
      <c r="AM32" s="183"/>
      <c r="AN32" s="183"/>
      <c r="AO32" s="183"/>
      <c r="AP32" s="40"/>
      <c r="AQ32" s="44"/>
      <c r="BE32" s="172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82">
        <v>0.21</v>
      </c>
      <c r="M33" s="183"/>
      <c r="N33" s="183"/>
      <c r="O33" s="183"/>
      <c r="P33" s="40"/>
      <c r="Q33" s="40"/>
      <c r="R33" s="40"/>
      <c r="S33" s="40"/>
      <c r="T33" s="43" t="s">
        <v>42</v>
      </c>
      <c r="U33" s="40"/>
      <c r="V33" s="40"/>
      <c r="W33" s="184">
        <f>ROUND(BB87+SUM(CF91:CF95),2)</f>
        <v>0</v>
      </c>
      <c r="X33" s="183"/>
      <c r="Y33" s="183"/>
      <c r="Z33" s="183"/>
      <c r="AA33" s="183"/>
      <c r="AB33" s="183"/>
      <c r="AC33" s="183"/>
      <c r="AD33" s="183"/>
      <c r="AE33" s="183"/>
      <c r="AF33" s="40"/>
      <c r="AG33" s="40"/>
      <c r="AH33" s="40"/>
      <c r="AI33" s="40"/>
      <c r="AJ33" s="40"/>
      <c r="AK33" s="184">
        <v>0</v>
      </c>
      <c r="AL33" s="183"/>
      <c r="AM33" s="183"/>
      <c r="AN33" s="183"/>
      <c r="AO33" s="183"/>
      <c r="AP33" s="40"/>
      <c r="AQ33" s="44"/>
      <c r="BE33" s="172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82">
        <v>0.15</v>
      </c>
      <c r="M34" s="183"/>
      <c r="N34" s="183"/>
      <c r="O34" s="183"/>
      <c r="P34" s="40"/>
      <c r="Q34" s="40"/>
      <c r="R34" s="40"/>
      <c r="S34" s="40"/>
      <c r="T34" s="43" t="s">
        <v>42</v>
      </c>
      <c r="U34" s="40"/>
      <c r="V34" s="40"/>
      <c r="W34" s="184">
        <f>ROUND(BC87+SUM(CG91:CG95),2)</f>
        <v>0</v>
      </c>
      <c r="X34" s="183"/>
      <c r="Y34" s="183"/>
      <c r="Z34" s="183"/>
      <c r="AA34" s="183"/>
      <c r="AB34" s="183"/>
      <c r="AC34" s="183"/>
      <c r="AD34" s="183"/>
      <c r="AE34" s="183"/>
      <c r="AF34" s="40"/>
      <c r="AG34" s="40"/>
      <c r="AH34" s="40"/>
      <c r="AI34" s="40"/>
      <c r="AJ34" s="40"/>
      <c r="AK34" s="184">
        <v>0</v>
      </c>
      <c r="AL34" s="183"/>
      <c r="AM34" s="183"/>
      <c r="AN34" s="183"/>
      <c r="AO34" s="183"/>
      <c r="AP34" s="40"/>
      <c r="AQ34" s="44"/>
      <c r="BE34" s="172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82">
        <v>0</v>
      </c>
      <c r="M35" s="183"/>
      <c r="N35" s="183"/>
      <c r="O35" s="183"/>
      <c r="P35" s="40"/>
      <c r="Q35" s="40"/>
      <c r="R35" s="40"/>
      <c r="S35" s="40"/>
      <c r="T35" s="43" t="s">
        <v>42</v>
      </c>
      <c r="U35" s="40"/>
      <c r="V35" s="40"/>
      <c r="W35" s="184">
        <f>ROUND(BD87+SUM(CH91:CH95),2)</f>
        <v>0</v>
      </c>
      <c r="X35" s="183"/>
      <c r="Y35" s="183"/>
      <c r="Z35" s="183"/>
      <c r="AA35" s="183"/>
      <c r="AB35" s="183"/>
      <c r="AC35" s="183"/>
      <c r="AD35" s="183"/>
      <c r="AE35" s="183"/>
      <c r="AF35" s="40"/>
      <c r="AG35" s="40"/>
      <c r="AH35" s="40"/>
      <c r="AI35" s="40"/>
      <c r="AJ35" s="40"/>
      <c r="AK35" s="184">
        <v>0</v>
      </c>
      <c r="AL35" s="183"/>
      <c r="AM35" s="183"/>
      <c r="AN35" s="183"/>
      <c r="AO35" s="183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85" t="s">
        <v>49</v>
      </c>
      <c r="Y37" s="186"/>
      <c r="Z37" s="186"/>
      <c r="AA37" s="186"/>
      <c r="AB37" s="186"/>
      <c r="AC37" s="47"/>
      <c r="AD37" s="47"/>
      <c r="AE37" s="47"/>
      <c r="AF37" s="47"/>
      <c r="AG37" s="47"/>
      <c r="AH37" s="47"/>
      <c r="AI37" s="47"/>
      <c r="AJ37" s="47"/>
      <c r="AK37" s="187">
        <f>SUM(AK29:AK35)</f>
        <v>0</v>
      </c>
      <c r="AL37" s="186"/>
      <c r="AM37" s="186"/>
      <c r="AN37" s="186"/>
      <c r="AO37" s="188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69" t="s">
        <v>56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0082017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9" t="str">
        <f>K6</f>
        <v>Zateplení 3.ZŠ v Lovosicích - I. etapa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23.3.2017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91" t="str">
        <f>IF(E17="","",E17)</f>
        <v xml:space="preserve"> </v>
      </c>
      <c r="AN82" s="191"/>
      <c r="AO82" s="191"/>
      <c r="AP82" s="191"/>
      <c r="AQ82" s="36"/>
      <c r="AS82" s="192" t="s">
        <v>57</v>
      </c>
      <c r="AT82" s="19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91" t="str">
        <f>IF(E20="","",E20)</f>
        <v xml:space="preserve"> </v>
      </c>
      <c r="AN83" s="191"/>
      <c r="AO83" s="191"/>
      <c r="AP83" s="191"/>
      <c r="AQ83" s="36"/>
      <c r="AS83" s="194"/>
      <c r="AT83" s="19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4"/>
      <c r="AT84" s="19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6" t="s">
        <v>58</v>
      </c>
      <c r="D85" s="197"/>
      <c r="E85" s="197"/>
      <c r="F85" s="197"/>
      <c r="G85" s="197"/>
      <c r="H85" s="74"/>
      <c r="I85" s="198" t="s">
        <v>59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8" t="s">
        <v>60</v>
      </c>
      <c r="AH85" s="197"/>
      <c r="AI85" s="197"/>
      <c r="AJ85" s="197"/>
      <c r="AK85" s="197"/>
      <c r="AL85" s="197"/>
      <c r="AM85" s="197"/>
      <c r="AN85" s="198" t="s">
        <v>61</v>
      </c>
      <c r="AO85" s="197"/>
      <c r="AP85" s="199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7">
        <f>ROUND(AG88,2)</f>
        <v>0</v>
      </c>
      <c r="AH87" s="207"/>
      <c r="AI87" s="207"/>
      <c r="AJ87" s="207"/>
      <c r="AK87" s="207"/>
      <c r="AL87" s="207"/>
      <c r="AM87" s="207"/>
      <c r="AN87" s="208">
        <f>SUM(AG87,AT87)</f>
        <v>0</v>
      </c>
      <c r="AO87" s="208"/>
      <c r="AP87" s="208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75</v>
      </c>
      <c r="BT87" s="85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37.5" customHeight="1">
      <c r="A88" s="86" t="s">
        <v>80</v>
      </c>
      <c r="B88" s="87"/>
      <c r="C88" s="88"/>
      <c r="D88" s="202" t="s">
        <v>17</v>
      </c>
      <c r="E88" s="202"/>
      <c r="F88" s="202"/>
      <c r="G88" s="202"/>
      <c r="H88" s="202"/>
      <c r="I88" s="89"/>
      <c r="J88" s="202" t="s">
        <v>20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0">
        <f>'0082017 - Zateplení 3.ZŠ ...'!M29</f>
        <v>0</v>
      </c>
      <c r="AH88" s="201"/>
      <c r="AI88" s="201"/>
      <c r="AJ88" s="201"/>
      <c r="AK88" s="201"/>
      <c r="AL88" s="201"/>
      <c r="AM88" s="201"/>
      <c r="AN88" s="200">
        <f>SUM(AG88,AT88)</f>
        <v>0</v>
      </c>
      <c r="AO88" s="201"/>
      <c r="AP88" s="201"/>
      <c r="AQ88" s="90"/>
      <c r="AS88" s="91">
        <f>'0082017 - Zateplení 3.ZŠ ...'!M27</f>
        <v>0</v>
      </c>
      <c r="AT88" s="92">
        <f>ROUND(SUM(AV88:AW88),2)</f>
        <v>0</v>
      </c>
      <c r="AU88" s="93">
        <f>'0082017 - Zateplení 3.ZŠ ...'!W135</f>
        <v>0</v>
      </c>
      <c r="AV88" s="92">
        <f>'0082017 - Zateplení 3.ZŠ ...'!M31</f>
        <v>0</v>
      </c>
      <c r="AW88" s="92">
        <f>'0082017 - Zateplení 3.ZŠ ...'!M32</f>
        <v>0</v>
      </c>
      <c r="AX88" s="92">
        <f>'0082017 - Zateplení 3.ZŠ ...'!M33</f>
        <v>0</v>
      </c>
      <c r="AY88" s="92">
        <f>'0082017 - Zateplení 3.ZŠ ...'!M34</f>
        <v>0</v>
      </c>
      <c r="AZ88" s="92">
        <f>'0082017 - Zateplení 3.ZŠ ...'!H31</f>
        <v>0</v>
      </c>
      <c r="BA88" s="92">
        <f>'0082017 - Zateplení 3.ZŠ ...'!H32</f>
        <v>0</v>
      </c>
      <c r="BB88" s="92">
        <f>'0082017 - Zateplení 3.ZŠ ...'!H33</f>
        <v>0</v>
      </c>
      <c r="BC88" s="92">
        <f>'0082017 - Zateplení 3.ZŠ ...'!H34</f>
        <v>0</v>
      </c>
      <c r="BD88" s="94">
        <f>'0082017 - Zateplení 3.ZŠ ...'!H35</f>
        <v>0</v>
      </c>
      <c r="BT88" s="95" t="s">
        <v>81</v>
      </c>
      <c r="BU88" s="95" t="s">
        <v>82</v>
      </c>
      <c r="BV88" s="95" t="s">
        <v>77</v>
      </c>
      <c r="BW88" s="95" t="s">
        <v>78</v>
      </c>
      <c r="BX88" s="95" t="s">
        <v>79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8">
        <f>ROUND(SUM(AG91:AG94),2)</f>
        <v>0</v>
      </c>
      <c r="AH90" s="208"/>
      <c r="AI90" s="208"/>
      <c r="AJ90" s="208"/>
      <c r="AK90" s="208"/>
      <c r="AL90" s="208"/>
      <c r="AM90" s="208"/>
      <c r="AN90" s="208">
        <f>ROUND(SUM(AN91:AN94),2)</f>
        <v>0</v>
      </c>
      <c r="AO90" s="208"/>
      <c r="AP90" s="208"/>
      <c r="AQ90" s="36"/>
      <c r="AS90" s="75" t="s">
        <v>84</v>
      </c>
      <c r="AT90" s="76" t="s">
        <v>85</v>
      </c>
      <c r="AU90" s="76" t="s">
        <v>40</v>
      </c>
      <c r="AV90" s="77" t="s">
        <v>63</v>
      </c>
    </row>
    <row r="91" spans="1:89" s="1" customFormat="1" ht="19.899999999999999" customHeight="1">
      <c r="B91" s="34"/>
      <c r="C91" s="35"/>
      <c r="D91" s="96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3">
        <f>ROUND(AG87*AS91,2)</f>
        <v>0</v>
      </c>
      <c r="AH91" s="204"/>
      <c r="AI91" s="204"/>
      <c r="AJ91" s="204"/>
      <c r="AK91" s="204"/>
      <c r="AL91" s="204"/>
      <c r="AM91" s="204"/>
      <c r="AN91" s="204">
        <f>ROUND(AG91+AV91,2)</f>
        <v>0</v>
      </c>
      <c r="AO91" s="204"/>
      <c r="AP91" s="204"/>
      <c r="AQ91" s="36"/>
      <c r="AS91" s="97">
        <v>0</v>
      </c>
      <c r="AT91" s="98" t="s">
        <v>87</v>
      </c>
      <c r="AU91" s="98" t="s">
        <v>41</v>
      </c>
      <c r="AV91" s="99">
        <f>ROUND(IF(AU91="základní",AG91*L31,IF(AU91="snížená",AG91*L32,0)),2)</f>
        <v>0</v>
      </c>
      <c r="BV91" s="17" t="s">
        <v>88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05" t="s">
        <v>89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35"/>
      <c r="AD92" s="35"/>
      <c r="AE92" s="35"/>
      <c r="AF92" s="35"/>
      <c r="AG92" s="203">
        <f>AG87*AS92</f>
        <v>0</v>
      </c>
      <c r="AH92" s="204"/>
      <c r="AI92" s="204"/>
      <c r="AJ92" s="204"/>
      <c r="AK92" s="204"/>
      <c r="AL92" s="204"/>
      <c r="AM92" s="204"/>
      <c r="AN92" s="204">
        <f>AG92+AV92</f>
        <v>0</v>
      </c>
      <c r="AO92" s="204"/>
      <c r="AP92" s="204"/>
      <c r="AQ92" s="36"/>
      <c r="AS92" s="101">
        <v>0</v>
      </c>
      <c r="AT92" s="102" t="s">
        <v>87</v>
      </c>
      <c r="AU92" s="102" t="s">
        <v>41</v>
      </c>
      <c r="AV92" s="103">
        <f>ROUND(IF(AU92="nulová",0,IF(OR(AU92="základní",AU92="zákl. přenesená"),AG92*L31,AG92*L32)),2)</f>
        <v>0</v>
      </c>
      <c r="BV92" s="17" t="s">
        <v>90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05" t="s">
        <v>89</v>
      </c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35"/>
      <c r="AD93" s="35"/>
      <c r="AE93" s="35"/>
      <c r="AF93" s="35"/>
      <c r="AG93" s="203">
        <f>AG87*AS93</f>
        <v>0</v>
      </c>
      <c r="AH93" s="204"/>
      <c r="AI93" s="204"/>
      <c r="AJ93" s="204"/>
      <c r="AK93" s="204"/>
      <c r="AL93" s="204"/>
      <c r="AM93" s="204"/>
      <c r="AN93" s="204">
        <f>AG93+AV93</f>
        <v>0</v>
      </c>
      <c r="AO93" s="204"/>
      <c r="AP93" s="204"/>
      <c r="AQ93" s="36"/>
      <c r="AS93" s="101">
        <v>0</v>
      </c>
      <c r="AT93" s="102" t="s">
        <v>87</v>
      </c>
      <c r="AU93" s="102" t="s">
        <v>41</v>
      </c>
      <c r="AV93" s="103">
        <f>ROUND(IF(AU93="nulová",0,IF(OR(AU93="základní",AU93="zákl. přenesená"),AG93*L31,AG93*L32)),2)</f>
        <v>0</v>
      </c>
      <c r="BV93" s="17" t="s">
        <v>90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05" t="s">
        <v>89</v>
      </c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35"/>
      <c r="AD94" s="35"/>
      <c r="AE94" s="35"/>
      <c r="AF94" s="35"/>
      <c r="AG94" s="203">
        <f>AG87*AS94</f>
        <v>0</v>
      </c>
      <c r="AH94" s="204"/>
      <c r="AI94" s="204"/>
      <c r="AJ94" s="204"/>
      <c r="AK94" s="204"/>
      <c r="AL94" s="204"/>
      <c r="AM94" s="204"/>
      <c r="AN94" s="204">
        <f>AG94+AV94</f>
        <v>0</v>
      </c>
      <c r="AO94" s="204"/>
      <c r="AP94" s="204"/>
      <c r="AQ94" s="36"/>
      <c r="AS94" s="104">
        <v>0</v>
      </c>
      <c r="AT94" s="105" t="s">
        <v>87</v>
      </c>
      <c r="AU94" s="105" t="s">
        <v>41</v>
      </c>
      <c r="AV94" s="106">
        <f>ROUND(IF(AU94="nulová",0,IF(OR(AU94="základní",AU94="zákl. přenesená"),AG94*L31,AG94*L32)),2)</f>
        <v>0</v>
      </c>
      <c r="BV94" s="17" t="s">
        <v>90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91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09">
        <f>ROUND(AG87+AG90,2)</f>
        <v>0</v>
      </c>
      <c r="AH96" s="209"/>
      <c r="AI96" s="209"/>
      <c r="AJ96" s="209"/>
      <c r="AK96" s="209"/>
      <c r="AL96" s="209"/>
      <c r="AM96" s="209"/>
      <c r="AN96" s="209">
        <f>AN87+AN90</f>
        <v>0</v>
      </c>
      <c r="AO96" s="209"/>
      <c r="AP96" s="20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82017 - Zateplení 3.ZŠ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92</v>
      </c>
      <c r="G1" s="13"/>
      <c r="H1" s="248" t="s">
        <v>93</v>
      </c>
      <c r="I1" s="248"/>
      <c r="J1" s="248"/>
      <c r="K1" s="248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7" t="s">
        <v>78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97</v>
      </c>
    </row>
    <row r="4" spans="1:66" ht="36.950000000000003" customHeight="1">
      <c r="B4" s="21"/>
      <c r="C4" s="169" t="s">
        <v>98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75" t="s">
        <v>20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3" t="str">
        <f>'Rekapitulace stavby'!AN8</f>
        <v>23.3.2017</v>
      </c>
      <c r="P8" s="214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27</v>
      </c>
      <c r="E10" s="35"/>
      <c r="F10" s="35"/>
      <c r="G10" s="35"/>
      <c r="H10" s="35"/>
      <c r="I10" s="35"/>
      <c r="J10" s="35"/>
      <c r="K10" s="35"/>
      <c r="L10" s="35"/>
      <c r="M10" s="29" t="s">
        <v>28</v>
      </c>
      <c r="N10" s="35"/>
      <c r="O10" s="173" t="str">
        <f>IF('Rekapitulace stavby'!AN10="","",'Rekapitulace stavby'!AN10)</f>
        <v/>
      </c>
      <c r="P10" s="173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173" t="str">
        <f>IF('Rekapitulace stavby'!AN11="","",'Rekapitulace stavby'!AN11)</f>
        <v/>
      </c>
      <c r="P11" s="173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28</v>
      </c>
      <c r="N13" s="35"/>
      <c r="O13" s="215" t="str">
        <f>IF('Rekapitulace stavby'!AN13="","",'Rekapitulace stavby'!AN13)</f>
        <v>Vyplň údaj</v>
      </c>
      <c r="P13" s="173"/>
      <c r="Q13" s="35"/>
      <c r="R13" s="36"/>
    </row>
    <row r="14" spans="1:66" s="1" customFormat="1" ht="18" customHeight="1">
      <c r="B14" s="34"/>
      <c r="C14" s="35"/>
      <c r="D14" s="35"/>
      <c r="E14" s="215" t="str">
        <f>IF('Rekapitulace stavby'!E14="","",'Rekapitulace stavby'!E14)</f>
        <v>Vyplň údaj</v>
      </c>
      <c r="F14" s="216"/>
      <c r="G14" s="216"/>
      <c r="H14" s="216"/>
      <c r="I14" s="216"/>
      <c r="J14" s="216"/>
      <c r="K14" s="216"/>
      <c r="L14" s="216"/>
      <c r="M14" s="29" t="s">
        <v>30</v>
      </c>
      <c r="N14" s="35"/>
      <c r="O14" s="215" t="str">
        <f>IF('Rekapitulace stavby'!AN14="","",'Rekapitulace stavby'!AN14)</f>
        <v>Vyplň údaj</v>
      </c>
      <c r="P14" s="173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28</v>
      </c>
      <c r="N16" s="35"/>
      <c r="O16" s="173" t="str">
        <f>IF('Rekapitulace stavby'!AN16="","",'Rekapitulace stavby'!AN16)</f>
        <v/>
      </c>
      <c r="P16" s="173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173" t="str">
        <f>IF('Rekapitulace stavby'!AN17="","",'Rekapitulace stavby'!AN17)</f>
        <v/>
      </c>
      <c r="P17" s="173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28</v>
      </c>
      <c r="N19" s="35"/>
      <c r="O19" s="173" t="str">
        <f>IF('Rekapitulace stavby'!AN19="","",'Rekapitulace stavby'!AN19)</f>
        <v/>
      </c>
      <c r="P19" s="173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173" t="str">
        <f>IF('Rekapitulace stavby'!AN20="","",'Rekapitulace stavby'!AN20)</f>
        <v/>
      </c>
      <c r="P20" s="173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78" t="s">
        <v>5</v>
      </c>
      <c r="F23" s="178"/>
      <c r="G23" s="178"/>
      <c r="H23" s="178"/>
      <c r="I23" s="178"/>
      <c r="J23" s="178"/>
      <c r="K23" s="178"/>
      <c r="L23" s="178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99</v>
      </c>
      <c r="E26" s="35"/>
      <c r="F26" s="35"/>
      <c r="G26" s="35"/>
      <c r="H26" s="35"/>
      <c r="I26" s="35"/>
      <c r="J26" s="35"/>
      <c r="K26" s="35"/>
      <c r="L26" s="35"/>
      <c r="M26" s="179">
        <f>N87</f>
        <v>0</v>
      </c>
      <c r="N26" s="179"/>
      <c r="O26" s="179"/>
      <c r="P26" s="179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179">
        <f>N111</f>
        <v>0</v>
      </c>
      <c r="N27" s="179"/>
      <c r="O27" s="179"/>
      <c r="P27" s="179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39</v>
      </c>
      <c r="E29" s="35"/>
      <c r="F29" s="35"/>
      <c r="G29" s="35"/>
      <c r="H29" s="35"/>
      <c r="I29" s="35"/>
      <c r="J29" s="35"/>
      <c r="K29" s="35"/>
      <c r="L29" s="35"/>
      <c r="M29" s="217">
        <f>ROUND(M26+M27,2)</f>
        <v>0</v>
      </c>
      <c r="N29" s="212"/>
      <c r="O29" s="212"/>
      <c r="P29" s="212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0.21</v>
      </c>
      <c r="G31" s="112" t="s">
        <v>42</v>
      </c>
      <c r="H31" s="218">
        <f>(SUM(BE111:BE118)+SUM(BE135:BE290))</f>
        <v>0</v>
      </c>
      <c r="I31" s="212"/>
      <c r="J31" s="212"/>
      <c r="K31" s="35"/>
      <c r="L31" s="35"/>
      <c r="M31" s="218">
        <f>ROUND((SUM(BE111:BE118)+SUM(BE135:BE290)), 2)*F31</f>
        <v>0</v>
      </c>
      <c r="N31" s="212"/>
      <c r="O31" s="212"/>
      <c r="P31" s="212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0.15</v>
      </c>
      <c r="G32" s="112" t="s">
        <v>42</v>
      </c>
      <c r="H32" s="218">
        <f>(SUM(BF111:BF118)+SUM(BF135:BF290))</f>
        <v>0</v>
      </c>
      <c r="I32" s="212"/>
      <c r="J32" s="212"/>
      <c r="K32" s="35"/>
      <c r="L32" s="35"/>
      <c r="M32" s="218">
        <f>ROUND((SUM(BF111:BF118)+SUM(BF135:BF290)), 2)*F32</f>
        <v>0</v>
      </c>
      <c r="N32" s="212"/>
      <c r="O32" s="212"/>
      <c r="P32" s="212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0.21</v>
      </c>
      <c r="G33" s="112" t="s">
        <v>42</v>
      </c>
      <c r="H33" s="218">
        <f>(SUM(BG111:BG118)+SUM(BG135:BG290))</f>
        <v>0</v>
      </c>
      <c r="I33" s="212"/>
      <c r="J33" s="212"/>
      <c r="K33" s="35"/>
      <c r="L33" s="35"/>
      <c r="M33" s="218">
        <v>0</v>
      </c>
      <c r="N33" s="212"/>
      <c r="O33" s="212"/>
      <c r="P33" s="21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0.15</v>
      </c>
      <c r="G34" s="112" t="s">
        <v>42</v>
      </c>
      <c r="H34" s="218">
        <f>(SUM(BH111:BH118)+SUM(BH135:BH290))</f>
        <v>0</v>
      </c>
      <c r="I34" s="212"/>
      <c r="J34" s="212"/>
      <c r="K34" s="35"/>
      <c r="L34" s="35"/>
      <c r="M34" s="218">
        <v>0</v>
      </c>
      <c r="N34" s="212"/>
      <c r="O34" s="212"/>
      <c r="P34" s="21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2" t="s">
        <v>42</v>
      </c>
      <c r="H35" s="218">
        <f>(SUM(BI111:BI118)+SUM(BI135:BI290))</f>
        <v>0</v>
      </c>
      <c r="I35" s="212"/>
      <c r="J35" s="212"/>
      <c r="K35" s="35"/>
      <c r="L35" s="35"/>
      <c r="M35" s="218">
        <v>0</v>
      </c>
      <c r="N35" s="212"/>
      <c r="O35" s="212"/>
      <c r="P35" s="212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47</v>
      </c>
      <c r="E37" s="74"/>
      <c r="F37" s="74"/>
      <c r="G37" s="114" t="s">
        <v>48</v>
      </c>
      <c r="H37" s="115" t="s">
        <v>49</v>
      </c>
      <c r="I37" s="74"/>
      <c r="J37" s="74"/>
      <c r="K37" s="74"/>
      <c r="L37" s="219">
        <f>SUM(M29:M35)</f>
        <v>0</v>
      </c>
      <c r="M37" s="219"/>
      <c r="N37" s="219"/>
      <c r="O37" s="219"/>
      <c r="P37" s="220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69" t="s">
        <v>100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89" t="str">
        <f>F6</f>
        <v>Zateplení 3.ZŠ v Lovosicích - I. etapa</v>
      </c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25</v>
      </c>
      <c r="L80" s="35"/>
      <c r="M80" s="214" t="str">
        <f>IF(O8="","",O8)</f>
        <v>23.3.2017</v>
      </c>
      <c r="N80" s="214"/>
      <c r="O80" s="214"/>
      <c r="P80" s="214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>
      <c r="B82" s="34"/>
      <c r="C82" s="29" t="s">
        <v>27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33</v>
      </c>
      <c r="L82" s="35"/>
      <c r="M82" s="173" t="str">
        <f>E17</f>
        <v xml:space="preserve"> </v>
      </c>
      <c r="N82" s="173"/>
      <c r="O82" s="173"/>
      <c r="P82" s="173"/>
      <c r="Q82" s="173"/>
      <c r="R82" s="36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173" t="str">
        <f>E20</f>
        <v xml:space="preserve"> </v>
      </c>
      <c r="N83" s="173"/>
      <c r="O83" s="173"/>
      <c r="P83" s="173"/>
      <c r="Q83" s="173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21" t="s">
        <v>101</v>
      </c>
      <c r="D85" s="222"/>
      <c r="E85" s="222"/>
      <c r="F85" s="222"/>
      <c r="G85" s="222"/>
      <c r="H85" s="108"/>
      <c r="I85" s="108"/>
      <c r="J85" s="108"/>
      <c r="K85" s="108"/>
      <c r="L85" s="108"/>
      <c r="M85" s="108"/>
      <c r="N85" s="221" t="s">
        <v>102</v>
      </c>
      <c r="O85" s="222"/>
      <c r="P85" s="222"/>
      <c r="Q85" s="222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8">
        <f>N135</f>
        <v>0</v>
      </c>
      <c r="O87" s="223"/>
      <c r="P87" s="223"/>
      <c r="Q87" s="223"/>
      <c r="R87" s="36"/>
      <c r="AU87" s="17" t="s">
        <v>104</v>
      </c>
    </row>
    <row r="88" spans="2:47" s="6" customFormat="1" ht="24.95" customHeight="1">
      <c r="B88" s="117"/>
      <c r="C88" s="118"/>
      <c r="D88" s="119" t="s">
        <v>105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4">
        <f>N136</f>
        <v>0</v>
      </c>
      <c r="O88" s="225"/>
      <c r="P88" s="225"/>
      <c r="Q88" s="225"/>
      <c r="R88" s="120"/>
    </row>
    <row r="89" spans="2:47" s="7" customFormat="1" ht="19.899999999999999" customHeight="1">
      <c r="B89" s="121"/>
      <c r="C89" s="122"/>
      <c r="D89" s="96" t="s">
        <v>106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04">
        <f>N137</f>
        <v>0</v>
      </c>
      <c r="O89" s="226"/>
      <c r="P89" s="226"/>
      <c r="Q89" s="226"/>
      <c r="R89" s="123"/>
    </row>
    <row r="90" spans="2:47" s="7" customFormat="1" ht="19.899999999999999" customHeight="1">
      <c r="B90" s="121"/>
      <c r="C90" s="122"/>
      <c r="D90" s="96" t="s">
        <v>107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04">
        <f>N177</f>
        <v>0</v>
      </c>
      <c r="O90" s="226"/>
      <c r="P90" s="226"/>
      <c r="Q90" s="226"/>
      <c r="R90" s="123"/>
    </row>
    <row r="91" spans="2:47" s="7" customFormat="1" ht="19.899999999999999" customHeight="1">
      <c r="B91" s="121"/>
      <c r="C91" s="122"/>
      <c r="D91" s="96" t="s">
        <v>108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04">
        <f>N198</f>
        <v>0</v>
      </c>
      <c r="O91" s="226"/>
      <c r="P91" s="226"/>
      <c r="Q91" s="226"/>
      <c r="R91" s="123"/>
    </row>
    <row r="92" spans="2:47" s="7" customFormat="1" ht="19.899999999999999" customHeight="1">
      <c r="B92" s="121"/>
      <c r="C92" s="122"/>
      <c r="D92" s="96" t="s">
        <v>109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04">
        <f>N204</f>
        <v>0</v>
      </c>
      <c r="O92" s="226"/>
      <c r="P92" s="226"/>
      <c r="Q92" s="226"/>
      <c r="R92" s="123"/>
    </row>
    <row r="93" spans="2:47" s="6" customFormat="1" ht="24.95" customHeight="1">
      <c r="B93" s="117"/>
      <c r="C93" s="118"/>
      <c r="D93" s="119" t="s">
        <v>110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24">
        <f>N206</f>
        <v>0</v>
      </c>
      <c r="O93" s="225"/>
      <c r="P93" s="225"/>
      <c r="Q93" s="225"/>
      <c r="R93" s="120"/>
    </row>
    <row r="94" spans="2:47" s="7" customFormat="1" ht="19.899999999999999" customHeight="1">
      <c r="B94" s="121"/>
      <c r="C94" s="122"/>
      <c r="D94" s="96" t="s">
        <v>111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04">
        <f>N207</f>
        <v>0</v>
      </c>
      <c r="O94" s="226"/>
      <c r="P94" s="226"/>
      <c r="Q94" s="226"/>
      <c r="R94" s="123"/>
    </row>
    <row r="95" spans="2:47" s="7" customFormat="1" ht="19.899999999999999" customHeight="1">
      <c r="B95" s="121"/>
      <c r="C95" s="122"/>
      <c r="D95" s="96" t="s">
        <v>112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04">
        <f>N226</f>
        <v>0</v>
      </c>
      <c r="O95" s="226"/>
      <c r="P95" s="226"/>
      <c r="Q95" s="226"/>
      <c r="R95" s="123"/>
    </row>
    <row r="96" spans="2:47" s="7" customFormat="1" ht="19.899999999999999" customHeight="1">
      <c r="B96" s="121"/>
      <c r="C96" s="122"/>
      <c r="D96" s="96" t="s">
        <v>113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04">
        <f>N232</f>
        <v>0</v>
      </c>
      <c r="O96" s="226"/>
      <c r="P96" s="226"/>
      <c r="Q96" s="226"/>
      <c r="R96" s="123"/>
    </row>
    <row r="97" spans="2:65" s="7" customFormat="1" ht="19.899999999999999" customHeight="1">
      <c r="B97" s="121"/>
      <c r="C97" s="122"/>
      <c r="D97" s="96" t="s">
        <v>114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04">
        <f>N241</f>
        <v>0</v>
      </c>
      <c r="O97" s="226"/>
      <c r="P97" s="226"/>
      <c r="Q97" s="226"/>
      <c r="R97" s="123"/>
    </row>
    <row r="98" spans="2:65" s="7" customFormat="1" ht="19.899999999999999" customHeight="1">
      <c r="B98" s="121"/>
      <c r="C98" s="122"/>
      <c r="D98" s="96" t="s">
        <v>115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04">
        <f>N243</f>
        <v>0</v>
      </c>
      <c r="O98" s="226"/>
      <c r="P98" s="226"/>
      <c r="Q98" s="226"/>
      <c r="R98" s="123"/>
    </row>
    <row r="99" spans="2:65" s="7" customFormat="1" ht="19.899999999999999" customHeight="1">
      <c r="B99" s="121"/>
      <c r="C99" s="122"/>
      <c r="D99" s="96" t="s">
        <v>116</v>
      </c>
      <c r="E99" s="122"/>
      <c r="F99" s="122"/>
      <c r="G99" s="122"/>
      <c r="H99" s="122"/>
      <c r="I99" s="122"/>
      <c r="J99" s="122"/>
      <c r="K99" s="122"/>
      <c r="L99" s="122"/>
      <c r="M99" s="122"/>
      <c r="N99" s="204">
        <f>N246</f>
        <v>0</v>
      </c>
      <c r="O99" s="226"/>
      <c r="P99" s="226"/>
      <c r="Q99" s="226"/>
      <c r="R99" s="123"/>
    </row>
    <row r="100" spans="2:65" s="7" customFormat="1" ht="19.899999999999999" customHeight="1">
      <c r="B100" s="121"/>
      <c r="C100" s="122"/>
      <c r="D100" s="96" t="s">
        <v>117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204">
        <f>N259</f>
        <v>0</v>
      </c>
      <c r="O100" s="226"/>
      <c r="P100" s="226"/>
      <c r="Q100" s="226"/>
      <c r="R100" s="123"/>
    </row>
    <row r="101" spans="2:65" s="7" customFormat="1" ht="19.899999999999999" customHeight="1">
      <c r="B101" s="121"/>
      <c r="C101" s="122"/>
      <c r="D101" s="96" t="s">
        <v>118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04">
        <f>N262</f>
        <v>0</v>
      </c>
      <c r="O101" s="226"/>
      <c r="P101" s="226"/>
      <c r="Q101" s="226"/>
      <c r="R101" s="123"/>
    </row>
    <row r="102" spans="2:65" s="7" customFormat="1" ht="19.899999999999999" customHeight="1">
      <c r="B102" s="121"/>
      <c r="C102" s="122"/>
      <c r="D102" s="96" t="s">
        <v>119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204">
        <f>N266</f>
        <v>0</v>
      </c>
      <c r="O102" s="226"/>
      <c r="P102" s="226"/>
      <c r="Q102" s="226"/>
      <c r="R102" s="123"/>
    </row>
    <row r="103" spans="2:65" s="6" customFormat="1" ht="24.95" customHeight="1">
      <c r="B103" s="117"/>
      <c r="C103" s="118"/>
      <c r="D103" s="119" t="s">
        <v>120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224">
        <f>N276</f>
        <v>0</v>
      </c>
      <c r="O103" s="225"/>
      <c r="P103" s="225"/>
      <c r="Q103" s="225"/>
      <c r="R103" s="120"/>
    </row>
    <row r="104" spans="2:65" s="7" customFormat="1" ht="19.899999999999999" customHeight="1">
      <c r="B104" s="121"/>
      <c r="C104" s="122"/>
      <c r="D104" s="96" t="s">
        <v>121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204">
        <f>N277</f>
        <v>0</v>
      </c>
      <c r="O104" s="226"/>
      <c r="P104" s="226"/>
      <c r="Q104" s="226"/>
      <c r="R104" s="123"/>
    </row>
    <row r="105" spans="2:65" s="6" customFormat="1" ht="24.95" customHeight="1">
      <c r="B105" s="117"/>
      <c r="C105" s="118"/>
      <c r="D105" s="119" t="s">
        <v>122</v>
      </c>
      <c r="E105" s="118"/>
      <c r="F105" s="118"/>
      <c r="G105" s="118"/>
      <c r="H105" s="118"/>
      <c r="I105" s="118"/>
      <c r="J105" s="118"/>
      <c r="K105" s="118"/>
      <c r="L105" s="118"/>
      <c r="M105" s="118"/>
      <c r="N105" s="224">
        <f>N280</f>
        <v>0</v>
      </c>
      <c r="O105" s="225"/>
      <c r="P105" s="225"/>
      <c r="Q105" s="225"/>
      <c r="R105" s="120"/>
    </row>
    <row r="106" spans="2:65" s="7" customFormat="1" ht="19.899999999999999" customHeight="1">
      <c r="B106" s="121"/>
      <c r="C106" s="122"/>
      <c r="D106" s="96" t="s">
        <v>123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204">
        <f>N281</f>
        <v>0</v>
      </c>
      <c r="O106" s="226"/>
      <c r="P106" s="226"/>
      <c r="Q106" s="226"/>
      <c r="R106" s="123"/>
    </row>
    <row r="107" spans="2:65" s="7" customFormat="1" ht="19.899999999999999" customHeight="1">
      <c r="B107" s="121"/>
      <c r="C107" s="122"/>
      <c r="D107" s="96" t="s">
        <v>124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204">
        <f>N284</f>
        <v>0</v>
      </c>
      <c r="O107" s="226"/>
      <c r="P107" s="226"/>
      <c r="Q107" s="226"/>
      <c r="R107" s="123"/>
    </row>
    <row r="108" spans="2:65" s="7" customFormat="1" ht="19.899999999999999" customHeight="1">
      <c r="B108" s="121"/>
      <c r="C108" s="122"/>
      <c r="D108" s="96" t="s">
        <v>125</v>
      </c>
      <c r="E108" s="122"/>
      <c r="F108" s="122"/>
      <c r="G108" s="122"/>
      <c r="H108" s="122"/>
      <c r="I108" s="122"/>
      <c r="J108" s="122"/>
      <c r="K108" s="122"/>
      <c r="L108" s="122"/>
      <c r="M108" s="122"/>
      <c r="N108" s="204">
        <f>N287</f>
        <v>0</v>
      </c>
      <c r="O108" s="226"/>
      <c r="P108" s="226"/>
      <c r="Q108" s="226"/>
      <c r="R108" s="123"/>
    </row>
    <row r="109" spans="2:65" s="7" customFormat="1" ht="19.899999999999999" customHeight="1">
      <c r="B109" s="121"/>
      <c r="C109" s="122"/>
      <c r="D109" s="96" t="s">
        <v>126</v>
      </c>
      <c r="E109" s="122"/>
      <c r="F109" s="122"/>
      <c r="G109" s="122"/>
      <c r="H109" s="122"/>
      <c r="I109" s="122"/>
      <c r="J109" s="122"/>
      <c r="K109" s="122"/>
      <c r="L109" s="122"/>
      <c r="M109" s="122"/>
      <c r="N109" s="204">
        <f>N289</f>
        <v>0</v>
      </c>
      <c r="O109" s="226"/>
      <c r="P109" s="226"/>
      <c r="Q109" s="226"/>
      <c r="R109" s="123"/>
    </row>
    <row r="110" spans="2:65" s="1" customFormat="1" ht="21.7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6" t="s">
        <v>127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23">
        <f>ROUND(N112+N113+N114+N115+N116+N117,2)</f>
        <v>0</v>
      </c>
      <c r="O111" s="227"/>
      <c r="P111" s="227"/>
      <c r="Q111" s="227"/>
      <c r="R111" s="36"/>
      <c r="T111" s="124"/>
      <c r="U111" s="125" t="s">
        <v>40</v>
      </c>
    </row>
    <row r="112" spans="2:65" s="1" customFormat="1" ht="18" customHeight="1">
      <c r="B112" s="126"/>
      <c r="C112" s="127"/>
      <c r="D112" s="205" t="s">
        <v>128</v>
      </c>
      <c r="E112" s="228"/>
      <c r="F112" s="228"/>
      <c r="G112" s="228"/>
      <c r="H112" s="228"/>
      <c r="I112" s="127"/>
      <c r="J112" s="127"/>
      <c r="K112" s="127"/>
      <c r="L112" s="127"/>
      <c r="M112" s="127"/>
      <c r="N112" s="203">
        <f>ROUND(N87*T112,2)</f>
        <v>0</v>
      </c>
      <c r="O112" s="229"/>
      <c r="P112" s="229"/>
      <c r="Q112" s="229"/>
      <c r="R112" s="129"/>
      <c r="S112" s="127"/>
      <c r="T112" s="130"/>
      <c r="U112" s="131" t="s">
        <v>41</v>
      </c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3" t="s">
        <v>129</v>
      </c>
      <c r="AZ112" s="132"/>
      <c r="BA112" s="132"/>
      <c r="BB112" s="132"/>
      <c r="BC112" s="132"/>
      <c r="BD112" s="132"/>
      <c r="BE112" s="134">
        <f t="shared" ref="BE112:BE117" si="0">IF(U112="základní",N112,0)</f>
        <v>0</v>
      </c>
      <c r="BF112" s="134">
        <f t="shared" ref="BF112:BF117" si="1">IF(U112="snížená",N112,0)</f>
        <v>0</v>
      </c>
      <c r="BG112" s="134">
        <f t="shared" ref="BG112:BG117" si="2">IF(U112="zákl. přenesená",N112,0)</f>
        <v>0</v>
      </c>
      <c r="BH112" s="134">
        <f t="shared" ref="BH112:BH117" si="3">IF(U112="sníž. přenesená",N112,0)</f>
        <v>0</v>
      </c>
      <c r="BI112" s="134">
        <f t="shared" ref="BI112:BI117" si="4">IF(U112="nulová",N112,0)</f>
        <v>0</v>
      </c>
      <c r="BJ112" s="133" t="s">
        <v>81</v>
      </c>
      <c r="BK112" s="132"/>
      <c r="BL112" s="132"/>
      <c r="BM112" s="132"/>
    </row>
    <row r="113" spans="2:65" s="1" customFormat="1" ht="18" customHeight="1">
      <c r="B113" s="126"/>
      <c r="C113" s="127"/>
      <c r="D113" s="205" t="s">
        <v>130</v>
      </c>
      <c r="E113" s="228"/>
      <c r="F113" s="228"/>
      <c r="G113" s="228"/>
      <c r="H113" s="228"/>
      <c r="I113" s="127"/>
      <c r="J113" s="127"/>
      <c r="K113" s="127"/>
      <c r="L113" s="127"/>
      <c r="M113" s="127"/>
      <c r="N113" s="203">
        <f>ROUND(N87*T113,2)</f>
        <v>0</v>
      </c>
      <c r="O113" s="229"/>
      <c r="P113" s="229"/>
      <c r="Q113" s="229"/>
      <c r="R113" s="129"/>
      <c r="S113" s="127"/>
      <c r="T113" s="130"/>
      <c r="U113" s="131" t="s">
        <v>41</v>
      </c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3" t="s">
        <v>129</v>
      </c>
      <c r="AZ113" s="132"/>
      <c r="BA113" s="132"/>
      <c r="BB113" s="132"/>
      <c r="BC113" s="132"/>
      <c r="BD113" s="132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81</v>
      </c>
      <c r="BK113" s="132"/>
      <c r="BL113" s="132"/>
      <c r="BM113" s="132"/>
    </row>
    <row r="114" spans="2:65" s="1" customFormat="1" ht="18" customHeight="1">
      <c r="B114" s="126"/>
      <c r="C114" s="127"/>
      <c r="D114" s="205" t="s">
        <v>131</v>
      </c>
      <c r="E114" s="228"/>
      <c r="F114" s="228"/>
      <c r="G114" s="228"/>
      <c r="H114" s="228"/>
      <c r="I114" s="127"/>
      <c r="J114" s="127"/>
      <c r="K114" s="127"/>
      <c r="L114" s="127"/>
      <c r="M114" s="127"/>
      <c r="N114" s="203">
        <f>ROUND(N87*T114,2)</f>
        <v>0</v>
      </c>
      <c r="O114" s="229"/>
      <c r="P114" s="229"/>
      <c r="Q114" s="229"/>
      <c r="R114" s="129"/>
      <c r="S114" s="127"/>
      <c r="T114" s="130"/>
      <c r="U114" s="131" t="s">
        <v>41</v>
      </c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3" t="s">
        <v>129</v>
      </c>
      <c r="AZ114" s="132"/>
      <c r="BA114" s="132"/>
      <c r="BB114" s="132"/>
      <c r="BC114" s="132"/>
      <c r="BD114" s="132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81</v>
      </c>
      <c r="BK114" s="132"/>
      <c r="BL114" s="132"/>
      <c r="BM114" s="132"/>
    </row>
    <row r="115" spans="2:65" s="1" customFormat="1" ht="18" customHeight="1">
      <c r="B115" s="126"/>
      <c r="C115" s="127"/>
      <c r="D115" s="205" t="s">
        <v>132</v>
      </c>
      <c r="E115" s="228"/>
      <c r="F115" s="228"/>
      <c r="G115" s="228"/>
      <c r="H115" s="228"/>
      <c r="I115" s="127"/>
      <c r="J115" s="127"/>
      <c r="K115" s="127"/>
      <c r="L115" s="127"/>
      <c r="M115" s="127"/>
      <c r="N115" s="203">
        <f>ROUND(N87*T115,2)</f>
        <v>0</v>
      </c>
      <c r="O115" s="229"/>
      <c r="P115" s="229"/>
      <c r="Q115" s="229"/>
      <c r="R115" s="129"/>
      <c r="S115" s="127"/>
      <c r="T115" s="130"/>
      <c r="U115" s="131" t="s">
        <v>41</v>
      </c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3" t="s">
        <v>129</v>
      </c>
      <c r="AZ115" s="132"/>
      <c r="BA115" s="132"/>
      <c r="BB115" s="132"/>
      <c r="BC115" s="132"/>
      <c r="BD115" s="132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81</v>
      </c>
      <c r="BK115" s="132"/>
      <c r="BL115" s="132"/>
      <c r="BM115" s="132"/>
    </row>
    <row r="116" spans="2:65" s="1" customFormat="1" ht="18" customHeight="1">
      <c r="B116" s="126"/>
      <c r="C116" s="127"/>
      <c r="D116" s="205" t="s">
        <v>133</v>
      </c>
      <c r="E116" s="228"/>
      <c r="F116" s="228"/>
      <c r="G116" s="228"/>
      <c r="H116" s="228"/>
      <c r="I116" s="127"/>
      <c r="J116" s="127"/>
      <c r="K116" s="127"/>
      <c r="L116" s="127"/>
      <c r="M116" s="127"/>
      <c r="N116" s="203">
        <f>ROUND(N87*T116,2)</f>
        <v>0</v>
      </c>
      <c r="O116" s="229"/>
      <c r="P116" s="229"/>
      <c r="Q116" s="229"/>
      <c r="R116" s="129"/>
      <c r="S116" s="127"/>
      <c r="T116" s="130"/>
      <c r="U116" s="131" t="s">
        <v>41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3" t="s">
        <v>129</v>
      </c>
      <c r="AZ116" s="132"/>
      <c r="BA116" s="132"/>
      <c r="BB116" s="132"/>
      <c r="BC116" s="132"/>
      <c r="BD116" s="132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81</v>
      </c>
      <c r="BK116" s="132"/>
      <c r="BL116" s="132"/>
      <c r="BM116" s="132"/>
    </row>
    <row r="117" spans="2:65" s="1" customFormat="1" ht="18" customHeight="1">
      <c r="B117" s="126"/>
      <c r="C117" s="127"/>
      <c r="D117" s="128" t="s">
        <v>134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03">
        <f>ROUND(N87*T117,2)</f>
        <v>0</v>
      </c>
      <c r="O117" s="229"/>
      <c r="P117" s="229"/>
      <c r="Q117" s="229"/>
      <c r="R117" s="129"/>
      <c r="S117" s="127"/>
      <c r="T117" s="135"/>
      <c r="U117" s="136" t="s">
        <v>41</v>
      </c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3" t="s">
        <v>135</v>
      </c>
      <c r="AZ117" s="132"/>
      <c r="BA117" s="132"/>
      <c r="BB117" s="132"/>
      <c r="BC117" s="132"/>
      <c r="BD117" s="132"/>
      <c r="BE117" s="134">
        <f t="shared" si="0"/>
        <v>0</v>
      </c>
      <c r="BF117" s="134">
        <f t="shared" si="1"/>
        <v>0</v>
      </c>
      <c r="BG117" s="134">
        <f t="shared" si="2"/>
        <v>0</v>
      </c>
      <c r="BH117" s="134">
        <f t="shared" si="3"/>
        <v>0</v>
      </c>
      <c r="BI117" s="134">
        <f t="shared" si="4"/>
        <v>0</v>
      </c>
      <c r="BJ117" s="133" t="s">
        <v>81</v>
      </c>
      <c r="BK117" s="132"/>
      <c r="BL117" s="132"/>
      <c r="BM117" s="132"/>
    </row>
    <row r="118" spans="2:65" s="1" customFormat="1" ht="13.5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29.25" customHeight="1">
      <c r="B119" s="34"/>
      <c r="C119" s="107" t="s">
        <v>91</v>
      </c>
      <c r="D119" s="108"/>
      <c r="E119" s="108"/>
      <c r="F119" s="108"/>
      <c r="G119" s="108"/>
      <c r="H119" s="108"/>
      <c r="I119" s="108"/>
      <c r="J119" s="108"/>
      <c r="K119" s="108"/>
      <c r="L119" s="209">
        <f>ROUND(SUM(N87+N111),2)</f>
        <v>0</v>
      </c>
      <c r="M119" s="209"/>
      <c r="N119" s="209"/>
      <c r="O119" s="209"/>
      <c r="P119" s="209"/>
      <c r="Q119" s="209"/>
      <c r="R119" s="36"/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4" spans="2:65" s="1" customFormat="1" ht="6.95" customHeight="1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</row>
    <row r="125" spans="2:65" s="1" customFormat="1" ht="36.950000000000003" customHeight="1">
      <c r="B125" s="34"/>
      <c r="C125" s="169" t="s">
        <v>136</v>
      </c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5" s="1" customFormat="1" ht="36.950000000000003" customHeight="1">
      <c r="B127" s="34"/>
      <c r="C127" s="68" t="s">
        <v>19</v>
      </c>
      <c r="D127" s="35"/>
      <c r="E127" s="35"/>
      <c r="F127" s="189" t="str">
        <f>F6</f>
        <v>Zateplení 3.ZŠ v Lovosicích - I. etapa</v>
      </c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35"/>
      <c r="R127" s="36"/>
    </row>
    <row r="128" spans="2:65" s="1" customFormat="1" ht="6.9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1" customFormat="1" ht="18" customHeight="1">
      <c r="B129" s="34"/>
      <c r="C129" s="29" t="s">
        <v>23</v>
      </c>
      <c r="D129" s="35"/>
      <c r="E129" s="35"/>
      <c r="F129" s="27" t="str">
        <f>F8</f>
        <v>Lovosice</v>
      </c>
      <c r="G129" s="35"/>
      <c r="H129" s="35"/>
      <c r="I129" s="35"/>
      <c r="J129" s="35"/>
      <c r="K129" s="29" t="s">
        <v>25</v>
      </c>
      <c r="L129" s="35"/>
      <c r="M129" s="214" t="str">
        <f>IF(O8="","",O8)</f>
        <v>23.3.2017</v>
      </c>
      <c r="N129" s="214"/>
      <c r="O129" s="214"/>
      <c r="P129" s="214"/>
      <c r="Q129" s="35"/>
      <c r="R129" s="36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>
      <c r="B131" s="34"/>
      <c r="C131" s="29" t="s">
        <v>27</v>
      </c>
      <c r="D131" s="35"/>
      <c r="E131" s="35"/>
      <c r="F131" s="27" t="str">
        <f>E11</f>
        <v xml:space="preserve"> </v>
      </c>
      <c r="G131" s="35"/>
      <c r="H131" s="35"/>
      <c r="I131" s="35"/>
      <c r="J131" s="35"/>
      <c r="K131" s="29" t="s">
        <v>33</v>
      </c>
      <c r="L131" s="35"/>
      <c r="M131" s="173" t="str">
        <f>E17</f>
        <v xml:space="preserve"> </v>
      </c>
      <c r="N131" s="173"/>
      <c r="O131" s="173"/>
      <c r="P131" s="173"/>
      <c r="Q131" s="173"/>
      <c r="R131" s="36"/>
    </row>
    <row r="132" spans="2:65" s="1" customFormat="1" ht="14.45" customHeight="1">
      <c r="B132" s="34"/>
      <c r="C132" s="29" t="s">
        <v>31</v>
      </c>
      <c r="D132" s="35"/>
      <c r="E132" s="35"/>
      <c r="F132" s="27" t="str">
        <f>IF(E14="","",E14)</f>
        <v>Vyplň údaj</v>
      </c>
      <c r="G132" s="35"/>
      <c r="H132" s="35"/>
      <c r="I132" s="35"/>
      <c r="J132" s="35"/>
      <c r="K132" s="29" t="s">
        <v>35</v>
      </c>
      <c r="L132" s="35"/>
      <c r="M132" s="173" t="str">
        <f>E20</f>
        <v xml:space="preserve"> </v>
      </c>
      <c r="N132" s="173"/>
      <c r="O132" s="173"/>
      <c r="P132" s="173"/>
      <c r="Q132" s="173"/>
      <c r="R132" s="36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5" s="8" customFormat="1" ht="29.25" customHeight="1">
      <c r="B134" s="137"/>
      <c r="C134" s="138" t="s">
        <v>137</v>
      </c>
      <c r="D134" s="139" t="s">
        <v>138</v>
      </c>
      <c r="E134" s="139" t="s">
        <v>58</v>
      </c>
      <c r="F134" s="230" t="s">
        <v>139</v>
      </c>
      <c r="G134" s="230"/>
      <c r="H134" s="230"/>
      <c r="I134" s="230"/>
      <c r="J134" s="139" t="s">
        <v>140</v>
      </c>
      <c r="K134" s="139" t="s">
        <v>141</v>
      </c>
      <c r="L134" s="231" t="s">
        <v>142</v>
      </c>
      <c r="M134" s="231"/>
      <c r="N134" s="230" t="s">
        <v>102</v>
      </c>
      <c r="O134" s="230"/>
      <c r="P134" s="230"/>
      <c r="Q134" s="232"/>
      <c r="R134" s="140"/>
      <c r="T134" s="75" t="s">
        <v>143</v>
      </c>
      <c r="U134" s="76" t="s">
        <v>40</v>
      </c>
      <c r="V134" s="76" t="s">
        <v>144</v>
      </c>
      <c r="W134" s="76" t="s">
        <v>145</v>
      </c>
      <c r="X134" s="76" t="s">
        <v>146</v>
      </c>
      <c r="Y134" s="76" t="s">
        <v>147</v>
      </c>
      <c r="Z134" s="76" t="s">
        <v>148</v>
      </c>
      <c r="AA134" s="77" t="s">
        <v>149</v>
      </c>
    </row>
    <row r="135" spans="2:65" s="1" customFormat="1" ht="29.25" customHeight="1">
      <c r="B135" s="34"/>
      <c r="C135" s="79" t="s">
        <v>99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239">
        <f>BK135</f>
        <v>0</v>
      </c>
      <c r="O135" s="240"/>
      <c r="P135" s="240"/>
      <c r="Q135" s="240"/>
      <c r="R135" s="36"/>
      <c r="T135" s="78"/>
      <c r="U135" s="50"/>
      <c r="V135" s="50"/>
      <c r="W135" s="141">
        <f>W136+W206+W276+W280+W291</f>
        <v>0</v>
      </c>
      <c r="X135" s="50"/>
      <c r="Y135" s="141">
        <f>Y136+Y206+Y276+Y280+Y291</f>
        <v>31.737944200000005</v>
      </c>
      <c r="Z135" s="50"/>
      <c r="AA135" s="142">
        <f>AA136+AA206+AA276+AA280+AA291</f>
        <v>126.70074099999998</v>
      </c>
      <c r="AT135" s="17" t="s">
        <v>75</v>
      </c>
      <c r="AU135" s="17" t="s">
        <v>104</v>
      </c>
      <c r="BK135" s="143">
        <f>BK136+BK206+BK276+BK280+BK291</f>
        <v>0</v>
      </c>
    </row>
    <row r="136" spans="2:65" s="9" customFormat="1" ht="37.35" customHeight="1">
      <c r="B136" s="144"/>
      <c r="C136" s="145"/>
      <c r="D136" s="146" t="s">
        <v>105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241">
        <f>BK136</f>
        <v>0</v>
      </c>
      <c r="O136" s="224"/>
      <c r="P136" s="224"/>
      <c r="Q136" s="224"/>
      <c r="R136" s="147"/>
      <c r="T136" s="148"/>
      <c r="U136" s="145"/>
      <c r="V136" s="145"/>
      <c r="W136" s="149">
        <f>W137+W177+W198+W204</f>
        <v>0</v>
      </c>
      <c r="X136" s="145"/>
      <c r="Y136" s="149">
        <f>Y137+Y177+Y198+Y204</f>
        <v>29.103862200000005</v>
      </c>
      <c r="Z136" s="145"/>
      <c r="AA136" s="150">
        <f>AA137+AA177+AA198+AA204</f>
        <v>120.65049999999998</v>
      </c>
      <c r="AR136" s="151" t="s">
        <v>81</v>
      </c>
      <c r="AT136" s="152" t="s">
        <v>75</v>
      </c>
      <c r="AU136" s="152" t="s">
        <v>76</v>
      </c>
      <c r="AY136" s="151" t="s">
        <v>150</v>
      </c>
      <c r="BK136" s="153">
        <f>BK137+BK177+BK198+BK204</f>
        <v>0</v>
      </c>
    </row>
    <row r="137" spans="2:65" s="9" customFormat="1" ht="19.899999999999999" customHeight="1">
      <c r="B137" s="144"/>
      <c r="C137" s="145"/>
      <c r="D137" s="154" t="s">
        <v>106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242">
        <f>BK137</f>
        <v>0</v>
      </c>
      <c r="O137" s="243"/>
      <c r="P137" s="243"/>
      <c r="Q137" s="243"/>
      <c r="R137" s="147"/>
      <c r="T137" s="148"/>
      <c r="U137" s="145"/>
      <c r="V137" s="145"/>
      <c r="W137" s="149">
        <f>SUM(W138:W176)</f>
        <v>0</v>
      </c>
      <c r="X137" s="145"/>
      <c r="Y137" s="149">
        <f>SUM(Y138:Y176)</f>
        <v>29.101132200000006</v>
      </c>
      <c r="Z137" s="145"/>
      <c r="AA137" s="150">
        <f>SUM(AA138:AA176)</f>
        <v>0</v>
      </c>
      <c r="AR137" s="151" t="s">
        <v>81</v>
      </c>
      <c r="AT137" s="152" t="s">
        <v>75</v>
      </c>
      <c r="AU137" s="152" t="s">
        <v>81</v>
      </c>
      <c r="AY137" s="151" t="s">
        <v>150</v>
      </c>
      <c r="BK137" s="153">
        <f>SUM(BK138:BK176)</f>
        <v>0</v>
      </c>
    </row>
    <row r="138" spans="2:65" s="1" customFormat="1" ht="31.5" customHeight="1">
      <c r="B138" s="126"/>
      <c r="C138" s="155" t="s">
        <v>81</v>
      </c>
      <c r="D138" s="155" t="s">
        <v>151</v>
      </c>
      <c r="E138" s="156" t="s">
        <v>152</v>
      </c>
      <c r="F138" s="233" t="s">
        <v>153</v>
      </c>
      <c r="G138" s="233"/>
      <c r="H138" s="233"/>
      <c r="I138" s="233"/>
      <c r="J138" s="157" t="s">
        <v>154</v>
      </c>
      <c r="K138" s="158">
        <v>91.8</v>
      </c>
      <c r="L138" s="234">
        <v>0</v>
      </c>
      <c r="M138" s="234"/>
      <c r="N138" s="235">
        <f t="shared" ref="N138:N176" si="5">ROUND(L138*K138,2)</f>
        <v>0</v>
      </c>
      <c r="O138" s="235"/>
      <c r="P138" s="235"/>
      <c r="Q138" s="235"/>
      <c r="R138" s="129"/>
      <c r="T138" s="159" t="s">
        <v>5</v>
      </c>
      <c r="U138" s="43" t="s">
        <v>41</v>
      </c>
      <c r="V138" s="35"/>
      <c r="W138" s="160">
        <f t="shared" ref="W138:W176" si="6">V138*K138</f>
        <v>0</v>
      </c>
      <c r="X138" s="160">
        <v>4.8900000000000002E-3</v>
      </c>
      <c r="Y138" s="160">
        <f t="shared" ref="Y138:Y176" si="7">X138*K138</f>
        <v>0.44890200000000002</v>
      </c>
      <c r="Z138" s="160">
        <v>0</v>
      </c>
      <c r="AA138" s="161">
        <f t="shared" ref="AA138:AA176" si="8">Z138*K138</f>
        <v>0</v>
      </c>
      <c r="AR138" s="17" t="s">
        <v>155</v>
      </c>
      <c r="AT138" s="17" t="s">
        <v>151</v>
      </c>
      <c r="AU138" s="17" t="s">
        <v>97</v>
      </c>
      <c r="AY138" s="17" t="s">
        <v>150</v>
      </c>
      <c r="BE138" s="100">
        <f t="shared" ref="BE138:BE176" si="9">IF(U138="základní",N138,0)</f>
        <v>0</v>
      </c>
      <c r="BF138" s="100">
        <f t="shared" ref="BF138:BF176" si="10">IF(U138="snížená",N138,0)</f>
        <v>0</v>
      </c>
      <c r="BG138" s="100">
        <f t="shared" ref="BG138:BG176" si="11">IF(U138="zákl. přenesená",N138,0)</f>
        <v>0</v>
      </c>
      <c r="BH138" s="100">
        <f t="shared" ref="BH138:BH176" si="12">IF(U138="sníž. přenesená",N138,0)</f>
        <v>0</v>
      </c>
      <c r="BI138" s="100">
        <f t="shared" ref="BI138:BI176" si="13">IF(U138="nulová",N138,0)</f>
        <v>0</v>
      </c>
      <c r="BJ138" s="17" t="s">
        <v>81</v>
      </c>
      <c r="BK138" s="100">
        <f t="shared" ref="BK138:BK176" si="14">ROUND(L138*K138,2)</f>
        <v>0</v>
      </c>
      <c r="BL138" s="17" t="s">
        <v>155</v>
      </c>
      <c r="BM138" s="17" t="s">
        <v>156</v>
      </c>
    </row>
    <row r="139" spans="2:65" s="1" customFormat="1" ht="31.5" customHeight="1">
      <c r="B139" s="126"/>
      <c r="C139" s="155" t="s">
        <v>97</v>
      </c>
      <c r="D139" s="155" t="s">
        <v>151</v>
      </c>
      <c r="E139" s="156" t="s">
        <v>157</v>
      </c>
      <c r="F139" s="233" t="s">
        <v>158</v>
      </c>
      <c r="G139" s="233"/>
      <c r="H139" s="233"/>
      <c r="I139" s="233"/>
      <c r="J139" s="157" t="s">
        <v>154</v>
      </c>
      <c r="K139" s="158">
        <v>52.7</v>
      </c>
      <c r="L139" s="234">
        <v>0</v>
      </c>
      <c r="M139" s="234"/>
      <c r="N139" s="235">
        <f t="shared" si="5"/>
        <v>0</v>
      </c>
      <c r="O139" s="235"/>
      <c r="P139" s="235"/>
      <c r="Q139" s="235"/>
      <c r="R139" s="129"/>
      <c r="T139" s="159" t="s">
        <v>5</v>
      </c>
      <c r="U139" s="43" t="s">
        <v>41</v>
      </c>
      <c r="V139" s="35"/>
      <c r="W139" s="160">
        <f t="shared" si="6"/>
        <v>0</v>
      </c>
      <c r="X139" s="160">
        <v>8.2799999999999992E-3</v>
      </c>
      <c r="Y139" s="160">
        <f t="shared" si="7"/>
        <v>0.43635599999999997</v>
      </c>
      <c r="Z139" s="160">
        <v>0</v>
      </c>
      <c r="AA139" s="161">
        <f t="shared" si="8"/>
        <v>0</v>
      </c>
      <c r="AR139" s="17" t="s">
        <v>155</v>
      </c>
      <c r="AT139" s="17" t="s">
        <v>151</v>
      </c>
      <c r="AU139" s="17" t="s">
        <v>97</v>
      </c>
      <c r="AY139" s="17" t="s">
        <v>150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81</v>
      </c>
      <c r="BK139" s="100">
        <f t="shared" si="14"/>
        <v>0</v>
      </c>
      <c r="BL139" s="17" t="s">
        <v>155</v>
      </c>
      <c r="BM139" s="17" t="s">
        <v>159</v>
      </c>
    </row>
    <row r="140" spans="2:65" s="1" customFormat="1" ht="22.5" customHeight="1">
      <c r="B140" s="126"/>
      <c r="C140" s="162" t="s">
        <v>160</v>
      </c>
      <c r="D140" s="162" t="s">
        <v>161</v>
      </c>
      <c r="E140" s="163" t="s">
        <v>162</v>
      </c>
      <c r="F140" s="236" t="s">
        <v>163</v>
      </c>
      <c r="G140" s="236"/>
      <c r="H140" s="236"/>
      <c r="I140" s="236"/>
      <c r="J140" s="164" t="s">
        <v>154</v>
      </c>
      <c r="K140" s="165">
        <v>53.753999999999998</v>
      </c>
      <c r="L140" s="237">
        <v>0</v>
      </c>
      <c r="M140" s="237"/>
      <c r="N140" s="238">
        <f t="shared" si="5"/>
        <v>0</v>
      </c>
      <c r="O140" s="235"/>
      <c r="P140" s="235"/>
      <c r="Q140" s="235"/>
      <c r="R140" s="129"/>
      <c r="T140" s="159" t="s">
        <v>5</v>
      </c>
      <c r="U140" s="43" t="s">
        <v>41</v>
      </c>
      <c r="V140" s="35"/>
      <c r="W140" s="160">
        <f t="shared" si="6"/>
        <v>0</v>
      </c>
      <c r="X140" s="160">
        <v>8.9999999999999998E-4</v>
      </c>
      <c r="Y140" s="160">
        <f t="shared" si="7"/>
        <v>4.8378599999999994E-2</v>
      </c>
      <c r="Z140" s="160">
        <v>0</v>
      </c>
      <c r="AA140" s="161">
        <f t="shared" si="8"/>
        <v>0</v>
      </c>
      <c r="AR140" s="17" t="s">
        <v>164</v>
      </c>
      <c r="AT140" s="17" t="s">
        <v>161</v>
      </c>
      <c r="AU140" s="17" t="s">
        <v>97</v>
      </c>
      <c r="AY140" s="17" t="s">
        <v>150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81</v>
      </c>
      <c r="BK140" s="100">
        <f t="shared" si="14"/>
        <v>0</v>
      </c>
      <c r="BL140" s="17" t="s">
        <v>155</v>
      </c>
      <c r="BM140" s="17" t="s">
        <v>165</v>
      </c>
    </row>
    <row r="141" spans="2:65" s="1" customFormat="1" ht="31.5" customHeight="1">
      <c r="B141" s="126"/>
      <c r="C141" s="155" t="s">
        <v>155</v>
      </c>
      <c r="D141" s="155" t="s">
        <v>151</v>
      </c>
      <c r="E141" s="156" t="s">
        <v>166</v>
      </c>
      <c r="F141" s="233" t="s">
        <v>167</v>
      </c>
      <c r="G141" s="233"/>
      <c r="H141" s="233"/>
      <c r="I141" s="233"/>
      <c r="J141" s="157" t="s">
        <v>154</v>
      </c>
      <c r="K141" s="158">
        <v>91.8</v>
      </c>
      <c r="L141" s="234">
        <v>0</v>
      </c>
      <c r="M141" s="234"/>
      <c r="N141" s="235">
        <f t="shared" si="5"/>
        <v>0</v>
      </c>
      <c r="O141" s="235"/>
      <c r="P141" s="235"/>
      <c r="Q141" s="235"/>
      <c r="R141" s="129"/>
      <c r="T141" s="159" t="s">
        <v>5</v>
      </c>
      <c r="U141" s="43" t="s">
        <v>41</v>
      </c>
      <c r="V141" s="35"/>
      <c r="W141" s="160">
        <f t="shared" si="6"/>
        <v>0</v>
      </c>
      <c r="X141" s="160">
        <v>3.82E-3</v>
      </c>
      <c r="Y141" s="160">
        <f t="shared" si="7"/>
        <v>0.35067599999999999</v>
      </c>
      <c r="Z141" s="160">
        <v>0</v>
      </c>
      <c r="AA141" s="161">
        <f t="shared" si="8"/>
        <v>0</v>
      </c>
      <c r="AR141" s="17" t="s">
        <v>155</v>
      </c>
      <c r="AT141" s="17" t="s">
        <v>151</v>
      </c>
      <c r="AU141" s="17" t="s">
        <v>97</v>
      </c>
      <c r="AY141" s="17" t="s">
        <v>150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81</v>
      </c>
      <c r="BK141" s="100">
        <f t="shared" si="14"/>
        <v>0</v>
      </c>
      <c r="BL141" s="17" t="s">
        <v>155</v>
      </c>
      <c r="BM141" s="17" t="s">
        <v>168</v>
      </c>
    </row>
    <row r="142" spans="2:65" s="1" customFormat="1" ht="31.5" customHeight="1">
      <c r="B142" s="126"/>
      <c r="C142" s="155" t="s">
        <v>169</v>
      </c>
      <c r="D142" s="155" t="s">
        <v>151</v>
      </c>
      <c r="E142" s="156" t="s">
        <v>170</v>
      </c>
      <c r="F142" s="233" t="s">
        <v>171</v>
      </c>
      <c r="G142" s="233"/>
      <c r="H142" s="233"/>
      <c r="I142" s="233"/>
      <c r="J142" s="157" t="s">
        <v>154</v>
      </c>
      <c r="K142" s="158">
        <v>144.5</v>
      </c>
      <c r="L142" s="234">
        <v>0</v>
      </c>
      <c r="M142" s="234"/>
      <c r="N142" s="235">
        <f t="shared" si="5"/>
        <v>0</v>
      </c>
      <c r="O142" s="235"/>
      <c r="P142" s="235"/>
      <c r="Q142" s="235"/>
      <c r="R142" s="129"/>
      <c r="T142" s="159" t="s">
        <v>5</v>
      </c>
      <c r="U142" s="43" t="s">
        <v>41</v>
      </c>
      <c r="V142" s="35"/>
      <c r="W142" s="160">
        <f t="shared" si="6"/>
        <v>0</v>
      </c>
      <c r="X142" s="160">
        <v>2.6800000000000001E-3</v>
      </c>
      <c r="Y142" s="160">
        <f t="shared" si="7"/>
        <v>0.38725999999999999</v>
      </c>
      <c r="Z142" s="160">
        <v>0</v>
      </c>
      <c r="AA142" s="161">
        <f t="shared" si="8"/>
        <v>0</v>
      </c>
      <c r="AR142" s="17" t="s">
        <v>155</v>
      </c>
      <c r="AT142" s="17" t="s">
        <v>151</v>
      </c>
      <c r="AU142" s="17" t="s">
        <v>97</v>
      </c>
      <c r="AY142" s="17" t="s">
        <v>150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81</v>
      </c>
      <c r="BK142" s="100">
        <f t="shared" si="14"/>
        <v>0</v>
      </c>
      <c r="BL142" s="17" t="s">
        <v>155</v>
      </c>
      <c r="BM142" s="17" t="s">
        <v>172</v>
      </c>
    </row>
    <row r="143" spans="2:65" s="1" customFormat="1" ht="31.5" customHeight="1">
      <c r="B143" s="126"/>
      <c r="C143" s="155" t="s">
        <v>173</v>
      </c>
      <c r="D143" s="155" t="s">
        <v>151</v>
      </c>
      <c r="E143" s="156" t="s">
        <v>174</v>
      </c>
      <c r="F143" s="233" t="s">
        <v>175</v>
      </c>
      <c r="G143" s="233"/>
      <c r="H143" s="233"/>
      <c r="I143" s="233"/>
      <c r="J143" s="157" t="s">
        <v>154</v>
      </c>
      <c r="K143" s="158">
        <v>110</v>
      </c>
      <c r="L143" s="234">
        <v>0</v>
      </c>
      <c r="M143" s="234"/>
      <c r="N143" s="235">
        <f t="shared" si="5"/>
        <v>0</v>
      </c>
      <c r="O143" s="235"/>
      <c r="P143" s="235"/>
      <c r="Q143" s="235"/>
      <c r="R143" s="129"/>
      <c r="T143" s="159" t="s">
        <v>5</v>
      </c>
      <c r="U143" s="43" t="s">
        <v>41</v>
      </c>
      <c r="V143" s="35"/>
      <c r="W143" s="160">
        <f t="shared" si="6"/>
        <v>0</v>
      </c>
      <c r="X143" s="160">
        <v>4.8900000000000002E-3</v>
      </c>
      <c r="Y143" s="160">
        <f t="shared" si="7"/>
        <v>0.53790000000000004</v>
      </c>
      <c r="Z143" s="160">
        <v>0</v>
      </c>
      <c r="AA143" s="161">
        <f t="shared" si="8"/>
        <v>0</v>
      </c>
      <c r="AR143" s="17" t="s">
        <v>155</v>
      </c>
      <c r="AT143" s="17" t="s">
        <v>151</v>
      </c>
      <c r="AU143" s="17" t="s">
        <v>97</v>
      </c>
      <c r="AY143" s="17" t="s">
        <v>150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81</v>
      </c>
      <c r="BK143" s="100">
        <f t="shared" si="14"/>
        <v>0</v>
      </c>
      <c r="BL143" s="17" t="s">
        <v>155</v>
      </c>
      <c r="BM143" s="17" t="s">
        <v>176</v>
      </c>
    </row>
    <row r="144" spans="2:65" s="1" customFormat="1" ht="31.5" customHeight="1">
      <c r="B144" s="126"/>
      <c r="C144" s="155" t="s">
        <v>177</v>
      </c>
      <c r="D144" s="155" t="s">
        <v>151</v>
      </c>
      <c r="E144" s="156" t="s">
        <v>178</v>
      </c>
      <c r="F144" s="233" t="s">
        <v>179</v>
      </c>
      <c r="G144" s="233"/>
      <c r="H144" s="233"/>
      <c r="I144" s="233"/>
      <c r="J144" s="157" t="s">
        <v>180</v>
      </c>
      <c r="K144" s="158">
        <v>244</v>
      </c>
      <c r="L144" s="234">
        <v>0</v>
      </c>
      <c r="M144" s="234"/>
      <c r="N144" s="235">
        <f t="shared" si="5"/>
        <v>0</v>
      </c>
      <c r="O144" s="235"/>
      <c r="P144" s="235"/>
      <c r="Q144" s="235"/>
      <c r="R144" s="129"/>
      <c r="T144" s="159" t="s">
        <v>5</v>
      </c>
      <c r="U144" s="43" t="s">
        <v>41</v>
      </c>
      <c r="V144" s="35"/>
      <c r="W144" s="160">
        <f t="shared" si="6"/>
        <v>0</v>
      </c>
      <c r="X144" s="160">
        <v>0</v>
      </c>
      <c r="Y144" s="160">
        <f t="shared" si="7"/>
        <v>0</v>
      </c>
      <c r="Z144" s="160">
        <v>0</v>
      </c>
      <c r="AA144" s="161">
        <f t="shared" si="8"/>
        <v>0</v>
      </c>
      <c r="AR144" s="17" t="s">
        <v>155</v>
      </c>
      <c r="AT144" s="17" t="s">
        <v>151</v>
      </c>
      <c r="AU144" s="17" t="s">
        <v>97</v>
      </c>
      <c r="AY144" s="17" t="s">
        <v>150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81</v>
      </c>
      <c r="BK144" s="100">
        <f t="shared" si="14"/>
        <v>0</v>
      </c>
      <c r="BL144" s="17" t="s">
        <v>155</v>
      </c>
      <c r="BM144" s="17" t="s">
        <v>181</v>
      </c>
    </row>
    <row r="145" spans="2:65" s="1" customFormat="1" ht="22.5" customHeight="1">
      <c r="B145" s="126"/>
      <c r="C145" s="162" t="s">
        <v>164</v>
      </c>
      <c r="D145" s="162" t="s">
        <v>161</v>
      </c>
      <c r="E145" s="163" t="s">
        <v>182</v>
      </c>
      <c r="F145" s="236" t="s">
        <v>183</v>
      </c>
      <c r="G145" s="236"/>
      <c r="H145" s="236"/>
      <c r="I145" s="236"/>
      <c r="J145" s="164" t="s">
        <v>180</v>
      </c>
      <c r="K145" s="165">
        <v>256.2</v>
      </c>
      <c r="L145" s="237">
        <v>0</v>
      </c>
      <c r="M145" s="237"/>
      <c r="N145" s="238">
        <f t="shared" si="5"/>
        <v>0</v>
      </c>
      <c r="O145" s="235"/>
      <c r="P145" s="235"/>
      <c r="Q145" s="235"/>
      <c r="R145" s="129"/>
      <c r="T145" s="159" t="s">
        <v>5</v>
      </c>
      <c r="U145" s="43" t="s">
        <v>41</v>
      </c>
      <c r="V145" s="35"/>
      <c r="W145" s="160">
        <f t="shared" si="6"/>
        <v>0</v>
      </c>
      <c r="X145" s="160">
        <v>3.0000000000000001E-5</v>
      </c>
      <c r="Y145" s="160">
        <f t="shared" si="7"/>
        <v>7.6860000000000001E-3</v>
      </c>
      <c r="Z145" s="160">
        <v>0</v>
      </c>
      <c r="AA145" s="161">
        <f t="shared" si="8"/>
        <v>0</v>
      </c>
      <c r="AR145" s="17" t="s">
        <v>164</v>
      </c>
      <c r="AT145" s="17" t="s">
        <v>161</v>
      </c>
      <c r="AU145" s="17" t="s">
        <v>97</v>
      </c>
      <c r="AY145" s="17" t="s">
        <v>150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7" t="s">
        <v>81</v>
      </c>
      <c r="BK145" s="100">
        <f t="shared" si="14"/>
        <v>0</v>
      </c>
      <c r="BL145" s="17" t="s">
        <v>155</v>
      </c>
      <c r="BM145" s="17" t="s">
        <v>184</v>
      </c>
    </row>
    <row r="146" spans="2:65" s="1" customFormat="1" ht="31.5" customHeight="1">
      <c r="B146" s="126"/>
      <c r="C146" s="155" t="s">
        <v>185</v>
      </c>
      <c r="D146" s="155" t="s">
        <v>151</v>
      </c>
      <c r="E146" s="156" t="s">
        <v>186</v>
      </c>
      <c r="F146" s="233" t="s">
        <v>187</v>
      </c>
      <c r="G146" s="233"/>
      <c r="H146" s="233"/>
      <c r="I146" s="233"/>
      <c r="J146" s="157" t="s">
        <v>180</v>
      </c>
      <c r="K146" s="158">
        <v>23.2</v>
      </c>
      <c r="L146" s="234">
        <v>0</v>
      </c>
      <c r="M146" s="234"/>
      <c r="N146" s="235">
        <f t="shared" si="5"/>
        <v>0</v>
      </c>
      <c r="O146" s="235"/>
      <c r="P146" s="235"/>
      <c r="Q146" s="235"/>
      <c r="R146" s="129"/>
      <c r="T146" s="159" t="s">
        <v>5</v>
      </c>
      <c r="U146" s="43" t="s">
        <v>41</v>
      </c>
      <c r="V146" s="35"/>
      <c r="W146" s="160">
        <f t="shared" si="6"/>
        <v>0</v>
      </c>
      <c r="X146" s="160">
        <v>0</v>
      </c>
      <c r="Y146" s="160">
        <f t="shared" si="7"/>
        <v>0</v>
      </c>
      <c r="Z146" s="160">
        <v>0</v>
      </c>
      <c r="AA146" s="161">
        <f t="shared" si="8"/>
        <v>0</v>
      </c>
      <c r="AR146" s="17" t="s">
        <v>155</v>
      </c>
      <c r="AT146" s="17" t="s">
        <v>151</v>
      </c>
      <c r="AU146" s="17" t="s">
        <v>97</v>
      </c>
      <c r="AY146" s="17" t="s">
        <v>150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7" t="s">
        <v>81</v>
      </c>
      <c r="BK146" s="100">
        <f t="shared" si="14"/>
        <v>0</v>
      </c>
      <c r="BL146" s="17" t="s">
        <v>155</v>
      </c>
      <c r="BM146" s="17" t="s">
        <v>188</v>
      </c>
    </row>
    <row r="147" spans="2:65" s="1" customFormat="1" ht="22.5" customHeight="1">
      <c r="B147" s="126"/>
      <c r="C147" s="162" t="s">
        <v>189</v>
      </c>
      <c r="D147" s="162" t="s">
        <v>161</v>
      </c>
      <c r="E147" s="163" t="s">
        <v>190</v>
      </c>
      <c r="F147" s="236" t="s">
        <v>191</v>
      </c>
      <c r="G147" s="236"/>
      <c r="H147" s="236"/>
      <c r="I147" s="236"/>
      <c r="J147" s="164" t="s">
        <v>180</v>
      </c>
      <c r="K147" s="165">
        <v>24.36</v>
      </c>
      <c r="L147" s="237">
        <v>0</v>
      </c>
      <c r="M147" s="237"/>
      <c r="N147" s="238">
        <f t="shared" si="5"/>
        <v>0</v>
      </c>
      <c r="O147" s="235"/>
      <c r="P147" s="235"/>
      <c r="Q147" s="235"/>
      <c r="R147" s="129"/>
      <c r="T147" s="159" t="s">
        <v>5</v>
      </c>
      <c r="U147" s="43" t="s">
        <v>41</v>
      </c>
      <c r="V147" s="35"/>
      <c r="W147" s="160">
        <f t="shared" si="6"/>
        <v>0</v>
      </c>
      <c r="X147" s="160">
        <v>2.9999999999999997E-4</v>
      </c>
      <c r="Y147" s="160">
        <f t="shared" si="7"/>
        <v>7.3079999999999994E-3</v>
      </c>
      <c r="Z147" s="160">
        <v>0</v>
      </c>
      <c r="AA147" s="161">
        <f t="shared" si="8"/>
        <v>0</v>
      </c>
      <c r="AR147" s="17" t="s">
        <v>164</v>
      </c>
      <c r="AT147" s="17" t="s">
        <v>161</v>
      </c>
      <c r="AU147" s="17" t="s">
        <v>97</v>
      </c>
      <c r="AY147" s="17" t="s">
        <v>150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7" t="s">
        <v>81</v>
      </c>
      <c r="BK147" s="100">
        <f t="shared" si="14"/>
        <v>0</v>
      </c>
      <c r="BL147" s="17" t="s">
        <v>155</v>
      </c>
      <c r="BM147" s="17" t="s">
        <v>192</v>
      </c>
    </row>
    <row r="148" spans="2:65" s="1" customFormat="1" ht="31.5" customHeight="1">
      <c r="B148" s="126"/>
      <c r="C148" s="155" t="s">
        <v>193</v>
      </c>
      <c r="D148" s="155" t="s">
        <v>151</v>
      </c>
      <c r="E148" s="156" t="s">
        <v>194</v>
      </c>
      <c r="F148" s="233" t="s">
        <v>195</v>
      </c>
      <c r="G148" s="233"/>
      <c r="H148" s="233"/>
      <c r="I148" s="233"/>
      <c r="J148" s="157" t="s">
        <v>154</v>
      </c>
      <c r="K148" s="158">
        <v>45.6</v>
      </c>
      <c r="L148" s="234">
        <v>0</v>
      </c>
      <c r="M148" s="234"/>
      <c r="N148" s="235">
        <f t="shared" si="5"/>
        <v>0</v>
      </c>
      <c r="O148" s="235"/>
      <c r="P148" s="235"/>
      <c r="Q148" s="235"/>
      <c r="R148" s="129"/>
      <c r="T148" s="159" t="s">
        <v>5</v>
      </c>
      <c r="U148" s="43" t="s">
        <v>41</v>
      </c>
      <c r="V148" s="35"/>
      <c r="W148" s="160">
        <f t="shared" si="6"/>
        <v>0</v>
      </c>
      <c r="X148" s="160">
        <v>8.3199999999999993E-3</v>
      </c>
      <c r="Y148" s="160">
        <f t="shared" si="7"/>
        <v>0.37939199999999995</v>
      </c>
      <c r="Z148" s="160">
        <v>0</v>
      </c>
      <c r="AA148" s="161">
        <f t="shared" si="8"/>
        <v>0</v>
      </c>
      <c r="AR148" s="17" t="s">
        <v>155</v>
      </c>
      <c r="AT148" s="17" t="s">
        <v>151</v>
      </c>
      <c r="AU148" s="17" t="s">
        <v>97</v>
      </c>
      <c r="AY148" s="17" t="s">
        <v>150</v>
      </c>
      <c r="BE148" s="100">
        <f t="shared" si="9"/>
        <v>0</v>
      </c>
      <c r="BF148" s="100">
        <f t="shared" si="10"/>
        <v>0</v>
      </c>
      <c r="BG148" s="100">
        <f t="shared" si="11"/>
        <v>0</v>
      </c>
      <c r="BH148" s="100">
        <f t="shared" si="12"/>
        <v>0</v>
      </c>
      <c r="BI148" s="100">
        <f t="shared" si="13"/>
        <v>0</v>
      </c>
      <c r="BJ148" s="17" t="s">
        <v>81</v>
      </c>
      <c r="BK148" s="100">
        <f t="shared" si="14"/>
        <v>0</v>
      </c>
      <c r="BL148" s="17" t="s">
        <v>155</v>
      </c>
      <c r="BM148" s="17" t="s">
        <v>196</v>
      </c>
    </row>
    <row r="149" spans="2:65" s="1" customFormat="1" ht="31.5" customHeight="1">
      <c r="B149" s="126"/>
      <c r="C149" s="162" t="s">
        <v>197</v>
      </c>
      <c r="D149" s="162" t="s">
        <v>161</v>
      </c>
      <c r="E149" s="163" t="s">
        <v>198</v>
      </c>
      <c r="F149" s="236" t="s">
        <v>199</v>
      </c>
      <c r="G149" s="236"/>
      <c r="H149" s="236"/>
      <c r="I149" s="236"/>
      <c r="J149" s="164" t="s">
        <v>154</v>
      </c>
      <c r="K149" s="165">
        <v>46.512</v>
      </c>
      <c r="L149" s="237">
        <v>0</v>
      </c>
      <c r="M149" s="237"/>
      <c r="N149" s="238">
        <f t="shared" si="5"/>
        <v>0</v>
      </c>
      <c r="O149" s="235"/>
      <c r="P149" s="235"/>
      <c r="Q149" s="235"/>
      <c r="R149" s="129"/>
      <c r="T149" s="159" t="s">
        <v>5</v>
      </c>
      <c r="U149" s="43" t="s">
        <v>41</v>
      </c>
      <c r="V149" s="35"/>
      <c r="W149" s="160">
        <f t="shared" si="6"/>
        <v>0</v>
      </c>
      <c r="X149" s="160">
        <v>4.1999999999999997E-3</v>
      </c>
      <c r="Y149" s="160">
        <f t="shared" si="7"/>
        <v>0.19535039999999998</v>
      </c>
      <c r="Z149" s="160">
        <v>0</v>
      </c>
      <c r="AA149" s="161">
        <f t="shared" si="8"/>
        <v>0</v>
      </c>
      <c r="AR149" s="17" t="s">
        <v>164</v>
      </c>
      <c r="AT149" s="17" t="s">
        <v>161</v>
      </c>
      <c r="AU149" s="17" t="s">
        <v>97</v>
      </c>
      <c r="AY149" s="17" t="s">
        <v>150</v>
      </c>
      <c r="BE149" s="100">
        <f t="shared" si="9"/>
        <v>0</v>
      </c>
      <c r="BF149" s="100">
        <f t="shared" si="10"/>
        <v>0</v>
      </c>
      <c r="BG149" s="100">
        <f t="shared" si="11"/>
        <v>0</v>
      </c>
      <c r="BH149" s="100">
        <f t="shared" si="12"/>
        <v>0</v>
      </c>
      <c r="BI149" s="100">
        <f t="shared" si="13"/>
        <v>0</v>
      </c>
      <c r="BJ149" s="17" t="s">
        <v>81</v>
      </c>
      <c r="BK149" s="100">
        <f t="shared" si="14"/>
        <v>0</v>
      </c>
      <c r="BL149" s="17" t="s">
        <v>155</v>
      </c>
      <c r="BM149" s="17" t="s">
        <v>200</v>
      </c>
    </row>
    <row r="150" spans="2:65" s="1" customFormat="1" ht="31.5" customHeight="1">
      <c r="B150" s="126"/>
      <c r="C150" s="155" t="s">
        <v>201</v>
      </c>
      <c r="D150" s="155" t="s">
        <v>151</v>
      </c>
      <c r="E150" s="156" t="s">
        <v>202</v>
      </c>
      <c r="F150" s="233" t="s">
        <v>203</v>
      </c>
      <c r="G150" s="233"/>
      <c r="H150" s="233"/>
      <c r="I150" s="233"/>
      <c r="J150" s="157" t="s">
        <v>154</v>
      </c>
      <c r="K150" s="158">
        <v>1147.5</v>
      </c>
      <c r="L150" s="234">
        <v>0</v>
      </c>
      <c r="M150" s="234"/>
      <c r="N150" s="235">
        <f t="shared" si="5"/>
        <v>0</v>
      </c>
      <c r="O150" s="235"/>
      <c r="P150" s="235"/>
      <c r="Q150" s="235"/>
      <c r="R150" s="129"/>
      <c r="T150" s="159" t="s">
        <v>5</v>
      </c>
      <c r="U150" s="43" t="s">
        <v>41</v>
      </c>
      <c r="V150" s="35"/>
      <c r="W150" s="160">
        <f t="shared" si="6"/>
        <v>0</v>
      </c>
      <c r="X150" s="160">
        <v>8.5000000000000006E-3</v>
      </c>
      <c r="Y150" s="160">
        <f t="shared" si="7"/>
        <v>9.7537500000000001</v>
      </c>
      <c r="Z150" s="160">
        <v>0</v>
      </c>
      <c r="AA150" s="161">
        <f t="shared" si="8"/>
        <v>0</v>
      </c>
      <c r="AR150" s="17" t="s">
        <v>155</v>
      </c>
      <c r="AT150" s="17" t="s">
        <v>151</v>
      </c>
      <c r="AU150" s="17" t="s">
        <v>97</v>
      </c>
      <c r="AY150" s="17" t="s">
        <v>150</v>
      </c>
      <c r="BE150" s="100">
        <f t="shared" si="9"/>
        <v>0</v>
      </c>
      <c r="BF150" s="100">
        <f t="shared" si="10"/>
        <v>0</v>
      </c>
      <c r="BG150" s="100">
        <f t="shared" si="11"/>
        <v>0</v>
      </c>
      <c r="BH150" s="100">
        <f t="shared" si="12"/>
        <v>0</v>
      </c>
      <c r="BI150" s="100">
        <f t="shared" si="13"/>
        <v>0</v>
      </c>
      <c r="BJ150" s="17" t="s">
        <v>81</v>
      </c>
      <c r="BK150" s="100">
        <f t="shared" si="14"/>
        <v>0</v>
      </c>
      <c r="BL150" s="17" t="s">
        <v>155</v>
      </c>
      <c r="BM150" s="17" t="s">
        <v>204</v>
      </c>
    </row>
    <row r="151" spans="2:65" s="1" customFormat="1" ht="31.5" customHeight="1">
      <c r="B151" s="126"/>
      <c r="C151" s="162" t="s">
        <v>205</v>
      </c>
      <c r="D151" s="162" t="s">
        <v>161</v>
      </c>
      <c r="E151" s="163" t="s">
        <v>206</v>
      </c>
      <c r="F151" s="236" t="s">
        <v>207</v>
      </c>
      <c r="G151" s="236"/>
      <c r="H151" s="236"/>
      <c r="I151" s="236"/>
      <c r="J151" s="164" t="s">
        <v>154</v>
      </c>
      <c r="K151" s="165">
        <v>19.992000000000001</v>
      </c>
      <c r="L151" s="237">
        <v>0</v>
      </c>
      <c r="M151" s="237"/>
      <c r="N151" s="238">
        <f t="shared" si="5"/>
        <v>0</v>
      </c>
      <c r="O151" s="235"/>
      <c r="P151" s="235"/>
      <c r="Q151" s="235"/>
      <c r="R151" s="129"/>
      <c r="T151" s="159" t="s">
        <v>5</v>
      </c>
      <c r="U151" s="43" t="s">
        <v>41</v>
      </c>
      <c r="V151" s="35"/>
      <c r="W151" s="160">
        <f t="shared" si="6"/>
        <v>0</v>
      </c>
      <c r="X151" s="160">
        <v>4.8999999999999998E-3</v>
      </c>
      <c r="Y151" s="160">
        <f t="shared" si="7"/>
        <v>9.7960800000000001E-2</v>
      </c>
      <c r="Z151" s="160">
        <v>0</v>
      </c>
      <c r="AA151" s="161">
        <f t="shared" si="8"/>
        <v>0</v>
      </c>
      <c r="AR151" s="17" t="s">
        <v>164</v>
      </c>
      <c r="AT151" s="17" t="s">
        <v>161</v>
      </c>
      <c r="AU151" s="17" t="s">
        <v>97</v>
      </c>
      <c r="AY151" s="17" t="s">
        <v>150</v>
      </c>
      <c r="BE151" s="100">
        <f t="shared" si="9"/>
        <v>0</v>
      </c>
      <c r="BF151" s="100">
        <f t="shared" si="10"/>
        <v>0</v>
      </c>
      <c r="BG151" s="100">
        <f t="shared" si="11"/>
        <v>0</v>
      </c>
      <c r="BH151" s="100">
        <f t="shared" si="12"/>
        <v>0</v>
      </c>
      <c r="BI151" s="100">
        <f t="shared" si="13"/>
        <v>0</v>
      </c>
      <c r="BJ151" s="17" t="s">
        <v>81</v>
      </c>
      <c r="BK151" s="100">
        <f t="shared" si="14"/>
        <v>0</v>
      </c>
      <c r="BL151" s="17" t="s">
        <v>155</v>
      </c>
      <c r="BM151" s="17" t="s">
        <v>208</v>
      </c>
    </row>
    <row r="152" spans="2:65" s="1" customFormat="1" ht="31.5" customHeight="1">
      <c r="B152" s="126"/>
      <c r="C152" s="162" t="s">
        <v>11</v>
      </c>
      <c r="D152" s="162" t="s">
        <v>161</v>
      </c>
      <c r="E152" s="163" t="s">
        <v>209</v>
      </c>
      <c r="F152" s="236" t="s">
        <v>210</v>
      </c>
      <c r="G152" s="236"/>
      <c r="H152" s="236"/>
      <c r="I152" s="236"/>
      <c r="J152" s="164" t="s">
        <v>154</v>
      </c>
      <c r="K152" s="165">
        <v>1150.4580000000001</v>
      </c>
      <c r="L152" s="237">
        <v>0</v>
      </c>
      <c r="M152" s="237"/>
      <c r="N152" s="238">
        <f t="shared" si="5"/>
        <v>0</v>
      </c>
      <c r="O152" s="235"/>
      <c r="P152" s="235"/>
      <c r="Q152" s="235"/>
      <c r="R152" s="129"/>
      <c r="T152" s="159" t="s">
        <v>5</v>
      </c>
      <c r="U152" s="43" t="s">
        <v>41</v>
      </c>
      <c r="V152" s="35"/>
      <c r="W152" s="160">
        <f t="shared" si="6"/>
        <v>0</v>
      </c>
      <c r="X152" s="160">
        <v>2.0999999999999999E-3</v>
      </c>
      <c r="Y152" s="160">
        <f t="shared" si="7"/>
        <v>2.4159617999999998</v>
      </c>
      <c r="Z152" s="160">
        <v>0</v>
      </c>
      <c r="AA152" s="161">
        <f t="shared" si="8"/>
        <v>0</v>
      </c>
      <c r="AR152" s="17" t="s">
        <v>164</v>
      </c>
      <c r="AT152" s="17" t="s">
        <v>161</v>
      </c>
      <c r="AU152" s="17" t="s">
        <v>97</v>
      </c>
      <c r="AY152" s="17" t="s">
        <v>150</v>
      </c>
      <c r="BE152" s="100">
        <f t="shared" si="9"/>
        <v>0</v>
      </c>
      <c r="BF152" s="100">
        <f t="shared" si="10"/>
        <v>0</v>
      </c>
      <c r="BG152" s="100">
        <f t="shared" si="11"/>
        <v>0</v>
      </c>
      <c r="BH152" s="100">
        <f t="shared" si="12"/>
        <v>0</v>
      </c>
      <c r="BI152" s="100">
        <f t="shared" si="13"/>
        <v>0</v>
      </c>
      <c r="BJ152" s="17" t="s">
        <v>81</v>
      </c>
      <c r="BK152" s="100">
        <f t="shared" si="14"/>
        <v>0</v>
      </c>
      <c r="BL152" s="17" t="s">
        <v>155</v>
      </c>
      <c r="BM152" s="17" t="s">
        <v>211</v>
      </c>
    </row>
    <row r="153" spans="2:65" s="1" customFormat="1" ht="31.5" customHeight="1">
      <c r="B153" s="126"/>
      <c r="C153" s="155" t="s">
        <v>212</v>
      </c>
      <c r="D153" s="155" t="s">
        <v>151</v>
      </c>
      <c r="E153" s="156" t="s">
        <v>213</v>
      </c>
      <c r="F153" s="233" t="s">
        <v>214</v>
      </c>
      <c r="G153" s="233"/>
      <c r="H153" s="233"/>
      <c r="I153" s="233"/>
      <c r="J153" s="157" t="s">
        <v>180</v>
      </c>
      <c r="K153" s="158">
        <v>1080.8</v>
      </c>
      <c r="L153" s="234">
        <v>0</v>
      </c>
      <c r="M153" s="234"/>
      <c r="N153" s="235">
        <f t="shared" si="5"/>
        <v>0</v>
      </c>
      <c r="O153" s="235"/>
      <c r="P153" s="235"/>
      <c r="Q153" s="235"/>
      <c r="R153" s="129"/>
      <c r="T153" s="159" t="s">
        <v>5</v>
      </c>
      <c r="U153" s="43" t="s">
        <v>41</v>
      </c>
      <c r="V153" s="35"/>
      <c r="W153" s="160">
        <f t="shared" si="6"/>
        <v>0</v>
      </c>
      <c r="X153" s="160">
        <v>3.31E-3</v>
      </c>
      <c r="Y153" s="160">
        <f t="shared" si="7"/>
        <v>3.577448</v>
      </c>
      <c r="Z153" s="160">
        <v>0</v>
      </c>
      <c r="AA153" s="161">
        <f t="shared" si="8"/>
        <v>0</v>
      </c>
      <c r="AR153" s="17" t="s">
        <v>155</v>
      </c>
      <c r="AT153" s="17" t="s">
        <v>151</v>
      </c>
      <c r="AU153" s="17" t="s">
        <v>97</v>
      </c>
      <c r="AY153" s="17" t="s">
        <v>150</v>
      </c>
      <c r="BE153" s="100">
        <f t="shared" si="9"/>
        <v>0</v>
      </c>
      <c r="BF153" s="100">
        <f t="shared" si="10"/>
        <v>0</v>
      </c>
      <c r="BG153" s="100">
        <f t="shared" si="11"/>
        <v>0</v>
      </c>
      <c r="BH153" s="100">
        <f t="shared" si="12"/>
        <v>0</v>
      </c>
      <c r="BI153" s="100">
        <f t="shared" si="13"/>
        <v>0</v>
      </c>
      <c r="BJ153" s="17" t="s">
        <v>81</v>
      </c>
      <c r="BK153" s="100">
        <f t="shared" si="14"/>
        <v>0</v>
      </c>
      <c r="BL153" s="17" t="s">
        <v>155</v>
      </c>
      <c r="BM153" s="17" t="s">
        <v>215</v>
      </c>
    </row>
    <row r="154" spans="2:65" s="1" customFormat="1" ht="31.5" customHeight="1">
      <c r="B154" s="126"/>
      <c r="C154" s="162" t="s">
        <v>216</v>
      </c>
      <c r="D154" s="162" t="s">
        <v>161</v>
      </c>
      <c r="E154" s="163" t="s">
        <v>217</v>
      </c>
      <c r="F154" s="236" t="s">
        <v>218</v>
      </c>
      <c r="G154" s="236"/>
      <c r="H154" s="236"/>
      <c r="I154" s="236"/>
      <c r="J154" s="164" t="s">
        <v>154</v>
      </c>
      <c r="K154" s="165">
        <v>296.94</v>
      </c>
      <c r="L154" s="237">
        <v>0</v>
      </c>
      <c r="M154" s="237"/>
      <c r="N154" s="238">
        <f t="shared" si="5"/>
        <v>0</v>
      </c>
      <c r="O154" s="235"/>
      <c r="P154" s="235"/>
      <c r="Q154" s="235"/>
      <c r="R154" s="129"/>
      <c r="T154" s="159" t="s">
        <v>5</v>
      </c>
      <c r="U154" s="43" t="s">
        <v>41</v>
      </c>
      <c r="V154" s="35"/>
      <c r="W154" s="160">
        <f t="shared" si="6"/>
        <v>0</v>
      </c>
      <c r="X154" s="160">
        <v>4.4999999999999999E-4</v>
      </c>
      <c r="Y154" s="160">
        <f t="shared" si="7"/>
        <v>0.13362299999999999</v>
      </c>
      <c r="Z154" s="160">
        <v>0</v>
      </c>
      <c r="AA154" s="161">
        <f t="shared" si="8"/>
        <v>0</v>
      </c>
      <c r="AR154" s="17" t="s">
        <v>164</v>
      </c>
      <c r="AT154" s="17" t="s">
        <v>161</v>
      </c>
      <c r="AU154" s="17" t="s">
        <v>97</v>
      </c>
      <c r="AY154" s="17" t="s">
        <v>150</v>
      </c>
      <c r="BE154" s="100">
        <f t="shared" si="9"/>
        <v>0</v>
      </c>
      <c r="BF154" s="100">
        <f t="shared" si="10"/>
        <v>0</v>
      </c>
      <c r="BG154" s="100">
        <f t="shared" si="11"/>
        <v>0</v>
      </c>
      <c r="BH154" s="100">
        <f t="shared" si="12"/>
        <v>0</v>
      </c>
      <c r="BI154" s="100">
        <f t="shared" si="13"/>
        <v>0</v>
      </c>
      <c r="BJ154" s="17" t="s">
        <v>81</v>
      </c>
      <c r="BK154" s="100">
        <f t="shared" si="14"/>
        <v>0</v>
      </c>
      <c r="BL154" s="17" t="s">
        <v>155</v>
      </c>
      <c r="BM154" s="17" t="s">
        <v>219</v>
      </c>
    </row>
    <row r="155" spans="2:65" s="1" customFormat="1" ht="22.5" customHeight="1">
      <c r="B155" s="126"/>
      <c r="C155" s="162" t="s">
        <v>220</v>
      </c>
      <c r="D155" s="162" t="s">
        <v>161</v>
      </c>
      <c r="E155" s="163" t="s">
        <v>162</v>
      </c>
      <c r="F155" s="236" t="s">
        <v>163</v>
      </c>
      <c r="G155" s="236"/>
      <c r="H155" s="236"/>
      <c r="I155" s="236"/>
      <c r="J155" s="164" t="s">
        <v>154</v>
      </c>
      <c r="K155" s="165">
        <v>98.385000000000005</v>
      </c>
      <c r="L155" s="237">
        <v>0</v>
      </c>
      <c r="M155" s="237"/>
      <c r="N155" s="238">
        <f t="shared" si="5"/>
        <v>0</v>
      </c>
      <c r="O155" s="235"/>
      <c r="P155" s="235"/>
      <c r="Q155" s="235"/>
      <c r="R155" s="129"/>
      <c r="T155" s="159" t="s">
        <v>5</v>
      </c>
      <c r="U155" s="43" t="s">
        <v>41</v>
      </c>
      <c r="V155" s="35"/>
      <c r="W155" s="160">
        <f t="shared" si="6"/>
        <v>0</v>
      </c>
      <c r="X155" s="160">
        <v>8.9999999999999998E-4</v>
      </c>
      <c r="Y155" s="160">
        <f t="shared" si="7"/>
        <v>8.85465E-2</v>
      </c>
      <c r="Z155" s="160">
        <v>0</v>
      </c>
      <c r="AA155" s="161">
        <f t="shared" si="8"/>
        <v>0</v>
      </c>
      <c r="AR155" s="17" t="s">
        <v>164</v>
      </c>
      <c r="AT155" s="17" t="s">
        <v>161</v>
      </c>
      <c r="AU155" s="17" t="s">
        <v>97</v>
      </c>
      <c r="AY155" s="17" t="s">
        <v>150</v>
      </c>
      <c r="BE155" s="100">
        <f t="shared" si="9"/>
        <v>0</v>
      </c>
      <c r="BF155" s="100">
        <f t="shared" si="10"/>
        <v>0</v>
      </c>
      <c r="BG155" s="100">
        <f t="shared" si="11"/>
        <v>0</v>
      </c>
      <c r="BH155" s="100">
        <f t="shared" si="12"/>
        <v>0</v>
      </c>
      <c r="BI155" s="100">
        <f t="shared" si="13"/>
        <v>0</v>
      </c>
      <c r="BJ155" s="17" t="s">
        <v>81</v>
      </c>
      <c r="BK155" s="100">
        <f t="shared" si="14"/>
        <v>0</v>
      </c>
      <c r="BL155" s="17" t="s">
        <v>155</v>
      </c>
      <c r="BM155" s="17" t="s">
        <v>221</v>
      </c>
    </row>
    <row r="156" spans="2:65" s="1" customFormat="1" ht="31.5" customHeight="1">
      <c r="B156" s="126"/>
      <c r="C156" s="155" t="s">
        <v>222</v>
      </c>
      <c r="D156" s="155" t="s">
        <v>151</v>
      </c>
      <c r="E156" s="156" t="s">
        <v>223</v>
      </c>
      <c r="F156" s="233" t="s">
        <v>224</v>
      </c>
      <c r="G156" s="233"/>
      <c r="H156" s="233"/>
      <c r="I156" s="233"/>
      <c r="J156" s="157" t="s">
        <v>154</v>
      </c>
      <c r="K156" s="158">
        <v>1193.0999999999999</v>
      </c>
      <c r="L156" s="234">
        <v>0</v>
      </c>
      <c r="M156" s="234"/>
      <c r="N156" s="235">
        <f t="shared" si="5"/>
        <v>0</v>
      </c>
      <c r="O156" s="235"/>
      <c r="P156" s="235"/>
      <c r="Q156" s="235"/>
      <c r="R156" s="129"/>
      <c r="T156" s="159" t="s">
        <v>5</v>
      </c>
      <c r="U156" s="43" t="s">
        <v>41</v>
      </c>
      <c r="V156" s="35"/>
      <c r="W156" s="160">
        <f t="shared" si="6"/>
        <v>0</v>
      </c>
      <c r="X156" s="160">
        <v>6.0000000000000002E-5</v>
      </c>
      <c r="Y156" s="160">
        <f t="shared" si="7"/>
        <v>7.1585999999999997E-2</v>
      </c>
      <c r="Z156" s="160">
        <v>0</v>
      </c>
      <c r="AA156" s="161">
        <f t="shared" si="8"/>
        <v>0</v>
      </c>
      <c r="AR156" s="17" t="s">
        <v>155</v>
      </c>
      <c r="AT156" s="17" t="s">
        <v>151</v>
      </c>
      <c r="AU156" s="17" t="s">
        <v>97</v>
      </c>
      <c r="AY156" s="17" t="s">
        <v>150</v>
      </c>
      <c r="BE156" s="100">
        <f t="shared" si="9"/>
        <v>0</v>
      </c>
      <c r="BF156" s="100">
        <f t="shared" si="10"/>
        <v>0</v>
      </c>
      <c r="BG156" s="100">
        <f t="shared" si="11"/>
        <v>0</v>
      </c>
      <c r="BH156" s="100">
        <f t="shared" si="12"/>
        <v>0</v>
      </c>
      <c r="BI156" s="100">
        <f t="shared" si="13"/>
        <v>0</v>
      </c>
      <c r="BJ156" s="17" t="s">
        <v>81</v>
      </c>
      <c r="BK156" s="100">
        <f t="shared" si="14"/>
        <v>0</v>
      </c>
      <c r="BL156" s="17" t="s">
        <v>155</v>
      </c>
      <c r="BM156" s="17" t="s">
        <v>225</v>
      </c>
    </row>
    <row r="157" spans="2:65" s="1" customFormat="1" ht="31.5" customHeight="1">
      <c r="B157" s="126"/>
      <c r="C157" s="155" t="s">
        <v>226</v>
      </c>
      <c r="D157" s="155" t="s">
        <v>151</v>
      </c>
      <c r="E157" s="156" t="s">
        <v>227</v>
      </c>
      <c r="F157" s="233" t="s">
        <v>228</v>
      </c>
      <c r="G157" s="233"/>
      <c r="H157" s="233"/>
      <c r="I157" s="233"/>
      <c r="J157" s="157" t="s">
        <v>180</v>
      </c>
      <c r="K157" s="158">
        <v>154.80000000000001</v>
      </c>
      <c r="L157" s="234">
        <v>0</v>
      </c>
      <c r="M157" s="234"/>
      <c r="N157" s="235">
        <f t="shared" si="5"/>
        <v>0</v>
      </c>
      <c r="O157" s="235"/>
      <c r="P157" s="235"/>
      <c r="Q157" s="235"/>
      <c r="R157" s="129"/>
      <c r="T157" s="159" t="s">
        <v>5</v>
      </c>
      <c r="U157" s="43" t="s">
        <v>41</v>
      </c>
      <c r="V157" s="35"/>
      <c r="W157" s="160">
        <f t="shared" si="6"/>
        <v>0</v>
      </c>
      <c r="X157" s="160">
        <v>6.0000000000000002E-5</v>
      </c>
      <c r="Y157" s="160">
        <f t="shared" si="7"/>
        <v>9.2880000000000011E-3</v>
      </c>
      <c r="Z157" s="160">
        <v>0</v>
      </c>
      <c r="AA157" s="161">
        <f t="shared" si="8"/>
        <v>0</v>
      </c>
      <c r="AR157" s="17" t="s">
        <v>155</v>
      </c>
      <c r="AT157" s="17" t="s">
        <v>151</v>
      </c>
      <c r="AU157" s="17" t="s">
        <v>97</v>
      </c>
      <c r="AY157" s="17" t="s">
        <v>150</v>
      </c>
      <c r="BE157" s="100">
        <f t="shared" si="9"/>
        <v>0</v>
      </c>
      <c r="BF157" s="100">
        <f t="shared" si="10"/>
        <v>0</v>
      </c>
      <c r="BG157" s="100">
        <f t="shared" si="11"/>
        <v>0</v>
      </c>
      <c r="BH157" s="100">
        <f t="shared" si="12"/>
        <v>0</v>
      </c>
      <c r="BI157" s="100">
        <f t="shared" si="13"/>
        <v>0</v>
      </c>
      <c r="BJ157" s="17" t="s">
        <v>81</v>
      </c>
      <c r="BK157" s="100">
        <f t="shared" si="14"/>
        <v>0</v>
      </c>
      <c r="BL157" s="17" t="s">
        <v>155</v>
      </c>
      <c r="BM157" s="17" t="s">
        <v>229</v>
      </c>
    </row>
    <row r="158" spans="2:65" s="1" customFormat="1" ht="31.5" customHeight="1">
      <c r="B158" s="126"/>
      <c r="C158" s="162" t="s">
        <v>10</v>
      </c>
      <c r="D158" s="162" t="s">
        <v>161</v>
      </c>
      <c r="E158" s="163" t="s">
        <v>230</v>
      </c>
      <c r="F158" s="236" t="s">
        <v>231</v>
      </c>
      <c r="G158" s="236"/>
      <c r="H158" s="236"/>
      <c r="I158" s="236"/>
      <c r="J158" s="164" t="s">
        <v>180</v>
      </c>
      <c r="K158" s="165">
        <v>95.76</v>
      </c>
      <c r="L158" s="237">
        <v>0</v>
      </c>
      <c r="M158" s="237"/>
      <c r="N158" s="238">
        <f t="shared" si="5"/>
        <v>0</v>
      </c>
      <c r="O158" s="235"/>
      <c r="P158" s="235"/>
      <c r="Q158" s="235"/>
      <c r="R158" s="129"/>
      <c r="T158" s="159" t="s">
        <v>5</v>
      </c>
      <c r="U158" s="43" t="s">
        <v>41</v>
      </c>
      <c r="V158" s="35"/>
      <c r="W158" s="160">
        <f t="shared" si="6"/>
        <v>0</v>
      </c>
      <c r="X158" s="160">
        <v>5.0000000000000001E-4</v>
      </c>
      <c r="Y158" s="160">
        <f t="shared" si="7"/>
        <v>4.7880000000000006E-2</v>
      </c>
      <c r="Z158" s="160">
        <v>0</v>
      </c>
      <c r="AA158" s="161">
        <f t="shared" si="8"/>
        <v>0</v>
      </c>
      <c r="AR158" s="17" t="s">
        <v>164</v>
      </c>
      <c r="AT158" s="17" t="s">
        <v>161</v>
      </c>
      <c r="AU158" s="17" t="s">
        <v>97</v>
      </c>
      <c r="AY158" s="17" t="s">
        <v>150</v>
      </c>
      <c r="BE158" s="100">
        <f t="shared" si="9"/>
        <v>0</v>
      </c>
      <c r="BF158" s="100">
        <f t="shared" si="10"/>
        <v>0</v>
      </c>
      <c r="BG158" s="100">
        <f t="shared" si="11"/>
        <v>0</v>
      </c>
      <c r="BH158" s="100">
        <f t="shared" si="12"/>
        <v>0</v>
      </c>
      <c r="BI158" s="100">
        <f t="shared" si="13"/>
        <v>0</v>
      </c>
      <c r="BJ158" s="17" t="s">
        <v>81</v>
      </c>
      <c r="BK158" s="100">
        <f t="shared" si="14"/>
        <v>0</v>
      </c>
      <c r="BL158" s="17" t="s">
        <v>155</v>
      </c>
      <c r="BM158" s="17" t="s">
        <v>232</v>
      </c>
    </row>
    <row r="159" spans="2:65" s="1" customFormat="1" ht="22.5" customHeight="1">
      <c r="B159" s="126"/>
      <c r="C159" s="162" t="s">
        <v>233</v>
      </c>
      <c r="D159" s="162" t="s">
        <v>161</v>
      </c>
      <c r="E159" s="163" t="s">
        <v>234</v>
      </c>
      <c r="F159" s="236" t="s">
        <v>235</v>
      </c>
      <c r="G159" s="236"/>
      <c r="H159" s="236"/>
      <c r="I159" s="236"/>
      <c r="J159" s="164" t="s">
        <v>180</v>
      </c>
      <c r="K159" s="165">
        <v>66.78</v>
      </c>
      <c r="L159" s="237">
        <v>0</v>
      </c>
      <c r="M159" s="237"/>
      <c r="N159" s="238">
        <f t="shared" si="5"/>
        <v>0</v>
      </c>
      <c r="O159" s="235"/>
      <c r="P159" s="235"/>
      <c r="Q159" s="235"/>
      <c r="R159" s="129"/>
      <c r="T159" s="159" t="s">
        <v>5</v>
      </c>
      <c r="U159" s="43" t="s">
        <v>41</v>
      </c>
      <c r="V159" s="35"/>
      <c r="W159" s="160">
        <f t="shared" si="6"/>
        <v>0</v>
      </c>
      <c r="X159" s="160">
        <v>4.4999999999999999E-4</v>
      </c>
      <c r="Y159" s="160">
        <f t="shared" si="7"/>
        <v>3.0051000000000001E-2</v>
      </c>
      <c r="Z159" s="160">
        <v>0</v>
      </c>
      <c r="AA159" s="161">
        <f t="shared" si="8"/>
        <v>0</v>
      </c>
      <c r="AR159" s="17" t="s">
        <v>164</v>
      </c>
      <c r="AT159" s="17" t="s">
        <v>161</v>
      </c>
      <c r="AU159" s="17" t="s">
        <v>97</v>
      </c>
      <c r="AY159" s="17" t="s">
        <v>150</v>
      </c>
      <c r="BE159" s="100">
        <f t="shared" si="9"/>
        <v>0</v>
      </c>
      <c r="BF159" s="100">
        <f t="shared" si="10"/>
        <v>0</v>
      </c>
      <c r="BG159" s="100">
        <f t="shared" si="11"/>
        <v>0</v>
      </c>
      <c r="BH159" s="100">
        <f t="shared" si="12"/>
        <v>0</v>
      </c>
      <c r="BI159" s="100">
        <f t="shared" si="13"/>
        <v>0</v>
      </c>
      <c r="BJ159" s="17" t="s">
        <v>81</v>
      </c>
      <c r="BK159" s="100">
        <f t="shared" si="14"/>
        <v>0</v>
      </c>
      <c r="BL159" s="17" t="s">
        <v>155</v>
      </c>
      <c r="BM159" s="17" t="s">
        <v>236</v>
      </c>
    </row>
    <row r="160" spans="2:65" s="1" customFormat="1" ht="22.5" customHeight="1">
      <c r="B160" s="126"/>
      <c r="C160" s="155" t="s">
        <v>237</v>
      </c>
      <c r="D160" s="155" t="s">
        <v>151</v>
      </c>
      <c r="E160" s="156" t="s">
        <v>238</v>
      </c>
      <c r="F160" s="233" t="s">
        <v>239</v>
      </c>
      <c r="G160" s="233"/>
      <c r="H160" s="233"/>
      <c r="I160" s="233"/>
      <c r="J160" s="157" t="s">
        <v>180</v>
      </c>
      <c r="K160" s="158">
        <v>2923.5</v>
      </c>
      <c r="L160" s="234">
        <v>0</v>
      </c>
      <c r="M160" s="234"/>
      <c r="N160" s="235">
        <f t="shared" si="5"/>
        <v>0</v>
      </c>
      <c r="O160" s="235"/>
      <c r="P160" s="235"/>
      <c r="Q160" s="235"/>
      <c r="R160" s="129"/>
      <c r="T160" s="159" t="s">
        <v>5</v>
      </c>
      <c r="U160" s="43" t="s">
        <v>41</v>
      </c>
      <c r="V160" s="35"/>
      <c r="W160" s="160">
        <f t="shared" si="6"/>
        <v>0</v>
      </c>
      <c r="X160" s="160">
        <v>2.5000000000000001E-4</v>
      </c>
      <c r="Y160" s="160">
        <f t="shared" si="7"/>
        <v>0.73087500000000005</v>
      </c>
      <c r="Z160" s="160">
        <v>0</v>
      </c>
      <c r="AA160" s="161">
        <f t="shared" si="8"/>
        <v>0</v>
      </c>
      <c r="AR160" s="17" t="s">
        <v>155</v>
      </c>
      <c r="AT160" s="17" t="s">
        <v>151</v>
      </c>
      <c r="AU160" s="17" t="s">
        <v>97</v>
      </c>
      <c r="AY160" s="17" t="s">
        <v>150</v>
      </c>
      <c r="BE160" s="100">
        <f t="shared" si="9"/>
        <v>0</v>
      </c>
      <c r="BF160" s="100">
        <f t="shared" si="10"/>
        <v>0</v>
      </c>
      <c r="BG160" s="100">
        <f t="shared" si="11"/>
        <v>0</v>
      </c>
      <c r="BH160" s="100">
        <f t="shared" si="12"/>
        <v>0</v>
      </c>
      <c r="BI160" s="100">
        <f t="shared" si="13"/>
        <v>0</v>
      </c>
      <c r="BJ160" s="17" t="s">
        <v>81</v>
      </c>
      <c r="BK160" s="100">
        <f t="shared" si="14"/>
        <v>0</v>
      </c>
      <c r="BL160" s="17" t="s">
        <v>155</v>
      </c>
      <c r="BM160" s="17" t="s">
        <v>240</v>
      </c>
    </row>
    <row r="161" spans="2:65" s="1" customFormat="1" ht="31.5" customHeight="1">
      <c r="B161" s="126"/>
      <c r="C161" s="162" t="s">
        <v>241</v>
      </c>
      <c r="D161" s="162" t="s">
        <v>161</v>
      </c>
      <c r="E161" s="163" t="s">
        <v>242</v>
      </c>
      <c r="F161" s="236" t="s">
        <v>243</v>
      </c>
      <c r="G161" s="236"/>
      <c r="H161" s="236"/>
      <c r="I161" s="236"/>
      <c r="J161" s="164" t="s">
        <v>180</v>
      </c>
      <c r="K161" s="165">
        <v>811.96500000000003</v>
      </c>
      <c r="L161" s="237">
        <v>0</v>
      </c>
      <c r="M161" s="237"/>
      <c r="N161" s="238">
        <f t="shared" si="5"/>
        <v>0</v>
      </c>
      <c r="O161" s="235"/>
      <c r="P161" s="235"/>
      <c r="Q161" s="235"/>
      <c r="R161" s="129"/>
      <c r="T161" s="159" t="s">
        <v>5</v>
      </c>
      <c r="U161" s="43" t="s">
        <v>41</v>
      </c>
      <c r="V161" s="35"/>
      <c r="W161" s="160">
        <f t="shared" si="6"/>
        <v>0</v>
      </c>
      <c r="X161" s="160">
        <v>4.0000000000000003E-5</v>
      </c>
      <c r="Y161" s="160">
        <f t="shared" si="7"/>
        <v>3.2478600000000003E-2</v>
      </c>
      <c r="Z161" s="160">
        <v>0</v>
      </c>
      <c r="AA161" s="161">
        <f t="shared" si="8"/>
        <v>0</v>
      </c>
      <c r="AR161" s="17" t="s">
        <v>164</v>
      </c>
      <c r="AT161" s="17" t="s">
        <v>161</v>
      </c>
      <c r="AU161" s="17" t="s">
        <v>97</v>
      </c>
      <c r="AY161" s="17" t="s">
        <v>150</v>
      </c>
      <c r="BE161" s="100">
        <f t="shared" si="9"/>
        <v>0</v>
      </c>
      <c r="BF161" s="100">
        <f t="shared" si="10"/>
        <v>0</v>
      </c>
      <c r="BG161" s="100">
        <f t="shared" si="11"/>
        <v>0</v>
      </c>
      <c r="BH161" s="100">
        <f t="shared" si="12"/>
        <v>0</v>
      </c>
      <c r="BI161" s="100">
        <f t="shared" si="13"/>
        <v>0</v>
      </c>
      <c r="BJ161" s="17" t="s">
        <v>81</v>
      </c>
      <c r="BK161" s="100">
        <f t="shared" si="14"/>
        <v>0</v>
      </c>
      <c r="BL161" s="17" t="s">
        <v>155</v>
      </c>
      <c r="BM161" s="17" t="s">
        <v>244</v>
      </c>
    </row>
    <row r="162" spans="2:65" s="1" customFormat="1" ht="22.5" customHeight="1">
      <c r="B162" s="126"/>
      <c r="C162" s="162" t="s">
        <v>245</v>
      </c>
      <c r="D162" s="162" t="s">
        <v>161</v>
      </c>
      <c r="E162" s="163" t="s">
        <v>182</v>
      </c>
      <c r="F162" s="236" t="s">
        <v>183</v>
      </c>
      <c r="G162" s="236"/>
      <c r="H162" s="236"/>
      <c r="I162" s="236"/>
      <c r="J162" s="164" t="s">
        <v>180</v>
      </c>
      <c r="K162" s="165">
        <v>1711.5</v>
      </c>
      <c r="L162" s="237">
        <v>0</v>
      </c>
      <c r="M162" s="237"/>
      <c r="N162" s="238">
        <f t="shared" si="5"/>
        <v>0</v>
      </c>
      <c r="O162" s="235"/>
      <c r="P162" s="235"/>
      <c r="Q162" s="235"/>
      <c r="R162" s="129"/>
      <c r="T162" s="159" t="s">
        <v>5</v>
      </c>
      <c r="U162" s="43" t="s">
        <v>41</v>
      </c>
      <c r="V162" s="35"/>
      <c r="W162" s="160">
        <f t="shared" si="6"/>
        <v>0</v>
      </c>
      <c r="X162" s="160">
        <v>3.0000000000000001E-5</v>
      </c>
      <c r="Y162" s="160">
        <f t="shared" si="7"/>
        <v>5.1345000000000002E-2</v>
      </c>
      <c r="Z162" s="160">
        <v>0</v>
      </c>
      <c r="AA162" s="161">
        <f t="shared" si="8"/>
        <v>0</v>
      </c>
      <c r="AR162" s="17" t="s">
        <v>164</v>
      </c>
      <c r="AT162" s="17" t="s">
        <v>161</v>
      </c>
      <c r="AU162" s="17" t="s">
        <v>97</v>
      </c>
      <c r="AY162" s="17" t="s">
        <v>150</v>
      </c>
      <c r="BE162" s="100">
        <f t="shared" si="9"/>
        <v>0</v>
      </c>
      <c r="BF162" s="100">
        <f t="shared" si="10"/>
        <v>0</v>
      </c>
      <c r="BG162" s="100">
        <f t="shared" si="11"/>
        <v>0</v>
      </c>
      <c r="BH162" s="100">
        <f t="shared" si="12"/>
        <v>0</v>
      </c>
      <c r="BI162" s="100">
        <f t="shared" si="13"/>
        <v>0</v>
      </c>
      <c r="BJ162" s="17" t="s">
        <v>81</v>
      </c>
      <c r="BK162" s="100">
        <f t="shared" si="14"/>
        <v>0</v>
      </c>
      <c r="BL162" s="17" t="s">
        <v>155</v>
      </c>
      <c r="BM162" s="17" t="s">
        <v>246</v>
      </c>
    </row>
    <row r="163" spans="2:65" s="1" customFormat="1" ht="31.5" customHeight="1">
      <c r="B163" s="126"/>
      <c r="C163" s="162" t="s">
        <v>247</v>
      </c>
      <c r="D163" s="162" t="s">
        <v>161</v>
      </c>
      <c r="E163" s="163" t="s">
        <v>248</v>
      </c>
      <c r="F163" s="236" t="s">
        <v>249</v>
      </c>
      <c r="G163" s="236"/>
      <c r="H163" s="236"/>
      <c r="I163" s="236"/>
      <c r="J163" s="164" t="s">
        <v>180</v>
      </c>
      <c r="K163" s="165">
        <v>265.33499999999998</v>
      </c>
      <c r="L163" s="237">
        <v>0</v>
      </c>
      <c r="M163" s="237"/>
      <c r="N163" s="238">
        <f t="shared" si="5"/>
        <v>0</v>
      </c>
      <c r="O163" s="235"/>
      <c r="P163" s="235"/>
      <c r="Q163" s="235"/>
      <c r="R163" s="129"/>
      <c r="T163" s="159" t="s">
        <v>5</v>
      </c>
      <c r="U163" s="43" t="s">
        <v>41</v>
      </c>
      <c r="V163" s="35"/>
      <c r="W163" s="160">
        <f t="shared" si="6"/>
        <v>0</v>
      </c>
      <c r="X163" s="160">
        <v>2.9999999999999997E-4</v>
      </c>
      <c r="Y163" s="160">
        <f t="shared" si="7"/>
        <v>7.9600499999999991E-2</v>
      </c>
      <c r="Z163" s="160">
        <v>0</v>
      </c>
      <c r="AA163" s="161">
        <f t="shared" si="8"/>
        <v>0</v>
      </c>
      <c r="AR163" s="17" t="s">
        <v>164</v>
      </c>
      <c r="AT163" s="17" t="s">
        <v>161</v>
      </c>
      <c r="AU163" s="17" t="s">
        <v>97</v>
      </c>
      <c r="AY163" s="17" t="s">
        <v>150</v>
      </c>
      <c r="BE163" s="100">
        <f t="shared" si="9"/>
        <v>0</v>
      </c>
      <c r="BF163" s="100">
        <f t="shared" si="10"/>
        <v>0</v>
      </c>
      <c r="BG163" s="100">
        <f t="shared" si="11"/>
        <v>0</v>
      </c>
      <c r="BH163" s="100">
        <f t="shared" si="12"/>
        <v>0</v>
      </c>
      <c r="BI163" s="100">
        <f t="shared" si="13"/>
        <v>0</v>
      </c>
      <c r="BJ163" s="17" t="s">
        <v>81</v>
      </c>
      <c r="BK163" s="100">
        <f t="shared" si="14"/>
        <v>0</v>
      </c>
      <c r="BL163" s="17" t="s">
        <v>155</v>
      </c>
      <c r="BM163" s="17" t="s">
        <v>250</v>
      </c>
    </row>
    <row r="164" spans="2:65" s="1" customFormat="1" ht="22.5" customHeight="1">
      <c r="B164" s="126"/>
      <c r="C164" s="162" t="s">
        <v>251</v>
      </c>
      <c r="D164" s="162" t="s">
        <v>161</v>
      </c>
      <c r="E164" s="163" t="s">
        <v>252</v>
      </c>
      <c r="F164" s="236" t="s">
        <v>253</v>
      </c>
      <c r="G164" s="236"/>
      <c r="H164" s="236"/>
      <c r="I164" s="236"/>
      <c r="J164" s="164" t="s">
        <v>180</v>
      </c>
      <c r="K164" s="165">
        <v>280.875</v>
      </c>
      <c r="L164" s="237">
        <v>0</v>
      </c>
      <c r="M164" s="237"/>
      <c r="N164" s="238">
        <f t="shared" si="5"/>
        <v>0</v>
      </c>
      <c r="O164" s="235"/>
      <c r="P164" s="235"/>
      <c r="Q164" s="235"/>
      <c r="R164" s="129"/>
      <c r="T164" s="159" t="s">
        <v>5</v>
      </c>
      <c r="U164" s="43" t="s">
        <v>41</v>
      </c>
      <c r="V164" s="35"/>
      <c r="W164" s="160">
        <f t="shared" si="6"/>
        <v>0</v>
      </c>
      <c r="X164" s="160">
        <v>2.0000000000000001E-4</v>
      </c>
      <c r="Y164" s="160">
        <f t="shared" si="7"/>
        <v>5.6175000000000003E-2</v>
      </c>
      <c r="Z164" s="160">
        <v>0</v>
      </c>
      <c r="AA164" s="161">
        <f t="shared" si="8"/>
        <v>0</v>
      </c>
      <c r="AR164" s="17" t="s">
        <v>164</v>
      </c>
      <c r="AT164" s="17" t="s">
        <v>161</v>
      </c>
      <c r="AU164" s="17" t="s">
        <v>97</v>
      </c>
      <c r="AY164" s="17" t="s">
        <v>150</v>
      </c>
      <c r="BE164" s="100">
        <f t="shared" si="9"/>
        <v>0</v>
      </c>
      <c r="BF164" s="100">
        <f t="shared" si="10"/>
        <v>0</v>
      </c>
      <c r="BG164" s="100">
        <f t="shared" si="11"/>
        <v>0</v>
      </c>
      <c r="BH164" s="100">
        <f t="shared" si="12"/>
        <v>0</v>
      </c>
      <c r="BI164" s="100">
        <f t="shared" si="13"/>
        <v>0</v>
      </c>
      <c r="BJ164" s="17" t="s">
        <v>81</v>
      </c>
      <c r="BK164" s="100">
        <f t="shared" si="14"/>
        <v>0</v>
      </c>
      <c r="BL164" s="17" t="s">
        <v>155</v>
      </c>
      <c r="BM164" s="17" t="s">
        <v>254</v>
      </c>
    </row>
    <row r="165" spans="2:65" s="1" customFormat="1" ht="31.5" customHeight="1">
      <c r="B165" s="126"/>
      <c r="C165" s="155" t="s">
        <v>255</v>
      </c>
      <c r="D165" s="155" t="s">
        <v>151</v>
      </c>
      <c r="E165" s="156" t="s">
        <v>256</v>
      </c>
      <c r="F165" s="233" t="s">
        <v>257</v>
      </c>
      <c r="G165" s="233"/>
      <c r="H165" s="233"/>
      <c r="I165" s="233"/>
      <c r="J165" s="157" t="s">
        <v>154</v>
      </c>
      <c r="K165" s="158">
        <v>62.9</v>
      </c>
      <c r="L165" s="234">
        <v>0</v>
      </c>
      <c r="M165" s="234"/>
      <c r="N165" s="235">
        <f t="shared" si="5"/>
        <v>0</v>
      </c>
      <c r="O165" s="235"/>
      <c r="P165" s="235"/>
      <c r="Q165" s="235"/>
      <c r="R165" s="129"/>
      <c r="T165" s="159" t="s">
        <v>5</v>
      </c>
      <c r="U165" s="43" t="s">
        <v>41</v>
      </c>
      <c r="V165" s="35"/>
      <c r="W165" s="160">
        <f t="shared" si="6"/>
        <v>0</v>
      </c>
      <c r="X165" s="160">
        <v>1.146E-2</v>
      </c>
      <c r="Y165" s="160">
        <f t="shared" si="7"/>
        <v>0.72083399999999997</v>
      </c>
      <c r="Z165" s="160">
        <v>0</v>
      </c>
      <c r="AA165" s="161">
        <f t="shared" si="8"/>
        <v>0</v>
      </c>
      <c r="AR165" s="17" t="s">
        <v>155</v>
      </c>
      <c r="AT165" s="17" t="s">
        <v>151</v>
      </c>
      <c r="AU165" s="17" t="s">
        <v>97</v>
      </c>
      <c r="AY165" s="17" t="s">
        <v>150</v>
      </c>
      <c r="BE165" s="100">
        <f t="shared" si="9"/>
        <v>0</v>
      </c>
      <c r="BF165" s="100">
        <f t="shared" si="10"/>
        <v>0</v>
      </c>
      <c r="BG165" s="100">
        <f t="shared" si="11"/>
        <v>0</v>
      </c>
      <c r="BH165" s="100">
        <f t="shared" si="12"/>
        <v>0</v>
      </c>
      <c r="BI165" s="100">
        <f t="shared" si="13"/>
        <v>0</v>
      </c>
      <c r="BJ165" s="17" t="s">
        <v>81</v>
      </c>
      <c r="BK165" s="100">
        <f t="shared" si="14"/>
        <v>0</v>
      </c>
      <c r="BL165" s="17" t="s">
        <v>155</v>
      </c>
      <c r="BM165" s="17" t="s">
        <v>258</v>
      </c>
    </row>
    <row r="166" spans="2:65" s="1" customFormat="1" ht="44.25" customHeight="1">
      <c r="B166" s="126"/>
      <c r="C166" s="155" t="s">
        <v>259</v>
      </c>
      <c r="D166" s="155" t="s">
        <v>151</v>
      </c>
      <c r="E166" s="156" t="s">
        <v>260</v>
      </c>
      <c r="F166" s="233" t="s">
        <v>261</v>
      </c>
      <c r="G166" s="233"/>
      <c r="H166" s="233"/>
      <c r="I166" s="233"/>
      <c r="J166" s="157" t="s">
        <v>154</v>
      </c>
      <c r="K166" s="158">
        <v>114.3</v>
      </c>
      <c r="L166" s="234">
        <v>0</v>
      </c>
      <c r="M166" s="234"/>
      <c r="N166" s="235">
        <f t="shared" si="5"/>
        <v>0</v>
      </c>
      <c r="O166" s="235"/>
      <c r="P166" s="235"/>
      <c r="Q166" s="235"/>
      <c r="R166" s="129"/>
      <c r="T166" s="159" t="s">
        <v>5</v>
      </c>
      <c r="U166" s="43" t="s">
        <v>41</v>
      </c>
      <c r="V166" s="35"/>
      <c r="W166" s="160">
        <f t="shared" si="6"/>
        <v>0</v>
      </c>
      <c r="X166" s="160">
        <v>6.28E-3</v>
      </c>
      <c r="Y166" s="160">
        <f t="shared" si="7"/>
        <v>0.717804</v>
      </c>
      <c r="Z166" s="160">
        <v>0</v>
      </c>
      <c r="AA166" s="161">
        <f t="shared" si="8"/>
        <v>0</v>
      </c>
      <c r="AR166" s="17" t="s">
        <v>155</v>
      </c>
      <c r="AT166" s="17" t="s">
        <v>151</v>
      </c>
      <c r="AU166" s="17" t="s">
        <v>97</v>
      </c>
      <c r="AY166" s="17" t="s">
        <v>150</v>
      </c>
      <c r="BE166" s="100">
        <f t="shared" si="9"/>
        <v>0</v>
      </c>
      <c r="BF166" s="100">
        <f t="shared" si="10"/>
        <v>0</v>
      </c>
      <c r="BG166" s="100">
        <f t="shared" si="11"/>
        <v>0</v>
      </c>
      <c r="BH166" s="100">
        <f t="shared" si="12"/>
        <v>0</v>
      </c>
      <c r="BI166" s="100">
        <f t="shared" si="13"/>
        <v>0</v>
      </c>
      <c r="BJ166" s="17" t="s">
        <v>81</v>
      </c>
      <c r="BK166" s="100">
        <f t="shared" si="14"/>
        <v>0</v>
      </c>
      <c r="BL166" s="17" t="s">
        <v>155</v>
      </c>
      <c r="BM166" s="17" t="s">
        <v>262</v>
      </c>
    </row>
    <row r="167" spans="2:65" s="1" customFormat="1" ht="31.5" customHeight="1">
      <c r="B167" s="126"/>
      <c r="C167" s="155" t="s">
        <v>263</v>
      </c>
      <c r="D167" s="155" t="s">
        <v>151</v>
      </c>
      <c r="E167" s="156" t="s">
        <v>264</v>
      </c>
      <c r="F167" s="233" t="s">
        <v>265</v>
      </c>
      <c r="G167" s="233"/>
      <c r="H167" s="233"/>
      <c r="I167" s="233"/>
      <c r="J167" s="157" t="s">
        <v>154</v>
      </c>
      <c r="K167" s="158">
        <v>1476.7</v>
      </c>
      <c r="L167" s="234">
        <v>0</v>
      </c>
      <c r="M167" s="234"/>
      <c r="N167" s="235">
        <f t="shared" si="5"/>
        <v>0</v>
      </c>
      <c r="O167" s="235"/>
      <c r="P167" s="235"/>
      <c r="Q167" s="235"/>
      <c r="R167" s="129"/>
      <c r="T167" s="159" t="s">
        <v>5</v>
      </c>
      <c r="U167" s="43" t="s">
        <v>41</v>
      </c>
      <c r="V167" s="35"/>
      <c r="W167" s="160">
        <f t="shared" si="6"/>
        <v>0</v>
      </c>
      <c r="X167" s="160">
        <v>2.6800000000000001E-3</v>
      </c>
      <c r="Y167" s="160">
        <f t="shared" si="7"/>
        <v>3.9575560000000003</v>
      </c>
      <c r="Z167" s="160">
        <v>0</v>
      </c>
      <c r="AA167" s="161">
        <f t="shared" si="8"/>
        <v>0</v>
      </c>
      <c r="AR167" s="17" t="s">
        <v>155</v>
      </c>
      <c r="AT167" s="17" t="s">
        <v>151</v>
      </c>
      <c r="AU167" s="17" t="s">
        <v>97</v>
      </c>
      <c r="AY167" s="17" t="s">
        <v>150</v>
      </c>
      <c r="BE167" s="100">
        <f t="shared" si="9"/>
        <v>0</v>
      </c>
      <c r="BF167" s="100">
        <f t="shared" si="10"/>
        <v>0</v>
      </c>
      <c r="BG167" s="100">
        <f t="shared" si="11"/>
        <v>0</v>
      </c>
      <c r="BH167" s="100">
        <f t="shared" si="12"/>
        <v>0</v>
      </c>
      <c r="BI167" s="100">
        <f t="shared" si="13"/>
        <v>0</v>
      </c>
      <c r="BJ167" s="17" t="s">
        <v>81</v>
      </c>
      <c r="BK167" s="100">
        <f t="shared" si="14"/>
        <v>0</v>
      </c>
      <c r="BL167" s="17" t="s">
        <v>155</v>
      </c>
      <c r="BM167" s="17" t="s">
        <v>266</v>
      </c>
    </row>
    <row r="168" spans="2:65" s="1" customFormat="1" ht="44.25" customHeight="1">
      <c r="B168" s="126"/>
      <c r="C168" s="155" t="s">
        <v>267</v>
      </c>
      <c r="D168" s="155" t="s">
        <v>151</v>
      </c>
      <c r="E168" s="156" t="s">
        <v>268</v>
      </c>
      <c r="F168" s="233" t="s">
        <v>269</v>
      </c>
      <c r="G168" s="233"/>
      <c r="H168" s="233"/>
      <c r="I168" s="233"/>
      <c r="J168" s="157" t="s">
        <v>154</v>
      </c>
      <c r="K168" s="158">
        <v>7.2</v>
      </c>
      <c r="L168" s="234">
        <v>0</v>
      </c>
      <c r="M168" s="234"/>
      <c r="N168" s="235">
        <f t="shared" si="5"/>
        <v>0</v>
      </c>
      <c r="O168" s="235"/>
      <c r="P168" s="235"/>
      <c r="Q168" s="235"/>
      <c r="R168" s="129"/>
      <c r="T168" s="159" t="s">
        <v>5</v>
      </c>
      <c r="U168" s="43" t="s">
        <v>41</v>
      </c>
      <c r="V168" s="35"/>
      <c r="W168" s="160">
        <f t="shared" si="6"/>
        <v>0</v>
      </c>
      <c r="X168" s="160">
        <v>4.9800000000000001E-3</v>
      </c>
      <c r="Y168" s="160">
        <f t="shared" si="7"/>
        <v>3.5855999999999999E-2</v>
      </c>
      <c r="Z168" s="160">
        <v>0</v>
      </c>
      <c r="AA168" s="161">
        <f t="shared" si="8"/>
        <v>0</v>
      </c>
      <c r="AR168" s="17" t="s">
        <v>155</v>
      </c>
      <c r="AT168" s="17" t="s">
        <v>151</v>
      </c>
      <c r="AU168" s="17" t="s">
        <v>97</v>
      </c>
      <c r="AY168" s="17" t="s">
        <v>150</v>
      </c>
      <c r="BE168" s="100">
        <f t="shared" si="9"/>
        <v>0</v>
      </c>
      <c r="BF168" s="100">
        <f t="shared" si="10"/>
        <v>0</v>
      </c>
      <c r="BG168" s="100">
        <f t="shared" si="11"/>
        <v>0</v>
      </c>
      <c r="BH168" s="100">
        <f t="shared" si="12"/>
        <v>0</v>
      </c>
      <c r="BI168" s="100">
        <f t="shared" si="13"/>
        <v>0</v>
      </c>
      <c r="BJ168" s="17" t="s">
        <v>81</v>
      </c>
      <c r="BK168" s="100">
        <f t="shared" si="14"/>
        <v>0</v>
      </c>
      <c r="BL168" s="17" t="s">
        <v>155</v>
      </c>
      <c r="BM168" s="17" t="s">
        <v>270</v>
      </c>
    </row>
    <row r="169" spans="2:65" s="1" customFormat="1" ht="31.5" customHeight="1">
      <c r="B169" s="126"/>
      <c r="C169" s="155" t="s">
        <v>271</v>
      </c>
      <c r="D169" s="155" t="s">
        <v>151</v>
      </c>
      <c r="E169" s="156" t="s">
        <v>272</v>
      </c>
      <c r="F169" s="233" t="s">
        <v>273</v>
      </c>
      <c r="G169" s="233"/>
      <c r="H169" s="233"/>
      <c r="I169" s="233"/>
      <c r="J169" s="157" t="s">
        <v>154</v>
      </c>
      <c r="K169" s="158">
        <v>7.2</v>
      </c>
      <c r="L169" s="234">
        <v>0</v>
      </c>
      <c r="M169" s="234"/>
      <c r="N169" s="235">
        <f t="shared" si="5"/>
        <v>0</v>
      </c>
      <c r="O169" s="235"/>
      <c r="P169" s="235"/>
      <c r="Q169" s="235"/>
      <c r="R169" s="129"/>
      <c r="T169" s="159" t="s">
        <v>5</v>
      </c>
      <c r="U169" s="43" t="s">
        <v>41</v>
      </c>
      <c r="V169" s="35"/>
      <c r="W169" s="160">
        <f t="shared" si="6"/>
        <v>0</v>
      </c>
      <c r="X169" s="160">
        <v>2.6800000000000001E-3</v>
      </c>
      <c r="Y169" s="160">
        <f t="shared" si="7"/>
        <v>1.9296000000000001E-2</v>
      </c>
      <c r="Z169" s="160">
        <v>0</v>
      </c>
      <c r="AA169" s="161">
        <f t="shared" si="8"/>
        <v>0</v>
      </c>
      <c r="AR169" s="17" t="s">
        <v>155</v>
      </c>
      <c r="AT169" s="17" t="s">
        <v>151</v>
      </c>
      <c r="AU169" s="17" t="s">
        <v>97</v>
      </c>
      <c r="AY169" s="17" t="s">
        <v>150</v>
      </c>
      <c r="BE169" s="100">
        <f t="shared" si="9"/>
        <v>0</v>
      </c>
      <c r="BF169" s="100">
        <f t="shared" si="10"/>
        <v>0</v>
      </c>
      <c r="BG169" s="100">
        <f t="shared" si="11"/>
        <v>0</v>
      </c>
      <c r="BH169" s="100">
        <f t="shared" si="12"/>
        <v>0</v>
      </c>
      <c r="BI169" s="100">
        <f t="shared" si="13"/>
        <v>0</v>
      </c>
      <c r="BJ169" s="17" t="s">
        <v>81</v>
      </c>
      <c r="BK169" s="100">
        <f t="shared" si="14"/>
        <v>0</v>
      </c>
      <c r="BL169" s="17" t="s">
        <v>155</v>
      </c>
      <c r="BM169" s="17" t="s">
        <v>274</v>
      </c>
    </row>
    <row r="170" spans="2:65" s="1" customFormat="1" ht="22.5" customHeight="1">
      <c r="B170" s="126"/>
      <c r="C170" s="155" t="s">
        <v>275</v>
      </c>
      <c r="D170" s="155" t="s">
        <v>151</v>
      </c>
      <c r="E170" s="156" t="s">
        <v>276</v>
      </c>
      <c r="F170" s="233" t="s">
        <v>277</v>
      </c>
      <c r="G170" s="233"/>
      <c r="H170" s="233"/>
      <c r="I170" s="233"/>
      <c r="J170" s="157" t="s">
        <v>154</v>
      </c>
      <c r="K170" s="158">
        <v>100</v>
      </c>
      <c r="L170" s="234">
        <v>0</v>
      </c>
      <c r="M170" s="234"/>
      <c r="N170" s="235">
        <f t="shared" si="5"/>
        <v>0</v>
      </c>
      <c r="O170" s="235"/>
      <c r="P170" s="235"/>
      <c r="Q170" s="235"/>
      <c r="R170" s="129"/>
      <c r="T170" s="159" t="s">
        <v>5</v>
      </c>
      <c r="U170" s="43" t="s">
        <v>41</v>
      </c>
      <c r="V170" s="35"/>
      <c r="W170" s="160">
        <f t="shared" si="6"/>
        <v>0</v>
      </c>
      <c r="X170" s="160">
        <v>1.2E-4</v>
      </c>
      <c r="Y170" s="160">
        <f t="shared" si="7"/>
        <v>1.2E-2</v>
      </c>
      <c r="Z170" s="160">
        <v>0</v>
      </c>
      <c r="AA170" s="161">
        <f t="shared" si="8"/>
        <v>0</v>
      </c>
      <c r="AR170" s="17" t="s">
        <v>155</v>
      </c>
      <c r="AT170" s="17" t="s">
        <v>151</v>
      </c>
      <c r="AU170" s="17" t="s">
        <v>97</v>
      </c>
      <c r="AY170" s="17" t="s">
        <v>150</v>
      </c>
      <c r="BE170" s="100">
        <f t="shared" si="9"/>
        <v>0</v>
      </c>
      <c r="BF170" s="100">
        <f t="shared" si="10"/>
        <v>0</v>
      </c>
      <c r="BG170" s="100">
        <f t="shared" si="11"/>
        <v>0</v>
      </c>
      <c r="BH170" s="100">
        <f t="shared" si="12"/>
        <v>0</v>
      </c>
      <c r="BI170" s="100">
        <f t="shared" si="13"/>
        <v>0</v>
      </c>
      <c r="BJ170" s="17" t="s">
        <v>81</v>
      </c>
      <c r="BK170" s="100">
        <f t="shared" si="14"/>
        <v>0</v>
      </c>
      <c r="BL170" s="17" t="s">
        <v>155</v>
      </c>
      <c r="BM170" s="17" t="s">
        <v>278</v>
      </c>
    </row>
    <row r="171" spans="2:65" s="1" customFormat="1" ht="31.5" customHeight="1">
      <c r="B171" s="126"/>
      <c r="C171" s="155" t="s">
        <v>279</v>
      </c>
      <c r="D171" s="155" t="s">
        <v>151</v>
      </c>
      <c r="E171" s="156" t="s">
        <v>280</v>
      </c>
      <c r="F171" s="233" t="s">
        <v>281</v>
      </c>
      <c r="G171" s="233"/>
      <c r="H171" s="233"/>
      <c r="I171" s="233"/>
      <c r="J171" s="157" t="s">
        <v>154</v>
      </c>
      <c r="K171" s="158">
        <v>561</v>
      </c>
      <c r="L171" s="234">
        <v>0</v>
      </c>
      <c r="M171" s="234"/>
      <c r="N171" s="235">
        <f t="shared" si="5"/>
        <v>0</v>
      </c>
      <c r="O171" s="235"/>
      <c r="P171" s="235"/>
      <c r="Q171" s="235"/>
      <c r="R171" s="129"/>
      <c r="T171" s="159" t="s">
        <v>5</v>
      </c>
      <c r="U171" s="43" t="s">
        <v>41</v>
      </c>
      <c r="V171" s="35"/>
      <c r="W171" s="160">
        <f t="shared" si="6"/>
        <v>0</v>
      </c>
      <c r="X171" s="160">
        <v>1.2E-4</v>
      </c>
      <c r="Y171" s="160">
        <f t="shared" si="7"/>
        <v>6.7320000000000005E-2</v>
      </c>
      <c r="Z171" s="160">
        <v>0</v>
      </c>
      <c r="AA171" s="161">
        <f t="shared" si="8"/>
        <v>0</v>
      </c>
      <c r="AR171" s="17" t="s">
        <v>155</v>
      </c>
      <c r="AT171" s="17" t="s">
        <v>151</v>
      </c>
      <c r="AU171" s="17" t="s">
        <v>97</v>
      </c>
      <c r="AY171" s="17" t="s">
        <v>150</v>
      </c>
      <c r="BE171" s="100">
        <f t="shared" si="9"/>
        <v>0</v>
      </c>
      <c r="BF171" s="100">
        <f t="shared" si="10"/>
        <v>0</v>
      </c>
      <c r="BG171" s="100">
        <f t="shared" si="11"/>
        <v>0</v>
      </c>
      <c r="BH171" s="100">
        <f t="shared" si="12"/>
        <v>0</v>
      </c>
      <c r="BI171" s="100">
        <f t="shared" si="13"/>
        <v>0</v>
      </c>
      <c r="BJ171" s="17" t="s">
        <v>81</v>
      </c>
      <c r="BK171" s="100">
        <f t="shared" si="14"/>
        <v>0</v>
      </c>
      <c r="BL171" s="17" t="s">
        <v>155</v>
      </c>
      <c r="BM171" s="17" t="s">
        <v>282</v>
      </c>
    </row>
    <row r="172" spans="2:65" s="1" customFormat="1" ht="22.5" customHeight="1">
      <c r="B172" s="126"/>
      <c r="C172" s="155" t="s">
        <v>283</v>
      </c>
      <c r="D172" s="155" t="s">
        <v>151</v>
      </c>
      <c r="E172" s="156" t="s">
        <v>284</v>
      </c>
      <c r="F172" s="233" t="s">
        <v>285</v>
      </c>
      <c r="G172" s="233"/>
      <c r="H172" s="233"/>
      <c r="I172" s="233"/>
      <c r="J172" s="157" t="s">
        <v>154</v>
      </c>
      <c r="K172" s="158">
        <v>1742.7</v>
      </c>
      <c r="L172" s="234">
        <v>0</v>
      </c>
      <c r="M172" s="234"/>
      <c r="N172" s="235">
        <f t="shared" si="5"/>
        <v>0</v>
      </c>
      <c r="O172" s="235"/>
      <c r="P172" s="235"/>
      <c r="Q172" s="235"/>
      <c r="R172" s="129"/>
      <c r="T172" s="159" t="s">
        <v>5</v>
      </c>
      <c r="U172" s="43" t="s">
        <v>41</v>
      </c>
      <c r="V172" s="35"/>
      <c r="W172" s="160">
        <f t="shared" si="6"/>
        <v>0</v>
      </c>
      <c r="X172" s="160">
        <v>0</v>
      </c>
      <c r="Y172" s="160">
        <f t="shared" si="7"/>
        <v>0</v>
      </c>
      <c r="Z172" s="160">
        <v>0</v>
      </c>
      <c r="AA172" s="161">
        <f t="shared" si="8"/>
        <v>0</v>
      </c>
      <c r="AR172" s="17" t="s">
        <v>155</v>
      </c>
      <c r="AT172" s="17" t="s">
        <v>151</v>
      </c>
      <c r="AU172" s="17" t="s">
        <v>97</v>
      </c>
      <c r="AY172" s="17" t="s">
        <v>150</v>
      </c>
      <c r="BE172" s="100">
        <f t="shared" si="9"/>
        <v>0</v>
      </c>
      <c r="BF172" s="100">
        <f t="shared" si="10"/>
        <v>0</v>
      </c>
      <c r="BG172" s="100">
        <f t="shared" si="11"/>
        <v>0</v>
      </c>
      <c r="BH172" s="100">
        <f t="shared" si="12"/>
        <v>0</v>
      </c>
      <c r="BI172" s="100">
        <f t="shared" si="13"/>
        <v>0</v>
      </c>
      <c r="BJ172" s="17" t="s">
        <v>81</v>
      </c>
      <c r="BK172" s="100">
        <f t="shared" si="14"/>
        <v>0</v>
      </c>
      <c r="BL172" s="17" t="s">
        <v>155</v>
      </c>
      <c r="BM172" s="17" t="s">
        <v>286</v>
      </c>
    </row>
    <row r="173" spans="2:65" s="1" customFormat="1" ht="31.5" customHeight="1">
      <c r="B173" s="126"/>
      <c r="C173" s="155" t="s">
        <v>287</v>
      </c>
      <c r="D173" s="155" t="s">
        <v>151</v>
      </c>
      <c r="E173" s="156" t="s">
        <v>288</v>
      </c>
      <c r="F173" s="233" t="s">
        <v>289</v>
      </c>
      <c r="G173" s="233"/>
      <c r="H173" s="233"/>
      <c r="I173" s="233"/>
      <c r="J173" s="157" t="s">
        <v>154</v>
      </c>
      <c r="K173" s="158">
        <v>45.7</v>
      </c>
      <c r="L173" s="234">
        <v>0</v>
      </c>
      <c r="M173" s="234"/>
      <c r="N173" s="235">
        <f t="shared" si="5"/>
        <v>0</v>
      </c>
      <c r="O173" s="235"/>
      <c r="P173" s="235"/>
      <c r="Q173" s="235"/>
      <c r="R173" s="129"/>
      <c r="T173" s="159" t="s">
        <v>5</v>
      </c>
      <c r="U173" s="43" t="s">
        <v>41</v>
      </c>
      <c r="V173" s="35"/>
      <c r="W173" s="160">
        <f t="shared" si="6"/>
        <v>0</v>
      </c>
      <c r="X173" s="160">
        <v>4.9840000000000002E-2</v>
      </c>
      <c r="Y173" s="160">
        <f t="shared" si="7"/>
        <v>2.2776880000000004</v>
      </c>
      <c r="Z173" s="160">
        <v>0</v>
      </c>
      <c r="AA173" s="161">
        <f t="shared" si="8"/>
        <v>0</v>
      </c>
      <c r="AR173" s="17" t="s">
        <v>155</v>
      </c>
      <c r="AT173" s="17" t="s">
        <v>151</v>
      </c>
      <c r="AU173" s="17" t="s">
        <v>97</v>
      </c>
      <c r="AY173" s="17" t="s">
        <v>150</v>
      </c>
      <c r="BE173" s="100">
        <f t="shared" si="9"/>
        <v>0</v>
      </c>
      <c r="BF173" s="100">
        <f t="shared" si="10"/>
        <v>0</v>
      </c>
      <c r="BG173" s="100">
        <f t="shared" si="11"/>
        <v>0</v>
      </c>
      <c r="BH173" s="100">
        <f t="shared" si="12"/>
        <v>0</v>
      </c>
      <c r="BI173" s="100">
        <f t="shared" si="13"/>
        <v>0</v>
      </c>
      <c r="BJ173" s="17" t="s">
        <v>81</v>
      </c>
      <c r="BK173" s="100">
        <f t="shared" si="14"/>
        <v>0</v>
      </c>
      <c r="BL173" s="17" t="s">
        <v>155</v>
      </c>
      <c r="BM173" s="17" t="s">
        <v>290</v>
      </c>
    </row>
    <row r="174" spans="2:65" s="1" customFormat="1" ht="31.5" customHeight="1">
      <c r="B174" s="126"/>
      <c r="C174" s="155" t="s">
        <v>291</v>
      </c>
      <c r="D174" s="155" t="s">
        <v>151</v>
      </c>
      <c r="E174" s="156" t="s">
        <v>292</v>
      </c>
      <c r="F174" s="233" t="s">
        <v>293</v>
      </c>
      <c r="G174" s="233"/>
      <c r="H174" s="233"/>
      <c r="I174" s="233"/>
      <c r="J174" s="157" t="s">
        <v>154</v>
      </c>
      <c r="K174" s="158">
        <v>50</v>
      </c>
      <c r="L174" s="234">
        <v>0</v>
      </c>
      <c r="M174" s="234"/>
      <c r="N174" s="235">
        <f t="shared" si="5"/>
        <v>0</v>
      </c>
      <c r="O174" s="235"/>
      <c r="P174" s="235"/>
      <c r="Q174" s="235"/>
      <c r="R174" s="129"/>
      <c r="T174" s="159" t="s">
        <v>5</v>
      </c>
      <c r="U174" s="43" t="s">
        <v>41</v>
      </c>
      <c r="V174" s="35"/>
      <c r="W174" s="160">
        <f t="shared" si="6"/>
        <v>0</v>
      </c>
      <c r="X174" s="160">
        <v>2.6339999999999999E-2</v>
      </c>
      <c r="Y174" s="160">
        <f t="shared" si="7"/>
        <v>1.3169999999999999</v>
      </c>
      <c r="Z174" s="160">
        <v>0</v>
      </c>
      <c r="AA174" s="161">
        <f t="shared" si="8"/>
        <v>0</v>
      </c>
      <c r="AR174" s="17" t="s">
        <v>155</v>
      </c>
      <c r="AT174" s="17" t="s">
        <v>151</v>
      </c>
      <c r="AU174" s="17" t="s">
        <v>97</v>
      </c>
      <c r="AY174" s="17" t="s">
        <v>150</v>
      </c>
      <c r="BE174" s="100">
        <f t="shared" si="9"/>
        <v>0</v>
      </c>
      <c r="BF174" s="100">
        <f t="shared" si="10"/>
        <v>0</v>
      </c>
      <c r="BG174" s="100">
        <f t="shared" si="11"/>
        <v>0</v>
      </c>
      <c r="BH174" s="100">
        <f t="shared" si="12"/>
        <v>0</v>
      </c>
      <c r="BI174" s="100">
        <f t="shared" si="13"/>
        <v>0</v>
      </c>
      <c r="BJ174" s="17" t="s">
        <v>81</v>
      </c>
      <c r="BK174" s="100">
        <f t="shared" si="14"/>
        <v>0</v>
      </c>
      <c r="BL174" s="17" t="s">
        <v>155</v>
      </c>
      <c r="BM174" s="17" t="s">
        <v>294</v>
      </c>
    </row>
    <row r="175" spans="2:65" s="1" customFormat="1" ht="31.5" customHeight="1">
      <c r="B175" s="126"/>
      <c r="C175" s="155" t="s">
        <v>295</v>
      </c>
      <c r="D175" s="155" t="s">
        <v>151</v>
      </c>
      <c r="E175" s="156" t="s">
        <v>296</v>
      </c>
      <c r="F175" s="233" t="s">
        <v>297</v>
      </c>
      <c r="G175" s="233"/>
      <c r="H175" s="233"/>
      <c r="I175" s="233"/>
      <c r="J175" s="157" t="s">
        <v>154</v>
      </c>
      <c r="K175" s="158">
        <v>7</v>
      </c>
      <c r="L175" s="234">
        <v>0</v>
      </c>
      <c r="M175" s="234"/>
      <c r="N175" s="235">
        <f t="shared" si="5"/>
        <v>0</v>
      </c>
      <c r="O175" s="235"/>
      <c r="P175" s="235"/>
      <c r="Q175" s="235"/>
      <c r="R175" s="129"/>
      <c r="T175" s="159" t="s">
        <v>5</v>
      </c>
      <c r="U175" s="43" t="s">
        <v>41</v>
      </c>
      <c r="V175" s="35"/>
      <c r="W175" s="160">
        <f t="shared" si="6"/>
        <v>0</v>
      </c>
      <c r="X175" s="160">
        <v>0</v>
      </c>
      <c r="Y175" s="160">
        <f t="shared" si="7"/>
        <v>0</v>
      </c>
      <c r="Z175" s="160">
        <v>0</v>
      </c>
      <c r="AA175" s="161">
        <f t="shared" si="8"/>
        <v>0</v>
      </c>
      <c r="AR175" s="17" t="s">
        <v>155</v>
      </c>
      <c r="AT175" s="17" t="s">
        <v>151</v>
      </c>
      <c r="AU175" s="17" t="s">
        <v>97</v>
      </c>
      <c r="AY175" s="17" t="s">
        <v>150</v>
      </c>
      <c r="BE175" s="100">
        <f t="shared" si="9"/>
        <v>0</v>
      </c>
      <c r="BF175" s="100">
        <f t="shared" si="10"/>
        <v>0</v>
      </c>
      <c r="BG175" s="100">
        <f t="shared" si="11"/>
        <v>0</v>
      </c>
      <c r="BH175" s="100">
        <f t="shared" si="12"/>
        <v>0</v>
      </c>
      <c r="BI175" s="100">
        <f t="shared" si="13"/>
        <v>0</v>
      </c>
      <c r="BJ175" s="17" t="s">
        <v>81</v>
      </c>
      <c r="BK175" s="100">
        <f t="shared" si="14"/>
        <v>0</v>
      </c>
      <c r="BL175" s="17" t="s">
        <v>155</v>
      </c>
      <c r="BM175" s="17" t="s">
        <v>298</v>
      </c>
    </row>
    <row r="176" spans="2:65" s="1" customFormat="1" ht="31.5" customHeight="1">
      <c r="B176" s="126"/>
      <c r="C176" s="155" t="s">
        <v>299</v>
      </c>
      <c r="D176" s="155" t="s">
        <v>151</v>
      </c>
      <c r="E176" s="156" t="s">
        <v>300</v>
      </c>
      <c r="F176" s="233" t="s">
        <v>301</v>
      </c>
      <c r="G176" s="233"/>
      <c r="H176" s="233"/>
      <c r="I176" s="233"/>
      <c r="J176" s="157" t="s">
        <v>154</v>
      </c>
      <c r="K176" s="158">
        <v>6.7</v>
      </c>
      <c r="L176" s="234">
        <v>0</v>
      </c>
      <c r="M176" s="234"/>
      <c r="N176" s="235">
        <f t="shared" si="5"/>
        <v>0</v>
      </c>
      <c r="O176" s="235"/>
      <c r="P176" s="235"/>
      <c r="Q176" s="235"/>
      <c r="R176" s="129"/>
      <c r="T176" s="159" t="s">
        <v>5</v>
      </c>
      <c r="U176" s="43" t="s">
        <v>41</v>
      </c>
      <c r="V176" s="35"/>
      <c r="W176" s="160">
        <f t="shared" si="6"/>
        <v>0</v>
      </c>
      <c r="X176" s="160">
        <v>0</v>
      </c>
      <c r="Y176" s="160">
        <f t="shared" si="7"/>
        <v>0</v>
      </c>
      <c r="Z176" s="160">
        <v>0</v>
      </c>
      <c r="AA176" s="161">
        <f t="shared" si="8"/>
        <v>0</v>
      </c>
      <c r="AR176" s="17" t="s">
        <v>155</v>
      </c>
      <c r="AT176" s="17" t="s">
        <v>151</v>
      </c>
      <c r="AU176" s="17" t="s">
        <v>97</v>
      </c>
      <c r="AY176" s="17" t="s">
        <v>150</v>
      </c>
      <c r="BE176" s="100">
        <f t="shared" si="9"/>
        <v>0</v>
      </c>
      <c r="BF176" s="100">
        <f t="shared" si="10"/>
        <v>0</v>
      </c>
      <c r="BG176" s="100">
        <f t="shared" si="11"/>
        <v>0</v>
      </c>
      <c r="BH176" s="100">
        <f t="shared" si="12"/>
        <v>0</v>
      </c>
      <c r="BI176" s="100">
        <f t="shared" si="13"/>
        <v>0</v>
      </c>
      <c r="BJ176" s="17" t="s">
        <v>81</v>
      </c>
      <c r="BK176" s="100">
        <f t="shared" si="14"/>
        <v>0</v>
      </c>
      <c r="BL176" s="17" t="s">
        <v>155</v>
      </c>
      <c r="BM176" s="17" t="s">
        <v>302</v>
      </c>
    </row>
    <row r="177" spans="2:65" s="9" customFormat="1" ht="29.85" customHeight="1">
      <c r="B177" s="144"/>
      <c r="C177" s="145"/>
      <c r="D177" s="154" t="s">
        <v>107</v>
      </c>
      <c r="E177" s="154"/>
      <c r="F177" s="154"/>
      <c r="G177" s="154"/>
      <c r="H177" s="154"/>
      <c r="I177" s="154"/>
      <c r="J177" s="154"/>
      <c r="K177" s="154"/>
      <c r="L177" s="154"/>
      <c r="M177" s="154"/>
      <c r="N177" s="244">
        <f>BK177</f>
        <v>0</v>
      </c>
      <c r="O177" s="245"/>
      <c r="P177" s="245"/>
      <c r="Q177" s="245"/>
      <c r="R177" s="147"/>
      <c r="T177" s="148"/>
      <c r="U177" s="145"/>
      <c r="V177" s="145"/>
      <c r="W177" s="149">
        <f>SUM(W178:W197)</f>
        <v>0</v>
      </c>
      <c r="X177" s="145"/>
      <c r="Y177" s="149">
        <f>SUM(Y178:Y197)</f>
        <v>2.7299999999999998E-3</v>
      </c>
      <c r="Z177" s="145"/>
      <c r="AA177" s="150">
        <f>SUM(AA178:AA197)</f>
        <v>120.65049999999998</v>
      </c>
      <c r="AR177" s="151" t="s">
        <v>81</v>
      </c>
      <c r="AT177" s="152" t="s">
        <v>75</v>
      </c>
      <c r="AU177" s="152" t="s">
        <v>81</v>
      </c>
      <c r="AY177" s="151" t="s">
        <v>150</v>
      </c>
      <c r="BK177" s="153">
        <f>SUM(BK178:BK197)</f>
        <v>0</v>
      </c>
    </row>
    <row r="178" spans="2:65" s="1" customFormat="1" ht="44.25" customHeight="1">
      <c r="B178" s="126"/>
      <c r="C178" s="155" t="s">
        <v>303</v>
      </c>
      <c r="D178" s="155" t="s">
        <v>151</v>
      </c>
      <c r="E178" s="156" t="s">
        <v>304</v>
      </c>
      <c r="F178" s="233" t="s">
        <v>305</v>
      </c>
      <c r="G178" s="233"/>
      <c r="H178" s="233"/>
      <c r="I178" s="233"/>
      <c r="J178" s="157" t="s">
        <v>154</v>
      </c>
      <c r="K178" s="158">
        <v>1331</v>
      </c>
      <c r="L178" s="234">
        <v>0</v>
      </c>
      <c r="M178" s="234"/>
      <c r="N178" s="235">
        <f t="shared" ref="N178:N197" si="15">ROUND(L178*K178,2)</f>
        <v>0</v>
      </c>
      <c r="O178" s="235"/>
      <c r="P178" s="235"/>
      <c r="Q178" s="235"/>
      <c r="R178" s="129"/>
      <c r="T178" s="159" t="s">
        <v>5</v>
      </c>
      <c r="U178" s="43" t="s">
        <v>41</v>
      </c>
      <c r="V178" s="35"/>
      <c r="W178" s="160">
        <f t="shared" ref="W178:W197" si="16">V178*K178</f>
        <v>0</v>
      </c>
      <c r="X178" s="160">
        <v>0</v>
      </c>
      <c r="Y178" s="160">
        <f t="shared" ref="Y178:Y197" si="17">X178*K178</f>
        <v>0</v>
      </c>
      <c r="Z178" s="160">
        <v>0</v>
      </c>
      <c r="AA178" s="161">
        <f t="shared" ref="AA178:AA197" si="18">Z178*K178</f>
        <v>0</v>
      </c>
      <c r="AR178" s="17" t="s">
        <v>155</v>
      </c>
      <c r="AT178" s="17" t="s">
        <v>151</v>
      </c>
      <c r="AU178" s="17" t="s">
        <v>97</v>
      </c>
      <c r="AY178" s="17" t="s">
        <v>150</v>
      </c>
      <c r="BE178" s="100">
        <f t="shared" ref="BE178:BE197" si="19">IF(U178="základní",N178,0)</f>
        <v>0</v>
      </c>
      <c r="BF178" s="100">
        <f t="shared" ref="BF178:BF197" si="20">IF(U178="snížená",N178,0)</f>
        <v>0</v>
      </c>
      <c r="BG178" s="100">
        <f t="shared" ref="BG178:BG197" si="21">IF(U178="zákl. přenesená",N178,0)</f>
        <v>0</v>
      </c>
      <c r="BH178" s="100">
        <f t="shared" ref="BH178:BH197" si="22">IF(U178="sníž. přenesená",N178,0)</f>
        <v>0</v>
      </c>
      <c r="BI178" s="100">
        <f t="shared" ref="BI178:BI197" si="23">IF(U178="nulová",N178,0)</f>
        <v>0</v>
      </c>
      <c r="BJ178" s="17" t="s">
        <v>81</v>
      </c>
      <c r="BK178" s="100">
        <f t="shared" ref="BK178:BK197" si="24">ROUND(L178*K178,2)</f>
        <v>0</v>
      </c>
      <c r="BL178" s="17" t="s">
        <v>155</v>
      </c>
      <c r="BM178" s="17" t="s">
        <v>306</v>
      </c>
    </row>
    <row r="179" spans="2:65" s="1" customFormat="1" ht="44.25" customHeight="1">
      <c r="B179" s="126"/>
      <c r="C179" s="155" t="s">
        <v>307</v>
      </c>
      <c r="D179" s="155" t="s">
        <v>151</v>
      </c>
      <c r="E179" s="156" t="s">
        <v>308</v>
      </c>
      <c r="F179" s="233" t="s">
        <v>309</v>
      </c>
      <c r="G179" s="233"/>
      <c r="H179" s="233"/>
      <c r="I179" s="233"/>
      <c r="J179" s="157" t="s">
        <v>154</v>
      </c>
      <c r="K179" s="158">
        <v>119790</v>
      </c>
      <c r="L179" s="234">
        <v>0</v>
      </c>
      <c r="M179" s="234"/>
      <c r="N179" s="235">
        <f t="shared" si="15"/>
        <v>0</v>
      </c>
      <c r="O179" s="235"/>
      <c r="P179" s="235"/>
      <c r="Q179" s="235"/>
      <c r="R179" s="129"/>
      <c r="T179" s="159" t="s">
        <v>5</v>
      </c>
      <c r="U179" s="43" t="s">
        <v>41</v>
      </c>
      <c r="V179" s="35"/>
      <c r="W179" s="160">
        <f t="shared" si="16"/>
        <v>0</v>
      </c>
      <c r="X179" s="160">
        <v>0</v>
      </c>
      <c r="Y179" s="160">
        <f t="shared" si="17"/>
        <v>0</v>
      </c>
      <c r="Z179" s="160">
        <v>0</v>
      </c>
      <c r="AA179" s="161">
        <f t="shared" si="18"/>
        <v>0</v>
      </c>
      <c r="AR179" s="17" t="s">
        <v>155</v>
      </c>
      <c r="AT179" s="17" t="s">
        <v>151</v>
      </c>
      <c r="AU179" s="17" t="s">
        <v>97</v>
      </c>
      <c r="AY179" s="17" t="s">
        <v>150</v>
      </c>
      <c r="BE179" s="100">
        <f t="shared" si="19"/>
        <v>0</v>
      </c>
      <c r="BF179" s="100">
        <f t="shared" si="20"/>
        <v>0</v>
      </c>
      <c r="BG179" s="100">
        <f t="shared" si="21"/>
        <v>0</v>
      </c>
      <c r="BH179" s="100">
        <f t="shared" si="22"/>
        <v>0</v>
      </c>
      <c r="BI179" s="100">
        <f t="shared" si="23"/>
        <v>0</v>
      </c>
      <c r="BJ179" s="17" t="s">
        <v>81</v>
      </c>
      <c r="BK179" s="100">
        <f t="shared" si="24"/>
        <v>0</v>
      </c>
      <c r="BL179" s="17" t="s">
        <v>155</v>
      </c>
      <c r="BM179" s="17" t="s">
        <v>310</v>
      </c>
    </row>
    <row r="180" spans="2:65" s="1" customFormat="1" ht="44.25" customHeight="1">
      <c r="B180" s="126"/>
      <c r="C180" s="155" t="s">
        <v>311</v>
      </c>
      <c r="D180" s="155" t="s">
        <v>151</v>
      </c>
      <c r="E180" s="156" t="s">
        <v>312</v>
      </c>
      <c r="F180" s="233" t="s">
        <v>313</v>
      </c>
      <c r="G180" s="233"/>
      <c r="H180" s="233"/>
      <c r="I180" s="233"/>
      <c r="J180" s="157" t="s">
        <v>154</v>
      </c>
      <c r="K180" s="158">
        <v>1331</v>
      </c>
      <c r="L180" s="234">
        <v>0</v>
      </c>
      <c r="M180" s="234"/>
      <c r="N180" s="235">
        <f t="shared" si="15"/>
        <v>0</v>
      </c>
      <c r="O180" s="235"/>
      <c r="P180" s="235"/>
      <c r="Q180" s="235"/>
      <c r="R180" s="129"/>
      <c r="T180" s="159" t="s">
        <v>5</v>
      </c>
      <c r="U180" s="43" t="s">
        <v>41</v>
      </c>
      <c r="V180" s="35"/>
      <c r="W180" s="160">
        <f t="shared" si="16"/>
        <v>0</v>
      </c>
      <c r="X180" s="160">
        <v>0</v>
      </c>
      <c r="Y180" s="160">
        <f t="shared" si="17"/>
        <v>0</v>
      </c>
      <c r="Z180" s="160">
        <v>0</v>
      </c>
      <c r="AA180" s="161">
        <f t="shared" si="18"/>
        <v>0</v>
      </c>
      <c r="AR180" s="17" t="s">
        <v>155</v>
      </c>
      <c r="AT180" s="17" t="s">
        <v>151</v>
      </c>
      <c r="AU180" s="17" t="s">
        <v>97</v>
      </c>
      <c r="AY180" s="17" t="s">
        <v>150</v>
      </c>
      <c r="BE180" s="100">
        <f t="shared" si="19"/>
        <v>0</v>
      </c>
      <c r="BF180" s="100">
        <f t="shared" si="20"/>
        <v>0</v>
      </c>
      <c r="BG180" s="100">
        <f t="shared" si="21"/>
        <v>0</v>
      </c>
      <c r="BH180" s="100">
        <f t="shared" si="22"/>
        <v>0</v>
      </c>
      <c r="BI180" s="100">
        <f t="shared" si="23"/>
        <v>0</v>
      </c>
      <c r="BJ180" s="17" t="s">
        <v>81</v>
      </c>
      <c r="BK180" s="100">
        <f t="shared" si="24"/>
        <v>0</v>
      </c>
      <c r="BL180" s="17" t="s">
        <v>155</v>
      </c>
      <c r="BM180" s="17" t="s">
        <v>314</v>
      </c>
    </row>
    <row r="181" spans="2:65" s="1" customFormat="1" ht="31.5" customHeight="1">
      <c r="B181" s="126"/>
      <c r="C181" s="155" t="s">
        <v>315</v>
      </c>
      <c r="D181" s="155" t="s">
        <v>151</v>
      </c>
      <c r="E181" s="156" t="s">
        <v>316</v>
      </c>
      <c r="F181" s="233" t="s">
        <v>317</v>
      </c>
      <c r="G181" s="233"/>
      <c r="H181" s="233"/>
      <c r="I181" s="233"/>
      <c r="J181" s="157" t="s">
        <v>154</v>
      </c>
      <c r="K181" s="158">
        <v>285</v>
      </c>
      <c r="L181" s="234">
        <v>0</v>
      </c>
      <c r="M181" s="234"/>
      <c r="N181" s="235">
        <f t="shared" si="15"/>
        <v>0</v>
      </c>
      <c r="O181" s="235"/>
      <c r="P181" s="235"/>
      <c r="Q181" s="235"/>
      <c r="R181" s="129"/>
      <c r="T181" s="159" t="s">
        <v>5</v>
      </c>
      <c r="U181" s="43" t="s">
        <v>41</v>
      </c>
      <c r="V181" s="35"/>
      <c r="W181" s="160">
        <f t="shared" si="16"/>
        <v>0</v>
      </c>
      <c r="X181" s="160">
        <v>0</v>
      </c>
      <c r="Y181" s="160">
        <f t="shared" si="17"/>
        <v>0</v>
      </c>
      <c r="Z181" s="160">
        <v>0</v>
      </c>
      <c r="AA181" s="161">
        <f t="shared" si="18"/>
        <v>0</v>
      </c>
      <c r="AR181" s="17" t="s">
        <v>155</v>
      </c>
      <c r="AT181" s="17" t="s">
        <v>151</v>
      </c>
      <c r="AU181" s="17" t="s">
        <v>97</v>
      </c>
      <c r="AY181" s="17" t="s">
        <v>150</v>
      </c>
      <c r="BE181" s="100">
        <f t="shared" si="19"/>
        <v>0</v>
      </c>
      <c r="BF181" s="100">
        <f t="shared" si="20"/>
        <v>0</v>
      </c>
      <c r="BG181" s="100">
        <f t="shared" si="21"/>
        <v>0</v>
      </c>
      <c r="BH181" s="100">
        <f t="shared" si="22"/>
        <v>0</v>
      </c>
      <c r="BI181" s="100">
        <f t="shared" si="23"/>
        <v>0</v>
      </c>
      <c r="BJ181" s="17" t="s">
        <v>81</v>
      </c>
      <c r="BK181" s="100">
        <f t="shared" si="24"/>
        <v>0</v>
      </c>
      <c r="BL181" s="17" t="s">
        <v>155</v>
      </c>
      <c r="BM181" s="17" t="s">
        <v>318</v>
      </c>
    </row>
    <row r="182" spans="2:65" s="1" customFormat="1" ht="31.5" customHeight="1">
      <c r="B182" s="126"/>
      <c r="C182" s="155" t="s">
        <v>319</v>
      </c>
      <c r="D182" s="155" t="s">
        <v>151</v>
      </c>
      <c r="E182" s="156" t="s">
        <v>320</v>
      </c>
      <c r="F182" s="233" t="s">
        <v>321</v>
      </c>
      <c r="G182" s="233"/>
      <c r="H182" s="233"/>
      <c r="I182" s="233"/>
      <c r="J182" s="157" t="s">
        <v>154</v>
      </c>
      <c r="K182" s="158">
        <v>171</v>
      </c>
      <c r="L182" s="234">
        <v>0</v>
      </c>
      <c r="M182" s="234"/>
      <c r="N182" s="235">
        <f t="shared" si="15"/>
        <v>0</v>
      </c>
      <c r="O182" s="235"/>
      <c r="P182" s="235"/>
      <c r="Q182" s="235"/>
      <c r="R182" s="129"/>
      <c r="T182" s="159" t="s">
        <v>5</v>
      </c>
      <c r="U182" s="43" t="s">
        <v>41</v>
      </c>
      <c r="V182" s="35"/>
      <c r="W182" s="160">
        <f t="shared" si="16"/>
        <v>0</v>
      </c>
      <c r="X182" s="160">
        <v>0</v>
      </c>
      <c r="Y182" s="160">
        <f t="shared" si="17"/>
        <v>0</v>
      </c>
      <c r="Z182" s="160">
        <v>0</v>
      </c>
      <c r="AA182" s="161">
        <f t="shared" si="18"/>
        <v>0</v>
      </c>
      <c r="AR182" s="17" t="s">
        <v>155</v>
      </c>
      <c r="AT182" s="17" t="s">
        <v>151</v>
      </c>
      <c r="AU182" s="17" t="s">
        <v>97</v>
      </c>
      <c r="AY182" s="17" t="s">
        <v>150</v>
      </c>
      <c r="BE182" s="100">
        <f t="shared" si="19"/>
        <v>0</v>
      </c>
      <c r="BF182" s="100">
        <f t="shared" si="20"/>
        <v>0</v>
      </c>
      <c r="BG182" s="100">
        <f t="shared" si="21"/>
        <v>0</v>
      </c>
      <c r="BH182" s="100">
        <f t="shared" si="22"/>
        <v>0</v>
      </c>
      <c r="BI182" s="100">
        <f t="shared" si="23"/>
        <v>0</v>
      </c>
      <c r="BJ182" s="17" t="s">
        <v>81</v>
      </c>
      <c r="BK182" s="100">
        <f t="shared" si="24"/>
        <v>0</v>
      </c>
      <c r="BL182" s="17" t="s">
        <v>155</v>
      </c>
      <c r="BM182" s="17" t="s">
        <v>322</v>
      </c>
    </row>
    <row r="183" spans="2:65" s="1" customFormat="1" ht="31.5" customHeight="1">
      <c r="B183" s="126"/>
      <c r="C183" s="155" t="s">
        <v>323</v>
      </c>
      <c r="D183" s="155" t="s">
        <v>151</v>
      </c>
      <c r="E183" s="156" t="s">
        <v>324</v>
      </c>
      <c r="F183" s="233" t="s">
        <v>325</v>
      </c>
      <c r="G183" s="233"/>
      <c r="H183" s="233"/>
      <c r="I183" s="233"/>
      <c r="J183" s="157" t="s">
        <v>154</v>
      </c>
      <c r="K183" s="158">
        <v>25650</v>
      </c>
      <c r="L183" s="234">
        <v>0</v>
      </c>
      <c r="M183" s="234"/>
      <c r="N183" s="235">
        <f t="shared" si="15"/>
        <v>0</v>
      </c>
      <c r="O183" s="235"/>
      <c r="P183" s="235"/>
      <c r="Q183" s="235"/>
      <c r="R183" s="129"/>
      <c r="T183" s="159" t="s">
        <v>5</v>
      </c>
      <c r="U183" s="43" t="s">
        <v>41</v>
      </c>
      <c r="V183" s="35"/>
      <c r="W183" s="160">
        <f t="shared" si="16"/>
        <v>0</v>
      </c>
      <c r="X183" s="160">
        <v>0</v>
      </c>
      <c r="Y183" s="160">
        <f t="shared" si="17"/>
        <v>0</v>
      </c>
      <c r="Z183" s="160">
        <v>0</v>
      </c>
      <c r="AA183" s="161">
        <f t="shared" si="18"/>
        <v>0</v>
      </c>
      <c r="AR183" s="17" t="s">
        <v>155</v>
      </c>
      <c r="AT183" s="17" t="s">
        <v>151</v>
      </c>
      <c r="AU183" s="17" t="s">
        <v>97</v>
      </c>
      <c r="AY183" s="17" t="s">
        <v>150</v>
      </c>
      <c r="BE183" s="100">
        <f t="shared" si="19"/>
        <v>0</v>
      </c>
      <c r="BF183" s="100">
        <f t="shared" si="20"/>
        <v>0</v>
      </c>
      <c r="BG183" s="100">
        <f t="shared" si="21"/>
        <v>0</v>
      </c>
      <c r="BH183" s="100">
        <f t="shared" si="22"/>
        <v>0</v>
      </c>
      <c r="BI183" s="100">
        <f t="shared" si="23"/>
        <v>0</v>
      </c>
      <c r="BJ183" s="17" t="s">
        <v>81</v>
      </c>
      <c r="BK183" s="100">
        <f t="shared" si="24"/>
        <v>0</v>
      </c>
      <c r="BL183" s="17" t="s">
        <v>155</v>
      </c>
      <c r="BM183" s="17" t="s">
        <v>326</v>
      </c>
    </row>
    <row r="184" spans="2:65" s="1" customFormat="1" ht="31.5" customHeight="1">
      <c r="B184" s="126"/>
      <c r="C184" s="155" t="s">
        <v>327</v>
      </c>
      <c r="D184" s="155" t="s">
        <v>151</v>
      </c>
      <c r="E184" s="156" t="s">
        <v>328</v>
      </c>
      <c r="F184" s="233" t="s">
        <v>329</v>
      </c>
      <c r="G184" s="233"/>
      <c r="H184" s="233"/>
      <c r="I184" s="233"/>
      <c r="J184" s="157" t="s">
        <v>154</v>
      </c>
      <c r="K184" s="158">
        <v>15390</v>
      </c>
      <c r="L184" s="234">
        <v>0</v>
      </c>
      <c r="M184" s="234"/>
      <c r="N184" s="235">
        <f t="shared" si="15"/>
        <v>0</v>
      </c>
      <c r="O184" s="235"/>
      <c r="P184" s="235"/>
      <c r="Q184" s="235"/>
      <c r="R184" s="129"/>
      <c r="T184" s="159" t="s">
        <v>5</v>
      </c>
      <c r="U184" s="43" t="s">
        <v>41</v>
      </c>
      <c r="V184" s="35"/>
      <c r="W184" s="160">
        <f t="shared" si="16"/>
        <v>0</v>
      </c>
      <c r="X184" s="160">
        <v>0</v>
      </c>
      <c r="Y184" s="160">
        <f t="shared" si="17"/>
        <v>0</v>
      </c>
      <c r="Z184" s="160">
        <v>0</v>
      </c>
      <c r="AA184" s="161">
        <f t="shared" si="18"/>
        <v>0</v>
      </c>
      <c r="AR184" s="17" t="s">
        <v>155</v>
      </c>
      <c r="AT184" s="17" t="s">
        <v>151</v>
      </c>
      <c r="AU184" s="17" t="s">
        <v>97</v>
      </c>
      <c r="AY184" s="17" t="s">
        <v>150</v>
      </c>
      <c r="BE184" s="100">
        <f t="shared" si="19"/>
        <v>0</v>
      </c>
      <c r="BF184" s="100">
        <f t="shared" si="20"/>
        <v>0</v>
      </c>
      <c r="BG184" s="100">
        <f t="shared" si="21"/>
        <v>0</v>
      </c>
      <c r="BH184" s="100">
        <f t="shared" si="22"/>
        <v>0</v>
      </c>
      <c r="BI184" s="100">
        <f t="shared" si="23"/>
        <v>0</v>
      </c>
      <c r="BJ184" s="17" t="s">
        <v>81</v>
      </c>
      <c r="BK184" s="100">
        <f t="shared" si="24"/>
        <v>0</v>
      </c>
      <c r="BL184" s="17" t="s">
        <v>155</v>
      </c>
      <c r="BM184" s="17" t="s">
        <v>330</v>
      </c>
    </row>
    <row r="185" spans="2:65" s="1" customFormat="1" ht="31.5" customHeight="1">
      <c r="B185" s="126"/>
      <c r="C185" s="155" t="s">
        <v>331</v>
      </c>
      <c r="D185" s="155" t="s">
        <v>151</v>
      </c>
      <c r="E185" s="156" t="s">
        <v>332</v>
      </c>
      <c r="F185" s="233" t="s">
        <v>333</v>
      </c>
      <c r="G185" s="233"/>
      <c r="H185" s="233"/>
      <c r="I185" s="233"/>
      <c r="J185" s="157" t="s">
        <v>154</v>
      </c>
      <c r="K185" s="158">
        <v>285</v>
      </c>
      <c r="L185" s="234">
        <v>0</v>
      </c>
      <c r="M185" s="234"/>
      <c r="N185" s="235">
        <f t="shared" si="15"/>
        <v>0</v>
      </c>
      <c r="O185" s="235"/>
      <c r="P185" s="235"/>
      <c r="Q185" s="235"/>
      <c r="R185" s="129"/>
      <c r="T185" s="159" t="s">
        <v>5</v>
      </c>
      <c r="U185" s="43" t="s">
        <v>41</v>
      </c>
      <c r="V185" s="35"/>
      <c r="W185" s="160">
        <f t="shared" si="16"/>
        <v>0</v>
      </c>
      <c r="X185" s="160">
        <v>0</v>
      </c>
      <c r="Y185" s="160">
        <f t="shared" si="17"/>
        <v>0</v>
      </c>
      <c r="Z185" s="160">
        <v>0</v>
      </c>
      <c r="AA185" s="161">
        <f t="shared" si="18"/>
        <v>0</v>
      </c>
      <c r="AR185" s="17" t="s">
        <v>155</v>
      </c>
      <c r="AT185" s="17" t="s">
        <v>151</v>
      </c>
      <c r="AU185" s="17" t="s">
        <v>97</v>
      </c>
      <c r="AY185" s="17" t="s">
        <v>150</v>
      </c>
      <c r="BE185" s="100">
        <f t="shared" si="19"/>
        <v>0</v>
      </c>
      <c r="BF185" s="100">
        <f t="shared" si="20"/>
        <v>0</v>
      </c>
      <c r="BG185" s="100">
        <f t="shared" si="21"/>
        <v>0</v>
      </c>
      <c r="BH185" s="100">
        <f t="shared" si="22"/>
        <v>0</v>
      </c>
      <c r="BI185" s="100">
        <f t="shared" si="23"/>
        <v>0</v>
      </c>
      <c r="BJ185" s="17" t="s">
        <v>81</v>
      </c>
      <c r="BK185" s="100">
        <f t="shared" si="24"/>
        <v>0</v>
      </c>
      <c r="BL185" s="17" t="s">
        <v>155</v>
      </c>
      <c r="BM185" s="17" t="s">
        <v>334</v>
      </c>
    </row>
    <row r="186" spans="2:65" s="1" customFormat="1" ht="31.5" customHeight="1">
      <c r="B186" s="126"/>
      <c r="C186" s="155" t="s">
        <v>335</v>
      </c>
      <c r="D186" s="155" t="s">
        <v>151</v>
      </c>
      <c r="E186" s="156" t="s">
        <v>336</v>
      </c>
      <c r="F186" s="233" t="s">
        <v>337</v>
      </c>
      <c r="G186" s="233"/>
      <c r="H186" s="233"/>
      <c r="I186" s="233"/>
      <c r="J186" s="157" t="s">
        <v>154</v>
      </c>
      <c r="K186" s="158">
        <v>171</v>
      </c>
      <c r="L186" s="234">
        <v>0</v>
      </c>
      <c r="M186" s="234"/>
      <c r="N186" s="235">
        <f t="shared" si="15"/>
        <v>0</v>
      </c>
      <c r="O186" s="235"/>
      <c r="P186" s="235"/>
      <c r="Q186" s="235"/>
      <c r="R186" s="129"/>
      <c r="T186" s="159" t="s">
        <v>5</v>
      </c>
      <c r="U186" s="43" t="s">
        <v>41</v>
      </c>
      <c r="V186" s="35"/>
      <c r="W186" s="160">
        <f t="shared" si="16"/>
        <v>0</v>
      </c>
      <c r="X186" s="160">
        <v>0</v>
      </c>
      <c r="Y186" s="160">
        <f t="shared" si="17"/>
        <v>0</v>
      </c>
      <c r="Z186" s="160">
        <v>0</v>
      </c>
      <c r="AA186" s="161">
        <f t="shared" si="18"/>
        <v>0</v>
      </c>
      <c r="AR186" s="17" t="s">
        <v>155</v>
      </c>
      <c r="AT186" s="17" t="s">
        <v>151</v>
      </c>
      <c r="AU186" s="17" t="s">
        <v>97</v>
      </c>
      <c r="AY186" s="17" t="s">
        <v>150</v>
      </c>
      <c r="BE186" s="100">
        <f t="shared" si="19"/>
        <v>0</v>
      </c>
      <c r="BF186" s="100">
        <f t="shared" si="20"/>
        <v>0</v>
      </c>
      <c r="BG186" s="100">
        <f t="shared" si="21"/>
        <v>0</v>
      </c>
      <c r="BH186" s="100">
        <f t="shared" si="22"/>
        <v>0</v>
      </c>
      <c r="BI186" s="100">
        <f t="shared" si="23"/>
        <v>0</v>
      </c>
      <c r="BJ186" s="17" t="s">
        <v>81</v>
      </c>
      <c r="BK186" s="100">
        <f t="shared" si="24"/>
        <v>0</v>
      </c>
      <c r="BL186" s="17" t="s">
        <v>155</v>
      </c>
      <c r="BM186" s="17" t="s">
        <v>338</v>
      </c>
    </row>
    <row r="187" spans="2:65" s="1" customFormat="1" ht="31.5" customHeight="1">
      <c r="B187" s="126"/>
      <c r="C187" s="155" t="s">
        <v>339</v>
      </c>
      <c r="D187" s="155" t="s">
        <v>151</v>
      </c>
      <c r="E187" s="156" t="s">
        <v>340</v>
      </c>
      <c r="F187" s="233" t="s">
        <v>341</v>
      </c>
      <c r="G187" s="233"/>
      <c r="H187" s="233"/>
      <c r="I187" s="233"/>
      <c r="J187" s="157" t="s">
        <v>154</v>
      </c>
      <c r="K187" s="158">
        <v>1787</v>
      </c>
      <c r="L187" s="234">
        <v>0</v>
      </c>
      <c r="M187" s="234"/>
      <c r="N187" s="235">
        <f t="shared" si="15"/>
        <v>0</v>
      </c>
      <c r="O187" s="235"/>
      <c r="P187" s="235"/>
      <c r="Q187" s="235"/>
      <c r="R187" s="129"/>
      <c r="T187" s="159" t="s">
        <v>5</v>
      </c>
      <c r="U187" s="43" t="s">
        <v>41</v>
      </c>
      <c r="V187" s="35"/>
      <c r="W187" s="160">
        <f t="shared" si="16"/>
        <v>0</v>
      </c>
      <c r="X187" s="160">
        <v>0</v>
      </c>
      <c r="Y187" s="160">
        <f t="shared" si="17"/>
        <v>0</v>
      </c>
      <c r="Z187" s="160">
        <v>0</v>
      </c>
      <c r="AA187" s="161">
        <f t="shared" si="18"/>
        <v>0</v>
      </c>
      <c r="AR187" s="17" t="s">
        <v>155</v>
      </c>
      <c r="AT187" s="17" t="s">
        <v>151</v>
      </c>
      <c r="AU187" s="17" t="s">
        <v>97</v>
      </c>
      <c r="AY187" s="17" t="s">
        <v>150</v>
      </c>
      <c r="BE187" s="100">
        <f t="shared" si="19"/>
        <v>0</v>
      </c>
      <c r="BF187" s="100">
        <f t="shared" si="20"/>
        <v>0</v>
      </c>
      <c r="BG187" s="100">
        <f t="shared" si="21"/>
        <v>0</v>
      </c>
      <c r="BH187" s="100">
        <f t="shared" si="22"/>
        <v>0</v>
      </c>
      <c r="BI187" s="100">
        <f t="shared" si="23"/>
        <v>0</v>
      </c>
      <c r="BJ187" s="17" t="s">
        <v>81</v>
      </c>
      <c r="BK187" s="100">
        <f t="shared" si="24"/>
        <v>0</v>
      </c>
      <c r="BL187" s="17" t="s">
        <v>155</v>
      </c>
      <c r="BM187" s="17" t="s">
        <v>342</v>
      </c>
    </row>
    <row r="188" spans="2:65" s="1" customFormat="1" ht="31.5" customHeight="1">
      <c r="B188" s="126"/>
      <c r="C188" s="155" t="s">
        <v>343</v>
      </c>
      <c r="D188" s="155" t="s">
        <v>151</v>
      </c>
      <c r="E188" s="156" t="s">
        <v>344</v>
      </c>
      <c r="F188" s="233" t="s">
        <v>345</v>
      </c>
      <c r="G188" s="233"/>
      <c r="H188" s="233"/>
      <c r="I188" s="233"/>
      <c r="J188" s="157" t="s">
        <v>154</v>
      </c>
      <c r="K188" s="158">
        <v>160830</v>
      </c>
      <c r="L188" s="234">
        <v>0</v>
      </c>
      <c r="M188" s="234"/>
      <c r="N188" s="235">
        <f t="shared" si="15"/>
        <v>0</v>
      </c>
      <c r="O188" s="235"/>
      <c r="P188" s="235"/>
      <c r="Q188" s="235"/>
      <c r="R188" s="129"/>
      <c r="T188" s="159" t="s">
        <v>5</v>
      </c>
      <c r="U188" s="43" t="s">
        <v>41</v>
      </c>
      <c r="V188" s="35"/>
      <c r="W188" s="160">
        <f t="shared" si="16"/>
        <v>0</v>
      </c>
      <c r="X188" s="160">
        <v>0</v>
      </c>
      <c r="Y188" s="160">
        <f t="shared" si="17"/>
        <v>0</v>
      </c>
      <c r="Z188" s="160">
        <v>0</v>
      </c>
      <c r="AA188" s="161">
        <f t="shared" si="18"/>
        <v>0</v>
      </c>
      <c r="AR188" s="17" t="s">
        <v>155</v>
      </c>
      <c r="AT188" s="17" t="s">
        <v>151</v>
      </c>
      <c r="AU188" s="17" t="s">
        <v>97</v>
      </c>
      <c r="AY188" s="17" t="s">
        <v>150</v>
      </c>
      <c r="BE188" s="100">
        <f t="shared" si="19"/>
        <v>0</v>
      </c>
      <c r="BF188" s="100">
        <f t="shared" si="20"/>
        <v>0</v>
      </c>
      <c r="BG188" s="100">
        <f t="shared" si="21"/>
        <v>0</v>
      </c>
      <c r="BH188" s="100">
        <f t="shared" si="22"/>
        <v>0</v>
      </c>
      <c r="BI188" s="100">
        <f t="shared" si="23"/>
        <v>0</v>
      </c>
      <c r="BJ188" s="17" t="s">
        <v>81</v>
      </c>
      <c r="BK188" s="100">
        <f t="shared" si="24"/>
        <v>0</v>
      </c>
      <c r="BL188" s="17" t="s">
        <v>155</v>
      </c>
      <c r="BM188" s="17" t="s">
        <v>346</v>
      </c>
    </row>
    <row r="189" spans="2:65" s="1" customFormat="1" ht="31.5" customHeight="1">
      <c r="B189" s="126"/>
      <c r="C189" s="155" t="s">
        <v>347</v>
      </c>
      <c r="D189" s="155" t="s">
        <v>151</v>
      </c>
      <c r="E189" s="156" t="s">
        <v>348</v>
      </c>
      <c r="F189" s="233" t="s">
        <v>349</v>
      </c>
      <c r="G189" s="233"/>
      <c r="H189" s="233"/>
      <c r="I189" s="233"/>
      <c r="J189" s="157" t="s">
        <v>154</v>
      </c>
      <c r="K189" s="158">
        <v>1787</v>
      </c>
      <c r="L189" s="234">
        <v>0</v>
      </c>
      <c r="M189" s="234"/>
      <c r="N189" s="235">
        <f t="shared" si="15"/>
        <v>0</v>
      </c>
      <c r="O189" s="235"/>
      <c r="P189" s="235"/>
      <c r="Q189" s="235"/>
      <c r="R189" s="129"/>
      <c r="T189" s="159" t="s">
        <v>5</v>
      </c>
      <c r="U189" s="43" t="s">
        <v>41</v>
      </c>
      <c r="V189" s="35"/>
      <c r="W189" s="160">
        <f t="shared" si="16"/>
        <v>0</v>
      </c>
      <c r="X189" s="160">
        <v>0</v>
      </c>
      <c r="Y189" s="160">
        <f t="shared" si="17"/>
        <v>0</v>
      </c>
      <c r="Z189" s="160">
        <v>0</v>
      </c>
      <c r="AA189" s="161">
        <f t="shared" si="18"/>
        <v>0</v>
      </c>
      <c r="AR189" s="17" t="s">
        <v>155</v>
      </c>
      <c r="AT189" s="17" t="s">
        <v>151</v>
      </c>
      <c r="AU189" s="17" t="s">
        <v>97</v>
      </c>
      <c r="AY189" s="17" t="s">
        <v>150</v>
      </c>
      <c r="BE189" s="100">
        <f t="shared" si="19"/>
        <v>0</v>
      </c>
      <c r="BF189" s="100">
        <f t="shared" si="20"/>
        <v>0</v>
      </c>
      <c r="BG189" s="100">
        <f t="shared" si="21"/>
        <v>0</v>
      </c>
      <c r="BH189" s="100">
        <f t="shared" si="22"/>
        <v>0</v>
      </c>
      <c r="BI189" s="100">
        <f t="shared" si="23"/>
        <v>0</v>
      </c>
      <c r="BJ189" s="17" t="s">
        <v>81</v>
      </c>
      <c r="BK189" s="100">
        <f t="shared" si="24"/>
        <v>0</v>
      </c>
      <c r="BL189" s="17" t="s">
        <v>155</v>
      </c>
      <c r="BM189" s="17" t="s">
        <v>350</v>
      </c>
    </row>
    <row r="190" spans="2:65" s="1" customFormat="1" ht="44.25" customHeight="1">
      <c r="B190" s="126"/>
      <c r="C190" s="155" t="s">
        <v>351</v>
      </c>
      <c r="D190" s="155" t="s">
        <v>151</v>
      </c>
      <c r="E190" s="156" t="s">
        <v>352</v>
      </c>
      <c r="F190" s="233" t="s">
        <v>353</v>
      </c>
      <c r="G190" s="233"/>
      <c r="H190" s="233"/>
      <c r="I190" s="233"/>
      <c r="J190" s="157" t="s">
        <v>154</v>
      </c>
      <c r="K190" s="158">
        <v>21</v>
      </c>
      <c r="L190" s="234">
        <v>0</v>
      </c>
      <c r="M190" s="234"/>
      <c r="N190" s="235">
        <f t="shared" si="15"/>
        <v>0</v>
      </c>
      <c r="O190" s="235"/>
      <c r="P190" s="235"/>
      <c r="Q190" s="235"/>
      <c r="R190" s="129"/>
      <c r="T190" s="159" t="s">
        <v>5</v>
      </c>
      <c r="U190" s="43" t="s">
        <v>41</v>
      </c>
      <c r="V190" s="35"/>
      <c r="W190" s="160">
        <f t="shared" si="16"/>
        <v>0</v>
      </c>
      <c r="X190" s="160">
        <v>1.2999999999999999E-4</v>
      </c>
      <c r="Y190" s="160">
        <f t="shared" si="17"/>
        <v>2.7299999999999998E-3</v>
      </c>
      <c r="Z190" s="160">
        <v>0</v>
      </c>
      <c r="AA190" s="161">
        <f t="shared" si="18"/>
        <v>0</v>
      </c>
      <c r="AR190" s="17" t="s">
        <v>155</v>
      </c>
      <c r="AT190" s="17" t="s">
        <v>151</v>
      </c>
      <c r="AU190" s="17" t="s">
        <v>97</v>
      </c>
      <c r="AY190" s="17" t="s">
        <v>150</v>
      </c>
      <c r="BE190" s="100">
        <f t="shared" si="19"/>
        <v>0</v>
      </c>
      <c r="BF190" s="100">
        <f t="shared" si="20"/>
        <v>0</v>
      </c>
      <c r="BG190" s="100">
        <f t="shared" si="21"/>
        <v>0</v>
      </c>
      <c r="BH190" s="100">
        <f t="shared" si="22"/>
        <v>0</v>
      </c>
      <c r="BI190" s="100">
        <f t="shared" si="23"/>
        <v>0</v>
      </c>
      <c r="BJ190" s="17" t="s">
        <v>81</v>
      </c>
      <c r="BK190" s="100">
        <f t="shared" si="24"/>
        <v>0</v>
      </c>
      <c r="BL190" s="17" t="s">
        <v>155</v>
      </c>
      <c r="BM190" s="17" t="s">
        <v>354</v>
      </c>
    </row>
    <row r="191" spans="2:65" s="1" customFormat="1" ht="31.5" customHeight="1">
      <c r="B191" s="126"/>
      <c r="C191" s="155" t="s">
        <v>355</v>
      </c>
      <c r="D191" s="155" t="s">
        <v>151</v>
      </c>
      <c r="E191" s="156" t="s">
        <v>356</v>
      </c>
      <c r="F191" s="233" t="s">
        <v>357</v>
      </c>
      <c r="G191" s="233"/>
      <c r="H191" s="233"/>
      <c r="I191" s="233"/>
      <c r="J191" s="157" t="s">
        <v>358</v>
      </c>
      <c r="K191" s="158">
        <v>2</v>
      </c>
      <c r="L191" s="234">
        <v>0</v>
      </c>
      <c r="M191" s="234"/>
      <c r="N191" s="235">
        <f t="shared" si="15"/>
        <v>0</v>
      </c>
      <c r="O191" s="235"/>
      <c r="P191" s="235"/>
      <c r="Q191" s="235"/>
      <c r="R191" s="129"/>
      <c r="T191" s="159" t="s">
        <v>5</v>
      </c>
      <c r="U191" s="43" t="s">
        <v>41</v>
      </c>
      <c r="V191" s="35"/>
      <c r="W191" s="160">
        <f t="shared" si="16"/>
        <v>0</v>
      </c>
      <c r="X191" s="160">
        <v>0</v>
      </c>
      <c r="Y191" s="160">
        <f t="shared" si="17"/>
        <v>0</v>
      </c>
      <c r="Z191" s="160">
        <v>0</v>
      </c>
      <c r="AA191" s="161">
        <f t="shared" si="18"/>
        <v>0</v>
      </c>
      <c r="AR191" s="17" t="s">
        <v>155</v>
      </c>
      <c r="AT191" s="17" t="s">
        <v>151</v>
      </c>
      <c r="AU191" s="17" t="s">
        <v>97</v>
      </c>
      <c r="AY191" s="17" t="s">
        <v>150</v>
      </c>
      <c r="BE191" s="100">
        <f t="shared" si="19"/>
        <v>0</v>
      </c>
      <c r="BF191" s="100">
        <f t="shared" si="20"/>
        <v>0</v>
      </c>
      <c r="BG191" s="100">
        <f t="shared" si="21"/>
        <v>0</v>
      </c>
      <c r="BH191" s="100">
        <f t="shared" si="22"/>
        <v>0</v>
      </c>
      <c r="BI191" s="100">
        <f t="shared" si="23"/>
        <v>0</v>
      </c>
      <c r="BJ191" s="17" t="s">
        <v>81</v>
      </c>
      <c r="BK191" s="100">
        <f t="shared" si="24"/>
        <v>0</v>
      </c>
      <c r="BL191" s="17" t="s">
        <v>155</v>
      </c>
      <c r="BM191" s="17" t="s">
        <v>359</v>
      </c>
    </row>
    <row r="192" spans="2:65" s="1" customFormat="1" ht="44.25" customHeight="1">
      <c r="B192" s="126"/>
      <c r="C192" s="155" t="s">
        <v>360</v>
      </c>
      <c r="D192" s="155" t="s">
        <v>151</v>
      </c>
      <c r="E192" s="156" t="s">
        <v>361</v>
      </c>
      <c r="F192" s="233" t="s">
        <v>362</v>
      </c>
      <c r="G192" s="233"/>
      <c r="H192" s="233"/>
      <c r="I192" s="233"/>
      <c r="J192" s="157" t="s">
        <v>358</v>
      </c>
      <c r="K192" s="158">
        <v>2</v>
      </c>
      <c r="L192" s="234">
        <v>0</v>
      </c>
      <c r="M192" s="234"/>
      <c r="N192" s="235">
        <f t="shared" si="15"/>
        <v>0</v>
      </c>
      <c r="O192" s="235"/>
      <c r="P192" s="235"/>
      <c r="Q192" s="235"/>
      <c r="R192" s="129"/>
      <c r="T192" s="159" t="s">
        <v>5</v>
      </c>
      <c r="U192" s="43" t="s">
        <v>41</v>
      </c>
      <c r="V192" s="35"/>
      <c r="W192" s="160">
        <f t="shared" si="16"/>
        <v>0</v>
      </c>
      <c r="X192" s="160">
        <v>0</v>
      </c>
      <c r="Y192" s="160">
        <f t="shared" si="17"/>
        <v>0</v>
      </c>
      <c r="Z192" s="160">
        <v>0</v>
      </c>
      <c r="AA192" s="161">
        <f t="shared" si="18"/>
        <v>0</v>
      </c>
      <c r="AR192" s="17" t="s">
        <v>155</v>
      </c>
      <c r="AT192" s="17" t="s">
        <v>151</v>
      </c>
      <c r="AU192" s="17" t="s">
        <v>97</v>
      </c>
      <c r="AY192" s="17" t="s">
        <v>150</v>
      </c>
      <c r="BE192" s="100">
        <f t="shared" si="19"/>
        <v>0</v>
      </c>
      <c r="BF192" s="100">
        <f t="shared" si="20"/>
        <v>0</v>
      </c>
      <c r="BG192" s="100">
        <f t="shared" si="21"/>
        <v>0</v>
      </c>
      <c r="BH192" s="100">
        <f t="shared" si="22"/>
        <v>0</v>
      </c>
      <c r="BI192" s="100">
        <f t="shared" si="23"/>
        <v>0</v>
      </c>
      <c r="BJ192" s="17" t="s">
        <v>81</v>
      </c>
      <c r="BK192" s="100">
        <f t="shared" si="24"/>
        <v>0</v>
      </c>
      <c r="BL192" s="17" t="s">
        <v>155</v>
      </c>
      <c r="BM192" s="17" t="s">
        <v>363</v>
      </c>
    </row>
    <row r="193" spans="2:65" s="1" customFormat="1" ht="31.5" customHeight="1">
      <c r="B193" s="126"/>
      <c r="C193" s="155" t="s">
        <v>364</v>
      </c>
      <c r="D193" s="155" t="s">
        <v>151</v>
      </c>
      <c r="E193" s="156" t="s">
        <v>365</v>
      </c>
      <c r="F193" s="233" t="s">
        <v>366</v>
      </c>
      <c r="G193" s="233"/>
      <c r="H193" s="233"/>
      <c r="I193" s="233"/>
      <c r="J193" s="157" t="s">
        <v>358</v>
      </c>
      <c r="K193" s="158">
        <v>2</v>
      </c>
      <c r="L193" s="234">
        <v>0</v>
      </c>
      <c r="M193" s="234"/>
      <c r="N193" s="235">
        <f t="shared" si="15"/>
        <v>0</v>
      </c>
      <c r="O193" s="235"/>
      <c r="P193" s="235"/>
      <c r="Q193" s="235"/>
      <c r="R193" s="129"/>
      <c r="T193" s="159" t="s">
        <v>5</v>
      </c>
      <c r="U193" s="43" t="s">
        <v>41</v>
      </c>
      <c r="V193" s="35"/>
      <c r="W193" s="160">
        <f t="shared" si="16"/>
        <v>0</v>
      </c>
      <c r="X193" s="160">
        <v>0</v>
      </c>
      <c r="Y193" s="160">
        <f t="shared" si="17"/>
        <v>0</v>
      </c>
      <c r="Z193" s="160">
        <v>0</v>
      </c>
      <c r="AA193" s="161">
        <f t="shared" si="18"/>
        <v>0</v>
      </c>
      <c r="AR193" s="17" t="s">
        <v>155</v>
      </c>
      <c r="AT193" s="17" t="s">
        <v>151</v>
      </c>
      <c r="AU193" s="17" t="s">
        <v>97</v>
      </c>
      <c r="AY193" s="17" t="s">
        <v>150</v>
      </c>
      <c r="BE193" s="100">
        <f t="shared" si="19"/>
        <v>0</v>
      </c>
      <c r="BF193" s="100">
        <f t="shared" si="20"/>
        <v>0</v>
      </c>
      <c r="BG193" s="100">
        <f t="shared" si="21"/>
        <v>0</v>
      </c>
      <c r="BH193" s="100">
        <f t="shared" si="22"/>
        <v>0</v>
      </c>
      <c r="BI193" s="100">
        <f t="shared" si="23"/>
        <v>0</v>
      </c>
      <c r="BJ193" s="17" t="s">
        <v>81</v>
      </c>
      <c r="BK193" s="100">
        <f t="shared" si="24"/>
        <v>0</v>
      </c>
      <c r="BL193" s="17" t="s">
        <v>155</v>
      </c>
      <c r="BM193" s="17" t="s">
        <v>367</v>
      </c>
    </row>
    <row r="194" spans="2:65" s="1" customFormat="1" ht="44.25" customHeight="1">
      <c r="B194" s="126"/>
      <c r="C194" s="155" t="s">
        <v>368</v>
      </c>
      <c r="D194" s="155" t="s">
        <v>151</v>
      </c>
      <c r="E194" s="156" t="s">
        <v>369</v>
      </c>
      <c r="F194" s="233" t="s">
        <v>370</v>
      </c>
      <c r="G194" s="233"/>
      <c r="H194" s="233"/>
      <c r="I194" s="233"/>
      <c r="J194" s="157" t="s">
        <v>154</v>
      </c>
      <c r="K194" s="158">
        <v>146</v>
      </c>
      <c r="L194" s="234">
        <v>0</v>
      </c>
      <c r="M194" s="234"/>
      <c r="N194" s="235">
        <f t="shared" si="15"/>
        <v>0</v>
      </c>
      <c r="O194" s="235"/>
      <c r="P194" s="235"/>
      <c r="Q194" s="235"/>
      <c r="R194" s="129"/>
      <c r="T194" s="159" t="s">
        <v>5</v>
      </c>
      <c r="U194" s="43" t="s">
        <v>41</v>
      </c>
      <c r="V194" s="35"/>
      <c r="W194" s="160">
        <f t="shared" si="16"/>
        <v>0</v>
      </c>
      <c r="X194" s="160">
        <v>0</v>
      </c>
      <c r="Y194" s="160">
        <f t="shared" si="17"/>
        <v>0</v>
      </c>
      <c r="Z194" s="160">
        <v>0.01</v>
      </c>
      <c r="AA194" s="161">
        <f t="shared" si="18"/>
        <v>1.46</v>
      </c>
      <c r="AR194" s="17" t="s">
        <v>155</v>
      </c>
      <c r="AT194" s="17" t="s">
        <v>151</v>
      </c>
      <c r="AU194" s="17" t="s">
        <v>97</v>
      </c>
      <c r="AY194" s="17" t="s">
        <v>150</v>
      </c>
      <c r="BE194" s="100">
        <f t="shared" si="19"/>
        <v>0</v>
      </c>
      <c r="BF194" s="100">
        <f t="shared" si="20"/>
        <v>0</v>
      </c>
      <c r="BG194" s="100">
        <f t="shared" si="21"/>
        <v>0</v>
      </c>
      <c r="BH194" s="100">
        <f t="shared" si="22"/>
        <v>0</v>
      </c>
      <c r="BI194" s="100">
        <f t="shared" si="23"/>
        <v>0</v>
      </c>
      <c r="BJ194" s="17" t="s">
        <v>81</v>
      </c>
      <c r="BK194" s="100">
        <f t="shared" si="24"/>
        <v>0</v>
      </c>
      <c r="BL194" s="17" t="s">
        <v>155</v>
      </c>
      <c r="BM194" s="17" t="s">
        <v>371</v>
      </c>
    </row>
    <row r="195" spans="2:65" s="1" customFormat="1" ht="31.5" customHeight="1">
      <c r="B195" s="126"/>
      <c r="C195" s="155" t="s">
        <v>372</v>
      </c>
      <c r="D195" s="155" t="s">
        <v>151</v>
      </c>
      <c r="E195" s="156" t="s">
        <v>373</v>
      </c>
      <c r="F195" s="233" t="s">
        <v>374</v>
      </c>
      <c r="G195" s="233"/>
      <c r="H195" s="233"/>
      <c r="I195" s="233"/>
      <c r="J195" s="157" t="s">
        <v>154</v>
      </c>
      <c r="K195" s="158">
        <v>6.7</v>
      </c>
      <c r="L195" s="234">
        <v>0</v>
      </c>
      <c r="M195" s="234"/>
      <c r="N195" s="235">
        <f t="shared" si="15"/>
        <v>0</v>
      </c>
      <c r="O195" s="235"/>
      <c r="P195" s="235"/>
      <c r="Q195" s="235"/>
      <c r="R195" s="129"/>
      <c r="T195" s="159" t="s">
        <v>5</v>
      </c>
      <c r="U195" s="43" t="s">
        <v>41</v>
      </c>
      <c r="V195" s="35"/>
      <c r="W195" s="160">
        <f t="shared" si="16"/>
        <v>0</v>
      </c>
      <c r="X195" s="160">
        <v>0</v>
      </c>
      <c r="Y195" s="160">
        <f t="shared" si="17"/>
        <v>0</v>
      </c>
      <c r="Z195" s="160">
        <v>8.8999999999999996E-2</v>
      </c>
      <c r="AA195" s="161">
        <f t="shared" si="18"/>
        <v>0.59629999999999994</v>
      </c>
      <c r="AR195" s="17" t="s">
        <v>155</v>
      </c>
      <c r="AT195" s="17" t="s">
        <v>151</v>
      </c>
      <c r="AU195" s="17" t="s">
        <v>97</v>
      </c>
      <c r="AY195" s="17" t="s">
        <v>150</v>
      </c>
      <c r="BE195" s="100">
        <f t="shared" si="19"/>
        <v>0</v>
      </c>
      <c r="BF195" s="100">
        <f t="shared" si="20"/>
        <v>0</v>
      </c>
      <c r="BG195" s="100">
        <f t="shared" si="21"/>
        <v>0</v>
      </c>
      <c r="BH195" s="100">
        <f t="shared" si="22"/>
        <v>0</v>
      </c>
      <c r="BI195" s="100">
        <f t="shared" si="23"/>
        <v>0</v>
      </c>
      <c r="BJ195" s="17" t="s">
        <v>81</v>
      </c>
      <c r="BK195" s="100">
        <f t="shared" si="24"/>
        <v>0</v>
      </c>
      <c r="BL195" s="17" t="s">
        <v>155</v>
      </c>
      <c r="BM195" s="17" t="s">
        <v>375</v>
      </c>
    </row>
    <row r="196" spans="2:65" s="1" customFormat="1" ht="31.5" customHeight="1">
      <c r="B196" s="126"/>
      <c r="C196" s="155" t="s">
        <v>376</v>
      </c>
      <c r="D196" s="155" t="s">
        <v>151</v>
      </c>
      <c r="E196" s="156" t="s">
        <v>377</v>
      </c>
      <c r="F196" s="233" t="s">
        <v>378</v>
      </c>
      <c r="G196" s="233"/>
      <c r="H196" s="233"/>
      <c r="I196" s="233"/>
      <c r="J196" s="157" t="s">
        <v>154</v>
      </c>
      <c r="K196" s="158">
        <v>44.7</v>
      </c>
      <c r="L196" s="234">
        <v>0</v>
      </c>
      <c r="M196" s="234"/>
      <c r="N196" s="235">
        <f t="shared" si="15"/>
        <v>0</v>
      </c>
      <c r="O196" s="235"/>
      <c r="P196" s="235"/>
      <c r="Q196" s="235"/>
      <c r="R196" s="129"/>
      <c r="T196" s="159" t="s">
        <v>5</v>
      </c>
      <c r="U196" s="43" t="s">
        <v>41</v>
      </c>
      <c r="V196" s="35"/>
      <c r="W196" s="160">
        <f t="shared" si="16"/>
        <v>0</v>
      </c>
      <c r="X196" s="160">
        <v>0</v>
      </c>
      <c r="Y196" s="160">
        <f t="shared" si="17"/>
        <v>0</v>
      </c>
      <c r="Z196" s="160">
        <v>8.5999999999999993E-2</v>
      </c>
      <c r="AA196" s="161">
        <f t="shared" si="18"/>
        <v>3.8441999999999998</v>
      </c>
      <c r="AR196" s="17" t="s">
        <v>155</v>
      </c>
      <c r="AT196" s="17" t="s">
        <v>151</v>
      </c>
      <c r="AU196" s="17" t="s">
        <v>97</v>
      </c>
      <c r="AY196" s="17" t="s">
        <v>150</v>
      </c>
      <c r="BE196" s="100">
        <f t="shared" si="19"/>
        <v>0</v>
      </c>
      <c r="BF196" s="100">
        <f t="shared" si="20"/>
        <v>0</v>
      </c>
      <c r="BG196" s="100">
        <f t="shared" si="21"/>
        <v>0</v>
      </c>
      <c r="BH196" s="100">
        <f t="shared" si="22"/>
        <v>0</v>
      </c>
      <c r="BI196" s="100">
        <f t="shared" si="23"/>
        <v>0</v>
      </c>
      <c r="BJ196" s="17" t="s">
        <v>81</v>
      </c>
      <c r="BK196" s="100">
        <f t="shared" si="24"/>
        <v>0</v>
      </c>
      <c r="BL196" s="17" t="s">
        <v>155</v>
      </c>
      <c r="BM196" s="17" t="s">
        <v>379</v>
      </c>
    </row>
    <row r="197" spans="2:65" s="1" customFormat="1" ht="44.25" customHeight="1">
      <c r="B197" s="126"/>
      <c r="C197" s="155" t="s">
        <v>380</v>
      </c>
      <c r="D197" s="155" t="s">
        <v>151</v>
      </c>
      <c r="E197" s="156" t="s">
        <v>381</v>
      </c>
      <c r="F197" s="233" t="s">
        <v>382</v>
      </c>
      <c r="G197" s="233"/>
      <c r="H197" s="233"/>
      <c r="I197" s="233"/>
      <c r="J197" s="157" t="s">
        <v>154</v>
      </c>
      <c r="K197" s="158">
        <v>1125</v>
      </c>
      <c r="L197" s="234">
        <v>0</v>
      </c>
      <c r="M197" s="234"/>
      <c r="N197" s="235">
        <f t="shared" si="15"/>
        <v>0</v>
      </c>
      <c r="O197" s="235"/>
      <c r="P197" s="235"/>
      <c r="Q197" s="235"/>
      <c r="R197" s="129"/>
      <c r="T197" s="159" t="s">
        <v>5</v>
      </c>
      <c r="U197" s="43" t="s">
        <v>41</v>
      </c>
      <c r="V197" s="35"/>
      <c r="W197" s="160">
        <f t="shared" si="16"/>
        <v>0</v>
      </c>
      <c r="X197" s="160">
        <v>0</v>
      </c>
      <c r="Y197" s="160">
        <f t="shared" si="17"/>
        <v>0</v>
      </c>
      <c r="Z197" s="160">
        <v>0.10199999999999999</v>
      </c>
      <c r="AA197" s="161">
        <f t="shared" si="18"/>
        <v>114.74999999999999</v>
      </c>
      <c r="AR197" s="17" t="s">
        <v>155</v>
      </c>
      <c r="AT197" s="17" t="s">
        <v>151</v>
      </c>
      <c r="AU197" s="17" t="s">
        <v>97</v>
      </c>
      <c r="AY197" s="17" t="s">
        <v>150</v>
      </c>
      <c r="BE197" s="100">
        <f t="shared" si="19"/>
        <v>0</v>
      </c>
      <c r="BF197" s="100">
        <f t="shared" si="20"/>
        <v>0</v>
      </c>
      <c r="BG197" s="100">
        <f t="shared" si="21"/>
        <v>0</v>
      </c>
      <c r="BH197" s="100">
        <f t="shared" si="22"/>
        <v>0</v>
      </c>
      <c r="BI197" s="100">
        <f t="shared" si="23"/>
        <v>0</v>
      </c>
      <c r="BJ197" s="17" t="s">
        <v>81</v>
      </c>
      <c r="BK197" s="100">
        <f t="shared" si="24"/>
        <v>0</v>
      </c>
      <c r="BL197" s="17" t="s">
        <v>155</v>
      </c>
      <c r="BM197" s="17" t="s">
        <v>383</v>
      </c>
    </row>
    <row r="198" spans="2:65" s="9" customFormat="1" ht="29.85" customHeight="1">
      <c r="B198" s="144"/>
      <c r="C198" s="145"/>
      <c r="D198" s="154" t="s">
        <v>108</v>
      </c>
      <c r="E198" s="154"/>
      <c r="F198" s="154"/>
      <c r="G198" s="154"/>
      <c r="H198" s="154"/>
      <c r="I198" s="154"/>
      <c r="J198" s="154"/>
      <c r="K198" s="154"/>
      <c r="L198" s="154"/>
      <c r="M198" s="154"/>
      <c r="N198" s="244">
        <f>BK198</f>
        <v>0</v>
      </c>
      <c r="O198" s="245"/>
      <c r="P198" s="245"/>
      <c r="Q198" s="245"/>
      <c r="R198" s="147"/>
      <c r="T198" s="148"/>
      <c r="U198" s="145"/>
      <c r="V198" s="145"/>
      <c r="W198" s="149">
        <f>SUM(W199:W203)</f>
        <v>0</v>
      </c>
      <c r="X198" s="145"/>
      <c r="Y198" s="149">
        <f>SUM(Y199:Y203)</f>
        <v>0</v>
      </c>
      <c r="Z198" s="145"/>
      <c r="AA198" s="150">
        <f>SUM(AA199:AA203)</f>
        <v>0</v>
      </c>
      <c r="AR198" s="151" t="s">
        <v>81</v>
      </c>
      <c r="AT198" s="152" t="s">
        <v>75</v>
      </c>
      <c r="AU198" s="152" t="s">
        <v>81</v>
      </c>
      <c r="AY198" s="151" t="s">
        <v>150</v>
      </c>
      <c r="BK198" s="153">
        <f>SUM(BK199:BK203)</f>
        <v>0</v>
      </c>
    </row>
    <row r="199" spans="2:65" s="1" customFormat="1" ht="44.25" customHeight="1">
      <c r="B199" s="126"/>
      <c r="C199" s="155" t="s">
        <v>384</v>
      </c>
      <c r="D199" s="155" t="s">
        <v>151</v>
      </c>
      <c r="E199" s="156" t="s">
        <v>385</v>
      </c>
      <c r="F199" s="233" t="s">
        <v>386</v>
      </c>
      <c r="G199" s="233"/>
      <c r="H199" s="233"/>
      <c r="I199" s="233"/>
      <c r="J199" s="157" t="s">
        <v>387</v>
      </c>
      <c r="K199" s="158">
        <v>126.70099999999999</v>
      </c>
      <c r="L199" s="234">
        <v>0</v>
      </c>
      <c r="M199" s="234"/>
      <c r="N199" s="235">
        <f>ROUND(L199*K199,2)</f>
        <v>0</v>
      </c>
      <c r="O199" s="235"/>
      <c r="P199" s="235"/>
      <c r="Q199" s="235"/>
      <c r="R199" s="129"/>
      <c r="T199" s="159" t="s">
        <v>5</v>
      </c>
      <c r="U199" s="43" t="s">
        <v>41</v>
      </c>
      <c r="V199" s="35"/>
      <c r="W199" s="160">
        <f>V199*K199</f>
        <v>0</v>
      </c>
      <c r="X199" s="160">
        <v>0</v>
      </c>
      <c r="Y199" s="160">
        <f>X199*K199</f>
        <v>0</v>
      </c>
      <c r="Z199" s="160">
        <v>0</v>
      </c>
      <c r="AA199" s="161">
        <f>Z199*K199</f>
        <v>0</v>
      </c>
      <c r="AR199" s="17" t="s">
        <v>155</v>
      </c>
      <c r="AT199" s="17" t="s">
        <v>151</v>
      </c>
      <c r="AU199" s="17" t="s">
        <v>97</v>
      </c>
      <c r="AY199" s="17" t="s">
        <v>150</v>
      </c>
      <c r="BE199" s="100">
        <f>IF(U199="základní",N199,0)</f>
        <v>0</v>
      </c>
      <c r="BF199" s="100">
        <f>IF(U199="snížená",N199,0)</f>
        <v>0</v>
      </c>
      <c r="BG199" s="100">
        <f>IF(U199="zákl. přenesená",N199,0)</f>
        <v>0</v>
      </c>
      <c r="BH199" s="100">
        <f>IF(U199="sníž. přenesená",N199,0)</f>
        <v>0</v>
      </c>
      <c r="BI199" s="100">
        <f>IF(U199="nulová",N199,0)</f>
        <v>0</v>
      </c>
      <c r="BJ199" s="17" t="s">
        <v>81</v>
      </c>
      <c r="BK199" s="100">
        <f>ROUND(L199*K199,2)</f>
        <v>0</v>
      </c>
      <c r="BL199" s="17" t="s">
        <v>155</v>
      </c>
      <c r="BM199" s="17" t="s">
        <v>388</v>
      </c>
    </row>
    <row r="200" spans="2:65" s="1" customFormat="1" ht="31.5" customHeight="1">
      <c r="B200" s="126"/>
      <c r="C200" s="155" t="s">
        <v>389</v>
      </c>
      <c r="D200" s="155" t="s">
        <v>151</v>
      </c>
      <c r="E200" s="156" t="s">
        <v>390</v>
      </c>
      <c r="F200" s="233" t="s">
        <v>391</v>
      </c>
      <c r="G200" s="233"/>
      <c r="H200" s="233"/>
      <c r="I200" s="233"/>
      <c r="J200" s="157" t="s">
        <v>387</v>
      </c>
      <c r="K200" s="158">
        <v>122.39400000000001</v>
      </c>
      <c r="L200" s="234">
        <v>0</v>
      </c>
      <c r="M200" s="234"/>
      <c r="N200" s="235">
        <f>ROUND(L200*K200,2)</f>
        <v>0</v>
      </c>
      <c r="O200" s="235"/>
      <c r="P200" s="235"/>
      <c r="Q200" s="235"/>
      <c r="R200" s="129"/>
      <c r="T200" s="159" t="s">
        <v>5</v>
      </c>
      <c r="U200" s="43" t="s">
        <v>41</v>
      </c>
      <c r="V200" s="35"/>
      <c r="W200" s="160">
        <f>V200*K200</f>
        <v>0</v>
      </c>
      <c r="X200" s="160">
        <v>0</v>
      </c>
      <c r="Y200" s="160">
        <f>X200*K200</f>
        <v>0</v>
      </c>
      <c r="Z200" s="160">
        <v>0</v>
      </c>
      <c r="AA200" s="161">
        <f>Z200*K200</f>
        <v>0</v>
      </c>
      <c r="AR200" s="17" t="s">
        <v>155</v>
      </c>
      <c r="AT200" s="17" t="s">
        <v>151</v>
      </c>
      <c r="AU200" s="17" t="s">
        <v>97</v>
      </c>
      <c r="AY200" s="17" t="s">
        <v>150</v>
      </c>
      <c r="BE200" s="100">
        <f>IF(U200="základní",N200,0)</f>
        <v>0</v>
      </c>
      <c r="BF200" s="100">
        <f>IF(U200="snížená",N200,0)</f>
        <v>0</v>
      </c>
      <c r="BG200" s="100">
        <f>IF(U200="zákl. přenesená",N200,0)</f>
        <v>0</v>
      </c>
      <c r="BH200" s="100">
        <f>IF(U200="sníž. přenesená",N200,0)</f>
        <v>0</v>
      </c>
      <c r="BI200" s="100">
        <f>IF(U200="nulová",N200,0)</f>
        <v>0</v>
      </c>
      <c r="BJ200" s="17" t="s">
        <v>81</v>
      </c>
      <c r="BK200" s="100">
        <f>ROUND(L200*K200,2)</f>
        <v>0</v>
      </c>
      <c r="BL200" s="17" t="s">
        <v>155</v>
      </c>
      <c r="BM200" s="17" t="s">
        <v>392</v>
      </c>
    </row>
    <row r="201" spans="2:65" s="1" customFormat="1" ht="31.5" customHeight="1">
      <c r="B201" s="126"/>
      <c r="C201" s="155" t="s">
        <v>393</v>
      </c>
      <c r="D201" s="155" t="s">
        <v>151</v>
      </c>
      <c r="E201" s="156" t="s">
        <v>394</v>
      </c>
      <c r="F201" s="233" t="s">
        <v>395</v>
      </c>
      <c r="G201" s="233"/>
      <c r="H201" s="233"/>
      <c r="I201" s="233"/>
      <c r="J201" s="157" t="s">
        <v>387</v>
      </c>
      <c r="K201" s="158">
        <v>979.15200000000004</v>
      </c>
      <c r="L201" s="234">
        <v>0</v>
      </c>
      <c r="M201" s="234"/>
      <c r="N201" s="235">
        <f>ROUND(L201*K201,2)</f>
        <v>0</v>
      </c>
      <c r="O201" s="235"/>
      <c r="P201" s="235"/>
      <c r="Q201" s="235"/>
      <c r="R201" s="129"/>
      <c r="T201" s="159" t="s">
        <v>5</v>
      </c>
      <c r="U201" s="43" t="s">
        <v>41</v>
      </c>
      <c r="V201" s="35"/>
      <c r="W201" s="160">
        <f>V201*K201</f>
        <v>0</v>
      </c>
      <c r="X201" s="160">
        <v>0</v>
      </c>
      <c r="Y201" s="160">
        <f>X201*K201</f>
        <v>0</v>
      </c>
      <c r="Z201" s="160">
        <v>0</v>
      </c>
      <c r="AA201" s="161">
        <f>Z201*K201</f>
        <v>0</v>
      </c>
      <c r="AR201" s="17" t="s">
        <v>155</v>
      </c>
      <c r="AT201" s="17" t="s">
        <v>151</v>
      </c>
      <c r="AU201" s="17" t="s">
        <v>97</v>
      </c>
      <c r="AY201" s="17" t="s">
        <v>150</v>
      </c>
      <c r="BE201" s="100">
        <f>IF(U201="základní",N201,0)</f>
        <v>0</v>
      </c>
      <c r="BF201" s="100">
        <f>IF(U201="snížená",N201,0)</f>
        <v>0</v>
      </c>
      <c r="BG201" s="100">
        <f>IF(U201="zákl. přenesená",N201,0)</f>
        <v>0</v>
      </c>
      <c r="BH201" s="100">
        <f>IF(U201="sníž. přenesená",N201,0)</f>
        <v>0</v>
      </c>
      <c r="BI201" s="100">
        <f>IF(U201="nulová",N201,0)</f>
        <v>0</v>
      </c>
      <c r="BJ201" s="17" t="s">
        <v>81</v>
      </c>
      <c r="BK201" s="100">
        <f>ROUND(L201*K201,2)</f>
        <v>0</v>
      </c>
      <c r="BL201" s="17" t="s">
        <v>155</v>
      </c>
      <c r="BM201" s="17" t="s">
        <v>396</v>
      </c>
    </row>
    <row r="202" spans="2:65" s="1" customFormat="1" ht="31.5" customHeight="1">
      <c r="B202" s="126"/>
      <c r="C202" s="155" t="s">
        <v>397</v>
      </c>
      <c r="D202" s="155" t="s">
        <v>151</v>
      </c>
      <c r="E202" s="156" t="s">
        <v>398</v>
      </c>
      <c r="F202" s="233" t="s">
        <v>399</v>
      </c>
      <c r="G202" s="233"/>
      <c r="H202" s="233"/>
      <c r="I202" s="233"/>
      <c r="J202" s="157" t="s">
        <v>387</v>
      </c>
      <c r="K202" s="158">
        <v>41.39</v>
      </c>
      <c r="L202" s="234">
        <v>0</v>
      </c>
      <c r="M202" s="234"/>
      <c r="N202" s="235">
        <f>ROUND(L202*K202,2)</f>
        <v>0</v>
      </c>
      <c r="O202" s="235"/>
      <c r="P202" s="235"/>
      <c r="Q202" s="235"/>
      <c r="R202" s="129"/>
      <c r="T202" s="159" t="s">
        <v>5</v>
      </c>
      <c r="U202" s="43" t="s">
        <v>41</v>
      </c>
      <c r="V202" s="35"/>
      <c r="W202" s="160">
        <f>V202*K202</f>
        <v>0</v>
      </c>
      <c r="X202" s="160">
        <v>0</v>
      </c>
      <c r="Y202" s="160">
        <f>X202*K202</f>
        <v>0</v>
      </c>
      <c r="Z202" s="160">
        <v>0</v>
      </c>
      <c r="AA202" s="161">
        <f>Z202*K202</f>
        <v>0</v>
      </c>
      <c r="AR202" s="17" t="s">
        <v>155</v>
      </c>
      <c r="AT202" s="17" t="s">
        <v>151</v>
      </c>
      <c r="AU202" s="17" t="s">
        <v>97</v>
      </c>
      <c r="AY202" s="17" t="s">
        <v>150</v>
      </c>
      <c r="BE202" s="100">
        <f>IF(U202="základní",N202,0)</f>
        <v>0</v>
      </c>
      <c r="BF202" s="100">
        <f>IF(U202="snížená",N202,0)</f>
        <v>0</v>
      </c>
      <c r="BG202" s="100">
        <f>IF(U202="zákl. přenesená",N202,0)</f>
        <v>0</v>
      </c>
      <c r="BH202" s="100">
        <f>IF(U202="sníž. přenesená",N202,0)</f>
        <v>0</v>
      </c>
      <c r="BI202" s="100">
        <f>IF(U202="nulová",N202,0)</f>
        <v>0</v>
      </c>
      <c r="BJ202" s="17" t="s">
        <v>81</v>
      </c>
      <c r="BK202" s="100">
        <f>ROUND(L202*K202,2)</f>
        <v>0</v>
      </c>
      <c r="BL202" s="17" t="s">
        <v>155</v>
      </c>
      <c r="BM202" s="17" t="s">
        <v>400</v>
      </c>
    </row>
    <row r="203" spans="2:65" s="1" customFormat="1" ht="31.5" customHeight="1">
      <c r="B203" s="126"/>
      <c r="C203" s="155" t="s">
        <v>401</v>
      </c>
      <c r="D203" s="155" t="s">
        <v>151</v>
      </c>
      <c r="E203" s="156" t="s">
        <v>402</v>
      </c>
      <c r="F203" s="233" t="s">
        <v>403</v>
      </c>
      <c r="G203" s="233"/>
      <c r="H203" s="233"/>
      <c r="I203" s="233"/>
      <c r="J203" s="157" t="s">
        <v>387</v>
      </c>
      <c r="K203" s="158">
        <v>81.004000000000005</v>
      </c>
      <c r="L203" s="234">
        <v>0</v>
      </c>
      <c r="M203" s="234"/>
      <c r="N203" s="235">
        <f>ROUND(L203*K203,2)</f>
        <v>0</v>
      </c>
      <c r="O203" s="235"/>
      <c r="P203" s="235"/>
      <c r="Q203" s="235"/>
      <c r="R203" s="129"/>
      <c r="T203" s="159" t="s">
        <v>5</v>
      </c>
      <c r="U203" s="43" t="s">
        <v>41</v>
      </c>
      <c r="V203" s="35"/>
      <c r="W203" s="160">
        <f>V203*K203</f>
        <v>0</v>
      </c>
      <c r="X203" s="160">
        <v>0</v>
      </c>
      <c r="Y203" s="160">
        <f>X203*K203</f>
        <v>0</v>
      </c>
      <c r="Z203" s="160">
        <v>0</v>
      </c>
      <c r="AA203" s="161">
        <f>Z203*K203</f>
        <v>0</v>
      </c>
      <c r="AR203" s="17" t="s">
        <v>155</v>
      </c>
      <c r="AT203" s="17" t="s">
        <v>151</v>
      </c>
      <c r="AU203" s="17" t="s">
        <v>97</v>
      </c>
      <c r="AY203" s="17" t="s">
        <v>150</v>
      </c>
      <c r="BE203" s="100">
        <f>IF(U203="základní",N203,0)</f>
        <v>0</v>
      </c>
      <c r="BF203" s="100">
        <f>IF(U203="snížená",N203,0)</f>
        <v>0</v>
      </c>
      <c r="BG203" s="100">
        <f>IF(U203="zákl. přenesená",N203,0)</f>
        <v>0</v>
      </c>
      <c r="BH203" s="100">
        <f>IF(U203="sníž. přenesená",N203,0)</f>
        <v>0</v>
      </c>
      <c r="BI203" s="100">
        <f>IF(U203="nulová",N203,0)</f>
        <v>0</v>
      </c>
      <c r="BJ203" s="17" t="s">
        <v>81</v>
      </c>
      <c r="BK203" s="100">
        <f>ROUND(L203*K203,2)</f>
        <v>0</v>
      </c>
      <c r="BL203" s="17" t="s">
        <v>155</v>
      </c>
      <c r="BM203" s="17" t="s">
        <v>404</v>
      </c>
    </row>
    <row r="204" spans="2:65" s="9" customFormat="1" ht="29.85" customHeight="1">
      <c r="B204" s="144"/>
      <c r="C204" s="145"/>
      <c r="D204" s="154" t="s">
        <v>109</v>
      </c>
      <c r="E204" s="154"/>
      <c r="F204" s="154"/>
      <c r="G204" s="154"/>
      <c r="H204" s="154"/>
      <c r="I204" s="154"/>
      <c r="J204" s="154"/>
      <c r="K204" s="154"/>
      <c r="L204" s="154"/>
      <c r="M204" s="154"/>
      <c r="N204" s="244">
        <f>BK204</f>
        <v>0</v>
      </c>
      <c r="O204" s="245"/>
      <c r="P204" s="245"/>
      <c r="Q204" s="245"/>
      <c r="R204" s="147"/>
      <c r="T204" s="148"/>
      <c r="U204" s="145"/>
      <c r="V204" s="145"/>
      <c r="W204" s="149">
        <f>W205</f>
        <v>0</v>
      </c>
      <c r="X204" s="145"/>
      <c r="Y204" s="149">
        <f>Y205</f>
        <v>0</v>
      </c>
      <c r="Z204" s="145"/>
      <c r="AA204" s="150">
        <f>AA205</f>
        <v>0</v>
      </c>
      <c r="AR204" s="151" t="s">
        <v>81</v>
      </c>
      <c r="AT204" s="152" t="s">
        <v>75</v>
      </c>
      <c r="AU204" s="152" t="s">
        <v>81</v>
      </c>
      <c r="AY204" s="151" t="s">
        <v>150</v>
      </c>
      <c r="BK204" s="153">
        <f>BK205</f>
        <v>0</v>
      </c>
    </row>
    <row r="205" spans="2:65" s="1" customFormat="1" ht="22.5" customHeight="1">
      <c r="B205" s="126"/>
      <c r="C205" s="155" t="s">
        <v>405</v>
      </c>
      <c r="D205" s="155" t="s">
        <v>151</v>
      </c>
      <c r="E205" s="156" t="s">
        <v>406</v>
      </c>
      <c r="F205" s="233" t="s">
        <v>407</v>
      </c>
      <c r="G205" s="233"/>
      <c r="H205" s="233"/>
      <c r="I205" s="233"/>
      <c r="J205" s="157" t="s">
        <v>387</v>
      </c>
      <c r="K205" s="158">
        <v>29.103999999999999</v>
      </c>
      <c r="L205" s="234">
        <v>0</v>
      </c>
      <c r="M205" s="234"/>
      <c r="N205" s="235">
        <f>ROUND(L205*K205,2)</f>
        <v>0</v>
      </c>
      <c r="O205" s="235"/>
      <c r="P205" s="235"/>
      <c r="Q205" s="235"/>
      <c r="R205" s="129"/>
      <c r="T205" s="159" t="s">
        <v>5</v>
      </c>
      <c r="U205" s="43" t="s">
        <v>41</v>
      </c>
      <c r="V205" s="35"/>
      <c r="W205" s="160">
        <f>V205*K205</f>
        <v>0</v>
      </c>
      <c r="X205" s="160">
        <v>0</v>
      </c>
      <c r="Y205" s="160">
        <f>X205*K205</f>
        <v>0</v>
      </c>
      <c r="Z205" s="160">
        <v>0</v>
      </c>
      <c r="AA205" s="161">
        <f>Z205*K205</f>
        <v>0</v>
      </c>
      <c r="AR205" s="17" t="s">
        <v>155</v>
      </c>
      <c r="AT205" s="17" t="s">
        <v>151</v>
      </c>
      <c r="AU205" s="17" t="s">
        <v>97</v>
      </c>
      <c r="AY205" s="17" t="s">
        <v>150</v>
      </c>
      <c r="BE205" s="100">
        <f>IF(U205="základní",N205,0)</f>
        <v>0</v>
      </c>
      <c r="BF205" s="100">
        <f>IF(U205="snížená",N205,0)</f>
        <v>0</v>
      </c>
      <c r="BG205" s="100">
        <f>IF(U205="zákl. přenesená",N205,0)</f>
        <v>0</v>
      </c>
      <c r="BH205" s="100">
        <f>IF(U205="sníž. přenesená",N205,0)</f>
        <v>0</v>
      </c>
      <c r="BI205" s="100">
        <f>IF(U205="nulová",N205,0)</f>
        <v>0</v>
      </c>
      <c r="BJ205" s="17" t="s">
        <v>81</v>
      </c>
      <c r="BK205" s="100">
        <f>ROUND(L205*K205,2)</f>
        <v>0</v>
      </c>
      <c r="BL205" s="17" t="s">
        <v>155</v>
      </c>
      <c r="BM205" s="17" t="s">
        <v>408</v>
      </c>
    </row>
    <row r="206" spans="2:65" s="9" customFormat="1" ht="37.35" customHeight="1">
      <c r="B206" s="144"/>
      <c r="C206" s="145"/>
      <c r="D206" s="146" t="s">
        <v>110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246">
        <f>BK206</f>
        <v>0</v>
      </c>
      <c r="O206" s="247"/>
      <c r="P206" s="247"/>
      <c r="Q206" s="247"/>
      <c r="R206" s="147"/>
      <c r="T206" s="148"/>
      <c r="U206" s="145"/>
      <c r="V206" s="145"/>
      <c r="W206" s="149">
        <f>W207+W226+W232+W241+W243+W246+W259+W262+W266</f>
        <v>0</v>
      </c>
      <c r="X206" s="145"/>
      <c r="Y206" s="149">
        <f>Y207+Y226+Y232+Y241+Y243+Y246+Y259+Y262+Y266</f>
        <v>2.6340820000000003</v>
      </c>
      <c r="Z206" s="145"/>
      <c r="AA206" s="150">
        <f>AA207+AA226+AA232+AA241+AA243+AA246+AA259+AA262+AA266</f>
        <v>6.0502410000000006</v>
      </c>
      <c r="AR206" s="151" t="s">
        <v>97</v>
      </c>
      <c r="AT206" s="152" t="s">
        <v>75</v>
      </c>
      <c r="AU206" s="152" t="s">
        <v>76</v>
      </c>
      <c r="AY206" s="151" t="s">
        <v>150</v>
      </c>
      <c r="BK206" s="153">
        <f>BK207+BK226+BK232+BK241+BK243+BK246+BK259+BK262+BK266</f>
        <v>0</v>
      </c>
    </row>
    <row r="207" spans="2:65" s="9" customFormat="1" ht="19.899999999999999" customHeight="1">
      <c r="B207" s="144"/>
      <c r="C207" s="145"/>
      <c r="D207" s="154" t="s">
        <v>111</v>
      </c>
      <c r="E207" s="154"/>
      <c r="F207" s="154"/>
      <c r="G207" s="154"/>
      <c r="H207" s="154"/>
      <c r="I207" s="154"/>
      <c r="J207" s="154"/>
      <c r="K207" s="154"/>
      <c r="L207" s="154"/>
      <c r="M207" s="154"/>
      <c r="N207" s="242">
        <f>BK207</f>
        <v>0</v>
      </c>
      <c r="O207" s="243"/>
      <c r="P207" s="243"/>
      <c r="Q207" s="243"/>
      <c r="R207" s="147"/>
      <c r="T207" s="148"/>
      <c r="U207" s="145"/>
      <c r="V207" s="145"/>
      <c r="W207" s="149">
        <f>SUM(W208:W225)</f>
        <v>0</v>
      </c>
      <c r="X207" s="145"/>
      <c r="Y207" s="149">
        <f>SUM(Y208:Y225)</f>
        <v>1.1830339999999999</v>
      </c>
      <c r="Z207" s="145"/>
      <c r="AA207" s="150">
        <f>SUM(AA208:AA225)</f>
        <v>1.8980000000000001</v>
      </c>
      <c r="AR207" s="151" t="s">
        <v>97</v>
      </c>
      <c r="AT207" s="152" t="s">
        <v>75</v>
      </c>
      <c r="AU207" s="152" t="s">
        <v>81</v>
      </c>
      <c r="AY207" s="151" t="s">
        <v>150</v>
      </c>
      <c r="BK207" s="153">
        <f>SUM(BK208:BK225)</f>
        <v>0</v>
      </c>
    </row>
    <row r="208" spans="2:65" s="1" customFormat="1" ht="31.5" customHeight="1">
      <c r="B208" s="126"/>
      <c r="C208" s="155" t="s">
        <v>409</v>
      </c>
      <c r="D208" s="155" t="s">
        <v>151</v>
      </c>
      <c r="E208" s="156" t="s">
        <v>410</v>
      </c>
      <c r="F208" s="233" t="s">
        <v>411</v>
      </c>
      <c r="G208" s="233"/>
      <c r="H208" s="233"/>
      <c r="I208" s="233"/>
      <c r="J208" s="157" t="s">
        <v>154</v>
      </c>
      <c r="K208" s="158">
        <v>100</v>
      </c>
      <c r="L208" s="234">
        <v>0</v>
      </c>
      <c r="M208" s="234"/>
      <c r="N208" s="235">
        <f t="shared" ref="N208:N225" si="25">ROUND(L208*K208,2)</f>
        <v>0</v>
      </c>
      <c r="O208" s="235"/>
      <c r="P208" s="235"/>
      <c r="Q208" s="235"/>
      <c r="R208" s="129"/>
      <c r="T208" s="159" t="s">
        <v>5</v>
      </c>
      <c r="U208" s="43" t="s">
        <v>41</v>
      </c>
      <c r="V208" s="35"/>
      <c r="W208" s="160">
        <f t="shared" ref="W208:W225" si="26">V208*K208</f>
        <v>0</v>
      </c>
      <c r="X208" s="160">
        <v>0</v>
      </c>
      <c r="Y208" s="160">
        <f t="shared" ref="Y208:Y225" si="27">X208*K208</f>
        <v>0</v>
      </c>
      <c r="Z208" s="160">
        <v>6.0000000000000001E-3</v>
      </c>
      <c r="AA208" s="161">
        <f t="shared" ref="AA208:AA225" si="28">Z208*K208</f>
        <v>0.6</v>
      </c>
      <c r="AR208" s="17" t="s">
        <v>212</v>
      </c>
      <c r="AT208" s="17" t="s">
        <v>151</v>
      </c>
      <c r="AU208" s="17" t="s">
        <v>97</v>
      </c>
      <c r="AY208" s="17" t="s">
        <v>150</v>
      </c>
      <c r="BE208" s="100">
        <f t="shared" ref="BE208:BE225" si="29">IF(U208="základní",N208,0)</f>
        <v>0</v>
      </c>
      <c r="BF208" s="100">
        <f t="shared" ref="BF208:BF225" si="30">IF(U208="snížená",N208,0)</f>
        <v>0</v>
      </c>
      <c r="BG208" s="100">
        <f t="shared" ref="BG208:BG225" si="31">IF(U208="zákl. přenesená",N208,0)</f>
        <v>0</v>
      </c>
      <c r="BH208" s="100">
        <f t="shared" ref="BH208:BH225" si="32">IF(U208="sníž. přenesená",N208,0)</f>
        <v>0</v>
      </c>
      <c r="BI208" s="100">
        <f t="shared" ref="BI208:BI225" si="33">IF(U208="nulová",N208,0)</f>
        <v>0</v>
      </c>
      <c r="BJ208" s="17" t="s">
        <v>81</v>
      </c>
      <c r="BK208" s="100">
        <f t="shared" ref="BK208:BK225" si="34">ROUND(L208*K208,2)</f>
        <v>0</v>
      </c>
      <c r="BL208" s="17" t="s">
        <v>212</v>
      </c>
      <c r="BM208" s="17" t="s">
        <v>412</v>
      </c>
    </row>
    <row r="209" spans="2:65" s="1" customFormat="1" ht="44.25" customHeight="1">
      <c r="B209" s="126"/>
      <c r="C209" s="155" t="s">
        <v>413</v>
      </c>
      <c r="D209" s="155" t="s">
        <v>151</v>
      </c>
      <c r="E209" s="156" t="s">
        <v>414</v>
      </c>
      <c r="F209" s="233" t="s">
        <v>415</v>
      </c>
      <c r="G209" s="233"/>
      <c r="H209" s="233"/>
      <c r="I209" s="233"/>
      <c r="J209" s="157" t="s">
        <v>154</v>
      </c>
      <c r="K209" s="158">
        <v>617</v>
      </c>
      <c r="L209" s="234">
        <v>0</v>
      </c>
      <c r="M209" s="234"/>
      <c r="N209" s="235">
        <f t="shared" si="25"/>
        <v>0</v>
      </c>
      <c r="O209" s="235"/>
      <c r="P209" s="235"/>
      <c r="Q209" s="235"/>
      <c r="R209" s="129"/>
      <c r="T209" s="159" t="s">
        <v>5</v>
      </c>
      <c r="U209" s="43" t="s">
        <v>41</v>
      </c>
      <c r="V209" s="35"/>
      <c r="W209" s="160">
        <f t="shared" si="26"/>
        <v>0</v>
      </c>
      <c r="X209" s="160">
        <v>0</v>
      </c>
      <c r="Y209" s="160">
        <f t="shared" si="27"/>
        <v>0</v>
      </c>
      <c r="Z209" s="160">
        <v>2E-3</v>
      </c>
      <c r="AA209" s="161">
        <f t="shared" si="28"/>
        <v>1.234</v>
      </c>
      <c r="AR209" s="17" t="s">
        <v>212</v>
      </c>
      <c r="AT209" s="17" t="s">
        <v>151</v>
      </c>
      <c r="AU209" s="17" t="s">
        <v>97</v>
      </c>
      <c r="AY209" s="17" t="s">
        <v>150</v>
      </c>
      <c r="BE209" s="100">
        <f t="shared" si="29"/>
        <v>0</v>
      </c>
      <c r="BF209" s="100">
        <f t="shared" si="30"/>
        <v>0</v>
      </c>
      <c r="BG209" s="100">
        <f t="shared" si="31"/>
        <v>0</v>
      </c>
      <c r="BH209" s="100">
        <f t="shared" si="32"/>
        <v>0</v>
      </c>
      <c r="BI209" s="100">
        <f t="shared" si="33"/>
        <v>0</v>
      </c>
      <c r="BJ209" s="17" t="s">
        <v>81</v>
      </c>
      <c r="BK209" s="100">
        <f t="shared" si="34"/>
        <v>0</v>
      </c>
      <c r="BL209" s="17" t="s">
        <v>212</v>
      </c>
      <c r="BM209" s="17" t="s">
        <v>416</v>
      </c>
    </row>
    <row r="210" spans="2:65" s="1" customFormat="1" ht="31.5" customHeight="1">
      <c r="B210" s="126"/>
      <c r="C210" s="155" t="s">
        <v>417</v>
      </c>
      <c r="D210" s="155" t="s">
        <v>151</v>
      </c>
      <c r="E210" s="156" t="s">
        <v>418</v>
      </c>
      <c r="F210" s="233" t="s">
        <v>419</v>
      </c>
      <c r="G210" s="233"/>
      <c r="H210" s="233"/>
      <c r="I210" s="233"/>
      <c r="J210" s="157" t="s">
        <v>154</v>
      </c>
      <c r="K210" s="158">
        <v>32</v>
      </c>
      <c r="L210" s="234">
        <v>0</v>
      </c>
      <c r="M210" s="234"/>
      <c r="N210" s="235">
        <f t="shared" si="25"/>
        <v>0</v>
      </c>
      <c r="O210" s="235"/>
      <c r="P210" s="235"/>
      <c r="Q210" s="235"/>
      <c r="R210" s="129"/>
      <c r="T210" s="159" t="s">
        <v>5</v>
      </c>
      <c r="U210" s="43" t="s">
        <v>41</v>
      </c>
      <c r="V210" s="35"/>
      <c r="W210" s="160">
        <f t="shared" si="26"/>
        <v>0</v>
      </c>
      <c r="X210" s="160">
        <v>0</v>
      </c>
      <c r="Y210" s="160">
        <f t="shared" si="27"/>
        <v>0</v>
      </c>
      <c r="Z210" s="160">
        <v>2E-3</v>
      </c>
      <c r="AA210" s="161">
        <f t="shared" si="28"/>
        <v>6.4000000000000001E-2</v>
      </c>
      <c r="AR210" s="17" t="s">
        <v>212</v>
      </c>
      <c r="AT210" s="17" t="s">
        <v>151</v>
      </c>
      <c r="AU210" s="17" t="s">
        <v>97</v>
      </c>
      <c r="AY210" s="17" t="s">
        <v>150</v>
      </c>
      <c r="BE210" s="100">
        <f t="shared" si="29"/>
        <v>0</v>
      </c>
      <c r="BF210" s="100">
        <f t="shared" si="30"/>
        <v>0</v>
      </c>
      <c r="BG210" s="100">
        <f t="shared" si="31"/>
        <v>0</v>
      </c>
      <c r="BH210" s="100">
        <f t="shared" si="32"/>
        <v>0</v>
      </c>
      <c r="BI210" s="100">
        <f t="shared" si="33"/>
        <v>0</v>
      </c>
      <c r="BJ210" s="17" t="s">
        <v>81</v>
      </c>
      <c r="BK210" s="100">
        <f t="shared" si="34"/>
        <v>0</v>
      </c>
      <c r="BL210" s="17" t="s">
        <v>212</v>
      </c>
      <c r="BM210" s="17" t="s">
        <v>420</v>
      </c>
    </row>
    <row r="211" spans="2:65" s="1" customFormat="1" ht="31.5" customHeight="1">
      <c r="B211" s="126"/>
      <c r="C211" s="155" t="s">
        <v>421</v>
      </c>
      <c r="D211" s="155" t="s">
        <v>151</v>
      </c>
      <c r="E211" s="156" t="s">
        <v>422</v>
      </c>
      <c r="F211" s="233" t="s">
        <v>423</v>
      </c>
      <c r="G211" s="233"/>
      <c r="H211" s="233"/>
      <c r="I211" s="233"/>
      <c r="J211" s="157" t="s">
        <v>154</v>
      </c>
      <c r="K211" s="158">
        <v>82</v>
      </c>
      <c r="L211" s="234">
        <v>0</v>
      </c>
      <c r="M211" s="234"/>
      <c r="N211" s="235">
        <f t="shared" si="25"/>
        <v>0</v>
      </c>
      <c r="O211" s="235"/>
      <c r="P211" s="235"/>
      <c r="Q211" s="235"/>
      <c r="R211" s="129"/>
      <c r="T211" s="159" t="s">
        <v>5</v>
      </c>
      <c r="U211" s="43" t="s">
        <v>41</v>
      </c>
      <c r="V211" s="35"/>
      <c r="W211" s="160">
        <f t="shared" si="26"/>
        <v>0</v>
      </c>
      <c r="X211" s="160">
        <v>0</v>
      </c>
      <c r="Y211" s="160">
        <f t="shared" si="27"/>
        <v>0</v>
      </c>
      <c r="Z211" s="160">
        <v>0</v>
      </c>
      <c r="AA211" s="161">
        <f t="shared" si="28"/>
        <v>0</v>
      </c>
      <c r="AR211" s="17" t="s">
        <v>212</v>
      </c>
      <c r="AT211" s="17" t="s">
        <v>151</v>
      </c>
      <c r="AU211" s="17" t="s">
        <v>97</v>
      </c>
      <c r="AY211" s="17" t="s">
        <v>150</v>
      </c>
      <c r="BE211" s="100">
        <f t="shared" si="29"/>
        <v>0</v>
      </c>
      <c r="BF211" s="100">
        <f t="shared" si="30"/>
        <v>0</v>
      </c>
      <c r="BG211" s="100">
        <f t="shared" si="31"/>
        <v>0</v>
      </c>
      <c r="BH211" s="100">
        <f t="shared" si="32"/>
        <v>0</v>
      </c>
      <c r="BI211" s="100">
        <f t="shared" si="33"/>
        <v>0</v>
      </c>
      <c r="BJ211" s="17" t="s">
        <v>81</v>
      </c>
      <c r="BK211" s="100">
        <f t="shared" si="34"/>
        <v>0</v>
      </c>
      <c r="BL211" s="17" t="s">
        <v>212</v>
      </c>
      <c r="BM211" s="17" t="s">
        <v>424</v>
      </c>
    </row>
    <row r="212" spans="2:65" s="1" customFormat="1" ht="22.5" customHeight="1">
      <c r="B212" s="126"/>
      <c r="C212" s="162" t="s">
        <v>425</v>
      </c>
      <c r="D212" s="162" t="s">
        <v>161</v>
      </c>
      <c r="E212" s="163" t="s">
        <v>426</v>
      </c>
      <c r="F212" s="236" t="s">
        <v>427</v>
      </c>
      <c r="G212" s="236"/>
      <c r="H212" s="236"/>
      <c r="I212" s="236"/>
      <c r="J212" s="164" t="s">
        <v>387</v>
      </c>
      <c r="K212" s="165">
        <v>2.5000000000000001E-2</v>
      </c>
      <c r="L212" s="237">
        <v>0</v>
      </c>
      <c r="M212" s="237"/>
      <c r="N212" s="238">
        <f t="shared" si="25"/>
        <v>0</v>
      </c>
      <c r="O212" s="235"/>
      <c r="P212" s="235"/>
      <c r="Q212" s="235"/>
      <c r="R212" s="129"/>
      <c r="T212" s="159" t="s">
        <v>5</v>
      </c>
      <c r="U212" s="43" t="s">
        <v>41</v>
      </c>
      <c r="V212" s="35"/>
      <c r="W212" s="160">
        <f t="shared" si="26"/>
        <v>0</v>
      </c>
      <c r="X212" s="160">
        <v>1</v>
      </c>
      <c r="Y212" s="160">
        <f t="shared" si="27"/>
        <v>2.5000000000000001E-2</v>
      </c>
      <c r="Z212" s="160">
        <v>0</v>
      </c>
      <c r="AA212" s="161">
        <f t="shared" si="28"/>
        <v>0</v>
      </c>
      <c r="AR212" s="17" t="s">
        <v>271</v>
      </c>
      <c r="AT212" s="17" t="s">
        <v>161</v>
      </c>
      <c r="AU212" s="17" t="s">
        <v>97</v>
      </c>
      <c r="AY212" s="17" t="s">
        <v>150</v>
      </c>
      <c r="BE212" s="100">
        <f t="shared" si="29"/>
        <v>0</v>
      </c>
      <c r="BF212" s="100">
        <f t="shared" si="30"/>
        <v>0</v>
      </c>
      <c r="BG212" s="100">
        <f t="shared" si="31"/>
        <v>0</v>
      </c>
      <c r="BH212" s="100">
        <f t="shared" si="32"/>
        <v>0</v>
      </c>
      <c r="BI212" s="100">
        <f t="shared" si="33"/>
        <v>0</v>
      </c>
      <c r="BJ212" s="17" t="s">
        <v>81</v>
      </c>
      <c r="BK212" s="100">
        <f t="shared" si="34"/>
        <v>0</v>
      </c>
      <c r="BL212" s="17" t="s">
        <v>212</v>
      </c>
      <c r="BM212" s="17" t="s">
        <v>428</v>
      </c>
    </row>
    <row r="213" spans="2:65" s="1" customFormat="1" ht="31.5" customHeight="1">
      <c r="B213" s="126"/>
      <c r="C213" s="155" t="s">
        <v>429</v>
      </c>
      <c r="D213" s="155" t="s">
        <v>151</v>
      </c>
      <c r="E213" s="156" t="s">
        <v>430</v>
      </c>
      <c r="F213" s="233" t="s">
        <v>431</v>
      </c>
      <c r="G213" s="233"/>
      <c r="H213" s="233"/>
      <c r="I213" s="233"/>
      <c r="J213" s="157" t="s">
        <v>154</v>
      </c>
      <c r="K213" s="158">
        <v>60.5</v>
      </c>
      <c r="L213" s="234">
        <v>0</v>
      </c>
      <c r="M213" s="234"/>
      <c r="N213" s="235">
        <f t="shared" si="25"/>
        <v>0</v>
      </c>
      <c r="O213" s="235"/>
      <c r="P213" s="235"/>
      <c r="Q213" s="235"/>
      <c r="R213" s="129"/>
      <c r="T213" s="159" t="s">
        <v>5</v>
      </c>
      <c r="U213" s="43" t="s">
        <v>41</v>
      </c>
      <c r="V213" s="35"/>
      <c r="W213" s="160">
        <f t="shared" si="26"/>
        <v>0</v>
      </c>
      <c r="X213" s="160">
        <v>0</v>
      </c>
      <c r="Y213" s="160">
        <f t="shared" si="27"/>
        <v>0</v>
      </c>
      <c r="Z213" s="160">
        <v>0</v>
      </c>
      <c r="AA213" s="161">
        <f t="shared" si="28"/>
        <v>0</v>
      </c>
      <c r="AR213" s="17" t="s">
        <v>212</v>
      </c>
      <c r="AT213" s="17" t="s">
        <v>151</v>
      </c>
      <c r="AU213" s="17" t="s">
        <v>97</v>
      </c>
      <c r="AY213" s="17" t="s">
        <v>150</v>
      </c>
      <c r="BE213" s="100">
        <f t="shared" si="29"/>
        <v>0</v>
      </c>
      <c r="BF213" s="100">
        <f t="shared" si="30"/>
        <v>0</v>
      </c>
      <c r="BG213" s="100">
        <f t="shared" si="31"/>
        <v>0</v>
      </c>
      <c r="BH213" s="100">
        <f t="shared" si="32"/>
        <v>0</v>
      </c>
      <c r="BI213" s="100">
        <f t="shared" si="33"/>
        <v>0</v>
      </c>
      <c r="BJ213" s="17" t="s">
        <v>81</v>
      </c>
      <c r="BK213" s="100">
        <f t="shared" si="34"/>
        <v>0</v>
      </c>
      <c r="BL213" s="17" t="s">
        <v>212</v>
      </c>
      <c r="BM213" s="17" t="s">
        <v>432</v>
      </c>
    </row>
    <row r="214" spans="2:65" s="1" customFormat="1" ht="31.5" customHeight="1">
      <c r="B214" s="126"/>
      <c r="C214" s="162" t="s">
        <v>433</v>
      </c>
      <c r="D214" s="162" t="s">
        <v>161</v>
      </c>
      <c r="E214" s="163" t="s">
        <v>434</v>
      </c>
      <c r="F214" s="236" t="s">
        <v>435</v>
      </c>
      <c r="G214" s="236"/>
      <c r="H214" s="236"/>
      <c r="I214" s="236"/>
      <c r="J214" s="164" t="s">
        <v>154</v>
      </c>
      <c r="K214" s="165">
        <v>69.575000000000003</v>
      </c>
      <c r="L214" s="237">
        <v>0</v>
      </c>
      <c r="M214" s="237"/>
      <c r="N214" s="238">
        <f t="shared" si="25"/>
        <v>0</v>
      </c>
      <c r="O214" s="235"/>
      <c r="P214" s="235"/>
      <c r="Q214" s="235"/>
      <c r="R214" s="129"/>
      <c r="T214" s="159" t="s">
        <v>5</v>
      </c>
      <c r="U214" s="43" t="s">
        <v>41</v>
      </c>
      <c r="V214" s="35"/>
      <c r="W214" s="160">
        <f t="shared" si="26"/>
        <v>0</v>
      </c>
      <c r="X214" s="160">
        <v>3.0000000000000001E-3</v>
      </c>
      <c r="Y214" s="160">
        <f t="shared" si="27"/>
        <v>0.20872500000000002</v>
      </c>
      <c r="Z214" s="160">
        <v>0</v>
      </c>
      <c r="AA214" s="161">
        <f t="shared" si="28"/>
        <v>0</v>
      </c>
      <c r="AR214" s="17" t="s">
        <v>271</v>
      </c>
      <c r="AT214" s="17" t="s">
        <v>161</v>
      </c>
      <c r="AU214" s="17" t="s">
        <v>97</v>
      </c>
      <c r="AY214" s="17" t="s">
        <v>150</v>
      </c>
      <c r="BE214" s="100">
        <f t="shared" si="29"/>
        <v>0</v>
      </c>
      <c r="BF214" s="100">
        <f t="shared" si="30"/>
        <v>0</v>
      </c>
      <c r="BG214" s="100">
        <f t="shared" si="31"/>
        <v>0</v>
      </c>
      <c r="BH214" s="100">
        <f t="shared" si="32"/>
        <v>0</v>
      </c>
      <c r="BI214" s="100">
        <f t="shared" si="33"/>
        <v>0</v>
      </c>
      <c r="BJ214" s="17" t="s">
        <v>81</v>
      </c>
      <c r="BK214" s="100">
        <f t="shared" si="34"/>
        <v>0</v>
      </c>
      <c r="BL214" s="17" t="s">
        <v>212</v>
      </c>
      <c r="BM214" s="17" t="s">
        <v>436</v>
      </c>
    </row>
    <row r="215" spans="2:65" s="1" customFormat="1" ht="31.5" customHeight="1">
      <c r="B215" s="126"/>
      <c r="C215" s="155" t="s">
        <v>437</v>
      </c>
      <c r="D215" s="155" t="s">
        <v>151</v>
      </c>
      <c r="E215" s="156" t="s">
        <v>438</v>
      </c>
      <c r="F215" s="233" t="s">
        <v>439</v>
      </c>
      <c r="G215" s="233"/>
      <c r="H215" s="233"/>
      <c r="I215" s="233"/>
      <c r="J215" s="157" t="s">
        <v>154</v>
      </c>
      <c r="K215" s="158">
        <v>124.5</v>
      </c>
      <c r="L215" s="234">
        <v>0</v>
      </c>
      <c r="M215" s="234"/>
      <c r="N215" s="235">
        <f t="shared" si="25"/>
        <v>0</v>
      </c>
      <c r="O215" s="235"/>
      <c r="P215" s="235"/>
      <c r="Q215" s="235"/>
      <c r="R215" s="129"/>
      <c r="T215" s="159" t="s">
        <v>5</v>
      </c>
      <c r="U215" s="43" t="s">
        <v>41</v>
      </c>
      <c r="V215" s="35"/>
      <c r="W215" s="160">
        <f t="shared" si="26"/>
        <v>0</v>
      </c>
      <c r="X215" s="160">
        <v>8.8000000000000003E-4</v>
      </c>
      <c r="Y215" s="160">
        <f t="shared" si="27"/>
        <v>0.10956</v>
      </c>
      <c r="Z215" s="160">
        <v>0</v>
      </c>
      <c r="AA215" s="161">
        <f t="shared" si="28"/>
        <v>0</v>
      </c>
      <c r="AR215" s="17" t="s">
        <v>212</v>
      </c>
      <c r="AT215" s="17" t="s">
        <v>151</v>
      </c>
      <c r="AU215" s="17" t="s">
        <v>97</v>
      </c>
      <c r="AY215" s="17" t="s">
        <v>150</v>
      </c>
      <c r="BE215" s="100">
        <f t="shared" si="29"/>
        <v>0</v>
      </c>
      <c r="BF215" s="100">
        <f t="shared" si="30"/>
        <v>0</v>
      </c>
      <c r="BG215" s="100">
        <f t="shared" si="31"/>
        <v>0</v>
      </c>
      <c r="BH215" s="100">
        <f t="shared" si="32"/>
        <v>0</v>
      </c>
      <c r="BI215" s="100">
        <f t="shared" si="33"/>
        <v>0</v>
      </c>
      <c r="BJ215" s="17" t="s">
        <v>81</v>
      </c>
      <c r="BK215" s="100">
        <f t="shared" si="34"/>
        <v>0</v>
      </c>
      <c r="BL215" s="17" t="s">
        <v>212</v>
      </c>
      <c r="BM215" s="17" t="s">
        <v>440</v>
      </c>
    </row>
    <row r="216" spans="2:65" s="1" customFormat="1" ht="31.5" customHeight="1">
      <c r="B216" s="126"/>
      <c r="C216" s="162" t="s">
        <v>441</v>
      </c>
      <c r="D216" s="162" t="s">
        <v>161</v>
      </c>
      <c r="E216" s="163" t="s">
        <v>442</v>
      </c>
      <c r="F216" s="236" t="s">
        <v>443</v>
      </c>
      <c r="G216" s="236"/>
      <c r="H216" s="236"/>
      <c r="I216" s="236"/>
      <c r="J216" s="164" t="s">
        <v>154</v>
      </c>
      <c r="K216" s="165">
        <v>106.375</v>
      </c>
      <c r="L216" s="237">
        <v>0</v>
      </c>
      <c r="M216" s="237"/>
      <c r="N216" s="238">
        <f t="shared" si="25"/>
        <v>0</v>
      </c>
      <c r="O216" s="235"/>
      <c r="P216" s="235"/>
      <c r="Q216" s="235"/>
      <c r="R216" s="129"/>
      <c r="T216" s="159" t="s">
        <v>5</v>
      </c>
      <c r="U216" s="43" t="s">
        <v>41</v>
      </c>
      <c r="V216" s="35"/>
      <c r="W216" s="160">
        <f t="shared" si="26"/>
        <v>0</v>
      </c>
      <c r="X216" s="160">
        <v>4.4999999999999997E-3</v>
      </c>
      <c r="Y216" s="160">
        <f t="shared" si="27"/>
        <v>0.47868749999999999</v>
      </c>
      <c r="Z216" s="160">
        <v>0</v>
      </c>
      <c r="AA216" s="161">
        <f t="shared" si="28"/>
        <v>0</v>
      </c>
      <c r="AR216" s="17" t="s">
        <v>271</v>
      </c>
      <c r="AT216" s="17" t="s">
        <v>161</v>
      </c>
      <c r="AU216" s="17" t="s">
        <v>97</v>
      </c>
      <c r="AY216" s="17" t="s">
        <v>150</v>
      </c>
      <c r="BE216" s="100">
        <f t="shared" si="29"/>
        <v>0</v>
      </c>
      <c r="BF216" s="100">
        <f t="shared" si="30"/>
        <v>0</v>
      </c>
      <c r="BG216" s="100">
        <f t="shared" si="31"/>
        <v>0</v>
      </c>
      <c r="BH216" s="100">
        <f t="shared" si="32"/>
        <v>0</v>
      </c>
      <c r="BI216" s="100">
        <f t="shared" si="33"/>
        <v>0</v>
      </c>
      <c r="BJ216" s="17" t="s">
        <v>81</v>
      </c>
      <c r="BK216" s="100">
        <f t="shared" si="34"/>
        <v>0</v>
      </c>
      <c r="BL216" s="17" t="s">
        <v>212</v>
      </c>
      <c r="BM216" s="17" t="s">
        <v>444</v>
      </c>
    </row>
    <row r="217" spans="2:65" s="1" customFormat="1" ht="31.5" customHeight="1">
      <c r="B217" s="126"/>
      <c r="C217" s="162" t="s">
        <v>445</v>
      </c>
      <c r="D217" s="162" t="s">
        <v>161</v>
      </c>
      <c r="E217" s="163" t="s">
        <v>446</v>
      </c>
      <c r="F217" s="236" t="s">
        <v>447</v>
      </c>
      <c r="G217" s="236"/>
      <c r="H217" s="236"/>
      <c r="I217" s="236"/>
      <c r="J217" s="164" t="s">
        <v>154</v>
      </c>
      <c r="K217" s="165">
        <v>36.799999999999997</v>
      </c>
      <c r="L217" s="237">
        <v>0</v>
      </c>
      <c r="M217" s="237"/>
      <c r="N217" s="238">
        <f t="shared" si="25"/>
        <v>0</v>
      </c>
      <c r="O217" s="235"/>
      <c r="P217" s="235"/>
      <c r="Q217" s="235"/>
      <c r="R217" s="129"/>
      <c r="T217" s="159" t="s">
        <v>5</v>
      </c>
      <c r="U217" s="43" t="s">
        <v>41</v>
      </c>
      <c r="V217" s="35"/>
      <c r="W217" s="160">
        <f t="shared" si="26"/>
        <v>0</v>
      </c>
      <c r="X217" s="160">
        <v>5.1999999999999998E-3</v>
      </c>
      <c r="Y217" s="160">
        <f t="shared" si="27"/>
        <v>0.19135999999999997</v>
      </c>
      <c r="Z217" s="160">
        <v>0</v>
      </c>
      <c r="AA217" s="161">
        <f t="shared" si="28"/>
        <v>0</v>
      </c>
      <c r="AR217" s="17" t="s">
        <v>271</v>
      </c>
      <c r="AT217" s="17" t="s">
        <v>161</v>
      </c>
      <c r="AU217" s="17" t="s">
        <v>97</v>
      </c>
      <c r="AY217" s="17" t="s">
        <v>150</v>
      </c>
      <c r="BE217" s="100">
        <f t="shared" si="29"/>
        <v>0</v>
      </c>
      <c r="BF217" s="100">
        <f t="shared" si="30"/>
        <v>0</v>
      </c>
      <c r="BG217" s="100">
        <f t="shared" si="31"/>
        <v>0</v>
      </c>
      <c r="BH217" s="100">
        <f t="shared" si="32"/>
        <v>0</v>
      </c>
      <c r="BI217" s="100">
        <f t="shared" si="33"/>
        <v>0</v>
      </c>
      <c r="BJ217" s="17" t="s">
        <v>81</v>
      </c>
      <c r="BK217" s="100">
        <f t="shared" si="34"/>
        <v>0</v>
      </c>
      <c r="BL217" s="17" t="s">
        <v>212</v>
      </c>
      <c r="BM217" s="17" t="s">
        <v>448</v>
      </c>
    </row>
    <row r="218" spans="2:65" s="1" customFormat="1" ht="31.5" customHeight="1">
      <c r="B218" s="126"/>
      <c r="C218" s="155" t="s">
        <v>449</v>
      </c>
      <c r="D218" s="155" t="s">
        <v>151</v>
      </c>
      <c r="E218" s="156" t="s">
        <v>450</v>
      </c>
      <c r="F218" s="233" t="s">
        <v>451</v>
      </c>
      <c r="G218" s="233"/>
      <c r="H218" s="233"/>
      <c r="I218" s="233"/>
      <c r="J218" s="157" t="s">
        <v>154</v>
      </c>
      <c r="K218" s="158">
        <v>13.7</v>
      </c>
      <c r="L218" s="234">
        <v>0</v>
      </c>
      <c r="M218" s="234"/>
      <c r="N218" s="235">
        <f t="shared" si="25"/>
        <v>0</v>
      </c>
      <c r="O218" s="235"/>
      <c r="P218" s="235"/>
      <c r="Q218" s="235"/>
      <c r="R218" s="129"/>
      <c r="T218" s="159" t="s">
        <v>5</v>
      </c>
      <c r="U218" s="43" t="s">
        <v>41</v>
      </c>
      <c r="V218" s="35"/>
      <c r="W218" s="160">
        <f t="shared" si="26"/>
        <v>0</v>
      </c>
      <c r="X218" s="160">
        <v>0</v>
      </c>
      <c r="Y218" s="160">
        <f t="shared" si="27"/>
        <v>0</v>
      </c>
      <c r="Z218" s="160">
        <v>0</v>
      </c>
      <c r="AA218" s="161">
        <f t="shared" si="28"/>
        <v>0</v>
      </c>
      <c r="AR218" s="17" t="s">
        <v>212</v>
      </c>
      <c r="AT218" s="17" t="s">
        <v>151</v>
      </c>
      <c r="AU218" s="17" t="s">
        <v>97</v>
      </c>
      <c r="AY218" s="17" t="s">
        <v>150</v>
      </c>
      <c r="BE218" s="100">
        <f t="shared" si="29"/>
        <v>0</v>
      </c>
      <c r="BF218" s="100">
        <f t="shared" si="30"/>
        <v>0</v>
      </c>
      <c r="BG218" s="100">
        <f t="shared" si="31"/>
        <v>0</v>
      </c>
      <c r="BH218" s="100">
        <f t="shared" si="32"/>
        <v>0</v>
      </c>
      <c r="BI218" s="100">
        <f t="shared" si="33"/>
        <v>0</v>
      </c>
      <c r="BJ218" s="17" t="s">
        <v>81</v>
      </c>
      <c r="BK218" s="100">
        <f t="shared" si="34"/>
        <v>0</v>
      </c>
      <c r="BL218" s="17" t="s">
        <v>212</v>
      </c>
      <c r="BM218" s="17" t="s">
        <v>452</v>
      </c>
    </row>
    <row r="219" spans="2:65" s="1" customFormat="1" ht="22.5" customHeight="1">
      <c r="B219" s="126"/>
      <c r="C219" s="162" t="s">
        <v>453</v>
      </c>
      <c r="D219" s="162" t="s">
        <v>161</v>
      </c>
      <c r="E219" s="163" t="s">
        <v>426</v>
      </c>
      <c r="F219" s="236" t="s">
        <v>427</v>
      </c>
      <c r="G219" s="236"/>
      <c r="H219" s="236"/>
      <c r="I219" s="236"/>
      <c r="J219" s="164" t="s">
        <v>387</v>
      </c>
      <c r="K219" s="165">
        <v>4.0000000000000001E-3</v>
      </c>
      <c r="L219" s="237">
        <v>0</v>
      </c>
      <c r="M219" s="237"/>
      <c r="N219" s="238">
        <f t="shared" si="25"/>
        <v>0</v>
      </c>
      <c r="O219" s="235"/>
      <c r="P219" s="235"/>
      <c r="Q219" s="235"/>
      <c r="R219" s="129"/>
      <c r="T219" s="159" t="s">
        <v>5</v>
      </c>
      <c r="U219" s="43" t="s">
        <v>41</v>
      </c>
      <c r="V219" s="35"/>
      <c r="W219" s="160">
        <f t="shared" si="26"/>
        <v>0</v>
      </c>
      <c r="X219" s="160">
        <v>1</v>
      </c>
      <c r="Y219" s="160">
        <f t="shared" si="27"/>
        <v>4.0000000000000001E-3</v>
      </c>
      <c r="Z219" s="160">
        <v>0</v>
      </c>
      <c r="AA219" s="161">
        <f t="shared" si="28"/>
        <v>0</v>
      </c>
      <c r="AR219" s="17" t="s">
        <v>271</v>
      </c>
      <c r="AT219" s="17" t="s">
        <v>161</v>
      </c>
      <c r="AU219" s="17" t="s">
        <v>97</v>
      </c>
      <c r="AY219" s="17" t="s">
        <v>150</v>
      </c>
      <c r="BE219" s="100">
        <f t="shared" si="29"/>
        <v>0</v>
      </c>
      <c r="BF219" s="100">
        <f t="shared" si="30"/>
        <v>0</v>
      </c>
      <c r="BG219" s="100">
        <f t="shared" si="31"/>
        <v>0</v>
      </c>
      <c r="BH219" s="100">
        <f t="shared" si="32"/>
        <v>0</v>
      </c>
      <c r="BI219" s="100">
        <f t="shared" si="33"/>
        <v>0</v>
      </c>
      <c r="BJ219" s="17" t="s">
        <v>81</v>
      </c>
      <c r="BK219" s="100">
        <f t="shared" si="34"/>
        <v>0</v>
      </c>
      <c r="BL219" s="17" t="s">
        <v>212</v>
      </c>
      <c r="BM219" s="17" t="s">
        <v>454</v>
      </c>
    </row>
    <row r="220" spans="2:65" s="1" customFormat="1" ht="31.5" customHeight="1">
      <c r="B220" s="126"/>
      <c r="C220" s="155" t="s">
        <v>455</v>
      </c>
      <c r="D220" s="155" t="s">
        <v>151</v>
      </c>
      <c r="E220" s="156" t="s">
        <v>456</v>
      </c>
      <c r="F220" s="233" t="s">
        <v>457</v>
      </c>
      <c r="G220" s="233"/>
      <c r="H220" s="233"/>
      <c r="I220" s="233"/>
      <c r="J220" s="157" t="s">
        <v>154</v>
      </c>
      <c r="K220" s="158">
        <v>13.7</v>
      </c>
      <c r="L220" s="234">
        <v>0</v>
      </c>
      <c r="M220" s="234"/>
      <c r="N220" s="235">
        <f t="shared" si="25"/>
        <v>0</v>
      </c>
      <c r="O220" s="235"/>
      <c r="P220" s="235"/>
      <c r="Q220" s="235"/>
      <c r="R220" s="129"/>
      <c r="T220" s="159" t="s">
        <v>5</v>
      </c>
      <c r="U220" s="43" t="s">
        <v>41</v>
      </c>
      <c r="V220" s="35"/>
      <c r="W220" s="160">
        <f t="shared" si="26"/>
        <v>0</v>
      </c>
      <c r="X220" s="160">
        <v>9.3999999999999997E-4</v>
      </c>
      <c r="Y220" s="160">
        <f t="shared" si="27"/>
        <v>1.2877999999999999E-2</v>
      </c>
      <c r="Z220" s="160">
        <v>0</v>
      </c>
      <c r="AA220" s="161">
        <f t="shared" si="28"/>
        <v>0</v>
      </c>
      <c r="AR220" s="17" t="s">
        <v>212</v>
      </c>
      <c r="AT220" s="17" t="s">
        <v>151</v>
      </c>
      <c r="AU220" s="17" t="s">
        <v>97</v>
      </c>
      <c r="AY220" s="17" t="s">
        <v>150</v>
      </c>
      <c r="BE220" s="100">
        <f t="shared" si="29"/>
        <v>0</v>
      </c>
      <c r="BF220" s="100">
        <f t="shared" si="30"/>
        <v>0</v>
      </c>
      <c r="BG220" s="100">
        <f t="shared" si="31"/>
        <v>0</v>
      </c>
      <c r="BH220" s="100">
        <f t="shared" si="32"/>
        <v>0</v>
      </c>
      <c r="BI220" s="100">
        <f t="shared" si="33"/>
        <v>0</v>
      </c>
      <c r="BJ220" s="17" t="s">
        <v>81</v>
      </c>
      <c r="BK220" s="100">
        <f t="shared" si="34"/>
        <v>0</v>
      </c>
      <c r="BL220" s="17" t="s">
        <v>212</v>
      </c>
      <c r="BM220" s="17" t="s">
        <v>458</v>
      </c>
    </row>
    <row r="221" spans="2:65" s="1" customFormat="1" ht="31.5" customHeight="1">
      <c r="B221" s="126"/>
      <c r="C221" s="162" t="s">
        <v>459</v>
      </c>
      <c r="D221" s="162" t="s">
        <v>161</v>
      </c>
      <c r="E221" s="163" t="s">
        <v>442</v>
      </c>
      <c r="F221" s="236" t="s">
        <v>443</v>
      </c>
      <c r="G221" s="236"/>
      <c r="H221" s="236"/>
      <c r="I221" s="236"/>
      <c r="J221" s="164" t="s">
        <v>154</v>
      </c>
      <c r="K221" s="165">
        <v>15.755000000000001</v>
      </c>
      <c r="L221" s="237">
        <v>0</v>
      </c>
      <c r="M221" s="237"/>
      <c r="N221" s="238">
        <f t="shared" si="25"/>
        <v>0</v>
      </c>
      <c r="O221" s="235"/>
      <c r="P221" s="235"/>
      <c r="Q221" s="235"/>
      <c r="R221" s="129"/>
      <c r="T221" s="159" t="s">
        <v>5</v>
      </c>
      <c r="U221" s="43" t="s">
        <v>41</v>
      </c>
      <c r="V221" s="35"/>
      <c r="W221" s="160">
        <f t="shared" si="26"/>
        <v>0</v>
      </c>
      <c r="X221" s="160">
        <v>4.4999999999999997E-3</v>
      </c>
      <c r="Y221" s="160">
        <f t="shared" si="27"/>
        <v>7.0897500000000002E-2</v>
      </c>
      <c r="Z221" s="160">
        <v>0</v>
      </c>
      <c r="AA221" s="161">
        <f t="shared" si="28"/>
        <v>0</v>
      </c>
      <c r="AR221" s="17" t="s">
        <v>271</v>
      </c>
      <c r="AT221" s="17" t="s">
        <v>161</v>
      </c>
      <c r="AU221" s="17" t="s">
        <v>97</v>
      </c>
      <c r="AY221" s="17" t="s">
        <v>150</v>
      </c>
      <c r="BE221" s="100">
        <f t="shared" si="29"/>
        <v>0</v>
      </c>
      <c r="BF221" s="100">
        <f t="shared" si="30"/>
        <v>0</v>
      </c>
      <c r="BG221" s="100">
        <f t="shared" si="31"/>
        <v>0</v>
      </c>
      <c r="BH221" s="100">
        <f t="shared" si="32"/>
        <v>0</v>
      </c>
      <c r="BI221" s="100">
        <f t="shared" si="33"/>
        <v>0</v>
      </c>
      <c r="BJ221" s="17" t="s">
        <v>81</v>
      </c>
      <c r="BK221" s="100">
        <f t="shared" si="34"/>
        <v>0</v>
      </c>
      <c r="BL221" s="17" t="s">
        <v>212</v>
      </c>
      <c r="BM221" s="17" t="s">
        <v>460</v>
      </c>
    </row>
    <row r="222" spans="2:65" s="1" customFormat="1" ht="31.5" customHeight="1">
      <c r="B222" s="126"/>
      <c r="C222" s="162" t="s">
        <v>461</v>
      </c>
      <c r="D222" s="162" t="s">
        <v>161</v>
      </c>
      <c r="E222" s="163" t="s">
        <v>446</v>
      </c>
      <c r="F222" s="236" t="s">
        <v>447</v>
      </c>
      <c r="G222" s="236"/>
      <c r="H222" s="236"/>
      <c r="I222" s="236"/>
      <c r="J222" s="164" t="s">
        <v>154</v>
      </c>
      <c r="K222" s="165">
        <v>15.755000000000001</v>
      </c>
      <c r="L222" s="237">
        <v>0</v>
      </c>
      <c r="M222" s="237"/>
      <c r="N222" s="238">
        <f t="shared" si="25"/>
        <v>0</v>
      </c>
      <c r="O222" s="235"/>
      <c r="P222" s="235"/>
      <c r="Q222" s="235"/>
      <c r="R222" s="129"/>
      <c r="T222" s="159" t="s">
        <v>5</v>
      </c>
      <c r="U222" s="43" t="s">
        <v>41</v>
      </c>
      <c r="V222" s="35"/>
      <c r="W222" s="160">
        <f t="shared" si="26"/>
        <v>0</v>
      </c>
      <c r="X222" s="160">
        <v>5.1999999999999998E-3</v>
      </c>
      <c r="Y222" s="160">
        <f t="shared" si="27"/>
        <v>8.1925999999999999E-2</v>
      </c>
      <c r="Z222" s="160">
        <v>0</v>
      </c>
      <c r="AA222" s="161">
        <f t="shared" si="28"/>
        <v>0</v>
      </c>
      <c r="AR222" s="17" t="s">
        <v>271</v>
      </c>
      <c r="AT222" s="17" t="s">
        <v>161</v>
      </c>
      <c r="AU222" s="17" t="s">
        <v>97</v>
      </c>
      <c r="AY222" s="17" t="s">
        <v>150</v>
      </c>
      <c r="BE222" s="100">
        <f t="shared" si="29"/>
        <v>0</v>
      </c>
      <c r="BF222" s="100">
        <f t="shared" si="30"/>
        <v>0</v>
      </c>
      <c r="BG222" s="100">
        <f t="shared" si="31"/>
        <v>0</v>
      </c>
      <c r="BH222" s="100">
        <f t="shared" si="32"/>
        <v>0</v>
      </c>
      <c r="BI222" s="100">
        <f t="shared" si="33"/>
        <v>0</v>
      </c>
      <c r="BJ222" s="17" t="s">
        <v>81</v>
      </c>
      <c r="BK222" s="100">
        <f t="shared" si="34"/>
        <v>0</v>
      </c>
      <c r="BL222" s="17" t="s">
        <v>212</v>
      </c>
      <c r="BM222" s="17" t="s">
        <v>462</v>
      </c>
    </row>
    <row r="223" spans="2:65" s="1" customFormat="1" ht="31.5" customHeight="1">
      <c r="B223" s="126"/>
      <c r="C223" s="155" t="s">
        <v>463</v>
      </c>
      <c r="D223" s="155" t="s">
        <v>151</v>
      </c>
      <c r="E223" s="156" t="s">
        <v>464</v>
      </c>
      <c r="F223" s="233" t="s">
        <v>465</v>
      </c>
      <c r="G223" s="233"/>
      <c r="H223" s="233"/>
      <c r="I223" s="233"/>
      <c r="J223" s="157" t="s">
        <v>154</v>
      </c>
      <c r="K223" s="158">
        <v>13.7</v>
      </c>
      <c r="L223" s="234">
        <v>0</v>
      </c>
      <c r="M223" s="234"/>
      <c r="N223" s="235">
        <f t="shared" si="25"/>
        <v>0</v>
      </c>
      <c r="O223" s="235"/>
      <c r="P223" s="235"/>
      <c r="Q223" s="235"/>
      <c r="R223" s="129"/>
      <c r="T223" s="159" t="s">
        <v>5</v>
      </c>
      <c r="U223" s="43" t="s">
        <v>41</v>
      </c>
      <c r="V223" s="35"/>
      <c r="W223" s="160">
        <f t="shared" si="26"/>
        <v>0</v>
      </c>
      <c r="X223" s="160">
        <v>0</v>
      </c>
      <c r="Y223" s="160">
        <f t="shared" si="27"/>
        <v>0</v>
      </c>
      <c r="Z223" s="160">
        <v>0</v>
      </c>
      <c r="AA223" s="161">
        <f t="shared" si="28"/>
        <v>0</v>
      </c>
      <c r="AR223" s="17" t="s">
        <v>212</v>
      </c>
      <c r="AT223" s="17" t="s">
        <v>151</v>
      </c>
      <c r="AU223" s="17" t="s">
        <v>97</v>
      </c>
      <c r="AY223" s="17" t="s">
        <v>150</v>
      </c>
      <c r="BE223" s="100">
        <f t="shared" si="29"/>
        <v>0</v>
      </c>
      <c r="BF223" s="100">
        <f t="shared" si="30"/>
        <v>0</v>
      </c>
      <c r="BG223" s="100">
        <f t="shared" si="31"/>
        <v>0</v>
      </c>
      <c r="BH223" s="100">
        <f t="shared" si="32"/>
        <v>0</v>
      </c>
      <c r="BI223" s="100">
        <f t="shared" si="33"/>
        <v>0</v>
      </c>
      <c r="BJ223" s="17" t="s">
        <v>81</v>
      </c>
      <c r="BK223" s="100">
        <f t="shared" si="34"/>
        <v>0</v>
      </c>
      <c r="BL223" s="17" t="s">
        <v>212</v>
      </c>
      <c r="BM223" s="17" t="s">
        <v>466</v>
      </c>
    </row>
    <row r="224" spans="2:65" s="1" customFormat="1" ht="31.5" customHeight="1">
      <c r="B224" s="126"/>
      <c r="C224" s="155" t="s">
        <v>467</v>
      </c>
      <c r="D224" s="155" t="s">
        <v>151</v>
      </c>
      <c r="E224" s="156" t="s">
        <v>468</v>
      </c>
      <c r="F224" s="233" t="s">
        <v>469</v>
      </c>
      <c r="G224" s="233"/>
      <c r="H224" s="233"/>
      <c r="I224" s="233"/>
      <c r="J224" s="157" t="s">
        <v>154</v>
      </c>
      <c r="K224" s="158">
        <v>6.7</v>
      </c>
      <c r="L224" s="234">
        <v>0</v>
      </c>
      <c r="M224" s="234"/>
      <c r="N224" s="235">
        <f t="shared" si="25"/>
        <v>0</v>
      </c>
      <c r="O224" s="235"/>
      <c r="P224" s="235"/>
      <c r="Q224" s="235"/>
      <c r="R224" s="129"/>
      <c r="T224" s="159" t="s">
        <v>5</v>
      </c>
      <c r="U224" s="43" t="s">
        <v>41</v>
      </c>
      <c r="V224" s="35"/>
      <c r="W224" s="160">
        <f t="shared" si="26"/>
        <v>0</v>
      </c>
      <c r="X224" s="160">
        <v>0</v>
      </c>
      <c r="Y224" s="160">
        <f t="shared" si="27"/>
        <v>0</v>
      </c>
      <c r="Z224" s="160">
        <v>0</v>
      </c>
      <c r="AA224" s="161">
        <f t="shared" si="28"/>
        <v>0</v>
      </c>
      <c r="AR224" s="17" t="s">
        <v>212</v>
      </c>
      <c r="AT224" s="17" t="s">
        <v>151</v>
      </c>
      <c r="AU224" s="17" t="s">
        <v>97</v>
      </c>
      <c r="AY224" s="17" t="s">
        <v>150</v>
      </c>
      <c r="BE224" s="100">
        <f t="shared" si="29"/>
        <v>0</v>
      </c>
      <c r="BF224" s="100">
        <f t="shared" si="30"/>
        <v>0</v>
      </c>
      <c r="BG224" s="100">
        <f t="shared" si="31"/>
        <v>0</v>
      </c>
      <c r="BH224" s="100">
        <f t="shared" si="32"/>
        <v>0</v>
      </c>
      <c r="BI224" s="100">
        <f t="shared" si="33"/>
        <v>0</v>
      </c>
      <c r="BJ224" s="17" t="s">
        <v>81</v>
      </c>
      <c r="BK224" s="100">
        <f t="shared" si="34"/>
        <v>0</v>
      </c>
      <c r="BL224" s="17" t="s">
        <v>212</v>
      </c>
      <c r="BM224" s="17" t="s">
        <v>470</v>
      </c>
    </row>
    <row r="225" spans="2:65" s="1" customFormat="1" ht="31.5" customHeight="1">
      <c r="B225" s="126"/>
      <c r="C225" s="155" t="s">
        <v>471</v>
      </c>
      <c r="D225" s="155" t="s">
        <v>151</v>
      </c>
      <c r="E225" s="156" t="s">
        <v>472</v>
      </c>
      <c r="F225" s="233" t="s">
        <v>473</v>
      </c>
      <c r="G225" s="233"/>
      <c r="H225" s="233"/>
      <c r="I225" s="233"/>
      <c r="J225" s="157" t="s">
        <v>387</v>
      </c>
      <c r="K225" s="158">
        <v>1.1830000000000001</v>
      </c>
      <c r="L225" s="234">
        <v>0</v>
      </c>
      <c r="M225" s="234"/>
      <c r="N225" s="235">
        <f t="shared" si="25"/>
        <v>0</v>
      </c>
      <c r="O225" s="235"/>
      <c r="P225" s="235"/>
      <c r="Q225" s="235"/>
      <c r="R225" s="129"/>
      <c r="T225" s="159" t="s">
        <v>5</v>
      </c>
      <c r="U225" s="43" t="s">
        <v>41</v>
      </c>
      <c r="V225" s="35"/>
      <c r="W225" s="160">
        <f t="shared" si="26"/>
        <v>0</v>
      </c>
      <c r="X225" s="160">
        <v>0</v>
      </c>
      <c r="Y225" s="160">
        <f t="shared" si="27"/>
        <v>0</v>
      </c>
      <c r="Z225" s="160">
        <v>0</v>
      </c>
      <c r="AA225" s="161">
        <f t="shared" si="28"/>
        <v>0</v>
      </c>
      <c r="AR225" s="17" t="s">
        <v>212</v>
      </c>
      <c r="AT225" s="17" t="s">
        <v>151</v>
      </c>
      <c r="AU225" s="17" t="s">
        <v>97</v>
      </c>
      <c r="AY225" s="17" t="s">
        <v>150</v>
      </c>
      <c r="BE225" s="100">
        <f t="shared" si="29"/>
        <v>0</v>
      </c>
      <c r="BF225" s="100">
        <f t="shared" si="30"/>
        <v>0</v>
      </c>
      <c r="BG225" s="100">
        <f t="shared" si="31"/>
        <v>0</v>
      </c>
      <c r="BH225" s="100">
        <f t="shared" si="32"/>
        <v>0</v>
      </c>
      <c r="BI225" s="100">
        <f t="shared" si="33"/>
        <v>0</v>
      </c>
      <c r="BJ225" s="17" t="s">
        <v>81</v>
      </c>
      <c r="BK225" s="100">
        <f t="shared" si="34"/>
        <v>0</v>
      </c>
      <c r="BL225" s="17" t="s">
        <v>212</v>
      </c>
      <c r="BM225" s="17" t="s">
        <v>474</v>
      </c>
    </row>
    <row r="226" spans="2:65" s="9" customFormat="1" ht="29.85" customHeight="1">
      <c r="B226" s="144"/>
      <c r="C226" s="145"/>
      <c r="D226" s="154" t="s">
        <v>112</v>
      </c>
      <c r="E226" s="154"/>
      <c r="F226" s="154"/>
      <c r="G226" s="154"/>
      <c r="H226" s="154"/>
      <c r="I226" s="154"/>
      <c r="J226" s="154"/>
      <c r="K226" s="154"/>
      <c r="L226" s="154"/>
      <c r="M226" s="154"/>
      <c r="N226" s="244">
        <f>BK226</f>
        <v>0</v>
      </c>
      <c r="O226" s="245"/>
      <c r="P226" s="245"/>
      <c r="Q226" s="245"/>
      <c r="R226" s="147"/>
      <c r="T226" s="148"/>
      <c r="U226" s="145"/>
      <c r="V226" s="145"/>
      <c r="W226" s="149">
        <f>SUM(W227:W231)</f>
        <v>0</v>
      </c>
      <c r="X226" s="145"/>
      <c r="Y226" s="149">
        <f>SUM(Y227:Y231)</f>
        <v>0.22936000000000001</v>
      </c>
      <c r="Z226" s="145"/>
      <c r="AA226" s="150">
        <f>SUM(AA227:AA231)</f>
        <v>1.2250000000000001</v>
      </c>
      <c r="AR226" s="151" t="s">
        <v>97</v>
      </c>
      <c r="AT226" s="152" t="s">
        <v>75</v>
      </c>
      <c r="AU226" s="152" t="s">
        <v>81</v>
      </c>
      <c r="AY226" s="151" t="s">
        <v>150</v>
      </c>
      <c r="BK226" s="153">
        <f>SUM(BK227:BK231)</f>
        <v>0</v>
      </c>
    </row>
    <row r="227" spans="2:65" s="1" customFormat="1" ht="31.5" customHeight="1">
      <c r="B227" s="126"/>
      <c r="C227" s="155" t="s">
        <v>475</v>
      </c>
      <c r="D227" s="155" t="s">
        <v>151</v>
      </c>
      <c r="E227" s="156" t="s">
        <v>476</v>
      </c>
      <c r="F227" s="233" t="s">
        <v>477</v>
      </c>
      <c r="G227" s="233"/>
      <c r="H227" s="233"/>
      <c r="I227" s="233"/>
      <c r="J227" s="157" t="s">
        <v>478</v>
      </c>
      <c r="K227" s="158">
        <v>10</v>
      </c>
      <c r="L227" s="234">
        <v>0</v>
      </c>
      <c r="M227" s="234"/>
      <c r="N227" s="235">
        <f>ROUND(L227*K227,2)</f>
        <v>0</v>
      </c>
      <c r="O227" s="235"/>
      <c r="P227" s="235"/>
      <c r="Q227" s="235"/>
      <c r="R227" s="129"/>
      <c r="T227" s="159" t="s">
        <v>5</v>
      </c>
      <c r="U227" s="43" t="s">
        <v>41</v>
      </c>
      <c r="V227" s="35"/>
      <c r="W227" s="160">
        <f>V227*K227</f>
        <v>0</v>
      </c>
      <c r="X227" s="160">
        <v>0</v>
      </c>
      <c r="Y227" s="160">
        <f>X227*K227</f>
        <v>0</v>
      </c>
      <c r="Z227" s="160">
        <v>0</v>
      </c>
      <c r="AA227" s="161">
        <f>Z227*K227</f>
        <v>0</v>
      </c>
      <c r="AR227" s="17" t="s">
        <v>212</v>
      </c>
      <c r="AT227" s="17" t="s">
        <v>151</v>
      </c>
      <c r="AU227" s="17" t="s">
        <v>97</v>
      </c>
      <c r="AY227" s="17" t="s">
        <v>150</v>
      </c>
      <c r="BE227" s="100">
        <f>IF(U227="základní",N227,0)</f>
        <v>0</v>
      </c>
      <c r="BF227" s="100">
        <f>IF(U227="snížená",N227,0)</f>
        <v>0</v>
      </c>
      <c r="BG227" s="100">
        <f>IF(U227="zákl. přenesená",N227,0)</f>
        <v>0</v>
      </c>
      <c r="BH227" s="100">
        <f>IF(U227="sníž. přenesená",N227,0)</f>
        <v>0</v>
      </c>
      <c r="BI227" s="100">
        <f>IF(U227="nulová",N227,0)</f>
        <v>0</v>
      </c>
      <c r="BJ227" s="17" t="s">
        <v>81</v>
      </c>
      <c r="BK227" s="100">
        <f>ROUND(L227*K227,2)</f>
        <v>0</v>
      </c>
      <c r="BL227" s="17" t="s">
        <v>212</v>
      </c>
      <c r="BM227" s="17" t="s">
        <v>479</v>
      </c>
    </row>
    <row r="228" spans="2:65" s="1" customFormat="1" ht="31.5" customHeight="1">
      <c r="B228" s="126"/>
      <c r="C228" s="155" t="s">
        <v>480</v>
      </c>
      <c r="D228" s="155" t="s">
        <v>151</v>
      </c>
      <c r="E228" s="156" t="s">
        <v>481</v>
      </c>
      <c r="F228" s="233" t="s">
        <v>482</v>
      </c>
      <c r="G228" s="233"/>
      <c r="H228" s="233"/>
      <c r="I228" s="233"/>
      <c r="J228" s="157" t="s">
        <v>154</v>
      </c>
      <c r="K228" s="158">
        <v>50</v>
      </c>
      <c r="L228" s="234">
        <v>0</v>
      </c>
      <c r="M228" s="234"/>
      <c r="N228" s="235">
        <f>ROUND(L228*K228,2)</f>
        <v>0</v>
      </c>
      <c r="O228" s="235"/>
      <c r="P228" s="235"/>
      <c r="Q228" s="235"/>
      <c r="R228" s="129"/>
      <c r="T228" s="159" t="s">
        <v>5</v>
      </c>
      <c r="U228" s="43" t="s">
        <v>41</v>
      </c>
      <c r="V228" s="35"/>
      <c r="W228" s="160">
        <f>V228*K228</f>
        <v>0</v>
      </c>
      <c r="X228" s="160">
        <v>1.16E-3</v>
      </c>
      <c r="Y228" s="160">
        <f>X228*K228</f>
        <v>5.8000000000000003E-2</v>
      </c>
      <c r="Z228" s="160">
        <v>0</v>
      </c>
      <c r="AA228" s="161">
        <f>Z228*K228</f>
        <v>0</v>
      </c>
      <c r="AR228" s="17" t="s">
        <v>212</v>
      </c>
      <c r="AT228" s="17" t="s">
        <v>151</v>
      </c>
      <c r="AU228" s="17" t="s">
        <v>97</v>
      </c>
      <c r="AY228" s="17" t="s">
        <v>150</v>
      </c>
      <c r="BE228" s="100">
        <f>IF(U228="základní",N228,0)</f>
        <v>0</v>
      </c>
      <c r="BF228" s="100">
        <f>IF(U228="snížená",N228,0)</f>
        <v>0</v>
      </c>
      <c r="BG228" s="100">
        <f>IF(U228="zákl. přenesená",N228,0)</f>
        <v>0</v>
      </c>
      <c r="BH228" s="100">
        <f>IF(U228="sníž. přenesená",N228,0)</f>
        <v>0</v>
      </c>
      <c r="BI228" s="100">
        <f>IF(U228="nulová",N228,0)</f>
        <v>0</v>
      </c>
      <c r="BJ228" s="17" t="s">
        <v>81</v>
      </c>
      <c r="BK228" s="100">
        <f>ROUND(L228*K228,2)</f>
        <v>0</v>
      </c>
      <c r="BL228" s="17" t="s">
        <v>212</v>
      </c>
      <c r="BM228" s="17" t="s">
        <v>483</v>
      </c>
    </row>
    <row r="229" spans="2:65" s="1" customFormat="1" ht="31.5" customHeight="1">
      <c r="B229" s="126"/>
      <c r="C229" s="162" t="s">
        <v>484</v>
      </c>
      <c r="D229" s="162" t="s">
        <v>161</v>
      </c>
      <c r="E229" s="163" t="s">
        <v>485</v>
      </c>
      <c r="F229" s="236" t="s">
        <v>486</v>
      </c>
      <c r="G229" s="236"/>
      <c r="H229" s="236"/>
      <c r="I229" s="236"/>
      <c r="J229" s="164" t="s">
        <v>154</v>
      </c>
      <c r="K229" s="165">
        <v>51</v>
      </c>
      <c r="L229" s="237">
        <v>0</v>
      </c>
      <c r="M229" s="237"/>
      <c r="N229" s="238">
        <f>ROUND(L229*K229,2)</f>
        <v>0</v>
      </c>
      <c r="O229" s="235"/>
      <c r="P229" s="235"/>
      <c r="Q229" s="235"/>
      <c r="R229" s="129"/>
      <c r="T229" s="159" t="s">
        <v>5</v>
      </c>
      <c r="U229" s="43" t="s">
        <v>41</v>
      </c>
      <c r="V229" s="35"/>
      <c r="W229" s="160">
        <f>V229*K229</f>
        <v>0</v>
      </c>
      <c r="X229" s="160">
        <v>3.3600000000000001E-3</v>
      </c>
      <c r="Y229" s="160">
        <f>X229*K229</f>
        <v>0.17136000000000001</v>
      </c>
      <c r="Z229" s="160">
        <v>0</v>
      </c>
      <c r="AA229" s="161">
        <f>Z229*K229</f>
        <v>0</v>
      </c>
      <c r="AR229" s="17" t="s">
        <v>271</v>
      </c>
      <c r="AT229" s="17" t="s">
        <v>161</v>
      </c>
      <c r="AU229" s="17" t="s">
        <v>97</v>
      </c>
      <c r="AY229" s="17" t="s">
        <v>150</v>
      </c>
      <c r="BE229" s="100">
        <f>IF(U229="základní",N229,0)</f>
        <v>0</v>
      </c>
      <c r="BF229" s="100">
        <f>IF(U229="snížená",N229,0)</f>
        <v>0</v>
      </c>
      <c r="BG229" s="100">
        <f>IF(U229="zákl. přenesená",N229,0)</f>
        <v>0</v>
      </c>
      <c r="BH229" s="100">
        <f>IF(U229="sníž. přenesená",N229,0)</f>
        <v>0</v>
      </c>
      <c r="BI229" s="100">
        <f>IF(U229="nulová",N229,0)</f>
        <v>0</v>
      </c>
      <c r="BJ229" s="17" t="s">
        <v>81</v>
      </c>
      <c r="BK229" s="100">
        <f>ROUND(L229*K229,2)</f>
        <v>0</v>
      </c>
      <c r="BL229" s="17" t="s">
        <v>212</v>
      </c>
      <c r="BM229" s="17" t="s">
        <v>487</v>
      </c>
    </row>
    <row r="230" spans="2:65" s="1" customFormat="1" ht="31.5" customHeight="1">
      <c r="B230" s="126"/>
      <c r="C230" s="155" t="s">
        <v>488</v>
      </c>
      <c r="D230" s="155" t="s">
        <v>151</v>
      </c>
      <c r="E230" s="156" t="s">
        <v>489</v>
      </c>
      <c r="F230" s="233" t="s">
        <v>490</v>
      </c>
      <c r="G230" s="233"/>
      <c r="H230" s="233"/>
      <c r="I230" s="233"/>
      <c r="J230" s="157" t="s">
        <v>154</v>
      </c>
      <c r="K230" s="158">
        <v>50</v>
      </c>
      <c r="L230" s="234">
        <v>0</v>
      </c>
      <c r="M230" s="234"/>
      <c r="N230" s="235">
        <f>ROUND(L230*K230,2)</f>
        <v>0</v>
      </c>
      <c r="O230" s="235"/>
      <c r="P230" s="235"/>
      <c r="Q230" s="235"/>
      <c r="R230" s="129"/>
      <c r="T230" s="159" t="s">
        <v>5</v>
      </c>
      <c r="U230" s="43" t="s">
        <v>41</v>
      </c>
      <c r="V230" s="35"/>
      <c r="W230" s="160">
        <f>V230*K230</f>
        <v>0</v>
      </c>
      <c r="X230" s="160">
        <v>0</v>
      </c>
      <c r="Y230" s="160">
        <f>X230*K230</f>
        <v>0</v>
      </c>
      <c r="Z230" s="160">
        <v>2.4500000000000001E-2</v>
      </c>
      <c r="AA230" s="161">
        <f>Z230*K230</f>
        <v>1.2250000000000001</v>
      </c>
      <c r="AR230" s="17" t="s">
        <v>212</v>
      </c>
      <c r="AT230" s="17" t="s">
        <v>151</v>
      </c>
      <c r="AU230" s="17" t="s">
        <v>97</v>
      </c>
      <c r="AY230" s="17" t="s">
        <v>150</v>
      </c>
      <c r="BE230" s="100">
        <f>IF(U230="základní",N230,0)</f>
        <v>0</v>
      </c>
      <c r="BF230" s="100">
        <f>IF(U230="snížená",N230,0)</f>
        <v>0</v>
      </c>
      <c r="BG230" s="100">
        <f>IF(U230="zákl. přenesená",N230,0)</f>
        <v>0</v>
      </c>
      <c r="BH230" s="100">
        <f>IF(U230="sníž. přenesená",N230,0)</f>
        <v>0</v>
      </c>
      <c r="BI230" s="100">
        <f>IF(U230="nulová",N230,0)</f>
        <v>0</v>
      </c>
      <c r="BJ230" s="17" t="s">
        <v>81</v>
      </c>
      <c r="BK230" s="100">
        <f>ROUND(L230*K230,2)</f>
        <v>0</v>
      </c>
      <c r="BL230" s="17" t="s">
        <v>212</v>
      </c>
      <c r="BM230" s="17" t="s">
        <v>491</v>
      </c>
    </row>
    <row r="231" spans="2:65" s="1" customFormat="1" ht="31.5" customHeight="1">
      <c r="B231" s="126"/>
      <c r="C231" s="155" t="s">
        <v>492</v>
      </c>
      <c r="D231" s="155" t="s">
        <v>151</v>
      </c>
      <c r="E231" s="156" t="s">
        <v>493</v>
      </c>
      <c r="F231" s="233" t="s">
        <v>494</v>
      </c>
      <c r="G231" s="233"/>
      <c r="H231" s="233"/>
      <c r="I231" s="233"/>
      <c r="J231" s="157" t="s">
        <v>387</v>
      </c>
      <c r="K231" s="158">
        <v>0.22900000000000001</v>
      </c>
      <c r="L231" s="234">
        <v>0</v>
      </c>
      <c r="M231" s="234"/>
      <c r="N231" s="235">
        <f>ROUND(L231*K231,2)</f>
        <v>0</v>
      </c>
      <c r="O231" s="235"/>
      <c r="P231" s="235"/>
      <c r="Q231" s="235"/>
      <c r="R231" s="129"/>
      <c r="T231" s="159" t="s">
        <v>5</v>
      </c>
      <c r="U231" s="43" t="s">
        <v>41</v>
      </c>
      <c r="V231" s="35"/>
      <c r="W231" s="160">
        <f>V231*K231</f>
        <v>0</v>
      </c>
      <c r="X231" s="160">
        <v>0</v>
      </c>
      <c r="Y231" s="160">
        <f>X231*K231</f>
        <v>0</v>
      </c>
      <c r="Z231" s="160">
        <v>0</v>
      </c>
      <c r="AA231" s="161">
        <f>Z231*K231</f>
        <v>0</v>
      </c>
      <c r="AR231" s="17" t="s">
        <v>212</v>
      </c>
      <c r="AT231" s="17" t="s">
        <v>151</v>
      </c>
      <c r="AU231" s="17" t="s">
        <v>97</v>
      </c>
      <c r="AY231" s="17" t="s">
        <v>150</v>
      </c>
      <c r="BE231" s="100">
        <f>IF(U231="základní",N231,0)</f>
        <v>0</v>
      </c>
      <c r="BF231" s="100">
        <f>IF(U231="snížená",N231,0)</f>
        <v>0</v>
      </c>
      <c r="BG231" s="100">
        <f>IF(U231="zákl. přenesená",N231,0)</f>
        <v>0</v>
      </c>
      <c r="BH231" s="100">
        <f>IF(U231="sníž. přenesená",N231,0)</f>
        <v>0</v>
      </c>
      <c r="BI231" s="100">
        <f>IF(U231="nulová",N231,0)</f>
        <v>0</v>
      </c>
      <c r="BJ231" s="17" t="s">
        <v>81</v>
      </c>
      <c r="BK231" s="100">
        <f>ROUND(L231*K231,2)</f>
        <v>0</v>
      </c>
      <c r="BL231" s="17" t="s">
        <v>212</v>
      </c>
      <c r="BM231" s="17" t="s">
        <v>495</v>
      </c>
    </row>
    <row r="232" spans="2:65" s="9" customFormat="1" ht="29.85" customHeight="1">
      <c r="B232" s="144"/>
      <c r="C232" s="145"/>
      <c r="D232" s="154" t="s">
        <v>113</v>
      </c>
      <c r="E232" s="154"/>
      <c r="F232" s="154"/>
      <c r="G232" s="154"/>
      <c r="H232" s="154"/>
      <c r="I232" s="154"/>
      <c r="J232" s="154"/>
      <c r="K232" s="154"/>
      <c r="L232" s="154"/>
      <c r="M232" s="154"/>
      <c r="N232" s="244">
        <f>BK232</f>
        <v>0</v>
      </c>
      <c r="O232" s="245"/>
      <c r="P232" s="245"/>
      <c r="Q232" s="245"/>
      <c r="R232" s="147"/>
      <c r="T232" s="148"/>
      <c r="U232" s="145"/>
      <c r="V232" s="145"/>
      <c r="W232" s="149">
        <f>SUM(W233:W240)</f>
        <v>0</v>
      </c>
      <c r="X232" s="145"/>
      <c r="Y232" s="149">
        <f>SUM(Y233:Y240)</f>
        <v>6.6040000000000001E-2</v>
      </c>
      <c r="Z232" s="145"/>
      <c r="AA232" s="150">
        <f>SUM(AA233:AA240)</f>
        <v>0</v>
      </c>
      <c r="AR232" s="151" t="s">
        <v>97</v>
      </c>
      <c r="AT232" s="152" t="s">
        <v>75</v>
      </c>
      <c r="AU232" s="152" t="s">
        <v>81</v>
      </c>
      <c r="AY232" s="151" t="s">
        <v>150</v>
      </c>
      <c r="BK232" s="153">
        <f>SUM(BK233:BK240)</f>
        <v>0</v>
      </c>
    </row>
    <row r="233" spans="2:65" s="1" customFormat="1" ht="31.5" customHeight="1">
      <c r="B233" s="126"/>
      <c r="C233" s="155" t="s">
        <v>496</v>
      </c>
      <c r="D233" s="155" t="s">
        <v>151</v>
      </c>
      <c r="E233" s="156" t="s">
        <v>497</v>
      </c>
      <c r="F233" s="233" t="s">
        <v>498</v>
      </c>
      <c r="G233" s="233"/>
      <c r="H233" s="233"/>
      <c r="I233" s="233"/>
      <c r="J233" s="157" t="s">
        <v>180</v>
      </c>
      <c r="K233" s="158">
        <v>60</v>
      </c>
      <c r="L233" s="234">
        <v>0</v>
      </c>
      <c r="M233" s="234"/>
      <c r="N233" s="235">
        <f t="shared" ref="N233:N240" si="35">ROUND(L233*K233,2)</f>
        <v>0</v>
      </c>
      <c r="O233" s="235"/>
      <c r="P233" s="235"/>
      <c r="Q233" s="235"/>
      <c r="R233" s="129"/>
      <c r="T233" s="159" t="s">
        <v>5</v>
      </c>
      <c r="U233" s="43" t="s">
        <v>41</v>
      </c>
      <c r="V233" s="35"/>
      <c r="W233" s="160">
        <f t="shared" ref="W233:W240" si="36">V233*K233</f>
        <v>0</v>
      </c>
      <c r="X233" s="160">
        <v>0</v>
      </c>
      <c r="Y233" s="160">
        <f t="shared" ref="Y233:Y240" si="37">X233*K233</f>
        <v>0</v>
      </c>
      <c r="Z233" s="160">
        <v>0</v>
      </c>
      <c r="AA233" s="161">
        <f t="shared" ref="AA233:AA240" si="38">Z233*K233</f>
        <v>0</v>
      </c>
      <c r="AR233" s="17" t="s">
        <v>212</v>
      </c>
      <c r="AT233" s="17" t="s">
        <v>151</v>
      </c>
      <c r="AU233" s="17" t="s">
        <v>97</v>
      </c>
      <c r="AY233" s="17" t="s">
        <v>150</v>
      </c>
      <c r="BE233" s="100">
        <f t="shared" ref="BE233:BE240" si="39">IF(U233="základní",N233,0)</f>
        <v>0</v>
      </c>
      <c r="BF233" s="100">
        <f t="shared" ref="BF233:BF240" si="40">IF(U233="snížená",N233,0)</f>
        <v>0</v>
      </c>
      <c r="BG233" s="100">
        <f t="shared" ref="BG233:BG240" si="41">IF(U233="zákl. přenesená",N233,0)</f>
        <v>0</v>
      </c>
      <c r="BH233" s="100">
        <f t="shared" ref="BH233:BH240" si="42">IF(U233="sníž. přenesená",N233,0)</f>
        <v>0</v>
      </c>
      <c r="BI233" s="100">
        <f t="shared" ref="BI233:BI240" si="43">IF(U233="nulová",N233,0)</f>
        <v>0</v>
      </c>
      <c r="BJ233" s="17" t="s">
        <v>81</v>
      </c>
      <c r="BK233" s="100">
        <f t="shared" ref="BK233:BK240" si="44">ROUND(L233*K233,2)</f>
        <v>0</v>
      </c>
      <c r="BL233" s="17" t="s">
        <v>212</v>
      </c>
      <c r="BM233" s="17" t="s">
        <v>499</v>
      </c>
    </row>
    <row r="234" spans="2:65" s="1" customFormat="1" ht="22.5" customHeight="1">
      <c r="B234" s="126"/>
      <c r="C234" s="162" t="s">
        <v>500</v>
      </c>
      <c r="D234" s="162" t="s">
        <v>161</v>
      </c>
      <c r="E234" s="163" t="s">
        <v>501</v>
      </c>
      <c r="F234" s="236" t="s">
        <v>502</v>
      </c>
      <c r="G234" s="236"/>
      <c r="H234" s="236"/>
      <c r="I234" s="236"/>
      <c r="J234" s="164" t="s">
        <v>478</v>
      </c>
      <c r="K234" s="165">
        <v>60</v>
      </c>
      <c r="L234" s="237">
        <v>0</v>
      </c>
      <c r="M234" s="237"/>
      <c r="N234" s="238">
        <f t="shared" si="35"/>
        <v>0</v>
      </c>
      <c r="O234" s="235"/>
      <c r="P234" s="235"/>
      <c r="Q234" s="235"/>
      <c r="R234" s="129"/>
      <c r="T234" s="159" t="s">
        <v>5</v>
      </c>
      <c r="U234" s="43" t="s">
        <v>41</v>
      </c>
      <c r="V234" s="35"/>
      <c r="W234" s="160">
        <f t="shared" si="36"/>
        <v>0</v>
      </c>
      <c r="X234" s="160">
        <v>2.5000000000000001E-4</v>
      </c>
      <c r="Y234" s="160">
        <f t="shared" si="37"/>
        <v>1.4999999999999999E-2</v>
      </c>
      <c r="Z234" s="160">
        <v>0</v>
      </c>
      <c r="AA234" s="161">
        <f t="shared" si="38"/>
        <v>0</v>
      </c>
      <c r="AR234" s="17" t="s">
        <v>271</v>
      </c>
      <c r="AT234" s="17" t="s">
        <v>161</v>
      </c>
      <c r="AU234" s="17" t="s">
        <v>97</v>
      </c>
      <c r="AY234" s="17" t="s">
        <v>150</v>
      </c>
      <c r="BE234" s="100">
        <f t="shared" si="39"/>
        <v>0</v>
      </c>
      <c r="BF234" s="100">
        <f t="shared" si="40"/>
        <v>0</v>
      </c>
      <c r="BG234" s="100">
        <f t="shared" si="41"/>
        <v>0</v>
      </c>
      <c r="BH234" s="100">
        <f t="shared" si="42"/>
        <v>0</v>
      </c>
      <c r="BI234" s="100">
        <f t="shared" si="43"/>
        <v>0</v>
      </c>
      <c r="BJ234" s="17" t="s">
        <v>81</v>
      </c>
      <c r="BK234" s="100">
        <f t="shared" si="44"/>
        <v>0</v>
      </c>
      <c r="BL234" s="17" t="s">
        <v>212</v>
      </c>
      <c r="BM234" s="17" t="s">
        <v>503</v>
      </c>
    </row>
    <row r="235" spans="2:65" s="1" customFormat="1" ht="22.5" customHeight="1">
      <c r="B235" s="126"/>
      <c r="C235" s="162" t="s">
        <v>504</v>
      </c>
      <c r="D235" s="162" t="s">
        <v>161</v>
      </c>
      <c r="E235" s="163" t="s">
        <v>505</v>
      </c>
      <c r="F235" s="236" t="s">
        <v>506</v>
      </c>
      <c r="G235" s="236"/>
      <c r="H235" s="236"/>
      <c r="I235" s="236"/>
      <c r="J235" s="164" t="s">
        <v>507</v>
      </c>
      <c r="K235" s="165">
        <v>44</v>
      </c>
      <c r="L235" s="237">
        <v>0</v>
      </c>
      <c r="M235" s="237"/>
      <c r="N235" s="238">
        <f t="shared" si="35"/>
        <v>0</v>
      </c>
      <c r="O235" s="235"/>
      <c r="P235" s="235"/>
      <c r="Q235" s="235"/>
      <c r="R235" s="129"/>
      <c r="T235" s="159" t="s">
        <v>5</v>
      </c>
      <c r="U235" s="43" t="s">
        <v>41</v>
      </c>
      <c r="V235" s="35"/>
      <c r="W235" s="160">
        <f t="shared" si="36"/>
        <v>0</v>
      </c>
      <c r="X235" s="160">
        <v>1E-3</v>
      </c>
      <c r="Y235" s="160">
        <f t="shared" si="37"/>
        <v>4.3999999999999997E-2</v>
      </c>
      <c r="Z235" s="160">
        <v>0</v>
      </c>
      <c r="AA235" s="161">
        <f t="shared" si="38"/>
        <v>0</v>
      </c>
      <c r="AR235" s="17" t="s">
        <v>271</v>
      </c>
      <c r="AT235" s="17" t="s">
        <v>161</v>
      </c>
      <c r="AU235" s="17" t="s">
        <v>97</v>
      </c>
      <c r="AY235" s="17" t="s">
        <v>150</v>
      </c>
      <c r="BE235" s="100">
        <f t="shared" si="39"/>
        <v>0</v>
      </c>
      <c r="BF235" s="100">
        <f t="shared" si="40"/>
        <v>0</v>
      </c>
      <c r="BG235" s="100">
        <f t="shared" si="41"/>
        <v>0</v>
      </c>
      <c r="BH235" s="100">
        <f t="shared" si="42"/>
        <v>0</v>
      </c>
      <c r="BI235" s="100">
        <f t="shared" si="43"/>
        <v>0</v>
      </c>
      <c r="BJ235" s="17" t="s">
        <v>81</v>
      </c>
      <c r="BK235" s="100">
        <f t="shared" si="44"/>
        <v>0</v>
      </c>
      <c r="BL235" s="17" t="s">
        <v>212</v>
      </c>
      <c r="BM235" s="17" t="s">
        <v>508</v>
      </c>
    </row>
    <row r="236" spans="2:65" s="1" customFormat="1" ht="22.5" customHeight="1">
      <c r="B236" s="126"/>
      <c r="C236" s="162" t="s">
        <v>509</v>
      </c>
      <c r="D236" s="162" t="s">
        <v>161</v>
      </c>
      <c r="E236" s="163" t="s">
        <v>510</v>
      </c>
      <c r="F236" s="236" t="s">
        <v>511</v>
      </c>
      <c r="G236" s="236"/>
      <c r="H236" s="236"/>
      <c r="I236" s="236"/>
      <c r="J236" s="164" t="s">
        <v>478</v>
      </c>
      <c r="K236" s="165">
        <v>4</v>
      </c>
      <c r="L236" s="237">
        <v>0</v>
      </c>
      <c r="M236" s="237"/>
      <c r="N236" s="238">
        <f t="shared" si="35"/>
        <v>0</v>
      </c>
      <c r="O236" s="235"/>
      <c r="P236" s="235"/>
      <c r="Q236" s="235"/>
      <c r="R236" s="129"/>
      <c r="T236" s="159" t="s">
        <v>5</v>
      </c>
      <c r="U236" s="43" t="s">
        <v>41</v>
      </c>
      <c r="V236" s="35"/>
      <c r="W236" s="160">
        <f t="shared" si="36"/>
        <v>0</v>
      </c>
      <c r="X236" s="160">
        <v>1.1000000000000001E-3</v>
      </c>
      <c r="Y236" s="160">
        <f t="shared" si="37"/>
        <v>4.4000000000000003E-3</v>
      </c>
      <c r="Z236" s="160">
        <v>0</v>
      </c>
      <c r="AA236" s="161">
        <f t="shared" si="38"/>
        <v>0</v>
      </c>
      <c r="AR236" s="17" t="s">
        <v>271</v>
      </c>
      <c r="AT236" s="17" t="s">
        <v>161</v>
      </c>
      <c r="AU236" s="17" t="s">
        <v>97</v>
      </c>
      <c r="AY236" s="17" t="s">
        <v>150</v>
      </c>
      <c r="BE236" s="100">
        <f t="shared" si="39"/>
        <v>0</v>
      </c>
      <c r="BF236" s="100">
        <f t="shared" si="40"/>
        <v>0</v>
      </c>
      <c r="BG236" s="100">
        <f t="shared" si="41"/>
        <v>0</v>
      </c>
      <c r="BH236" s="100">
        <f t="shared" si="42"/>
        <v>0</v>
      </c>
      <c r="BI236" s="100">
        <f t="shared" si="43"/>
        <v>0</v>
      </c>
      <c r="BJ236" s="17" t="s">
        <v>81</v>
      </c>
      <c r="BK236" s="100">
        <f t="shared" si="44"/>
        <v>0</v>
      </c>
      <c r="BL236" s="17" t="s">
        <v>212</v>
      </c>
      <c r="BM236" s="17" t="s">
        <v>512</v>
      </c>
    </row>
    <row r="237" spans="2:65" s="1" customFormat="1" ht="22.5" customHeight="1">
      <c r="B237" s="126"/>
      <c r="C237" s="162" t="s">
        <v>513</v>
      </c>
      <c r="D237" s="162" t="s">
        <v>161</v>
      </c>
      <c r="E237" s="163" t="s">
        <v>514</v>
      </c>
      <c r="F237" s="236" t="s">
        <v>515</v>
      </c>
      <c r="G237" s="236"/>
      <c r="H237" s="236"/>
      <c r="I237" s="236"/>
      <c r="J237" s="164" t="s">
        <v>478</v>
      </c>
      <c r="K237" s="165">
        <v>8</v>
      </c>
      <c r="L237" s="237">
        <v>0</v>
      </c>
      <c r="M237" s="237"/>
      <c r="N237" s="238">
        <f t="shared" si="35"/>
        <v>0</v>
      </c>
      <c r="O237" s="235"/>
      <c r="P237" s="235"/>
      <c r="Q237" s="235"/>
      <c r="R237" s="129"/>
      <c r="T237" s="159" t="s">
        <v>5</v>
      </c>
      <c r="U237" s="43" t="s">
        <v>41</v>
      </c>
      <c r="V237" s="35"/>
      <c r="W237" s="160">
        <f t="shared" si="36"/>
        <v>0</v>
      </c>
      <c r="X237" s="160">
        <v>2.5999999999999998E-4</v>
      </c>
      <c r="Y237" s="160">
        <f t="shared" si="37"/>
        <v>2.0799999999999998E-3</v>
      </c>
      <c r="Z237" s="160">
        <v>0</v>
      </c>
      <c r="AA237" s="161">
        <f t="shared" si="38"/>
        <v>0</v>
      </c>
      <c r="AR237" s="17" t="s">
        <v>271</v>
      </c>
      <c r="AT237" s="17" t="s">
        <v>161</v>
      </c>
      <c r="AU237" s="17" t="s">
        <v>97</v>
      </c>
      <c r="AY237" s="17" t="s">
        <v>150</v>
      </c>
      <c r="BE237" s="100">
        <f t="shared" si="39"/>
        <v>0</v>
      </c>
      <c r="BF237" s="100">
        <f t="shared" si="40"/>
        <v>0</v>
      </c>
      <c r="BG237" s="100">
        <f t="shared" si="41"/>
        <v>0</v>
      </c>
      <c r="BH237" s="100">
        <f t="shared" si="42"/>
        <v>0</v>
      </c>
      <c r="BI237" s="100">
        <f t="shared" si="43"/>
        <v>0</v>
      </c>
      <c r="BJ237" s="17" t="s">
        <v>81</v>
      </c>
      <c r="BK237" s="100">
        <f t="shared" si="44"/>
        <v>0</v>
      </c>
      <c r="BL237" s="17" t="s">
        <v>212</v>
      </c>
      <c r="BM237" s="17" t="s">
        <v>516</v>
      </c>
    </row>
    <row r="238" spans="2:65" s="1" customFormat="1" ht="22.5" customHeight="1">
      <c r="B238" s="126"/>
      <c r="C238" s="162" t="s">
        <v>517</v>
      </c>
      <c r="D238" s="162" t="s">
        <v>161</v>
      </c>
      <c r="E238" s="163" t="s">
        <v>518</v>
      </c>
      <c r="F238" s="236" t="s">
        <v>519</v>
      </c>
      <c r="G238" s="236"/>
      <c r="H238" s="236"/>
      <c r="I238" s="236"/>
      <c r="J238" s="164" t="s">
        <v>478</v>
      </c>
      <c r="K238" s="165">
        <v>4</v>
      </c>
      <c r="L238" s="237">
        <v>0</v>
      </c>
      <c r="M238" s="237"/>
      <c r="N238" s="238">
        <f t="shared" si="35"/>
        <v>0</v>
      </c>
      <c r="O238" s="235"/>
      <c r="P238" s="235"/>
      <c r="Q238" s="235"/>
      <c r="R238" s="129"/>
      <c r="T238" s="159" t="s">
        <v>5</v>
      </c>
      <c r="U238" s="43" t="s">
        <v>41</v>
      </c>
      <c r="V238" s="35"/>
      <c r="W238" s="160">
        <f t="shared" si="36"/>
        <v>0</v>
      </c>
      <c r="X238" s="160">
        <v>1.3999999999999999E-4</v>
      </c>
      <c r="Y238" s="160">
        <f t="shared" si="37"/>
        <v>5.5999999999999995E-4</v>
      </c>
      <c r="Z238" s="160">
        <v>0</v>
      </c>
      <c r="AA238" s="161">
        <f t="shared" si="38"/>
        <v>0</v>
      </c>
      <c r="AR238" s="17" t="s">
        <v>271</v>
      </c>
      <c r="AT238" s="17" t="s">
        <v>161</v>
      </c>
      <c r="AU238" s="17" t="s">
        <v>97</v>
      </c>
      <c r="AY238" s="17" t="s">
        <v>150</v>
      </c>
      <c r="BE238" s="100">
        <f t="shared" si="39"/>
        <v>0</v>
      </c>
      <c r="BF238" s="100">
        <f t="shared" si="40"/>
        <v>0</v>
      </c>
      <c r="BG238" s="100">
        <f t="shared" si="41"/>
        <v>0</v>
      </c>
      <c r="BH238" s="100">
        <f t="shared" si="42"/>
        <v>0</v>
      </c>
      <c r="BI238" s="100">
        <f t="shared" si="43"/>
        <v>0</v>
      </c>
      <c r="BJ238" s="17" t="s">
        <v>81</v>
      </c>
      <c r="BK238" s="100">
        <f t="shared" si="44"/>
        <v>0</v>
      </c>
      <c r="BL238" s="17" t="s">
        <v>212</v>
      </c>
      <c r="BM238" s="17" t="s">
        <v>520</v>
      </c>
    </row>
    <row r="239" spans="2:65" s="1" customFormat="1" ht="31.5" customHeight="1">
      <c r="B239" s="126"/>
      <c r="C239" s="155" t="s">
        <v>521</v>
      </c>
      <c r="D239" s="155" t="s">
        <v>151</v>
      </c>
      <c r="E239" s="156" t="s">
        <v>522</v>
      </c>
      <c r="F239" s="233" t="s">
        <v>523</v>
      </c>
      <c r="G239" s="233"/>
      <c r="H239" s="233"/>
      <c r="I239" s="233"/>
      <c r="J239" s="157" t="s">
        <v>180</v>
      </c>
      <c r="K239" s="158">
        <v>60</v>
      </c>
      <c r="L239" s="234">
        <v>0</v>
      </c>
      <c r="M239" s="234"/>
      <c r="N239" s="235">
        <f t="shared" si="35"/>
        <v>0</v>
      </c>
      <c r="O239" s="235"/>
      <c r="P239" s="235"/>
      <c r="Q239" s="235"/>
      <c r="R239" s="129"/>
      <c r="T239" s="159" t="s">
        <v>5</v>
      </c>
      <c r="U239" s="43" t="s">
        <v>41</v>
      </c>
      <c r="V239" s="35"/>
      <c r="W239" s="160">
        <f t="shared" si="36"/>
        <v>0</v>
      </c>
      <c r="X239" s="160">
        <v>0</v>
      </c>
      <c r="Y239" s="160">
        <f t="shared" si="37"/>
        <v>0</v>
      </c>
      <c r="Z239" s="160">
        <v>0</v>
      </c>
      <c r="AA239" s="161">
        <f t="shared" si="38"/>
        <v>0</v>
      </c>
      <c r="AR239" s="17" t="s">
        <v>212</v>
      </c>
      <c r="AT239" s="17" t="s">
        <v>151</v>
      </c>
      <c r="AU239" s="17" t="s">
        <v>97</v>
      </c>
      <c r="AY239" s="17" t="s">
        <v>150</v>
      </c>
      <c r="BE239" s="100">
        <f t="shared" si="39"/>
        <v>0</v>
      </c>
      <c r="BF239" s="100">
        <f t="shared" si="40"/>
        <v>0</v>
      </c>
      <c r="BG239" s="100">
        <f t="shared" si="41"/>
        <v>0</v>
      </c>
      <c r="BH239" s="100">
        <f t="shared" si="42"/>
        <v>0</v>
      </c>
      <c r="BI239" s="100">
        <f t="shared" si="43"/>
        <v>0</v>
      </c>
      <c r="BJ239" s="17" t="s">
        <v>81</v>
      </c>
      <c r="BK239" s="100">
        <f t="shared" si="44"/>
        <v>0</v>
      </c>
      <c r="BL239" s="17" t="s">
        <v>212</v>
      </c>
      <c r="BM239" s="17" t="s">
        <v>524</v>
      </c>
    </row>
    <row r="240" spans="2:65" s="1" customFormat="1" ht="31.5" customHeight="1">
      <c r="B240" s="126"/>
      <c r="C240" s="155" t="s">
        <v>525</v>
      </c>
      <c r="D240" s="155" t="s">
        <v>151</v>
      </c>
      <c r="E240" s="156" t="s">
        <v>526</v>
      </c>
      <c r="F240" s="233" t="s">
        <v>527</v>
      </c>
      <c r="G240" s="233"/>
      <c r="H240" s="233"/>
      <c r="I240" s="233"/>
      <c r="J240" s="157" t="s">
        <v>387</v>
      </c>
      <c r="K240" s="158">
        <v>6.6000000000000003E-2</v>
      </c>
      <c r="L240" s="234">
        <v>0</v>
      </c>
      <c r="M240" s="234"/>
      <c r="N240" s="235">
        <f t="shared" si="35"/>
        <v>0</v>
      </c>
      <c r="O240" s="235"/>
      <c r="P240" s="235"/>
      <c r="Q240" s="235"/>
      <c r="R240" s="129"/>
      <c r="T240" s="159" t="s">
        <v>5</v>
      </c>
      <c r="U240" s="43" t="s">
        <v>41</v>
      </c>
      <c r="V240" s="35"/>
      <c r="W240" s="160">
        <f t="shared" si="36"/>
        <v>0</v>
      </c>
      <c r="X240" s="160">
        <v>0</v>
      </c>
      <c r="Y240" s="160">
        <f t="shared" si="37"/>
        <v>0</v>
      </c>
      <c r="Z240" s="160">
        <v>0</v>
      </c>
      <c r="AA240" s="161">
        <f t="shared" si="38"/>
        <v>0</v>
      </c>
      <c r="AR240" s="17" t="s">
        <v>212</v>
      </c>
      <c r="AT240" s="17" t="s">
        <v>151</v>
      </c>
      <c r="AU240" s="17" t="s">
        <v>97</v>
      </c>
      <c r="AY240" s="17" t="s">
        <v>150</v>
      </c>
      <c r="BE240" s="100">
        <f t="shared" si="39"/>
        <v>0</v>
      </c>
      <c r="BF240" s="100">
        <f t="shared" si="40"/>
        <v>0</v>
      </c>
      <c r="BG240" s="100">
        <f t="shared" si="41"/>
        <v>0</v>
      </c>
      <c r="BH240" s="100">
        <f t="shared" si="42"/>
        <v>0</v>
      </c>
      <c r="BI240" s="100">
        <f t="shared" si="43"/>
        <v>0</v>
      </c>
      <c r="BJ240" s="17" t="s">
        <v>81</v>
      </c>
      <c r="BK240" s="100">
        <f t="shared" si="44"/>
        <v>0</v>
      </c>
      <c r="BL240" s="17" t="s">
        <v>212</v>
      </c>
      <c r="BM240" s="17" t="s">
        <v>528</v>
      </c>
    </row>
    <row r="241" spans="2:65" s="9" customFormat="1" ht="29.85" customHeight="1">
      <c r="B241" s="144"/>
      <c r="C241" s="145"/>
      <c r="D241" s="154" t="s">
        <v>114</v>
      </c>
      <c r="E241" s="154"/>
      <c r="F241" s="154"/>
      <c r="G241" s="154"/>
      <c r="H241" s="154"/>
      <c r="I241" s="154"/>
      <c r="J241" s="154"/>
      <c r="K241" s="154"/>
      <c r="L241" s="154"/>
      <c r="M241" s="154"/>
      <c r="N241" s="244">
        <f>BK241</f>
        <v>0</v>
      </c>
      <c r="O241" s="245"/>
      <c r="P241" s="245"/>
      <c r="Q241" s="245"/>
      <c r="R241" s="147"/>
      <c r="T241" s="148"/>
      <c r="U241" s="145"/>
      <c r="V241" s="145"/>
      <c r="W241" s="149">
        <f>W242</f>
        <v>0</v>
      </c>
      <c r="X241" s="145"/>
      <c r="Y241" s="149">
        <f>Y242</f>
        <v>0</v>
      </c>
      <c r="Z241" s="145"/>
      <c r="AA241" s="150">
        <f>AA242</f>
        <v>0</v>
      </c>
      <c r="AR241" s="151" t="s">
        <v>97</v>
      </c>
      <c r="AT241" s="152" t="s">
        <v>75</v>
      </c>
      <c r="AU241" s="152" t="s">
        <v>81</v>
      </c>
      <c r="AY241" s="151" t="s">
        <v>150</v>
      </c>
      <c r="BK241" s="153">
        <f>BK242</f>
        <v>0</v>
      </c>
    </row>
    <row r="242" spans="2:65" s="1" customFormat="1" ht="22.5" customHeight="1">
      <c r="B242" s="126"/>
      <c r="C242" s="155" t="s">
        <v>529</v>
      </c>
      <c r="D242" s="155" t="s">
        <v>151</v>
      </c>
      <c r="E242" s="156" t="s">
        <v>530</v>
      </c>
      <c r="F242" s="233" t="s">
        <v>531</v>
      </c>
      <c r="G242" s="233"/>
      <c r="H242" s="233"/>
      <c r="I242" s="233"/>
      <c r="J242" s="157" t="s">
        <v>532</v>
      </c>
      <c r="K242" s="158">
        <v>1</v>
      </c>
      <c r="L242" s="234">
        <v>0</v>
      </c>
      <c r="M242" s="234"/>
      <c r="N242" s="235">
        <f>ROUND(L242*K242,2)</f>
        <v>0</v>
      </c>
      <c r="O242" s="235"/>
      <c r="P242" s="235"/>
      <c r="Q242" s="235"/>
      <c r="R242" s="129"/>
      <c r="T242" s="159" t="s">
        <v>5</v>
      </c>
      <c r="U242" s="43" t="s">
        <v>41</v>
      </c>
      <c r="V242" s="35"/>
      <c r="W242" s="160">
        <f>V242*K242</f>
        <v>0</v>
      </c>
      <c r="X242" s="160">
        <v>0</v>
      </c>
      <c r="Y242" s="160">
        <f>X242*K242</f>
        <v>0</v>
      </c>
      <c r="Z242" s="160">
        <v>0</v>
      </c>
      <c r="AA242" s="161">
        <f>Z242*K242</f>
        <v>0</v>
      </c>
      <c r="AR242" s="17" t="s">
        <v>212</v>
      </c>
      <c r="AT242" s="17" t="s">
        <v>151</v>
      </c>
      <c r="AU242" s="17" t="s">
        <v>97</v>
      </c>
      <c r="AY242" s="17" t="s">
        <v>150</v>
      </c>
      <c r="BE242" s="100">
        <f>IF(U242="základní",N242,0)</f>
        <v>0</v>
      </c>
      <c r="BF242" s="100">
        <f>IF(U242="snížená",N242,0)</f>
        <v>0</v>
      </c>
      <c r="BG242" s="100">
        <f>IF(U242="zákl. přenesená",N242,0)</f>
        <v>0</v>
      </c>
      <c r="BH242" s="100">
        <f>IF(U242="sníž. přenesená",N242,0)</f>
        <v>0</v>
      </c>
      <c r="BI242" s="100">
        <f>IF(U242="nulová",N242,0)</f>
        <v>0</v>
      </c>
      <c r="BJ242" s="17" t="s">
        <v>81</v>
      </c>
      <c r="BK242" s="100">
        <f>ROUND(L242*K242,2)</f>
        <v>0</v>
      </c>
      <c r="BL242" s="17" t="s">
        <v>212</v>
      </c>
      <c r="BM242" s="17" t="s">
        <v>533</v>
      </c>
    </row>
    <row r="243" spans="2:65" s="9" customFormat="1" ht="29.85" customHeight="1">
      <c r="B243" s="144"/>
      <c r="C243" s="145"/>
      <c r="D243" s="154" t="s">
        <v>115</v>
      </c>
      <c r="E243" s="154"/>
      <c r="F243" s="154"/>
      <c r="G243" s="154"/>
      <c r="H243" s="154"/>
      <c r="I243" s="154"/>
      <c r="J243" s="154"/>
      <c r="K243" s="154"/>
      <c r="L243" s="154"/>
      <c r="M243" s="154"/>
      <c r="N243" s="244">
        <f>BK243</f>
        <v>0</v>
      </c>
      <c r="O243" s="245"/>
      <c r="P243" s="245"/>
      <c r="Q243" s="245"/>
      <c r="R243" s="147"/>
      <c r="T243" s="148"/>
      <c r="U243" s="145"/>
      <c r="V243" s="145"/>
      <c r="W243" s="149">
        <f>SUM(W244:W245)</f>
        <v>0</v>
      </c>
      <c r="X243" s="145"/>
      <c r="Y243" s="149">
        <f>SUM(Y244:Y245)</f>
        <v>0</v>
      </c>
      <c r="Z243" s="145"/>
      <c r="AA243" s="150">
        <f>SUM(AA244:AA245)</f>
        <v>0.5</v>
      </c>
      <c r="AR243" s="151" t="s">
        <v>97</v>
      </c>
      <c r="AT243" s="152" t="s">
        <v>75</v>
      </c>
      <c r="AU243" s="152" t="s">
        <v>81</v>
      </c>
      <c r="AY243" s="151" t="s">
        <v>150</v>
      </c>
      <c r="BK243" s="153">
        <f>SUM(BK244:BK245)</f>
        <v>0</v>
      </c>
    </row>
    <row r="244" spans="2:65" s="1" customFormat="1" ht="22.5" customHeight="1">
      <c r="B244" s="126"/>
      <c r="C244" s="155" t="s">
        <v>534</v>
      </c>
      <c r="D244" s="155" t="s">
        <v>151</v>
      </c>
      <c r="E244" s="156" t="s">
        <v>535</v>
      </c>
      <c r="F244" s="233" t="s">
        <v>536</v>
      </c>
      <c r="G244" s="233"/>
      <c r="H244" s="233"/>
      <c r="I244" s="233"/>
      <c r="J244" s="157" t="s">
        <v>478</v>
      </c>
      <c r="K244" s="158">
        <v>2</v>
      </c>
      <c r="L244" s="234">
        <v>0</v>
      </c>
      <c r="M244" s="234"/>
      <c r="N244" s="235">
        <f>ROUND(L244*K244,2)</f>
        <v>0</v>
      </c>
      <c r="O244" s="235"/>
      <c r="P244" s="235"/>
      <c r="Q244" s="235"/>
      <c r="R244" s="129"/>
      <c r="T244" s="159" t="s">
        <v>5</v>
      </c>
      <c r="U244" s="43" t="s">
        <v>41</v>
      </c>
      <c r="V244" s="35"/>
      <c r="W244" s="160">
        <f>V244*K244</f>
        <v>0</v>
      </c>
      <c r="X244" s="160">
        <v>0</v>
      </c>
      <c r="Y244" s="160">
        <f>X244*K244</f>
        <v>0</v>
      </c>
      <c r="Z244" s="160">
        <v>0</v>
      </c>
      <c r="AA244" s="161">
        <f>Z244*K244</f>
        <v>0</v>
      </c>
      <c r="AR244" s="17" t="s">
        <v>212</v>
      </c>
      <c r="AT244" s="17" t="s">
        <v>151</v>
      </c>
      <c r="AU244" s="17" t="s">
        <v>97</v>
      </c>
      <c r="AY244" s="17" t="s">
        <v>150</v>
      </c>
      <c r="BE244" s="100">
        <f>IF(U244="základní",N244,0)</f>
        <v>0</v>
      </c>
      <c r="BF244" s="100">
        <f>IF(U244="snížená",N244,0)</f>
        <v>0</v>
      </c>
      <c r="BG244" s="100">
        <f>IF(U244="zákl. přenesená",N244,0)</f>
        <v>0</v>
      </c>
      <c r="BH244" s="100">
        <f>IF(U244="sníž. přenesená",N244,0)</f>
        <v>0</v>
      </c>
      <c r="BI244" s="100">
        <f>IF(U244="nulová",N244,0)</f>
        <v>0</v>
      </c>
      <c r="BJ244" s="17" t="s">
        <v>81</v>
      </c>
      <c r="BK244" s="100">
        <f>ROUND(L244*K244,2)</f>
        <v>0</v>
      </c>
      <c r="BL244" s="17" t="s">
        <v>212</v>
      </c>
      <c r="BM244" s="17" t="s">
        <v>537</v>
      </c>
    </row>
    <row r="245" spans="2:65" s="1" customFormat="1" ht="22.5" customHeight="1">
      <c r="B245" s="126"/>
      <c r="C245" s="155" t="s">
        <v>538</v>
      </c>
      <c r="D245" s="155" t="s">
        <v>151</v>
      </c>
      <c r="E245" s="156" t="s">
        <v>539</v>
      </c>
      <c r="F245" s="233" t="s">
        <v>540</v>
      </c>
      <c r="G245" s="233"/>
      <c r="H245" s="233"/>
      <c r="I245" s="233"/>
      <c r="J245" s="157" t="s">
        <v>478</v>
      </c>
      <c r="K245" s="158">
        <v>2</v>
      </c>
      <c r="L245" s="234">
        <v>0</v>
      </c>
      <c r="M245" s="234"/>
      <c r="N245" s="235">
        <f>ROUND(L245*K245,2)</f>
        <v>0</v>
      </c>
      <c r="O245" s="235"/>
      <c r="P245" s="235"/>
      <c r="Q245" s="235"/>
      <c r="R245" s="129"/>
      <c r="T245" s="159" t="s">
        <v>5</v>
      </c>
      <c r="U245" s="43" t="s">
        <v>41</v>
      </c>
      <c r="V245" s="35"/>
      <c r="W245" s="160">
        <f>V245*K245</f>
        <v>0</v>
      </c>
      <c r="X245" s="160">
        <v>0</v>
      </c>
      <c r="Y245" s="160">
        <f>X245*K245</f>
        <v>0</v>
      </c>
      <c r="Z245" s="160">
        <v>0.25</v>
      </c>
      <c r="AA245" s="161">
        <f>Z245*K245</f>
        <v>0.5</v>
      </c>
      <c r="AR245" s="17" t="s">
        <v>212</v>
      </c>
      <c r="AT245" s="17" t="s">
        <v>151</v>
      </c>
      <c r="AU245" s="17" t="s">
        <v>97</v>
      </c>
      <c r="AY245" s="17" t="s">
        <v>150</v>
      </c>
      <c r="BE245" s="100">
        <f>IF(U245="základní",N245,0)</f>
        <v>0</v>
      </c>
      <c r="BF245" s="100">
        <f>IF(U245="snížená",N245,0)</f>
        <v>0</v>
      </c>
      <c r="BG245" s="100">
        <f>IF(U245="zákl. přenesená",N245,0)</f>
        <v>0</v>
      </c>
      <c r="BH245" s="100">
        <f>IF(U245="sníž. přenesená",N245,0)</f>
        <v>0</v>
      </c>
      <c r="BI245" s="100">
        <f>IF(U245="nulová",N245,0)</f>
        <v>0</v>
      </c>
      <c r="BJ245" s="17" t="s">
        <v>81</v>
      </c>
      <c r="BK245" s="100">
        <f>ROUND(L245*K245,2)</f>
        <v>0</v>
      </c>
      <c r="BL245" s="17" t="s">
        <v>212</v>
      </c>
      <c r="BM245" s="17" t="s">
        <v>541</v>
      </c>
    </row>
    <row r="246" spans="2:65" s="9" customFormat="1" ht="29.85" customHeight="1">
      <c r="B246" s="144"/>
      <c r="C246" s="145"/>
      <c r="D246" s="154" t="s">
        <v>116</v>
      </c>
      <c r="E246" s="154"/>
      <c r="F246" s="154"/>
      <c r="G246" s="154"/>
      <c r="H246" s="154"/>
      <c r="I246" s="154"/>
      <c r="J246" s="154"/>
      <c r="K246" s="154"/>
      <c r="L246" s="154"/>
      <c r="M246" s="154"/>
      <c r="N246" s="244">
        <f>BK246</f>
        <v>0</v>
      </c>
      <c r="O246" s="245"/>
      <c r="P246" s="245"/>
      <c r="Q246" s="245"/>
      <c r="R246" s="147"/>
      <c r="T246" s="148"/>
      <c r="U246" s="145"/>
      <c r="V246" s="145"/>
      <c r="W246" s="149">
        <f>SUM(W247:W258)</f>
        <v>0</v>
      </c>
      <c r="X246" s="145"/>
      <c r="Y246" s="149">
        <f>SUM(Y247:Y258)</f>
        <v>0.90944100000000005</v>
      </c>
      <c r="Z246" s="145"/>
      <c r="AA246" s="150">
        <f>SUM(AA247:AA258)</f>
        <v>0.71004100000000014</v>
      </c>
      <c r="AR246" s="151" t="s">
        <v>97</v>
      </c>
      <c r="AT246" s="152" t="s">
        <v>75</v>
      </c>
      <c r="AU246" s="152" t="s">
        <v>81</v>
      </c>
      <c r="AY246" s="151" t="s">
        <v>150</v>
      </c>
      <c r="BK246" s="153">
        <f>SUM(BK247:BK258)</f>
        <v>0</v>
      </c>
    </row>
    <row r="247" spans="2:65" s="1" customFormat="1" ht="22.5" customHeight="1">
      <c r="B247" s="126"/>
      <c r="C247" s="155" t="s">
        <v>542</v>
      </c>
      <c r="D247" s="155" t="s">
        <v>151</v>
      </c>
      <c r="E247" s="156" t="s">
        <v>543</v>
      </c>
      <c r="F247" s="233" t="s">
        <v>544</v>
      </c>
      <c r="G247" s="233"/>
      <c r="H247" s="233"/>
      <c r="I247" s="233"/>
      <c r="J247" s="157" t="s">
        <v>154</v>
      </c>
      <c r="K247" s="158">
        <v>7</v>
      </c>
      <c r="L247" s="234">
        <v>0</v>
      </c>
      <c r="M247" s="234"/>
      <c r="N247" s="235">
        <f t="shared" ref="N247:N258" si="45">ROUND(L247*K247,2)</f>
        <v>0</v>
      </c>
      <c r="O247" s="235"/>
      <c r="P247" s="235"/>
      <c r="Q247" s="235"/>
      <c r="R247" s="129"/>
      <c r="T247" s="159" t="s">
        <v>5</v>
      </c>
      <c r="U247" s="43" t="s">
        <v>41</v>
      </c>
      <c r="V247" s="35"/>
      <c r="W247" s="160">
        <f t="shared" ref="W247:W258" si="46">V247*K247</f>
        <v>0</v>
      </c>
      <c r="X247" s="160">
        <v>0</v>
      </c>
      <c r="Y247" s="160">
        <f t="shared" ref="Y247:Y258" si="47">X247*K247</f>
        <v>0</v>
      </c>
      <c r="Z247" s="160">
        <v>5.94E-3</v>
      </c>
      <c r="AA247" s="161">
        <f t="shared" ref="AA247:AA258" si="48">Z247*K247</f>
        <v>4.1579999999999999E-2</v>
      </c>
      <c r="AR247" s="17" t="s">
        <v>212</v>
      </c>
      <c r="AT247" s="17" t="s">
        <v>151</v>
      </c>
      <c r="AU247" s="17" t="s">
        <v>97</v>
      </c>
      <c r="AY247" s="17" t="s">
        <v>150</v>
      </c>
      <c r="BE247" s="100">
        <f t="shared" ref="BE247:BE258" si="49">IF(U247="základní",N247,0)</f>
        <v>0</v>
      </c>
      <c r="BF247" s="100">
        <f t="shared" ref="BF247:BF258" si="50">IF(U247="snížená",N247,0)</f>
        <v>0</v>
      </c>
      <c r="BG247" s="100">
        <f t="shared" ref="BG247:BG258" si="51">IF(U247="zákl. přenesená",N247,0)</f>
        <v>0</v>
      </c>
      <c r="BH247" s="100">
        <f t="shared" ref="BH247:BH258" si="52">IF(U247="sníž. přenesená",N247,0)</f>
        <v>0</v>
      </c>
      <c r="BI247" s="100">
        <f t="shared" ref="BI247:BI258" si="53">IF(U247="nulová",N247,0)</f>
        <v>0</v>
      </c>
      <c r="BJ247" s="17" t="s">
        <v>81</v>
      </c>
      <c r="BK247" s="100">
        <f t="shared" ref="BK247:BK258" si="54">ROUND(L247*K247,2)</f>
        <v>0</v>
      </c>
      <c r="BL247" s="17" t="s">
        <v>212</v>
      </c>
      <c r="BM247" s="17" t="s">
        <v>545</v>
      </c>
    </row>
    <row r="248" spans="2:65" s="1" customFormat="1" ht="22.5" customHeight="1">
      <c r="B248" s="126"/>
      <c r="C248" s="155" t="s">
        <v>546</v>
      </c>
      <c r="D248" s="155" t="s">
        <v>151</v>
      </c>
      <c r="E248" s="156" t="s">
        <v>547</v>
      </c>
      <c r="F248" s="233" t="s">
        <v>548</v>
      </c>
      <c r="G248" s="233"/>
      <c r="H248" s="233"/>
      <c r="I248" s="233"/>
      <c r="J248" s="157" t="s">
        <v>180</v>
      </c>
      <c r="K248" s="158">
        <v>267.5</v>
      </c>
      <c r="L248" s="234">
        <v>0</v>
      </c>
      <c r="M248" s="234"/>
      <c r="N248" s="235">
        <f t="shared" si="45"/>
        <v>0</v>
      </c>
      <c r="O248" s="235"/>
      <c r="P248" s="235"/>
      <c r="Q248" s="235"/>
      <c r="R248" s="129"/>
      <c r="T248" s="159" t="s">
        <v>5</v>
      </c>
      <c r="U248" s="43" t="s">
        <v>41</v>
      </c>
      <c r="V248" s="35"/>
      <c r="W248" s="160">
        <f t="shared" si="46"/>
        <v>0</v>
      </c>
      <c r="X248" s="160">
        <v>0</v>
      </c>
      <c r="Y248" s="160">
        <f t="shared" si="47"/>
        <v>0</v>
      </c>
      <c r="Z248" s="160">
        <v>1.67E-3</v>
      </c>
      <c r="AA248" s="161">
        <f t="shared" si="48"/>
        <v>0.44672500000000004</v>
      </c>
      <c r="AR248" s="17" t="s">
        <v>212</v>
      </c>
      <c r="AT248" s="17" t="s">
        <v>151</v>
      </c>
      <c r="AU248" s="17" t="s">
        <v>97</v>
      </c>
      <c r="AY248" s="17" t="s">
        <v>150</v>
      </c>
      <c r="BE248" s="100">
        <f t="shared" si="49"/>
        <v>0</v>
      </c>
      <c r="BF248" s="100">
        <f t="shared" si="50"/>
        <v>0</v>
      </c>
      <c r="BG248" s="100">
        <f t="shared" si="51"/>
        <v>0</v>
      </c>
      <c r="BH248" s="100">
        <f t="shared" si="52"/>
        <v>0</v>
      </c>
      <c r="BI248" s="100">
        <f t="shared" si="53"/>
        <v>0</v>
      </c>
      <c r="BJ248" s="17" t="s">
        <v>81</v>
      </c>
      <c r="BK248" s="100">
        <f t="shared" si="54"/>
        <v>0</v>
      </c>
      <c r="BL248" s="17" t="s">
        <v>212</v>
      </c>
      <c r="BM248" s="17" t="s">
        <v>549</v>
      </c>
    </row>
    <row r="249" spans="2:65" s="1" customFormat="1" ht="31.5" customHeight="1">
      <c r="B249" s="126"/>
      <c r="C249" s="155" t="s">
        <v>550</v>
      </c>
      <c r="D249" s="155" t="s">
        <v>151</v>
      </c>
      <c r="E249" s="156" t="s">
        <v>551</v>
      </c>
      <c r="F249" s="233" t="s">
        <v>552</v>
      </c>
      <c r="G249" s="233"/>
      <c r="H249" s="233"/>
      <c r="I249" s="233"/>
      <c r="J249" s="157" t="s">
        <v>180</v>
      </c>
      <c r="K249" s="158">
        <v>91.2</v>
      </c>
      <c r="L249" s="234">
        <v>0</v>
      </c>
      <c r="M249" s="234"/>
      <c r="N249" s="235">
        <f t="shared" si="45"/>
        <v>0</v>
      </c>
      <c r="O249" s="235"/>
      <c r="P249" s="235"/>
      <c r="Q249" s="235"/>
      <c r="R249" s="129"/>
      <c r="T249" s="159" t="s">
        <v>5</v>
      </c>
      <c r="U249" s="43" t="s">
        <v>41</v>
      </c>
      <c r="V249" s="35"/>
      <c r="W249" s="160">
        <f t="shared" si="46"/>
        <v>0</v>
      </c>
      <c r="X249" s="160">
        <v>0</v>
      </c>
      <c r="Y249" s="160">
        <f t="shared" si="47"/>
        <v>0</v>
      </c>
      <c r="Z249" s="160">
        <v>2.2300000000000002E-3</v>
      </c>
      <c r="AA249" s="161">
        <f t="shared" si="48"/>
        <v>0.20337600000000003</v>
      </c>
      <c r="AR249" s="17" t="s">
        <v>212</v>
      </c>
      <c r="AT249" s="17" t="s">
        <v>151</v>
      </c>
      <c r="AU249" s="17" t="s">
        <v>97</v>
      </c>
      <c r="AY249" s="17" t="s">
        <v>150</v>
      </c>
      <c r="BE249" s="100">
        <f t="shared" si="49"/>
        <v>0</v>
      </c>
      <c r="BF249" s="100">
        <f t="shared" si="50"/>
        <v>0</v>
      </c>
      <c r="BG249" s="100">
        <f t="shared" si="51"/>
        <v>0</v>
      </c>
      <c r="BH249" s="100">
        <f t="shared" si="52"/>
        <v>0</v>
      </c>
      <c r="BI249" s="100">
        <f t="shared" si="53"/>
        <v>0</v>
      </c>
      <c r="BJ249" s="17" t="s">
        <v>81</v>
      </c>
      <c r="BK249" s="100">
        <f t="shared" si="54"/>
        <v>0</v>
      </c>
      <c r="BL249" s="17" t="s">
        <v>212</v>
      </c>
      <c r="BM249" s="17" t="s">
        <v>553</v>
      </c>
    </row>
    <row r="250" spans="2:65" s="1" customFormat="1" ht="22.5" customHeight="1">
      <c r="B250" s="126"/>
      <c r="C250" s="155" t="s">
        <v>554</v>
      </c>
      <c r="D250" s="155" t="s">
        <v>151</v>
      </c>
      <c r="E250" s="156" t="s">
        <v>555</v>
      </c>
      <c r="F250" s="233" t="s">
        <v>556</v>
      </c>
      <c r="G250" s="233"/>
      <c r="H250" s="233"/>
      <c r="I250" s="233"/>
      <c r="J250" s="157" t="s">
        <v>180</v>
      </c>
      <c r="K250" s="158">
        <v>1</v>
      </c>
      <c r="L250" s="234">
        <v>0</v>
      </c>
      <c r="M250" s="234"/>
      <c r="N250" s="235">
        <f t="shared" si="45"/>
        <v>0</v>
      </c>
      <c r="O250" s="235"/>
      <c r="P250" s="235"/>
      <c r="Q250" s="235"/>
      <c r="R250" s="129"/>
      <c r="T250" s="159" t="s">
        <v>5</v>
      </c>
      <c r="U250" s="43" t="s">
        <v>41</v>
      </c>
      <c r="V250" s="35"/>
      <c r="W250" s="160">
        <f t="shared" si="46"/>
        <v>0</v>
      </c>
      <c r="X250" s="160">
        <v>0</v>
      </c>
      <c r="Y250" s="160">
        <f t="shared" si="47"/>
        <v>0</v>
      </c>
      <c r="Z250" s="160">
        <v>2.5999999999999999E-3</v>
      </c>
      <c r="AA250" s="161">
        <f t="shared" si="48"/>
        <v>2.5999999999999999E-3</v>
      </c>
      <c r="AR250" s="17" t="s">
        <v>212</v>
      </c>
      <c r="AT250" s="17" t="s">
        <v>151</v>
      </c>
      <c r="AU250" s="17" t="s">
        <v>97</v>
      </c>
      <c r="AY250" s="17" t="s">
        <v>150</v>
      </c>
      <c r="BE250" s="100">
        <f t="shared" si="49"/>
        <v>0</v>
      </c>
      <c r="BF250" s="100">
        <f t="shared" si="50"/>
        <v>0</v>
      </c>
      <c r="BG250" s="100">
        <f t="shared" si="51"/>
        <v>0</v>
      </c>
      <c r="BH250" s="100">
        <f t="shared" si="52"/>
        <v>0</v>
      </c>
      <c r="BI250" s="100">
        <f t="shared" si="53"/>
        <v>0</v>
      </c>
      <c r="BJ250" s="17" t="s">
        <v>81</v>
      </c>
      <c r="BK250" s="100">
        <f t="shared" si="54"/>
        <v>0</v>
      </c>
      <c r="BL250" s="17" t="s">
        <v>212</v>
      </c>
      <c r="BM250" s="17" t="s">
        <v>557</v>
      </c>
    </row>
    <row r="251" spans="2:65" s="1" customFormat="1" ht="22.5" customHeight="1">
      <c r="B251" s="126"/>
      <c r="C251" s="155" t="s">
        <v>558</v>
      </c>
      <c r="D251" s="155" t="s">
        <v>151</v>
      </c>
      <c r="E251" s="156" t="s">
        <v>559</v>
      </c>
      <c r="F251" s="233" t="s">
        <v>560</v>
      </c>
      <c r="G251" s="233"/>
      <c r="H251" s="233"/>
      <c r="I251" s="233"/>
      <c r="J251" s="157" t="s">
        <v>180</v>
      </c>
      <c r="K251" s="158">
        <v>4</v>
      </c>
      <c r="L251" s="234">
        <v>0</v>
      </c>
      <c r="M251" s="234"/>
      <c r="N251" s="235">
        <f t="shared" si="45"/>
        <v>0</v>
      </c>
      <c r="O251" s="235"/>
      <c r="P251" s="235"/>
      <c r="Q251" s="235"/>
      <c r="R251" s="129"/>
      <c r="T251" s="159" t="s">
        <v>5</v>
      </c>
      <c r="U251" s="43" t="s">
        <v>41</v>
      </c>
      <c r="V251" s="35"/>
      <c r="W251" s="160">
        <f t="shared" si="46"/>
        <v>0</v>
      </c>
      <c r="X251" s="160">
        <v>0</v>
      </c>
      <c r="Y251" s="160">
        <f t="shared" si="47"/>
        <v>0</v>
      </c>
      <c r="Z251" s="160">
        <v>3.9399999999999999E-3</v>
      </c>
      <c r="AA251" s="161">
        <f t="shared" si="48"/>
        <v>1.576E-2</v>
      </c>
      <c r="AR251" s="17" t="s">
        <v>212</v>
      </c>
      <c r="AT251" s="17" t="s">
        <v>151</v>
      </c>
      <c r="AU251" s="17" t="s">
        <v>97</v>
      </c>
      <c r="AY251" s="17" t="s">
        <v>150</v>
      </c>
      <c r="BE251" s="100">
        <f t="shared" si="49"/>
        <v>0</v>
      </c>
      <c r="BF251" s="100">
        <f t="shared" si="50"/>
        <v>0</v>
      </c>
      <c r="BG251" s="100">
        <f t="shared" si="51"/>
        <v>0</v>
      </c>
      <c r="BH251" s="100">
        <f t="shared" si="52"/>
        <v>0</v>
      </c>
      <c r="BI251" s="100">
        <f t="shared" si="53"/>
        <v>0</v>
      </c>
      <c r="BJ251" s="17" t="s">
        <v>81</v>
      </c>
      <c r="BK251" s="100">
        <f t="shared" si="54"/>
        <v>0</v>
      </c>
      <c r="BL251" s="17" t="s">
        <v>212</v>
      </c>
      <c r="BM251" s="17" t="s">
        <v>561</v>
      </c>
    </row>
    <row r="252" spans="2:65" s="1" customFormat="1" ht="31.5" customHeight="1">
      <c r="B252" s="126"/>
      <c r="C252" s="155" t="s">
        <v>562</v>
      </c>
      <c r="D252" s="155" t="s">
        <v>151</v>
      </c>
      <c r="E252" s="156" t="s">
        <v>563</v>
      </c>
      <c r="F252" s="233" t="s">
        <v>564</v>
      </c>
      <c r="G252" s="233"/>
      <c r="H252" s="233"/>
      <c r="I252" s="233"/>
      <c r="J252" s="157" t="s">
        <v>180</v>
      </c>
      <c r="K252" s="158">
        <v>35.6</v>
      </c>
      <c r="L252" s="234">
        <v>0</v>
      </c>
      <c r="M252" s="234"/>
      <c r="N252" s="235">
        <f t="shared" si="45"/>
        <v>0</v>
      </c>
      <c r="O252" s="235"/>
      <c r="P252" s="235"/>
      <c r="Q252" s="235"/>
      <c r="R252" s="129"/>
      <c r="T252" s="159" t="s">
        <v>5</v>
      </c>
      <c r="U252" s="43" t="s">
        <v>41</v>
      </c>
      <c r="V252" s="35"/>
      <c r="W252" s="160">
        <f t="shared" si="46"/>
        <v>0</v>
      </c>
      <c r="X252" s="160">
        <v>1.5100000000000001E-3</v>
      </c>
      <c r="Y252" s="160">
        <f t="shared" si="47"/>
        <v>5.3756000000000005E-2</v>
      </c>
      <c r="Z252" s="160">
        <v>0</v>
      </c>
      <c r="AA252" s="161">
        <f t="shared" si="48"/>
        <v>0</v>
      </c>
      <c r="AR252" s="17" t="s">
        <v>212</v>
      </c>
      <c r="AT252" s="17" t="s">
        <v>151</v>
      </c>
      <c r="AU252" s="17" t="s">
        <v>97</v>
      </c>
      <c r="AY252" s="17" t="s">
        <v>150</v>
      </c>
      <c r="BE252" s="100">
        <f t="shared" si="49"/>
        <v>0</v>
      </c>
      <c r="BF252" s="100">
        <f t="shared" si="50"/>
        <v>0</v>
      </c>
      <c r="BG252" s="100">
        <f t="shared" si="51"/>
        <v>0</v>
      </c>
      <c r="BH252" s="100">
        <f t="shared" si="52"/>
        <v>0</v>
      </c>
      <c r="BI252" s="100">
        <f t="shared" si="53"/>
        <v>0</v>
      </c>
      <c r="BJ252" s="17" t="s">
        <v>81</v>
      </c>
      <c r="BK252" s="100">
        <f t="shared" si="54"/>
        <v>0</v>
      </c>
      <c r="BL252" s="17" t="s">
        <v>212</v>
      </c>
      <c r="BM252" s="17" t="s">
        <v>565</v>
      </c>
    </row>
    <row r="253" spans="2:65" s="1" customFormat="1" ht="31.5" customHeight="1">
      <c r="B253" s="126"/>
      <c r="C253" s="155" t="s">
        <v>566</v>
      </c>
      <c r="D253" s="155" t="s">
        <v>151</v>
      </c>
      <c r="E253" s="156" t="s">
        <v>567</v>
      </c>
      <c r="F253" s="233" t="s">
        <v>568</v>
      </c>
      <c r="G253" s="233"/>
      <c r="H253" s="233"/>
      <c r="I253" s="233"/>
      <c r="J253" s="157" t="s">
        <v>180</v>
      </c>
      <c r="K253" s="158">
        <v>267.5</v>
      </c>
      <c r="L253" s="234">
        <v>0</v>
      </c>
      <c r="M253" s="234"/>
      <c r="N253" s="235">
        <f t="shared" si="45"/>
        <v>0</v>
      </c>
      <c r="O253" s="235"/>
      <c r="P253" s="235"/>
      <c r="Q253" s="235"/>
      <c r="R253" s="129"/>
      <c r="T253" s="159" t="s">
        <v>5</v>
      </c>
      <c r="U253" s="43" t="s">
        <v>41</v>
      </c>
      <c r="V253" s="35"/>
      <c r="W253" s="160">
        <f t="shared" si="46"/>
        <v>0</v>
      </c>
      <c r="X253" s="160">
        <v>3.15E-3</v>
      </c>
      <c r="Y253" s="160">
        <f t="shared" si="47"/>
        <v>0.84262499999999996</v>
      </c>
      <c r="Z253" s="160">
        <v>0</v>
      </c>
      <c r="AA253" s="161">
        <f t="shared" si="48"/>
        <v>0</v>
      </c>
      <c r="AR253" s="17" t="s">
        <v>212</v>
      </c>
      <c r="AT253" s="17" t="s">
        <v>151</v>
      </c>
      <c r="AU253" s="17" t="s">
        <v>97</v>
      </c>
      <c r="AY253" s="17" t="s">
        <v>150</v>
      </c>
      <c r="BE253" s="100">
        <f t="shared" si="49"/>
        <v>0</v>
      </c>
      <c r="BF253" s="100">
        <f t="shared" si="50"/>
        <v>0</v>
      </c>
      <c r="BG253" s="100">
        <f t="shared" si="51"/>
        <v>0</v>
      </c>
      <c r="BH253" s="100">
        <f t="shared" si="52"/>
        <v>0</v>
      </c>
      <c r="BI253" s="100">
        <f t="shared" si="53"/>
        <v>0</v>
      </c>
      <c r="BJ253" s="17" t="s">
        <v>81</v>
      </c>
      <c r="BK253" s="100">
        <f t="shared" si="54"/>
        <v>0</v>
      </c>
      <c r="BL253" s="17" t="s">
        <v>212</v>
      </c>
      <c r="BM253" s="17" t="s">
        <v>569</v>
      </c>
    </row>
    <row r="254" spans="2:65" s="1" customFormat="1" ht="31.5" customHeight="1">
      <c r="B254" s="126"/>
      <c r="C254" s="155" t="s">
        <v>570</v>
      </c>
      <c r="D254" s="155" t="s">
        <v>151</v>
      </c>
      <c r="E254" s="156" t="s">
        <v>571</v>
      </c>
      <c r="F254" s="233" t="s">
        <v>572</v>
      </c>
      <c r="G254" s="233"/>
      <c r="H254" s="233"/>
      <c r="I254" s="233"/>
      <c r="J254" s="157" t="s">
        <v>180</v>
      </c>
      <c r="K254" s="158">
        <v>1</v>
      </c>
      <c r="L254" s="234">
        <v>0</v>
      </c>
      <c r="M254" s="234"/>
      <c r="N254" s="235">
        <f t="shared" si="45"/>
        <v>0</v>
      </c>
      <c r="O254" s="235"/>
      <c r="P254" s="235"/>
      <c r="Q254" s="235"/>
      <c r="R254" s="129"/>
      <c r="T254" s="159" t="s">
        <v>5</v>
      </c>
      <c r="U254" s="43" t="s">
        <v>41</v>
      </c>
      <c r="V254" s="35"/>
      <c r="W254" s="160">
        <f t="shared" si="46"/>
        <v>0</v>
      </c>
      <c r="X254" s="160">
        <v>2.8600000000000001E-3</v>
      </c>
      <c r="Y254" s="160">
        <f t="shared" si="47"/>
        <v>2.8600000000000001E-3</v>
      </c>
      <c r="Z254" s="160">
        <v>0</v>
      </c>
      <c r="AA254" s="161">
        <f t="shared" si="48"/>
        <v>0</v>
      </c>
      <c r="AR254" s="17" t="s">
        <v>212</v>
      </c>
      <c r="AT254" s="17" t="s">
        <v>151</v>
      </c>
      <c r="AU254" s="17" t="s">
        <v>97</v>
      </c>
      <c r="AY254" s="17" t="s">
        <v>150</v>
      </c>
      <c r="BE254" s="100">
        <f t="shared" si="49"/>
        <v>0</v>
      </c>
      <c r="BF254" s="100">
        <f t="shared" si="50"/>
        <v>0</v>
      </c>
      <c r="BG254" s="100">
        <f t="shared" si="51"/>
        <v>0</v>
      </c>
      <c r="BH254" s="100">
        <f t="shared" si="52"/>
        <v>0</v>
      </c>
      <c r="BI254" s="100">
        <f t="shared" si="53"/>
        <v>0</v>
      </c>
      <c r="BJ254" s="17" t="s">
        <v>81</v>
      </c>
      <c r="BK254" s="100">
        <f t="shared" si="54"/>
        <v>0</v>
      </c>
      <c r="BL254" s="17" t="s">
        <v>212</v>
      </c>
      <c r="BM254" s="17" t="s">
        <v>573</v>
      </c>
    </row>
    <row r="255" spans="2:65" s="1" customFormat="1" ht="31.5" customHeight="1">
      <c r="B255" s="126"/>
      <c r="C255" s="155" t="s">
        <v>574</v>
      </c>
      <c r="D255" s="155" t="s">
        <v>151</v>
      </c>
      <c r="E255" s="156" t="s">
        <v>575</v>
      </c>
      <c r="F255" s="233" t="s">
        <v>576</v>
      </c>
      <c r="G255" s="233"/>
      <c r="H255" s="233"/>
      <c r="I255" s="233"/>
      <c r="J255" s="157" t="s">
        <v>478</v>
      </c>
      <c r="K255" s="158">
        <v>1</v>
      </c>
      <c r="L255" s="234">
        <v>0</v>
      </c>
      <c r="M255" s="234"/>
      <c r="N255" s="235">
        <f t="shared" si="45"/>
        <v>0</v>
      </c>
      <c r="O255" s="235"/>
      <c r="P255" s="235"/>
      <c r="Q255" s="235"/>
      <c r="R255" s="129"/>
      <c r="T255" s="159" t="s">
        <v>5</v>
      </c>
      <c r="U255" s="43" t="s">
        <v>41</v>
      </c>
      <c r="V255" s="35"/>
      <c r="W255" s="160">
        <f t="shared" si="46"/>
        <v>0</v>
      </c>
      <c r="X255" s="160">
        <v>4.8000000000000001E-4</v>
      </c>
      <c r="Y255" s="160">
        <f t="shared" si="47"/>
        <v>4.8000000000000001E-4</v>
      </c>
      <c r="Z255" s="160">
        <v>0</v>
      </c>
      <c r="AA255" s="161">
        <f t="shared" si="48"/>
        <v>0</v>
      </c>
      <c r="AR255" s="17" t="s">
        <v>212</v>
      </c>
      <c r="AT255" s="17" t="s">
        <v>151</v>
      </c>
      <c r="AU255" s="17" t="s">
        <v>97</v>
      </c>
      <c r="AY255" s="17" t="s">
        <v>150</v>
      </c>
      <c r="BE255" s="100">
        <f t="shared" si="49"/>
        <v>0</v>
      </c>
      <c r="BF255" s="100">
        <f t="shared" si="50"/>
        <v>0</v>
      </c>
      <c r="BG255" s="100">
        <f t="shared" si="51"/>
        <v>0</v>
      </c>
      <c r="BH255" s="100">
        <f t="shared" si="52"/>
        <v>0</v>
      </c>
      <c r="BI255" s="100">
        <f t="shared" si="53"/>
        <v>0</v>
      </c>
      <c r="BJ255" s="17" t="s">
        <v>81</v>
      </c>
      <c r="BK255" s="100">
        <f t="shared" si="54"/>
        <v>0</v>
      </c>
      <c r="BL255" s="17" t="s">
        <v>212</v>
      </c>
      <c r="BM255" s="17" t="s">
        <v>577</v>
      </c>
    </row>
    <row r="256" spans="2:65" s="1" customFormat="1" ht="31.5" customHeight="1">
      <c r="B256" s="126"/>
      <c r="C256" s="155" t="s">
        <v>578</v>
      </c>
      <c r="D256" s="155" t="s">
        <v>151</v>
      </c>
      <c r="E256" s="156" t="s">
        <v>579</v>
      </c>
      <c r="F256" s="233" t="s">
        <v>580</v>
      </c>
      <c r="G256" s="233"/>
      <c r="H256" s="233"/>
      <c r="I256" s="233"/>
      <c r="J256" s="157" t="s">
        <v>180</v>
      </c>
      <c r="K256" s="158">
        <v>4</v>
      </c>
      <c r="L256" s="234">
        <v>0</v>
      </c>
      <c r="M256" s="234"/>
      <c r="N256" s="235">
        <f t="shared" si="45"/>
        <v>0</v>
      </c>
      <c r="O256" s="235"/>
      <c r="P256" s="235"/>
      <c r="Q256" s="235"/>
      <c r="R256" s="129"/>
      <c r="T256" s="159" t="s">
        <v>5</v>
      </c>
      <c r="U256" s="43" t="s">
        <v>41</v>
      </c>
      <c r="V256" s="35"/>
      <c r="W256" s="160">
        <f t="shared" si="46"/>
        <v>0</v>
      </c>
      <c r="X256" s="160">
        <v>2.2300000000000002E-3</v>
      </c>
      <c r="Y256" s="160">
        <f t="shared" si="47"/>
        <v>8.9200000000000008E-3</v>
      </c>
      <c r="Z256" s="160">
        <v>0</v>
      </c>
      <c r="AA256" s="161">
        <f t="shared" si="48"/>
        <v>0</v>
      </c>
      <c r="AR256" s="17" t="s">
        <v>212</v>
      </c>
      <c r="AT256" s="17" t="s">
        <v>151</v>
      </c>
      <c r="AU256" s="17" t="s">
        <v>97</v>
      </c>
      <c r="AY256" s="17" t="s">
        <v>150</v>
      </c>
      <c r="BE256" s="100">
        <f t="shared" si="49"/>
        <v>0</v>
      </c>
      <c r="BF256" s="100">
        <f t="shared" si="50"/>
        <v>0</v>
      </c>
      <c r="BG256" s="100">
        <f t="shared" si="51"/>
        <v>0</v>
      </c>
      <c r="BH256" s="100">
        <f t="shared" si="52"/>
        <v>0</v>
      </c>
      <c r="BI256" s="100">
        <f t="shared" si="53"/>
        <v>0</v>
      </c>
      <c r="BJ256" s="17" t="s">
        <v>81</v>
      </c>
      <c r="BK256" s="100">
        <f t="shared" si="54"/>
        <v>0</v>
      </c>
      <c r="BL256" s="17" t="s">
        <v>212</v>
      </c>
      <c r="BM256" s="17" t="s">
        <v>581</v>
      </c>
    </row>
    <row r="257" spans="2:65" s="1" customFormat="1" ht="31.5" customHeight="1">
      <c r="B257" s="126"/>
      <c r="C257" s="155" t="s">
        <v>582</v>
      </c>
      <c r="D257" s="155" t="s">
        <v>151</v>
      </c>
      <c r="E257" s="156" t="s">
        <v>583</v>
      </c>
      <c r="F257" s="233" t="s">
        <v>584</v>
      </c>
      <c r="G257" s="233"/>
      <c r="H257" s="233"/>
      <c r="I257" s="233"/>
      <c r="J257" s="157" t="s">
        <v>478</v>
      </c>
      <c r="K257" s="158">
        <v>1</v>
      </c>
      <c r="L257" s="234">
        <v>0</v>
      </c>
      <c r="M257" s="234"/>
      <c r="N257" s="235">
        <f t="shared" si="45"/>
        <v>0</v>
      </c>
      <c r="O257" s="235"/>
      <c r="P257" s="235"/>
      <c r="Q257" s="235"/>
      <c r="R257" s="129"/>
      <c r="T257" s="159" t="s">
        <v>5</v>
      </c>
      <c r="U257" s="43" t="s">
        <v>41</v>
      </c>
      <c r="V257" s="35"/>
      <c r="W257" s="160">
        <f t="shared" si="46"/>
        <v>0</v>
      </c>
      <c r="X257" s="160">
        <v>8.0000000000000004E-4</v>
      </c>
      <c r="Y257" s="160">
        <f t="shared" si="47"/>
        <v>8.0000000000000004E-4</v>
      </c>
      <c r="Z257" s="160">
        <v>0</v>
      </c>
      <c r="AA257" s="161">
        <f t="shared" si="48"/>
        <v>0</v>
      </c>
      <c r="AR257" s="17" t="s">
        <v>212</v>
      </c>
      <c r="AT257" s="17" t="s">
        <v>151</v>
      </c>
      <c r="AU257" s="17" t="s">
        <v>97</v>
      </c>
      <c r="AY257" s="17" t="s">
        <v>150</v>
      </c>
      <c r="BE257" s="100">
        <f t="shared" si="49"/>
        <v>0</v>
      </c>
      <c r="BF257" s="100">
        <f t="shared" si="50"/>
        <v>0</v>
      </c>
      <c r="BG257" s="100">
        <f t="shared" si="51"/>
        <v>0</v>
      </c>
      <c r="BH257" s="100">
        <f t="shared" si="52"/>
        <v>0</v>
      </c>
      <c r="BI257" s="100">
        <f t="shared" si="53"/>
        <v>0</v>
      </c>
      <c r="BJ257" s="17" t="s">
        <v>81</v>
      </c>
      <c r="BK257" s="100">
        <f t="shared" si="54"/>
        <v>0</v>
      </c>
      <c r="BL257" s="17" t="s">
        <v>212</v>
      </c>
      <c r="BM257" s="17" t="s">
        <v>585</v>
      </c>
    </row>
    <row r="258" spans="2:65" s="1" customFormat="1" ht="31.5" customHeight="1">
      <c r="B258" s="126"/>
      <c r="C258" s="155" t="s">
        <v>586</v>
      </c>
      <c r="D258" s="155" t="s">
        <v>151</v>
      </c>
      <c r="E258" s="156" t="s">
        <v>587</v>
      </c>
      <c r="F258" s="233" t="s">
        <v>588</v>
      </c>
      <c r="G258" s="233"/>
      <c r="H258" s="233"/>
      <c r="I258" s="233"/>
      <c r="J258" s="157" t="s">
        <v>387</v>
      </c>
      <c r="K258" s="158">
        <v>0.90900000000000003</v>
      </c>
      <c r="L258" s="234">
        <v>0</v>
      </c>
      <c r="M258" s="234"/>
      <c r="N258" s="235">
        <f t="shared" si="45"/>
        <v>0</v>
      </c>
      <c r="O258" s="235"/>
      <c r="P258" s="235"/>
      <c r="Q258" s="235"/>
      <c r="R258" s="129"/>
      <c r="T258" s="159" t="s">
        <v>5</v>
      </c>
      <c r="U258" s="43" t="s">
        <v>41</v>
      </c>
      <c r="V258" s="35"/>
      <c r="W258" s="160">
        <f t="shared" si="46"/>
        <v>0</v>
      </c>
      <c r="X258" s="160">
        <v>0</v>
      </c>
      <c r="Y258" s="160">
        <f t="shared" si="47"/>
        <v>0</v>
      </c>
      <c r="Z258" s="160">
        <v>0</v>
      </c>
      <c r="AA258" s="161">
        <f t="shared" si="48"/>
        <v>0</v>
      </c>
      <c r="AR258" s="17" t="s">
        <v>212</v>
      </c>
      <c r="AT258" s="17" t="s">
        <v>151</v>
      </c>
      <c r="AU258" s="17" t="s">
        <v>97</v>
      </c>
      <c r="AY258" s="17" t="s">
        <v>150</v>
      </c>
      <c r="BE258" s="100">
        <f t="shared" si="49"/>
        <v>0</v>
      </c>
      <c r="BF258" s="100">
        <f t="shared" si="50"/>
        <v>0</v>
      </c>
      <c r="BG258" s="100">
        <f t="shared" si="51"/>
        <v>0</v>
      </c>
      <c r="BH258" s="100">
        <f t="shared" si="52"/>
        <v>0</v>
      </c>
      <c r="BI258" s="100">
        <f t="shared" si="53"/>
        <v>0</v>
      </c>
      <c r="BJ258" s="17" t="s">
        <v>81</v>
      </c>
      <c r="BK258" s="100">
        <f t="shared" si="54"/>
        <v>0</v>
      </c>
      <c r="BL258" s="17" t="s">
        <v>212</v>
      </c>
      <c r="BM258" s="17" t="s">
        <v>589</v>
      </c>
    </row>
    <row r="259" spans="2:65" s="9" customFormat="1" ht="29.85" customHeight="1">
      <c r="B259" s="144"/>
      <c r="C259" s="145"/>
      <c r="D259" s="154" t="s">
        <v>117</v>
      </c>
      <c r="E259" s="154"/>
      <c r="F259" s="154"/>
      <c r="G259" s="154"/>
      <c r="H259" s="154"/>
      <c r="I259" s="154"/>
      <c r="J259" s="154"/>
      <c r="K259" s="154"/>
      <c r="L259" s="154"/>
      <c r="M259" s="154"/>
      <c r="N259" s="244">
        <f>BK259</f>
        <v>0</v>
      </c>
      <c r="O259" s="245"/>
      <c r="P259" s="245"/>
      <c r="Q259" s="245"/>
      <c r="R259" s="147"/>
      <c r="T259" s="148"/>
      <c r="U259" s="145"/>
      <c r="V259" s="145"/>
      <c r="W259" s="149">
        <f>SUM(W260:W261)</f>
        <v>0</v>
      </c>
      <c r="X259" s="145"/>
      <c r="Y259" s="149">
        <f>SUM(Y260:Y261)</f>
        <v>1.9080000000000003E-2</v>
      </c>
      <c r="Z259" s="145"/>
      <c r="AA259" s="150">
        <f>SUM(AA260:AA261)</f>
        <v>1.7172000000000001</v>
      </c>
      <c r="AR259" s="151" t="s">
        <v>97</v>
      </c>
      <c r="AT259" s="152" t="s">
        <v>75</v>
      </c>
      <c r="AU259" s="152" t="s">
        <v>81</v>
      </c>
      <c r="AY259" s="151" t="s">
        <v>150</v>
      </c>
      <c r="BK259" s="153">
        <f>SUM(BK260:BK261)</f>
        <v>0</v>
      </c>
    </row>
    <row r="260" spans="2:65" s="1" customFormat="1" ht="31.5" customHeight="1">
      <c r="B260" s="126"/>
      <c r="C260" s="155" t="s">
        <v>590</v>
      </c>
      <c r="D260" s="155" t="s">
        <v>151</v>
      </c>
      <c r="E260" s="156" t="s">
        <v>591</v>
      </c>
      <c r="F260" s="233" t="s">
        <v>592</v>
      </c>
      <c r="G260" s="233"/>
      <c r="H260" s="233"/>
      <c r="I260" s="233"/>
      <c r="J260" s="157" t="s">
        <v>154</v>
      </c>
      <c r="K260" s="158">
        <v>95.4</v>
      </c>
      <c r="L260" s="234">
        <v>0</v>
      </c>
      <c r="M260" s="234"/>
      <c r="N260" s="235">
        <f>ROUND(L260*K260,2)</f>
        <v>0</v>
      </c>
      <c r="O260" s="235"/>
      <c r="P260" s="235"/>
      <c r="Q260" s="235"/>
      <c r="R260" s="129"/>
      <c r="T260" s="159" t="s">
        <v>5</v>
      </c>
      <c r="U260" s="43" t="s">
        <v>41</v>
      </c>
      <c r="V260" s="35"/>
      <c r="W260" s="160">
        <f>V260*K260</f>
        <v>0</v>
      </c>
      <c r="X260" s="160">
        <v>0</v>
      </c>
      <c r="Y260" s="160">
        <f>X260*K260</f>
        <v>0</v>
      </c>
      <c r="Z260" s="160">
        <v>1.7999999999999999E-2</v>
      </c>
      <c r="AA260" s="161">
        <f>Z260*K260</f>
        <v>1.7172000000000001</v>
      </c>
      <c r="AR260" s="17" t="s">
        <v>212</v>
      </c>
      <c r="AT260" s="17" t="s">
        <v>151</v>
      </c>
      <c r="AU260" s="17" t="s">
        <v>97</v>
      </c>
      <c r="AY260" s="17" t="s">
        <v>150</v>
      </c>
      <c r="BE260" s="100">
        <f>IF(U260="základní",N260,0)</f>
        <v>0</v>
      </c>
      <c r="BF260" s="100">
        <f>IF(U260="snížená",N260,0)</f>
        <v>0</v>
      </c>
      <c r="BG260" s="100">
        <f>IF(U260="zákl. přenesená",N260,0)</f>
        <v>0</v>
      </c>
      <c r="BH260" s="100">
        <f>IF(U260="sníž. přenesená",N260,0)</f>
        <v>0</v>
      </c>
      <c r="BI260" s="100">
        <f>IF(U260="nulová",N260,0)</f>
        <v>0</v>
      </c>
      <c r="BJ260" s="17" t="s">
        <v>81</v>
      </c>
      <c r="BK260" s="100">
        <f>ROUND(L260*K260,2)</f>
        <v>0</v>
      </c>
      <c r="BL260" s="17" t="s">
        <v>212</v>
      </c>
      <c r="BM260" s="17" t="s">
        <v>593</v>
      </c>
    </row>
    <row r="261" spans="2:65" s="1" customFormat="1" ht="31.5" customHeight="1">
      <c r="B261" s="126"/>
      <c r="C261" s="155" t="s">
        <v>594</v>
      </c>
      <c r="D261" s="155" t="s">
        <v>151</v>
      </c>
      <c r="E261" s="156" t="s">
        <v>595</v>
      </c>
      <c r="F261" s="233" t="s">
        <v>596</v>
      </c>
      <c r="G261" s="233"/>
      <c r="H261" s="233"/>
      <c r="I261" s="233"/>
      <c r="J261" s="157" t="s">
        <v>154</v>
      </c>
      <c r="K261" s="158">
        <v>95.4</v>
      </c>
      <c r="L261" s="234">
        <v>0</v>
      </c>
      <c r="M261" s="234"/>
      <c r="N261" s="235">
        <f>ROUND(L261*K261,2)</f>
        <v>0</v>
      </c>
      <c r="O261" s="235"/>
      <c r="P261" s="235"/>
      <c r="Q261" s="235"/>
      <c r="R261" s="129"/>
      <c r="T261" s="159" t="s">
        <v>5</v>
      </c>
      <c r="U261" s="43" t="s">
        <v>41</v>
      </c>
      <c r="V261" s="35"/>
      <c r="W261" s="160">
        <f>V261*K261</f>
        <v>0</v>
      </c>
      <c r="X261" s="160">
        <v>2.0000000000000001E-4</v>
      </c>
      <c r="Y261" s="160">
        <f>X261*K261</f>
        <v>1.9080000000000003E-2</v>
      </c>
      <c r="Z261" s="160">
        <v>0</v>
      </c>
      <c r="AA261" s="161">
        <f>Z261*K261</f>
        <v>0</v>
      </c>
      <c r="AR261" s="17" t="s">
        <v>212</v>
      </c>
      <c r="AT261" s="17" t="s">
        <v>151</v>
      </c>
      <c r="AU261" s="17" t="s">
        <v>97</v>
      </c>
      <c r="AY261" s="17" t="s">
        <v>150</v>
      </c>
      <c r="BE261" s="100">
        <f>IF(U261="základní",N261,0)</f>
        <v>0</v>
      </c>
      <c r="BF261" s="100">
        <f>IF(U261="snížená",N261,0)</f>
        <v>0</v>
      </c>
      <c r="BG261" s="100">
        <f>IF(U261="zákl. přenesená",N261,0)</f>
        <v>0</v>
      </c>
      <c r="BH261" s="100">
        <f>IF(U261="sníž. přenesená",N261,0)</f>
        <v>0</v>
      </c>
      <c r="BI261" s="100">
        <f>IF(U261="nulová",N261,0)</f>
        <v>0</v>
      </c>
      <c r="BJ261" s="17" t="s">
        <v>81</v>
      </c>
      <c r="BK261" s="100">
        <f>ROUND(L261*K261,2)</f>
        <v>0</v>
      </c>
      <c r="BL261" s="17" t="s">
        <v>212</v>
      </c>
      <c r="BM261" s="17" t="s">
        <v>597</v>
      </c>
    </row>
    <row r="262" spans="2:65" s="9" customFormat="1" ht="29.85" customHeight="1">
      <c r="B262" s="144"/>
      <c r="C262" s="145"/>
      <c r="D262" s="154" t="s">
        <v>118</v>
      </c>
      <c r="E262" s="154"/>
      <c r="F262" s="154"/>
      <c r="G262" s="154"/>
      <c r="H262" s="154"/>
      <c r="I262" s="154"/>
      <c r="J262" s="154"/>
      <c r="K262" s="154"/>
      <c r="L262" s="154"/>
      <c r="M262" s="154"/>
      <c r="N262" s="244">
        <f>BK262</f>
        <v>0</v>
      </c>
      <c r="O262" s="245"/>
      <c r="P262" s="245"/>
      <c r="Q262" s="245"/>
      <c r="R262" s="147"/>
      <c r="T262" s="148"/>
      <c r="U262" s="145"/>
      <c r="V262" s="145"/>
      <c r="W262" s="149">
        <f>SUM(W263:W265)</f>
        <v>0</v>
      </c>
      <c r="X262" s="145"/>
      <c r="Y262" s="149">
        <f>SUM(Y263:Y265)</f>
        <v>0.11481</v>
      </c>
      <c r="Z262" s="145"/>
      <c r="AA262" s="150">
        <f>SUM(AA263:AA265)</f>
        <v>0</v>
      </c>
      <c r="AR262" s="151" t="s">
        <v>97</v>
      </c>
      <c r="AT262" s="152" t="s">
        <v>75</v>
      </c>
      <c r="AU262" s="152" t="s">
        <v>81</v>
      </c>
      <c r="AY262" s="151" t="s">
        <v>150</v>
      </c>
      <c r="BK262" s="153">
        <f>SUM(BK263:BK265)</f>
        <v>0</v>
      </c>
    </row>
    <row r="263" spans="2:65" s="1" customFormat="1" ht="31.5" customHeight="1">
      <c r="B263" s="126"/>
      <c r="C263" s="155" t="s">
        <v>598</v>
      </c>
      <c r="D263" s="155" t="s">
        <v>151</v>
      </c>
      <c r="E263" s="156" t="s">
        <v>599</v>
      </c>
      <c r="F263" s="233" t="s">
        <v>600</v>
      </c>
      <c r="G263" s="233"/>
      <c r="H263" s="233"/>
      <c r="I263" s="233"/>
      <c r="J263" s="157" t="s">
        <v>154</v>
      </c>
      <c r="K263" s="158">
        <v>1.5</v>
      </c>
      <c r="L263" s="234">
        <v>0</v>
      </c>
      <c r="M263" s="234"/>
      <c r="N263" s="235">
        <f>ROUND(L263*K263,2)</f>
        <v>0</v>
      </c>
      <c r="O263" s="235"/>
      <c r="P263" s="235"/>
      <c r="Q263" s="235"/>
      <c r="R263" s="129"/>
      <c r="T263" s="159" t="s">
        <v>5</v>
      </c>
      <c r="U263" s="43" t="s">
        <v>41</v>
      </c>
      <c r="V263" s="35"/>
      <c r="W263" s="160">
        <f>V263*K263</f>
        <v>0</v>
      </c>
      <c r="X263" s="160">
        <v>7.6539999999999997E-2</v>
      </c>
      <c r="Y263" s="160">
        <f>X263*K263</f>
        <v>0.11481</v>
      </c>
      <c r="Z263" s="160">
        <v>0</v>
      </c>
      <c r="AA263" s="161">
        <f>Z263*K263</f>
        <v>0</v>
      </c>
      <c r="AR263" s="17" t="s">
        <v>212</v>
      </c>
      <c r="AT263" s="17" t="s">
        <v>151</v>
      </c>
      <c r="AU263" s="17" t="s">
        <v>97</v>
      </c>
      <c r="AY263" s="17" t="s">
        <v>150</v>
      </c>
      <c r="BE263" s="100">
        <f>IF(U263="základní",N263,0)</f>
        <v>0</v>
      </c>
      <c r="BF263" s="100">
        <f>IF(U263="snížená",N263,0)</f>
        <v>0</v>
      </c>
      <c r="BG263" s="100">
        <f>IF(U263="zákl. přenesená",N263,0)</f>
        <v>0</v>
      </c>
      <c r="BH263" s="100">
        <f>IF(U263="sníž. přenesená",N263,0)</f>
        <v>0</v>
      </c>
      <c r="BI263" s="100">
        <f>IF(U263="nulová",N263,0)</f>
        <v>0</v>
      </c>
      <c r="BJ263" s="17" t="s">
        <v>81</v>
      </c>
      <c r="BK263" s="100">
        <f>ROUND(L263*K263,2)</f>
        <v>0</v>
      </c>
      <c r="BL263" s="17" t="s">
        <v>212</v>
      </c>
      <c r="BM263" s="17" t="s">
        <v>601</v>
      </c>
    </row>
    <row r="264" spans="2:65" s="1" customFormat="1" ht="22.5" customHeight="1">
      <c r="B264" s="126"/>
      <c r="C264" s="155" t="s">
        <v>602</v>
      </c>
      <c r="D264" s="155" t="s">
        <v>151</v>
      </c>
      <c r="E264" s="156" t="s">
        <v>603</v>
      </c>
      <c r="F264" s="233" t="s">
        <v>604</v>
      </c>
      <c r="G264" s="233"/>
      <c r="H264" s="233"/>
      <c r="I264" s="233"/>
      <c r="J264" s="157" t="s">
        <v>154</v>
      </c>
      <c r="K264" s="158">
        <v>1.5</v>
      </c>
      <c r="L264" s="234">
        <v>0</v>
      </c>
      <c r="M264" s="234"/>
      <c r="N264" s="235">
        <f>ROUND(L264*K264,2)</f>
        <v>0</v>
      </c>
      <c r="O264" s="235"/>
      <c r="P264" s="235"/>
      <c r="Q264" s="235"/>
      <c r="R264" s="129"/>
      <c r="T264" s="159" t="s">
        <v>5</v>
      </c>
      <c r="U264" s="43" t="s">
        <v>41</v>
      </c>
      <c r="V264" s="35"/>
      <c r="W264" s="160">
        <f>V264*K264</f>
        <v>0</v>
      </c>
      <c r="X264" s="160">
        <v>0</v>
      </c>
      <c r="Y264" s="160">
        <f>X264*K264</f>
        <v>0</v>
      </c>
      <c r="Z264" s="160">
        <v>0</v>
      </c>
      <c r="AA264" s="161">
        <f>Z264*K264</f>
        <v>0</v>
      </c>
      <c r="AR264" s="17" t="s">
        <v>212</v>
      </c>
      <c r="AT264" s="17" t="s">
        <v>151</v>
      </c>
      <c r="AU264" s="17" t="s">
        <v>97</v>
      </c>
      <c r="AY264" s="17" t="s">
        <v>150</v>
      </c>
      <c r="BE264" s="100">
        <f>IF(U264="základní",N264,0)</f>
        <v>0</v>
      </c>
      <c r="BF264" s="100">
        <f>IF(U264="snížená",N264,0)</f>
        <v>0</v>
      </c>
      <c r="BG264" s="100">
        <f>IF(U264="zákl. přenesená",N264,0)</f>
        <v>0</v>
      </c>
      <c r="BH264" s="100">
        <f>IF(U264="sníž. přenesená",N264,0)</f>
        <v>0</v>
      </c>
      <c r="BI264" s="100">
        <f>IF(U264="nulová",N264,0)</f>
        <v>0</v>
      </c>
      <c r="BJ264" s="17" t="s">
        <v>81</v>
      </c>
      <c r="BK264" s="100">
        <f>ROUND(L264*K264,2)</f>
        <v>0</v>
      </c>
      <c r="BL264" s="17" t="s">
        <v>212</v>
      </c>
      <c r="BM264" s="17" t="s">
        <v>605</v>
      </c>
    </row>
    <row r="265" spans="2:65" s="1" customFormat="1" ht="31.5" customHeight="1">
      <c r="B265" s="126"/>
      <c r="C265" s="155" t="s">
        <v>606</v>
      </c>
      <c r="D265" s="155" t="s">
        <v>151</v>
      </c>
      <c r="E265" s="156" t="s">
        <v>607</v>
      </c>
      <c r="F265" s="233" t="s">
        <v>608</v>
      </c>
      <c r="G265" s="233"/>
      <c r="H265" s="233"/>
      <c r="I265" s="233"/>
      <c r="J265" s="157" t="s">
        <v>387</v>
      </c>
      <c r="K265" s="158">
        <v>0.115</v>
      </c>
      <c r="L265" s="234">
        <v>0</v>
      </c>
      <c r="M265" s="234"/>
      <c r="N265" s="235">
        <f>ROUND(L265*K265,2)</f>
        <v>0</v>
      </c>
      <c r="O265" s="235"/>
      <c r="P265" s="235"/>
      <c r="Q265" s="235"/>
      <c r="R265" s="129"/>
      <c r="T265" s="159" t="s">
        <v>5</v>
      </c>
      <c r="U265" s="43" t="s">
        <v>41</v>
      </c>
      <c r="V265" s="35"/>
      <c r="W265" s="160">
        <f>V265*K265</f>
        <v>0</v>
      </c>
      <c r="X265" s="160">
        <v>0</v>
      </c>
      <c r="Y265" s="160">
        <f>X265*K265</f>
        <v>0</v>
      </c>
      <c r="Z265" s="160">
        <v>0</v>
      </c>
      <c r="AA265" s="161">
        <f>Z265*K265</f>
        <v>0</v>
      </c>
      <c r="AR265" s="17" t="s">
        <v>212</v>
      </c>
      <c r="AT265" s="17" t="s">
        <v>151</v>
      </c>
      <c r="AU265" s="17" t="s">
        <v>97</v>
      </c>
      <c r="AY265" s="17" t="s">
        <v>150</v>
      </c>
      <c r="BE265" s="100">
        <f>IF(U265="základní",N265,0)</f>
        <v>0</v>
      </c>
      <c r="BF265" s="100">
        <f>IF(U265="snížená",N265,0)</f>
        <v>0</v>
      </c>
      <c r="BG265" s="100">
        <f>IF(U265="zákl. přenesená",N265,0)</f>
        <v>0</v>
      </c>
      <c r="BH265" s="100">
        <f>IF(U265="sníž. přenesená",N265,0)</f>
        <v>0</v>
      </c>
      <c r="BI265" s="100">
        <f>IF(U265="nulová",N265,0)</f>
        <v>0</v>
      </c>
      <c r="BJ265" s="17" t="s">
        <v>81</v>
      </c>
      <c r="BK265" s="100">
        <f>ROUND(L265*K265,2)</f>
        <v>0</v>
      </c>
      <c r="BL265" s="17" t="s">
        <v>212</v>
      </c>
      <c r="BM265" s="17" t="s">
        <v>609</v>
      </c>
    </row>
    <row r="266" spans="2:65" s="9" customFormat="1" ht="29.85" customHeight="1">
      <c r="B266" s="144"/>
      <c r="C266" s="145"/>
      <c r="D266" s="154" t="s">
        <v>119</v>
      </c>
      <c r="E266" s="154"/>
      <c r="F266" s="154"/>
      <c r="G266" s="154"/>
      <c r="H266" s="154"/>
      <c r="I266" s="154"/>
      <c r="J266" s="154"/>
      <c r="K266" s="154"/>
      <c r="L266" s="154"/>
      <c r="M266" s="154"/>
      <c r="N266" s="244">
        <f>BK266</f>
        <v>0</v>
      </c>
      <c r="O266" s="245"/>
      <c r="P266" s="245"/>
      <c r="Q266" s="245"/>
      <c r="R266" s="147"/>
      <c r="T266" s="148"/>
      <c r="U266" s="145"/>
      <c r="V266" s="145"/>
      <c r="W266" s="149">
        <f>SUM(W267:W275)</f>
        <v>0</v>
      </c>
      <c r="X266" s="145"/>
      <c r="Y266" s="149">
        <f>SUM(Y267:Y275)</f>
        <v>0.11231699999999999</v>
      </c>
      <c r="Z266" s="145"/>
      <c r="AA266" s="150">
        <f>SUM(AA267:AA275)</f>
        <v>0</v>
      </c>
      <c r="AR266" s="151" t="s">
        <v>97</v>
      </c>
      <c r="AT266" s="152" t="s">
        <v>75</v>
      </c>
      <c r="AU266" s="152" t="s">
        <v>81</v>
      </c>
      <c r="AY266" s="151" t="s">
        <v>150</v>
      </c>
      <c r="BK266" s="153">
        <f>SUM(BK267:BK275)</f>
        <v>0</v>
      </c>
    </row>
    <row r="267" spans="2:65" s="1" customFormat="1" ht="31.5" customHeight="1">
      <c r="B267" s="126"/>
      <c r="C267" s="155" t="s">
        <v>610</v>
      </c>
      <c r="D267" s="155" t="s">
        <v>151</v>
      </c>
      <c r="E267" s="156" t="s">
        <v>611</v>
      </c>
      <c r="F267" s="233" t="s">
        <v>612</v>
      </c>
      <c r="G267" s="233"/>
      <c r="H267" s="233"/>
      <c r="I267" s="233"/>
      <c r="J267" s="157" t="s">
        <v>154</v>
      </c>
      <c r="K267" s="158">
        <v>105.3</v>
      </c>
      <c r="L267" s="234">
        <v>0</v>
      </c>
      <c r="M267" s="234"/>
      <c r="N267" s="235">
        <f t="shared" ref="N267:N275" si="55">ROUND(L267*K267,2)</f>
        <v>0</v>
      </c>
      <c r="O267" s="235"/>
      <c r="P267" s="235"/>
      <c r="Q267" s="235"/>
      <c r="R267" s="129"/>
      <c r="T267" s="159" t="s">
        <v>5</v>
      </c>
      <c r="U267" s="43" t="s">
        <v>41</v>
      </c>
      <c r="V267" s="35"/>
      <c r="W267" s="160">
        <f t="shared" ref="W267:W275" si="56">V267*K267</f>
        <v>0</v>
      </c>
      <c r="X267" s="160">
        <v>6.9999999999999994E-5</v>
      </c>
      <c r="Y267" s="160">
        <f t="shared" ref="Y267:Y275" si="57">X267*K267</f>
        <v>7.3709999999999991E-3</v>
      </c>
      <c r="Z267" s="160">
        <v>0</v>
      </c>
      <c r="AA267" s="161">
        <f t="shared" ref="AA267:AA275" si="58">Z267*K267</f>
        <v>0</v>
      </c>
      <c r="AR267" s="17" t="s">
        <v>212</v>
      </c>
      <c r="AT267" s="17" t="s">
        <v>151</v>
      </c>
      <c r="AU267" s="17" t="s">
        <v>97</v>
      </c>
      <c r="AY267" s="17" t="s">
        <v>150</v>
      </c>
      <c r="BE267" s="100">
        <f t="shared" ref="BE267:BE275" si="59">IF(U267="základní",N267,0)</f>
        <v>0</v>
      </c>
      <c r="BF267" s="100">
        <f t="shared" ref="BF267:BF275" si="60">IF(U267="snížená",N267,0)</f>
        <v>0</v>
      </c>
      <c r="BG267" s="100">
        <f t="shared" ref="BG267:BG275" si="61">IF(U267="zákl. přenesená",N267,0)</f>
        <v>0</v>
      </c>
      <c r="BH267" s="100">
        <f t="shared" ref="BH267:BH275" si="62">IF(U267="sníž. přenesená",N267,0)</f>
        <v>0</v>
      </c>
      <c r="BI267" s="100">
        <f t="shared" ref="BI267:BI275" si="63">IF(U267="nulová",N267,0)</f>
        <v>0</v>
      </c>
      <c r="BJ267" s="17" t="s">
        <v>81</v>
      </c>
      <c r="BK267" s="100">
        <f t="shared" ref="BK267:BK275" si="64">ROUND(L267*K267,2)</f>
        <v>0</v>
      </c>
      <c r="BL267" s="17" t="s">
        <v>212</v>
      </c>
      <c r="BM267" s="17" t="s">
        <v>613</v>
      </c>
    </row>
    <row r="268" spans="2:65" s="1" customFormat="1" ht="31.5" customHeight="1">
      <c r="B268" s="126"/>
      <c r="C268" s="155" t="s">
        <v>614</v>
      </c>
      <c r="D268" s="155" t="s">
        <v>151</v>
      </c>
      <c r="E268" s="156" t="s">
        <v>615</v>
      </c>
      <c r="F268" s="233" t="s">
        <v>616</v>
      </c>
      <c r="G268" s="233"/>
      <c r="H268" s="233"/>
      <c r="I268" s="233"/>
      <c r="J268" s="157" t="s">
        <v>154</v>
      </c>
      <c r="K268" s="158">
        <v>105.3</v>
      </c>
      <c r="L268" s="234">
        <v>0</v>
      </c>
      <c r="M268" s="234"/>
      <c r="N268" s="235">
        <f t="shared" si="55"/>
        <v>0</v>
      </c>
      <c r="O268" s="235"/>
      <c r="P268" s="235"/>
      <c r="Q268" s="235"/>
      <c r="R268" s="129"/>
      <c r="T268" s="159" t="s">
        <v>5</v>
      </c>
      <c r="U268" s="43" t="s">
        <v>41</v>
      </c>
      <c r="V268" s="35"/>
      <c r="W268" s="160">
        <f t="shared" si="56"/>
        <v>0</v>
      </c>
      <c r="X268" s="160">
        <v>1.1E-4</v>
      </c>
      <c r="Y268" s="160">
        <f t="shared" si="57"/>
        <v>1.1583E-2</v>
      </c>
      <c r="Z268" s="160">
        <v>0</v>
      </c>
      <c r="AA268" s="161">
        <f t="shared" si="58"/>
        <v>0</v>
      </c>
      <c r="AR268" s="17" t="s">
        <v>212</v>
      </c>
      <c r="AT268" s="17" t="s">
        <v>151</v>
      </c>
      <c r="AU268" s="17" t="s">
        <v>97</v>
      </c>
      <c r="AY268" s="17" t="s">
        <v>150</v>
      </c>
      <c r="BE268" s="100">
        <f t="shared" si="59"/>
        <v>0</v>
      </c>
      <c r="BF268" s="100">
        <f t="shared" si="60"/>
        <v>0</v>
      </c>
      <c r="BG268" s="100">
        <f t="shared" si="61"/>
        <v>0</v>
      </c>
      <c r="BH268" s="100">
        <f t="shared" si="62"/>
        <v>0</v>
      </c>
      <c r="BI268" s="100">
        <f t="shared" si="63"/>
        <v>0</v>
      </c>
      <c r="BJ268" s="17" t="s">
        <v>81</v>
      </c>
      <c r="BK268" s="100">
        <f t="shared" si="64"/>
        <v>0</v>
      </c>
      <c r="BL268" s="17" t="s">
        <v>212</v>
      </c>
      <c r="BM268" s="17" t="s">
        <v>617</v>
      </c>
    </row>
    <row r="269" spans="2:65" s="1" customFormat="1" ht="31.5" customHeight="1">
      <c r="B269" s="126"/>
      <c r="C269" s="155" t="s">
        <v>618</v>
      </c>
      <c r="D269" s="155" t="s">
        <v>151</v>
      </c>
      <c r="E269" s="156" t="s">
        <v>619</v>
      </c>
      <c r="F269" s="233" t="s">
        <v>620</v>
      </c>
      <c r="G269" s="233"/>
      <c r="H269" s="233"/>
      <c r="I269" s="233"/>
      <c r="J269" s="157" t="s">
        <v>154</v>
      </c>
      <c r="K269" s="158">
        <v>105.3</v>
      </c>
      <c r="L269" s="234">
        <v>0</v>
      </c>
      <c r="M269" s="234"/>
      <c r="N269" s="235">
        <f t="shared" si="55"/>
        <v>0</v>
      </c>
      <c r="O269" s="235"/>
      <c r="P269" s="235"/>
      <c r="Q269" s="235"/>
      <c r="R269" s="129"/>
      <c r="T269" s="159" t="s">
        <v>5</v>
      </c>
      <c r="U269" s="43" t="s">
        <v>41</v>
      </c>
      <c r="V269" s="35"/>
      <c r="W269" s="160">
        <f t="shared" si="56"/>
        <v>0</v>
      </c>
      <c r="X269" s="160">
        <v>1.7000000000000001E-4</v>
      </c>
      <c r="Y269" s="160">
        <f t="shared" si="57"/>
        <v>1.7901E-2</v>
      </c>
      <c r="Z269" s="160">
        <v>0</v>
      </c>
      <c r="AA269" s="161">
        <f t="shared" si="58"/>
        <v>0</v>
      </c>
      <c r="AR269" s="17" t="s">
        <v>212</v>
      </c>
      <c r="AT269" s="17" t="s">
        <v>151</v>
      </c>
      <c r="AU269" s="17" t="s">
        <v>97</v>
      </c>
      <c r="AY269" s="17" t="s">
        <v>150</v>
      </c>
      <c r="BE269" s="100">
        <f t="shared" si="59"/>
        <v>0</v>
      </c>
      <c r="BF269" s="100">
        <f t="shared" si="60"/>
        <v>0</v>
      </c>
      <c r="BG269" s="100">
        <f t="shared" si="61"/>
        <v>0</v>
      </c>
      <c r="BH269" s="100">
        <f t="shared" si="62"/>
        <v>0</v>
      </c>
      <c r="BI269" s="100">
        <f t="shared" si="63"/>
        <v>0</v>
      </c>
      <c r="BJ269" s="17" t="s">
        <v>81</v>
      </c>
      <c r="BK269" s="100">
        <f t="shared" si="64"/>
        <v>0</v>
      </c>
      <c r="BL269" s="17" t="s">
        <v>212</v>
      </c>
      <c r="BM269" s="17" t="s">
        <v>621</v>
      </c>
    </row>
    <row r="270" spans="2:65" s="1" customFormat="1" ht="31.5" customHeight="1">
      <c r="B270" s="126"/>
      <c r="C270" s="155" t="s">
        <v>622</v>
      </c>
      <c r="D270" s="155" t="s">
        <v>151</v>
      </c>
      <c r="E270" s="156" t="s">
        <v>623</v>
      </c>
      <c r="F270" s="233" t="s">
        <v>624</v>
      </c>
      <c r="G270" s="233"/>
      <c r="H270" s="233"/>
      <c r="I270" s="233"/>
      <c r="J270" s="157" t="s">
        <v>154</v>
      </c>
      <c r="K270" s="158">
        <v>105.3</v>
      </c>
      <c r="L270" s="234">
        <v>0</v>
      </c>
      <c r="M270" s="234"/>
      <c r="N270" s="235">
        <f t="shared" si="55"/>
        <v>0</v>
      </c>
      <c r="O270" s="235"/>
      <c r="P270" s="235"/>
      <c r="Q270" s="235"/>
      <c r="R270" s="129"/>
      <c r="T270" s="159" t="s">
        <v>5</v>
      </c>
      <c r="U270" s="43" t="s">
        <v>41</v>
      </c>
      <c r="V270" s="35"/>
      <c r="W270" s="160">
        <f t="shared" si="56"/>
        <v>0</v>
      </c>
      <c r="X270" s="160">
        <v>1.2E-4</v>
      </c>
      <c r="Y270" s="160">
        <f t="shared" si="57"/>
        <v>1.2636E-2</v>
      </c>
      <c r="Z270" s="160">
        <v>0</v>
      </c>
      <c r="AA270" s="161">
        <f t="shared" si="58"/>
        <v>0</v>
      </c>
      <c r="AR270" s="17" t="s">
        <v>212</v>
      </c>
      <c r="AT270" s="17" t="s">
        <v>151</v>
      </c>
      <c r="AU270" s="17" t="s">
        <v>97</v>
      </c>
      <c r="AY270" s="17" t="s">
        <v>150</v>
      </c>
      <c r="BE270" s="100">
        <f t="shared" si="59"/>
        <v>0</v>
      </c>
      <c r="BF270" s="100">
        <f t="shared" si="60"/>
        <v>0</v>
      </c>
      <c r="BG270" s="100">
        <f t="shared" si="61"/>
        <v>0</v>
      </c>
      <c r="BH270" s="100">
        <f t="shared" si="62"/>
        <v>0</v>
      </c>
      <c r="BI270" s="100">
        <f t="shared" si="63"/>
        <v>0</v>
      </c>
      <c r="BJ270" s="17" t="s">
        <v>81</v>
      </c>
      <c r="BK270" s="100">
        <f t="shared" si="64"/>
        <v>0</v>
      </c>
      <c r="BL270" s="17" t="s">
        <v>212</v>
      </c>
      <c r="BM270" s="17" t="s">
        <v>625</v>
      </c>
    </row>
    <row r="271" spans="2:65" s="1" customFormat="1" ht="31.5" customHeight="1">
      <c r="B271" s="126"/>
      <c r="C271" s="155" t="s">
        <v>626</v>
      </c>
      <c r="D271" s="155" t="s">
        <v>151</v>
      </c>
      <c r="E271" s="156" t="s">
        <v>627</v>
      </c>
      <c r="F271" s="233" t="s">
        <v>628</v>
      </c>
      <c r="G271" s="233"/>
      <c r="H271" s="233"/>
      <c r="I271" s="233"/>
      <c r="J271" s="157" t="s">
        <v>154</v>
      </c>
      <c r="K271" s="158">
        <v>105.3</v>
      </c>
      <c r="L271" s="234">
        <v>0</v>
      </c>
      <c r="M271" s="234"/>
      <c r="N271" s="235">
        <f t="shared" si="55"/>
        <v>0</v>
      </c>
      <c r="O271" s="235"/>
      <c r="P271" s="235"/>
      <c r="Q271" s="235"/>
      <c r="R271" s="129"/>
      <c r="T271" s="159" t="s">
        <v>5</v>
      </c>
      <c r="U271" s="43" t="s">
        <v>41</v>
      </c>
      <c r="V271" s="35"/>
      <c r="W271" s="160">
        <f t="shared" si="56"/>
        <v>0</v>
      </c>
      <c r="X271" s="160">
        <v>1.2E-4</v>
      </c>
      <c r="Y271" s="160">
        <f t="shared" si="57"/>
        <v>1.2636E-2</v>
      </c>
      <c r="Z271" s="160">
        <v>0</v>
      </c>
      <c r="AA271" s="161">
        <f t="shared" si="58"/>
        <v>0</v>
      </c>
      <c r="AR271" s="17" t="s">
        <v>212</v>
      </c>
      <c r="AT271" s="17" t="s">
        <v>151</v>
      </c>
      <c r="AU271" s="17" t="s">
        <v>97</v>
      </c>
      <c r="AY271" s="17" t="s">
        <v>150</v>
      </c>
      <c r="BE271" s="100">
        <f t="shared" si="59"/>
        <v>0</v>
      </c>
      <c r="BF271" s="100">
        <f t="shared" si="60"/>
        <v>0</v>
      </c>
      <c r="BG271" s="100">
        <f t="shared" si="61"/>
        <v>0</v>
      </c>
      <c r="BH271" s="100">
        <f t="shared" si="62"/>
        <v>0</v>
      </c>
      <c r="BI271" s="100">
        <f t="shared" si="63"/>
        <v>0</v>
      </c>
      <c r="BJ271" s="17" t="s">
        <v>81</v>
      </c>
      <c r="BK271" s="100">
        <f t="shared" si="64"/>
        <v>0</v>
      </c>
      <c r="BL271" s="17" t="s">
        <v>212</v>
      </c>
      <c r="BM271" s="17" t="s">
        <v>629</v>
      </c>
    </row>
    <row r="272" spans="2:65" s="1" customFormat="1" ht="31.5" customHeight="1">
      <c r="B272" s="126"/>
      <c r="C272" s="155" t="s">
        <v>630</v>
      </c>
      <c r="D272" s="155" t="s">
        <v>151</v>
      </c>
      <c r="E272" s="156" t="s">
        <v>631</v>
      </c>
      <c r="F272" s="233" t="s">
        <v>632</v>
      </c>
      <c r="G272" s="233"/>
      <c r="H272" s="233"/>
      <c r="I272" s="233"/>
      <c r="J272" s="157" t="s">
        <v>154</v>
      </c>
      <c r="K272" s="158">
        <v>119.5</v>
      </c>
      <c r="L272" s="234">
        <v>0</v>
      </c>
      <c r="M272" s="234"/>
      <c r="N272" s="235">
        <f t="shared" si="55"/>
        <v>0</v>
      </c>
      <c r="O272" s="235"/>
      <c r="P272" s="235"/>
      <c r="Q272" s="235"/>
      <c r="R272" s="129"/>
      <c r="T272" s="159" t="s">
        <v>5</v>
      </c>
      <c r="U272" s="43" t="s">
        <v>41</v>
      </c>
      <c r="V272" s="35"/>
      <c r="W272" s="160">
        <f t="shared" si="56"/>
        <v>0</v>
      </c>
      <c r="X272" s="160">
        <v>2.0000000000000002E-5</v>
      </c>
      <c r="Y272" s="160">
        <f t="shared" si="57"/>
        <v>2.3900000000000002E-3</v>
      </c>
      <c r="Z272" s="160">
        <v>0</v>
      </c>
      <c r="AA272" s="161">
        <f t="shared" si="58"/>
        <v>0</v>
      </c>
      <c r="AR272" s="17" t="s">
        <v>212</v>
      </c>
      <c r="AT272" s="17" t="s">
        <v>151</v>
      </c>
      <c r="AU272" s="17" t="s">
        <v>97</v>
      </c>
      <c r="AY272" s="17" t="s">
        <v>150</v>
      </c>
      <c r="BE272" s="100">
        <f t="shared" si="59"/>
        <v>0</v>
      </c>
      <c r="BF272" s="100">
        <f t="shared" si="60"/>
        <v>0</v>
      </c>
      <c r="BG272" s="100">
        <f t="shared" si="61"/>
        <v>0</v>
      </c>
      <c r="BH272" s="100">
        <f t="shared" si="62"/>
        <v>0</v>
      </c>
      <c r="BI272" s="100">
        <f t="shared" si="63"/>
        <v>0</v>
      </c>
      <c r="BJ272" s="17" t="s">
        <v>81</v>
      </c>
      <c r="BK272" s="100">
        <f t="shared" si="64"/>
        <v>0</v>
      </c>
      <c r="BL272" s="17" t="s">
        <v>212</v>
      </c>
      <c r="BM272" s="17" t="s">
        <v>633</v>
      </c>
    </row>
    <row r="273" spans="2:65" s="1" customFormat="1" ht="31.5" customHeight="1">
      <c r="B273" s="126"/>
      <c r="C273" s="155" t="s">
        <v>634</v>
      </c>
      <c r="D273" s="155" t="s">
        <v>151</v>
      </c>
      <c r="E273" s="156" t="s">
        <v>635</v>
      </c>
      <c r="F273" s="233" t="s">
        <v>636</v>
      </c>
      <c r="G273" s="233"/>
      <c r="H273" s="233"/>
      <c r="I273" s="233"/>
      <c r="J273" s="157" t="s">
        <v>154</v>
      </c>
      <c r="K273" s="158">
        <v>119.5</v>
      </c>
      <c r="L273" s="234">
        <v>0</v>
      </c>
      <c r="M273" s="234"/>
      <c r="N273" s="235">
        <f t="shared" si="55"/>
        <v>0</v>
      </c>
      <c r="O273" s="235"/>
      <c r="P273" s="235"/>
      <c r="Q273" s="235"/>
      <c r="R273" s="129"/>
      <c r="T273" s="159" t="s">
        <v>5</v>
      </c>
      <c r="U273" s="43" t="s">
        <v>41</v>
      </c>
      <c r="V273" s="35"/>
      <c r="W273" s="160">
        <f t="shared" si="56"/>
        <v>0</v>
      </c>
      <c r="X273" s="160">
        <v>1.3999999999999999E-4</v>
      </c>
      <c r="Y273" s="160">
        <f t="shared" si="57"/>
        <v>1.6729999999999998E-2</v>
      </c>
      <c r="Z273" s="160">
        <v>0</v>
      </c>
      <c r="AA273" s="161">
        <f t="shared" si="58"/>
        <v>0</v>
      </c>
      <c r="AR273" s="17" t="s">
        <v>212</v>
      </c>
      <c r="AT273" s="17" t="s">
        <v>151</v>
      </c>
      <c r="AU273" s="17" t="s">
        <v>97</v>
      </c>
      <c r="AY273" s="17" t="s">
        <v>150</v>
      </c>
      <c r="BE273" s="100">
        <f t="shared" si="59"/>
        <v>0</v>
      </c>
      <c r="BF273" s="100">
        <f t="shared" si="60"/>
        <v>0</v>
      </c>
      <c r="BG273" s="100">
        <f t="shared" si="61"/>
        <v>0</v>
      </c>
      <c r="BH273" s="100">
        <f t="shared" si="62"/>
        <v>0</v>
      </c>
      <c r="BI273" s="100">
        <f t="shared" si="63"/>
        <v>0</v>
      </c>
      <c r="BJ273" s="17" t="s">
        <v>81</v>
      </c>
      <c r="BK273" s="100">
        <f t="shared" si="64"/>
        <v>0</v>
      </c>
      <c r="BL273" s="17" t="s">
        <v>212</v>
      </c>
      <c r="BM273" s="17" t="s">
        <v>637</v>
      </c>
    </row>
    <row r="274" spans="2:65" s="1" customFormat="1" ht="31.5" customHeight="1">
      <c r="B274" s="126"/>
      <c r="C274" s="155" t="s">
        <v>638</v>
      </c>
      <c r="D274" s="155" t="s">
        <v>151</v>
      </c>
      <c r="E274" s="156" t="s">
        <v>639</v>
      </c>
      <c r="F274" s="233" t="s">
        <v>640</v>
      </c>
      <c r="G274" s="233"/>
      <c r="H274" s="233"/>
      <c r="I274" s="233"/>
      <c r="J274" s="157" t="s">
        <v>154</v>
      </c>
      <c r="K274" s="158">
        <v>119.5</v>
      </c>
      <c r="L274" s="234">
        <v>0</v>
      </c>
      <c r="M274" s="234"/>
      <c r="N274" s="235">
        <f t="shared" si="55"/>
        <v>0</v>
      </c>
      <c r="O274" s="235"/>
      <c r="P274" s="235"/>
      <c r="Q274" s="235"/>
      <c r="R274" s="129"/>
      <c r="T274" s="159" t="s">
        <v>5</v>
      </c>
      <c r="U274" s="43" t="s">
        <v>41</v>
      </c>
      <c r="V274" s="35"/>
      <c r="W274" s="160">
        <f t="shared" si="56"/>
        <v>0</v>
      </c>
      <c r="X274" s="160">
        <v>1.2999999999999999E-4</v>
      </c>
      <c r="Y274" s="160">
        <f t="shared" si="57"/>
        <v>1.5534999999999998E-2</v>
      </c>
      <c r="Z274" s="160">
        <v>0</v>
      </c>
      <c r="AA274" s="161">
        <f t="shared" si="58"/>
        <v>0</v>
      </c>
      <c r="AR274" s="17" t="s">
        <v>212</v>
      </c>
      <c r="AT274" s="17" t="s">
        <v>151</v>
      </c>
      <c r="AU274" s="17" t="s">
        <v>97</v>
      </c>
      <c r="AY274" s="17" t="s">
        <v>150</v>
      </c>
      <c r="BE274" s="100">
        <f t="shared" si="59"/>
        <v>0</v>
      </c>
      <c r="BF274" s="100">
        <f t="shared" si="60"/>
        <v>0</v>
      </c>
      <c r="BG274" s="100">
        <f t="shared" si="61"/>
        <v>0</v>
      </c>
      <c r="BH274" s="100">
        <f t="shared" si="62"/>
        <v>0</v>
      </c>
      <c r="BI274" s="100">
        <f t="shared" si="63"/>
        <v>0</v>
      </c>
      <c r="BJ274" s="17" t="s">
        <v>81</v>
      </c>
      <c r="BK274" s="100">
        <f t="shared" si="64"/>
        <v>0</v>
      </c>
      <c r="BL274" s="17" t="s">
        <v>212</v>
      </c>
      <c r="BM274" s="17" t="s">
        <v>641</v>
      </c>
    </row>
    <row r="275" spans="2:65" s="1" customFormat="1" ht="31.5" customHeight="1">
      <c r="B275" s="126"/>
      <c r="C275" s="155" t="s">
        <v>642</v>
      </c>
      <c r="D275" s="155" t="s">
        <v>151</v>
      </c>
      <c r="E275" s="156" t="s">
        <v>643</v>
      </c>
      <c r="F275" s="233" t="s">
        <v>644</v>
      </c>
      <c r="G275" s="233"/>
      <c r="H275" s="233"/>
      <c r="I275" s="233"/>
      <c r="J275" s="157" t="s">
        <v>154</v>
      </c>
      <c r="K275" s="158">
        <v>119.5</v>
      </c>
      <c r="L275" s="234">
        <v>0</v>
      </c>
      <c r="M275" s="234"/>
      <c r="N275" s="235">
        <f t="shared" si="55"/>
        <v>0</v>
      </c>
      <c r="O275" s="235"/>
      <c r="P275" s="235"/>
      <c r="Q275" s="235"/>
      <c r="R275" s="129"/>
      <c r="T275" s="159" t="s">
        <v>5</v>
      </c>
      <c r="U275" s="43" t="s">
        <v>41</v>
      </c>
      <c r="V275" s="35"/>
      <c r="W275" s="160">
        <f t="shared" si="56"/>
        <v>0</v>
      </c>
      <c r="X275" s="160">
        <v>1.2999999999999999E-4</v>
      </c>
      <c r="Y275" s="160">
        <f t="shared" si="57"/>
        <v>1.5534999999999998E-2</v>
      </c>
      <c r="Z275" s="160">
        <v>0</v>
      </c>
      <c r="AA275" s="161">
        <f t="shared" si="58"/>
        <v>0</v>
      </c>
      <c r="AR275" s="17" t="s">
        <v>212</v>
      </c>
      <c r="AT275" s="17" t="s">
        <v>151</v>
      </c>
      <c r="AU275" s="17" t="s">
        <v>97</v>
      </c>
      <c r="AY275" s="17" t="s">
        <v>150</v>
      </c>
      <c r="BE275" s="100">
        <f t="shared" si="59"/>
        <v>0</v>
      </c>
      <c r="BF275" s="100">
        <f t="shared" si="60"/>
        <v>0</v>
      </c>
      <c r="BG275" s="100">
        <f t="shared" si="61"/>
        <v>0</v>
      </c>
      <c r="BH275" s="100">
        <f t="shared" si="62"/>
        <v>0</v>
      </c>
      <c r="BI275" s="100">
        <f t="shared" si="63"/>
        <v>0</v>
      </c>
      <c r="BJ275" s="17" t="s">
        <v>81</v>
      </c>
      <c r="BK275" s="100">
        <f t="shared" si="64"/>
        <v>0</v>
      </c>
      <c r="BL275" s="17" t="s">
        <v>212</v>
      </c>
      <c r="BM275" s="17" t="s">
        <v>645</v>
      </c>
    </row>
    <row r="276" spans="2:65" s="9" customFormat="1" ht="37.35" customHeight="1">
      <c r="B276" s="144"/>
      <c r="C276" s="145"/>
      <c r="D276" s="146" t="s">
        <v>120</v>
      </c>
      <c r="E276" s="146"/>
      <c r="F276" s="146"/>
      <c r="G276" s="146"/>
      <c r="H276" s="146"/>
      <c r="I276" s="146"/>
      <c r="J276" s="146"/>
      <c r="K276" s="146"/>
      <c r="L276" s="146"/>
      <c r="M276" s="146"/>
      <c r="N276" s="246">
        <f>BK276</f>
        <v>0</v>
      </c>
      <c r="O276" s="247"/>
      <c r="P276" s="247"/>
      <c r="Q276" s="247"/>
      <c r="R276" s="147"/>
      <c r="T276" s="148"/>
      <c r="U276" s="145"/>
      <c r="V276" s="145"/>
      <c r="W276" s="149">
        <f>W277</f>
        <v>0</v>
      </c>
      <c r="X276" s="145"/>
      <c r="Y276" s="149">
        <f>Y277</f>
        <v>0</v>
      </c>
      <c r="Z276" s="145"/>
      <c r="AA276" s="150">
        <f>AA277</f>
        <v>0</v>
      </c>
      <c r="AR276" s="151" t="s">
        <v>160</v>
      </c>
      <c r="AT276" s="152" t="s">
        <v>75</v>
      </c>
      <c r="AU276" s="152" t="s">
        <v>76</v>
      </c>
      <c r="AY276" s="151" t="s">
        <v>150</v>
      </c>
      <c r="BK276" s="153">
        <f>BK277</f>
        <v>0</v>
      </c>
    </row>
    <row r="277" spans="2:65" s="9" customFormat="1" ht="19.899999999999999" customHeight="1">
      <c r="B277" s="144"/>
      <c r="C277" s="145"/>
      <c r="D277" s="154" t="s">
        <v>121</v>
      </c>
      <c r="E277" s="154"/>
      <c r="F277" s="154"/>
      <c r="G277" s="154"/>
      <c r="H277" s="154"/>
      <c r="I277" s="154"/>
      <c r="J277" s="154"/>
      <c r="K277" s="154"/>
      <c r="L277" s="154"/>
      <c r="M277" s="154"/>
      <c r="N277" s="242">
        <f>BK277</f>
        <v>0</v>
      </c>
      <c r="O277" s="243"/>
      <c r="P277" s="243"/>
      <c r="Q277" s="243"/>
      <c r="R277" s="147"/>
      <c r="T277" s="148"/>
      <c r="U277" s="145"/>
      <c r="V277" s="145"/>
      <c r="W277" s="149">
        <f>SUM(W278:W279)</f>
        <v>0</v>
      </c>
      <c r="X277" s="145"/>
      <c r="Y277" s="149">
        <f>SUM(Y278:Y279)</f>
        <v>0</v>
      </c>
      <c r="Z277" s="145"/>
      <c r="AA277" s="150">
        <f>SUM(AA278:AA279)</f>
        <v>0</v>
      </c>
      <c r="AR277" s="151" t="s">
        <v>160</v>
      </c>
      <c r="AT277" s="152" t="s">
        <v>75</v>
      </c>
      <c r="AU277" s="152" t="s">
        <v>81</v>
      </c>
      <c r="AY277" s="151" t="s">
        <v>150</v>
      </c>
      <c r="BK277" s="153">
        <f>SUM(BK278:BK279)</f>
        <v>0</v>
      </c>
    </row>
    <row r="278" spans="2:65" s="1" customFormat="1" ht="31.5" customHeight="1">
      <c r="B278" s="126"/>
      <c r="C278" s="155" t="s">
        <v>646</v>
      </c>
      <c r="D278" s="155" t="s">
        <v>151</v>
      </c>
      <c r="E278" s="156" t="s">
        <v>647</v>
      </c>
      <c r="F278" s="233" t="s">
        <v>648</v>
      </c>
      <c r="G278" s="233"/>
      <c r="H278" s="233"/>
      <c r="I278" s="233"/>
      <c r="J278" s="157" t="s">
        <v>180</v>
      </c>
      <c r="K278" s="158">
        <v>60</v>
      </c>
      <c r="L278" s="234">
        <v>0</v>
      </c>
      <c r="M278" s="234"/>
      <c r="N278" s="235">
        <f>ROUND(L278*K278,2)</f>
        <v>0</v>
      </c>
      <c r="O278" s="235"/>
      <c r="P278" s="235"/>
      <c r="Q278" s="235"/>
      <c r="R278" s="129"/>
      <c r="T278" s="159" t="s">
        <v>5</v>
      </c>
      <c r="U278" s="43" t="s">
        <v>41</v>
      </c>
      <c r="V278" s="35"/>
      <c r="W278" s="160">
        <f>V278*K278</f>
        <v>0</v>
      </c>
      <c r="X278" s="160">
        <v>0</v>
      </c>
      <c r="Y278" s="160">
        <f>X278*K278</f>
        <v>0</v>
      </c>
      <c r="Z278" s="160">
        <v>0</v>
      </c>
      <c r="AA278" s="161">
        <f>Z278*K278</f>
        <v>0</v>
      </c>
      <c r="AR278" s="17" t="s">
        <v>401</v>
      </c>
      <c r="AT278" s="17" t="s">
        <v>151</v>
      </c>
      <c r="AU278" s="17" t="s">
        <v>97</v>
      </c>
      <c r="AY278" s="17" t="s">
        <v>150</v>
      </c>
      <c r="BE278" s="100">
        <f>IF(U278="základní",N278,0)</f>
        <v>0</v>
      </c>
      <c r="BF278" s="100">
        <f>IF(U278="snížená",N278,0)</f>
        <v>0</v>
      </c>
      <c r="BG278" s="100">
        <f>IF(U278="zákl. přenesená",N278,0)</f>
        <v>0</v>
      </c>
      <c r="BH278" s="100">
        <f>IF(U278="sníž. přenesená",N278,0)</f>
        <v>0</v>
      </c>
      <c r="BI278" s="100">
        <f>IF(U278="nulová",N278,0)</f>
        <v>0</v>
      </c>
      <c r="BJ278" s="17" t="s">
        <v>81</v>
      </c>
      <c r="BK278" s="100">
        <f>ROUND(L278*K278,2)</f>
        <v>0</v>
      </c>
      <c r="BL278" s="17" t="s">
        <v>401</v>
      </c>
      <c r="BM278" s="17" t="s">
        <v>649</v>
      </c>
    </row>
    <row r="279" spans="2:65" s="1" customFormat="1" ht="31.5" customHeight="1">
      <c r="B279" s="126"/>
      <c r="C279" s="155" t="s">
        <v>650</v>
      </c>
      <c r="D279" s="155" t="s">
        <v>151</v>
      </c>
      <c r="E279" s="156" t="s">
        <v>651</v>
      </c>
      <c r="F279" s="233" t="s">
        <v>652</v>
      </c>
      <c r="G279" s="233"/>
      <c r="H279" s="233"/>
      <c r="I279" s="233"/>
      <c r="J279" s="157" t="s">
        <v>478</v>
      </c>
      <c r="K279" s="158">
        <v>4</v>
      </c>
      <c r="L279" s="234">
        <v>0</v>
      </c>
      <c r="M279" s="234"/>
      <c r="N279" s="235">
        <f>ROUND(L279*K279,2)</f>
        <v>0</v>
      </c>
      <c r="O279" s="235"/>
      <c r="P279" s="235"/>
      <c r="Q279" s="235"/>
      <c r="R279" s="129"/>
      <c r="T279" s="159" t="s">
        <v>5</v>
      </c>
      <c r="U279" s="43" t="s">
        <v>41</v>
      </c>
      <c r="V279" s="35"/>
      <c r="W279" s="160">
        <f>V279*K279</f>
        <v>0</v>
      </c>
      <c r="X279" s="160">
        <v>0</v>
      </c>
      <c r="Y279" s="160">
        <f>X279*K279</f>
        <v>0</v>
      </c>
      <c r="Z279" s="160">
        <v>0</v>
      </c>
      <c r="AA279" s="161">
        <f>Z279*K279</f>
        <v>0</v>
      </c>
      <c r="AR279" s="17" t="s">
        <v>401</v>
      </c>
      <c r="AT279" s="17" t="s">
        <v>151</v>
      </c>
      <c r="AU279" s="17" t="s">
        <v>97</v>
      </c>
      <c r="AY279" s="17" t="s">
        <v>150</v>
      </c>
      <c r="BE279" s="100">
        <f>IF(U279="základní",N279,0)</f>
        <v>0</v>
      </c>
      <c r="BF279" s="100">
        <f>IF(U279="snížená",N279,0)</f>
        <v>0</v>
      </c>
      <c r="BG279" s="100">
        <f>IF(U279="zákl. přenesená",N279,0)</f>
        <v>0</v>
      </c>
      <c r="BH279" s="100">
        <f>IF(U279="sníž. přenesená",N279,0)</f>
        <v>0</v>
      </c>
      <c r="BI279" s="100">
        <f>IF(U279="nulová",N279,0)</f>
        <v>0</v>
      </c>
      <c r="BJ279" s="17" t="s">
        <v>81</v>
      </c>
      <c r="BK279" s="100">
        <f>ROUND(L279*K279,2)</f>
        <v>0</v>
      </c>
      <c r="BL279" s="17" t="s">
        <v>401</v>
      </c>
      <c r="BM279" s="17" t="s">
        <v>653</v>
      </c>
    </row>
    <row r="280" spans="2:65" s="9" customFormat="1" ht="37.35" customHeight="1">
      <c r="B280" s="144"/>
      <c r="C280" s="145"/>
      <c r="D280" s="146" t="s">
        <v>122</v>
      </c>
      <c r="E280" s="146"/>
      <c r="F280" s="146"/>
      <c r="G280" s="146"/>
      <c r="H280" s="146"/>
      <c r="I280" s="146"/>
      <c r="J280" s="146"/>
      <c r="K280" s="146"/>
      <c r="L280" s="146"/>
      <c r="M280" s="146"/>
      <c r="N280" s="246">
        <f>BK280</f>
        <v>0</v>
      </c>
      <c r="O280" s="247"/>
      <c r="P280" s="247"/>
      <c r="Q280" s="247"/>
      <c r="R280" s="147"/>
      <c r="T280" s="148"/>
      <c r="U280" s="145"/>
      <c r="V280" s="145"/>
      <c r="W280" s="149">
        <f>W281+W284+W287+W289</f>
        <v>0</v>
      </c>
      <c r="X280" s="145"/>
      <c r="Y280" s="149">
        <f>Y281+Y284+Y287+Y289</f>
        <v>0</v>
      </c>
      <c r="Z280" s="145"/>
      <c r="AA280" s="150">
        <f>AA281+AA284+AA287+AA289</f>
        <v>0</v>
      </c>
      <c r="AR280" s="151" t="s">
        <v>169</v>
      </c>
      <c r="AT280" s="152" t="s">
        <v>75</v>
      </c>
      <c r="AU280" s="152" t="s">
        <v>76</v>
      </c>
      <c r="AY280" s="151" t="s">
        <v>150</v>
      </c>
      <c r="BK280" s="153">
        <f>BK281+BK284+BK287+BK289</f>
        <v>0</v>
      </c>
    </row>
    <row r="281" spans="2:65" s="9" customFormat="1" ht="19.899999999999999" customHeight="1">
      <c r="B281" s="144"/>
      <c r="C281" s="145"/>
      <c r="D281" s="154" t="s">
        <v>123</v>
      </c>
      <c r="E281" s="154"/>
      <c r="F281" s="154"/>
      <c r="G281" s="154"/>
      <c r="H281" s="154"/>
      <c r="I281" s="154"/>
      <c r="J281" s="154"/>
      <c r="K281" s="154"/>
      <c r="L281" s="154"/>
      <c r="M281" s="154"/>
      <c r="N281" s="242">
        <f>BK281</f>
        <v>0</v>
      </c>
      <c r="O281" s="243"/>
      <c r="P281" s="243"/>
      <c r="Q281" s="243"/>
      <c r="R281" s="147"/>
      <c r="T281" s="148"/>
      <c r="U281" s="145"/>
      <c r="V281" s="145"/>
      <c r="W281" s="149">
        <f>SUM(W282:W283)</f>
        <v>0</v>
      </c>
      <c r="X281" s="145"/>
      <c r="Y281" s="149">
        <f>SUM(Y282:Y283)</f>
        <v>0</v>
      </c>
      <c r="Z281" s="145"/>
      <c r="AA281" s="150">
        <f>SUM(AA282:AA283)</f>
        <v>0</v>
      </c>
      <c r="AR281" s="151" t="s">
        <v>169</v>
      </c>
      <c r="AT281" s="152" t="s">
        <v>75</v>
      </c>
      <c r="AU281" s="152" t="s">
        <v>81</v>
      </c>
      <c r="AY281" s="151" t="s">
        <v>150</v>
      </c>
      <c r="BK281" s="153">
        <f>SUM(BK282:BK283)</f>
        <v>0</v>
      </c>
    </row>
    <row r="282" spans="2:65" s="1" customFormat="1" ht="22.5" customHeight="1">
      <c r="B282" s="126"/>
      <c r="C282" s="155" t="s">
        <v>654</v>
      </c>
      <c r="D282" s="155" t="s">
        <v>151</v>
      </c>
      <c r="E282" s="156" t="s">
        <v>655</v>
      </c>
      <c r="F282" s="233" t="s">
        <v>656</v>
      </c>
      <c r="G282" s="233"/>
      <c r="H282" s="233"/>
      <c r="I282" s="233"/>
      <c r="J282" s="157" t="s">
        <v>657</v>
      </c>
      <c r="K282" s="158">
        <v>1</v>
      </c>
      <c r="L282" s="234">
        <v>0</v>
      </c>
      <c r="M282" s="234"/>
      <c r="N282" s="235">
        <f>ROUND(L282*K282,2)</f>
        <v>0</v>
      </c>
      <c r="O282" s="235"/>
      <c r="P282" s="235"/>
      <c r="Q282" s="235"/>
      <c r="R282" s="129"/>
      <c r="T282" s="159" t="s">
        <v>5</v>
      </c>
      <c r="U282" s="43" t="s">
        <v>41</v>
      </c>
      <c r="V282" s="35"/>
      <c r="W282" s="160">
        <f>V282*K282</f>
        <v>0</v>
      </c>
      <c r="X282" s="160">
        <v>0</v>
      </c>
      <c r="Y282" s="160">
        <f>X282*K282</f>
        <v>0</v>
      </c>
      <c r="Z282" s="160">
        <v>0</v>
      </c>
      <c r="AA282" s="161">
        <f>Z282*K282</f>
        <v>0</v>
      </c>
      <c r="AR282" s="17" t="s">
        <v>658</v>
      </c>
      <c r="AT282" s="17" t="s">
        <v>151</v>
      </c>
      <c r="AU282" s="17" t="s">
        <v>97</v>
      </c>
      <c r="AY282" s="17" t="s">
        <v>150</v>
      </c>
      <c r="BE282" s="100">
        <f>IF(U282="základní",N282,0)</f>
        <v>0</v>
      </c>
      <c r="BF282" s="100">
        <f>IF(U282="snížená",N282,0)</f>
        <v>0</v>
      </c>
      <c r="BG282" s="100">
        <f>IF(U282="zákl. přenesená",N282,0)</f>
        <v>0</v>
      </c>
      <c r="BH282" s="100">
        <f>IF(U282="sníž. přenesená",N282,0)</f>
        <v>0</v>
      </c>
      <c r="BI282" s="100">
        <f>IF(U282="nulová",N282,0)</f>
        <v>0</v>
      </c>
      <c r="BJ282" s="17" t="s">
        <v>81</v>
      </c>
      <c r="BK282" s="100">
        <f>ROUND(L282*K282,2)</f>
        <v>0</v>
      </c>
      <c r="BL282" s="17" t="s">
        <v>658</v>
      </c>
      <c r="BM282" s="17" t="s">
        <v>659</v>
      </c>
    </row>
    <row r="283" spans="2:65" s="1" customFormat="1" ht="22.5" customHeight="1">
      <c r="B283" s="126"/>
      <c r="C283" s="155" t="s">
        <v>660</v>
      </c>
      <c r="D283" s="155" t="s">
        <v>151</v>
      </c>
      <c r="E283" s="156" t="s">
        <v>661</v>
      </c>
      <c r="F283" s="233" t="s">
        <v>662</v>
      </c>
      <c r="G283" s="233"/>
      <c r="H283" s="233"/>
      <c r="I283" s="233"/>
      <c r="J283" s="157" t="s">
        <v>657</v>
      </c>
      <c r="K283" s="158">
        <v>1</v>
      </c>
      <c r="L283" s="234">
        <v>0</v>
      </c>
      <c r="M283" s="234"/>
      <c r="N283" s="235">
        <f>ROUND(L283*K283,2)</f>
        <v>0</v>
      </c>
      <c r="O283" s="235"/>
      <c r="P283" s="235"/>
      <c r="Q283" s="235"/>
      <c r="R283" s="129"/>
      <c r="T283" s="159" t="s">
        <v>5</v>
      </c>
      <c r="U283" s="43" t="s">
        <v>41</v>
      </c>
      <c r="V283" s="35"/>
      <c r="W283" s="160">
        <f>V283*K283</f>
        <v>0</v>
      </c>
      <c r="X283" s="160">
        <v>0</v>
      </c>
      <c r="Y283" s="160">
        <f>X283*K283</f>
        <v>0</v>
      </c>
      <c r="Z283" s="160">
        <v>0</v>
      </c>
      <c r="AA283" s="161">
        <f>Z283*K283</f>
        <v>0</v>
      </c>
      <c r="AR283" s="17" t="s">
        <v>658</v>
      </c>
      <c r="AT283" s="17" t="s">
        <v>151</v>
      </c>
      <c r="AU283" s="17" t="s">
        <v>97</v>
      </c>
      <c r="AY283" s="17" t="s">
        <v>150</v>
      </c>
      <c r="BE283" s="100">
        <f>IF(U283="základní",N283,0)</f>
        <v>0</v>
      </c>
      <c r="BF283" s="100">
        <f>IF(U283="snížená",N283,0)</f>
        <v>0</v>
      </c>
      <c r="BG283" s="100">
        <f>IF(U283="zákl. přenesená",N283,0)</f>
        <v>0</v>
      </c>
      <c r="BH283" s="100">
        <f>IF(U283="sníž. přenesená",N283,0)</f>
        <v>0</v>
      </c>
      <c r="BI283" s="100">
        <f>IF(U283="nulová",N283,0)</f>
        <v>0</v>
      </c>
      <c r="BJ283" s="17" t="s">
        <v>81</v>
      </c>
      <c r="BK283" s="100">
        <f>ROUND(L283*K283,2)</f>
        <v>0</v>
      </c>
      <c r="BL283" s="17" t="s">
        <v>658</v>
      </c>
      <c r="BM283" s="17" t="s">
        <v>663</v>
      </c>
    </row>
    <row r="284" spans="2:65" s="9" customFormat="1" ht="29.85" customHeight="1">
      <c r="B284" s="144"/>
      <c r="C284" s="145"/>
      <c r="D284" s="154" t="s">
        <v>124</v>
      </c>
      <c r="E284" s="154"/>
      <c r="F284" s="154"/>
      <c r="G284" s="154"/>
      <c r="H284" s="154"/>
      <c r="I284" s="154"/>
      <c r="J284" s="154"/>
      <c r="K284" s="154"/>
      <c r="L284" s="154"/>
      <c r="M284" s="154"/>
      <c r="N284" s="244">
        <f>BK284</f>
        <v>0</v>
      </c>
      <c r="O284" s="245"/>
      <c r="P284" s="245"/>
      <c r="Q284" s="245"/>
      <c r="R284" s="147"/>
      <c r="T284" s="148"/>
      <c r="U284" s="145"/>
      <c r="V284" s="145"/>
      <c r="W284" s="149">
        <f>SUM(W285:W286)</f>
        <v>0</v>
      </c>
      <c r="X284" s="145"/>
      <c r="Y284" s="149">
        <f>SUM(Y285:Y286)</f>
        <v>0</v>
      </c>
      <c r="Z284" s="145"/>
      <c r="AA284" s="150">
        <f>SUM(AA285:AA286)</f>
        <v>0</v>
      </c>
      <c r="AR284" s="151" t="s">
        <v>169</v>
      </c>
      <c r="AT284" s="152" t="s">
        <v>75</v>
      </c>
      <c r="AU284" s="152" t="s">
        <v>81</v>
      </c>
      <c r="AY284" s="151" t="s">
        <v>150</v>
      </c>
      <c r="BK284" s="153">
        <f>SUM(BK285:BK286)</f>
        <v>0</v>
      </c>
    </row>
    <row r="285" spans="2:65" s="1" customFormat="1" ht="22.5" customHeight="1">
      <c r="B285" s="126"/>
      <c r="C285" s="155" t="s">
        <v>664</v>
      </c>
      <c r="D285" s="155" t="s">
        <v>151</v>
      </c>
      <c r="E285" s="156" t="s">
        <v>665</v>
      </c>
      <c r="F285" s="233" t="s">
        <v>666</v>
      </c>
      <c r="G285" s="233"/>
      <c r="H285" s="233"/>
      <c r="I285" s="233"/>
      <c r="J285" s="157" t="s">
        <v>657</v>
      </c>
      <c r="K285" s="158">
        <v>1</v>
      </c>
      <c r="L285" s="234">
        <v>0</v>
      </c>
      <c r="M285" s="234"/>
      <c r="N285" s="235">
        <f>ROUND(L285*K285,2)</f>
        <v>0</v>
      </c>
      <c r="O285" s="235"/>
      <c r="P285" s="235"/>
      <c r="Q285" s="235"/>
      <c r="R285" s="129"/>
      <c r="T285" s="159" t="s">
        <v>5</v>
      </c>
      <c r="U285" s="43" t="s">
        <v>41</v>
      </c>
      <c r="V285" s="35"/>
      <c r="W285" s="160">
        <f>V285*K285</f>
        <v>0</v>
      </c>
      <c r="X285" s="160">
        <v>0</v>
      </c>
      <c r="Y285" s="160">
        <f>X285*K285</f>
        <v>0</v>
      </c>
      <c r="Z285" s="160">
        <v>0</v>
      </c>
      <c r="AA285" s="161">
        <f>Z285*K285</f>
        <v>0</v>
      </c>
      <c r="AR285" s="17" t="s">
        <v>658</v>
      </c>
      <c r="AT285" s="17" t="s">
        <v>151</v>
      </c>
      <c r="AU285" s="17" t="s">
        <v>97</v>
      </c>
      <c r="AY285" s="17" t="s">
        <v>150</v>
      </c>
      <c r="BE285" s="100">
        <f>IF(U285="základní",N285,0)</f>
        <v>0</v>
      </c>
      <c r="BF285" s="100">
        <f>IF(U285="snížená",N285,0)</f>
        <v>0</v>
      </c>
      <c r="BG285" s="100">
        <f>IF(U285="zákl. přenesená",N285,0)</f>
        <v>0</v>
      </c>
      <c r="BH285" s="100">
        <f>IF(U285="sníž. přenesená",N285,0)</f>
        <v>0</v>
      </c>
      <c r="BI285" s="100">
        <f>IF(U285="nulová",N285,0)</f>
        <v>0</v>
      </c>
      <c r="BJ285" s="17" t="s">
        <v>81</v>
      </c>
      <c r="BK285" s="100">
        <f>ROUND(L285*K285,2)</f>
        <v>0</v>
      </c>
      <c r="BL285" s="17" t="s">
        <v>658</v>
      </c>
      <c r="BM285" s="17" t="s">
        <v>667</v>
      </c>
    </row>
    <row r="286" spans="2:65" s="1" customFormat="1" ht="22.5" customHeight="1">
      <c r="B286" s="126"/>
      <c r="C286" s="155" t="s">
        <v>668</v>
      </c>
      <c r="D286" s="155" t="s">
        <v>151</v>
      </c>
      <c r="E286" s="156" t="s">
        <v>669</v>
      </c>
      <c r="F286" s="233" t="s">
        <v>670</v>
      </c>
      <c r="G286" s="233"/>
      <c r="H286" s="233"/>
      <c r="I286" s="233"/>
      <c r="J286" s="157" t="s">
        <v>657</v>
      </c>
      <c r="K286" s="158">
        <v>1</v>
      </c>
      <c r="L286" s="234">
        <v>0</v>
      </c>
      <c r="M286" s="234"/>
      <c r="N286" s="235">
        <f>ROUND(L286*K286,2)</f>
        <v>0</v>
      </c>
      <c r="O286" s="235"/>
      <c r="P286" s="235"/>
      <c r="Q286" s="235"/>
      <c r="R286" s="129"/>
      <c r="T286" s="159" t="s">
        <v>5</v>
      </c>
      <c r="U286" s="43" t="s">
        <v>41</v>
      </c>
      <c r="V286" s="35"/>
      <c r="W286" s="160">
        <f>V286*K286</f>
        <v>0</v>
      </c>
      <c r="X286" s="160">
        <v>0</v>
      </c>
      <c r="Y286" s="160">
        <f>X286*K286</f>
        <v>0</v>
      </c>
      <c r="Z286" s="160">
        <v>0</v>
      </c>
      <c r="AA286" s="161">
        <f>Z286*K286</f>
        <v>0</v>
      </c>
      <c r="AR286" s="17" t="s">
        <v>658</v>
      </c>
      <c r="AT286" s="17" t="s">
        <v>151</v>
      </c>
      <c r="AU286" s="17" t="s">
        <v>97</v>
      </c>
      <c r="AY286" s="17" t="s">
        <v>150</v>
      </c>
      <c r="BE286" s="100">
        <f>IF(U286="základní",N286,0)</f>
        <v>0</v>
      </c>
      <c r="BF286" s="100">
        <f>IF(U286="snížená",N286,0)</f>
        <v>0</v>
      </c>
      <c r="BG286" s="100">
        <f>IF(U286="zákl. přenesená",N286,0)</f>
        <v>0</v>
      </c>
      <c r="BH286" s="100">
        <f>IF(U286="sníž. přenesená",N286,0)</f>
        <v>0</v>
      </c>
      <c r="BI286" s="100">
        <f>IF(U286="nulová",N286,0)</f>
        <v>0</v>
      </c>
      <c r="BJ286" s="17" t="s">
        <v>81</v>
      </c>
      <c r="BK286" s="100">
        <f>ROUND(L286*K286,2)</f>
        <v>0</v>
      </c>
      <c r="BL286" s="17" t="s">
        <v>658</v>
      </c>
      <c r="BM286" s="17" t="s">
        <v>671</v>
      </c>
    </row>
    <row r="287" spans="2:65" s="9" customFormat="1" ht="29.85" customHeight="1">
      <c r="B287" s="144"/>
      <c r="C287" s="145"/>
      <c r="D287" s="154" t="s">
        <v>125</v>
      </c>
      <c r="E287" s="154"/>
      <c r="F287" s="154"/>
      <c r="G287" s="154"/>
      <c r="H287" s="154"/>
      <c r="I287" s="154"/>
      <c r="J287" s="154"/>
      <c r="K287" s="154"/>
      <c r="L287" s="154"/>
      <c r="M287" s="154"/>
      <c r="N287" s="244">
        <f>BK287</f>
        <v>0</v>
      </c>
      <c r="O287" s="245"/>
      <c r="P287" s="245"/>
      <c r="Q287" s="245"/>
      <c r="R287" s="147"/>
      <c r="T287" s="148"/>
      <c r="U287" s="145"/>
      <c r="V287" s="145"/>
      <c r="W287" s="149">
        <f>W288</f>
        <v>0</v>
      </c>
      <c r="X287" s="145"/>
      <c r="Y287" s="149">
        <f>Y288</f>
        <v>0</v>
      </c>
      <c r="Z287" s="145"/>
      <c r="AA287" s="150">
        <f>AA288</f>
        <v>0</v>
      </c>
      <c r="AR287" s="151" t="s">
        <v>169</v>
      </c>
      <c r="AT287" s="152" t="s">
        <v>75</v>
      </c>
      <c r="AU287" s="152" t="s">
        <v>81</v>
      </c>
      <c r="AY287" s="151" t="s">
        <v>150</v>
      </c>
      <c r="BK287" s="153">
        <f>BK288</f>
        <v>0</v>
      </c>
    </row>
    <row r="288" spans="2:65" s="1" customFormat="1" ht="22.5" customHeight="1">
      <c r="B288" s="126"/>
      <c r="C288" s="155" t="s">
        <v>672</v>
      </c>
      <c r="D288" s="155" t="s">
        <v>151</v>
      </c>
      <c r="E288" s="156" t="s">
        <v>673</v>
      </c>
      <c r="F288" s="233" t="s">
        <v>674</v>
      </c>
      <c r="G288" s="233"/>
      <c r="H288" s="233"/>
      <c r="I288" s="233"/>
      <c r="J288" s="157" t="s">
        <v>657</v>
      </c>
      <c r="K288" s="158">
        <v>1</v>
      </c>
      <c r="L288" s="234">
        <v>0</v>
      </c>
      <c r="M288" s="234"/>
      <c r="N288" s="235">
        <f>ROUND(L288*K288,2)</f>
        <v>0</v>
      </c>
      <c r="O288" s="235"/>
      <c r="P288" s="235"/>
      <c r="Q288" s="235"/>
      <c r="R288" s="129"/>
      <c r="T288" s="159" t="s">
        <v>5</v>
      </c>
      <c r="U288" s="43" t="s">
        <v>41</v>
      </c>
      <c r="V288" s="35"/>
      <c r="W288" s="160">
        <f>V288*K288</f>
        <v>0</v>
      </c>
      <c r="X288" s="160">
        <v>0</v>
      </c>
      <c r="Y288" s="160">
        <f>X288*K288</f>
        <v>0</v>
      </c>
      <c r="Z288" s="160">
        <v>0</v>
      </c>
      <c r="AA288" s="161">
        <f>Z288*K288</f>
        <v>0</v>
      </c>
      <c r="AR288" s="17" t="s">
        <v>658</v>
      </c>
      <c r="AT288" s="17" t="s">
        <v>151</v>
      </c>
      <c r="AU288" s="17" t="s">
        <v>97</v>
      </c>
      <c r="AY288" s="17" t="s">
        <v>150</v>
      </c>
      <c r="BE288" s="100">
        <f>IF(U288="základní",N288,0)</f>
        <v>0</v>
      </c>
      <c r="BF288" s="100">
        <f>IF(U288="snížená",N288,0)</f>
        <v>0</v>
      </c>
      <c r="BG288" s="100">
        <f>IF(U288="zákl. přenesená",N288,0)</f>
        <v>0</v>
      </c>
      <c r="BH288" s="100">
        <f>IF(U288="sníž. přenesená",N288,0)</f>
        <v>0</v>
      </c>
      <c r="BI288" s="100">
        <f>IF(U288="nulová",N288,0)</f>
        <v>0</v>
      </c>
      <c r="BJ288" s="17" t="s">
        <v>81</v>
      </c>
      <c r="BK288" s="100">
        <f>ROUND(L288*K288,2)</f>
        <v>0</v>
      </c>
      <c r="BL288" s="17" t="s">
        <v>658</v>
      </c>
      <c r="BM288" s="17" t="s">
        <v>675</v>
      </c>
    </row>
    <row r="289" spans="2:65" s="9" customFormat="1" ht="29.85" customHeight="1">
      <c r="B289" s="144"/>
      <c r="C289" s="145"/>
      <c r="D289" s="154" t="s">
        <v>126</v>
      </c>
      <c r="E289" s="154"/>
      <c r="F289" s="154"/>
      <c r="G289" s="154"/>
      <c r="H289" s="154"/>
      <c r="I289" s="154"/>
      <c r="J289" s="154"/>
      <c r="K289" s="154"/>
      <c r="L289" s="154"/>
      <c r="M289" s="154"/>
      <c r="N289" s="244">
        <f>BK289</f>
        <v>0</v>
      </c>
      <c r="O289" s="245"/>
      <c r="P289" s="245"/>
      <c r="Q289" s="245"/>
      <c r="R289" s="147"/>
      <c r="T289" s="148"/>
      <c r="U289" s="145"/>
      <c r="V289" s="145"/>
      <c r="W289" s="149">
        <f>W290</f>
        <v>0</v>
      </c>
      <c r="X289" s="145"/>
      <c r="Y289" s="149">
        <f>Y290</f>
        <v>0</v>
      </c>
      <c r="Z289" s="145"/>
      <c r="AA289" s="150">
        <f>AA290</f>
        <v>0</v>
      </c>
      <c r="AR289" s="151" t="s">
        <v>169</v>
      </c>
      <c r="AT289" s="152" t="s">
        <v>75</v>
      </c>
      <c r="AU289" s="152" t="s">
        <v>81</v>
      </c>
      <c r="AY289" s="151" t="s">
        <v>150</v>
      </c>
      <c r="BK289" s="153">
        <f>BK290</f>
        <v>0</v>
      </c>
    </row>
    <row r="290" spans="2:65" s="1" customFormat="1" ht="22.5" customHeight="1">
      <c r="B290" s="126"/>
      <c r="C290" s="155" t="s">
        <v>676</v>
      </c>
      <c r="D290" s="155" t="s">
        <v>151</v>
      </c>
      <c r="E290" s="156" t="s">
        <v>677</v>
      </c>
      <c r="F290" s="233" t="s">
        <v>678</v>
      </c>
      <c r="G290" s="233"/>
      <c r="H290" s="233"/>
      <c r="I290" s="233"/>
      <c r="J290" s="157" t="s">
        <v>657</v>
      </c>
      <c r="K290" s="158">
        <v>1</v>
      </c>
      <c r="L290" s="234">
        <v>0</v>
      </c>
      <c r="M290" s="234"/>
      <c r="N290" s="235">
        <f>ROUND(L290*K290,2)</f>
        <v>0</v>
      </c>
      <c r="O290" s="235"/>
      <c r="P290" s="235"/>
      <c r="Q290" s="235"/>
      <c r="R290" s="129"/>
      <c r="T290" s="159" t="s">
        <v>5</v>
      </c>
      <c r="U290" s="43" t="s">
        <v>41</v>
      </c>
      <c r="V290" s="35"/>
      <c r="W290" s="160">
        <f>V290*K290</f>
        <v>0</v>
      </c>
      <c r="X290" s="160">
        <v>0</v>
      </c>
      <c r="Y290" s="160">
        <f>X290*K290</f>
        <v>0</v>
      </c>
      <c r="Z290" s="160">
        <v>0</v>
      </c>
      <c r="AA290" s="161">
        <f>Z290*K290</f>
        <v>0</v>
      </c>
      <c r="AR290" s="17" t="s">
        <v>658</v>
      </c>
      <c r="AT290" s="17" t="s">
        <v>151</v>
      </c>
      <c r="AU290" s="17" t="s">
        <v>97</v>
      </c>
      <c r="AY290" s="17" t="s">
        <v>150</v>
      </c>
      <c r="BE290" s="100">
        <f>IF(U290="základní",N290,0)</f>
        <v>0</v>
      </c>
      <c r="BF290" s="100">
        <f>IF(U290="snížená",N290,0)</f>
        <v>0</v>
      </c>
      <c r="BG290" s="100">
        <f>IF(U290="zákl. přenesená",N290,0)</f>
        <v>0</v>
      </c>
      <c r="BH290" s="100">
        <f>IF(U290="sníž. přenesená",N290,0)</f>
        <v>0</v>
      </c>
      <c r="BI290" s="100">
        <f>IF(U290="nulová",N290,0)</f>
        <v>0</v>
      </c>
      <c r="BJ290" s="17" t="s">
        <v>81</v>
      </c>
      <c r="BK290" s="100">
        <f>ROUND(L290*K290,2)</f>
        <v>0</v>
      </c>
      <c r="BL290" s="17" t="s">
        <v>658</v>
      </c>
      <c r="BM290" s="17" t="s">
        <v>679</v>
      </c>
    </row>
    <row r="291" spans="2:65" s="1" customFormat="1" ht="49.9" customHeight="1">
      <c r="B291" s="34"/>
      <c r="C291" s="35"/>
      <c r="D291" s="146" t="s">
        <v>680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246">
        <f>BK291</f>
        <v>0</v>
      </c>
      <c r="O291" s="247"/>
      <c r="P291" s="247"/>
      <c r="Q291" s="247"/>
      <c r="R291" s="36"/>
      <c r="T291" s="166"/>
      <c r="U291" s="55"/>
      <c r="V291" s="55"/>
      <c r="W291" s="55"/>
      <c r="X291" s="55"/>
      <c r="Y291" s="55"/>
      <c r="Z291" s="55"/>
      <c r="AA291" s="57"/>
      <c r="AT291" s="17" t="s">
        <v>75</v>
      </c>
      <c r="AU291" s="17" t="s">
        <v>76</v>
      </c>
      <c r="AY291" s="17" t="s">
        <v>681</v>
      </c>
      <c r="BK291" s="100">
        <v>0</v>
      </c>
    </row>
    <row r="292" spans="2:65" s="1" customFormat="1" ht="6.95" customHeight="1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60"/>
    </row>
  </sheetData>
  <mergeCells count="504">
    <mergeCell ref="N287:Q287"/>
    <mergeCell ref="N289:Q289"/>
    <mergeCell ref="N291:Q291"/>
    <mergeCell ref="H1:K1"/>
    <mergeCell ref="S2:AC2"/>
    <mergeCell ref="F288:I288"/>
    <mergeCell ref="L288:M288"/>
    <mergeCell ref="N288:Q288"/>
    <mergeCell ref="F290:I290"/>
    <mergeCell ref="L290:M290"/>
    <mergeCell ref="N290:Q290"/>
    <mergeCell ref="N135:Q135"/>
    <mergeCell ref="N136:Q136"/>
    <mergeCell ref="N137:Q137"/>
    <mergeCell ref="N177:Q177"/>
    <mergeCell ref="N198:Q198"/>
    <mergeCell ref="N204:Q204"/>
    <mergeCell ref="N206:Q206"/>
    <mergeCell ref="N207:Q207"/>
    <mergeCell ref="N226:Q226"/>
    <mergeCell ref="N232:Q232"/>
    <mergeCell ref="N241:Q241"/>
    <mergeCell ref="N243:Q243"/>
    <mergeCell ref="N246:Q246"/>
    <mergeCell ref="N259:Q259"/>
    <mergeCell ref="N262:Q262"/>
    <mergeCell ref="N266:Q266"/>
    <mergeCell ref="N276:Q276"/>
    <mergeCell ref="N277:Q277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N284:Q284"/>
    <mergeCell ref="F278:I278"/>
    <mergeCell ref="L278:M278"/>
    <mergeCell ref="N278:Q278"/>
    <mergeCell ref="F279:I279"/>
    <mergeCell ref="L279:M279"/>
    <mergeCell ref="N279:Q279"/>
    <mergeCell ref="F282:I282"/>
    <mergeCell ref="L282:M282"/>
    <mergeCell ref="N282:Q282"/>
    <mergeCell ref="N280:Q280"/>
    <mergeCell ref="N281:Q281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58:I258"/>
    <mergeCell ref="L258:M258"/>
    <mergeCell ref="N258:Q258"/>
    <mergeCell ref="F260:I260"/>
    <mergeCell ref="L260:M260"/>
    <mergeCell ref="N260:Q260"/>
    <mergeCell ref="F261:I261"/>
    <mergeCell ref="L261:M261"/>
    <mergeCell ref="N261:Q261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40:I240"/>
    <mergeCell ref="L240:M240"/>
    <mergeCell ref="N240:Q240"/>
    <mergeCell ref="F242:I242"/>
    <mergeCell ref="L242:M242"/>
    <mergeCell ref="N242:Q242"/>
    <mergeCell ref="F244:I244"/>
    <mergeCell ref="L244:M244"/>
    <mergeCell ref="N244:Q244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D115:H115"/>
    <mergeCell ref="N115:Q115"/>
    <mergeCell ref="D116:H116"/>
    <mergeCell ref="N116:Q116"/>
    <mergeCell ref="N117:Q117"/>
    <mergeCell ref="L119:Q119"/>
    <mergeCell ref="C125:Q125"/>
    <mergeCell ref="F127:P127"/>
    <mergeCell ref="M129:P129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D114:H114"/>
    <mergeCell ref="N114:Q114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0082017 - Zateplení 3.ZŠ ...</vt:lpstr>
      <vt:lpstr>'0082017 - Zateplení 3.ZŠ ...'!Názvy_tisku</vt:lpstr>
      <vt:lpstr>'Rekapitulace stavby'!Názvy_tisku</vt:lpstr>
      <vt:lpstr>'0082017 - Zateplení 3.ZŠ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uzivatel</cp:lastModifiedBy>
  <dcterms:created xsi:type="dcterms:W3CDTF">2017-03-24T14:58:10Z</dcterms:created>
  <dcterms:modified xsi:type="dcterms:W3CDTF">2017-03-24T14:58:13Z</dcterms:modified>
</cp:coreProperties>
</file>