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/>
  <mc:AlternateContent xmlns:mc="http://schemas.openxmlformats.org/markup-compatibility/2006">
    <mc:Choice Requires="x15">
      <x15ac:absPath xmlns:x15ac="http://schemas.microsoft.com/office/spreadsheetml/2010/11/ac" url="C:\Users\uzivatel\Desktop\Rozpočty\2017\PRO-CONSULT\Lovosice\"/>
    </mc:Choice>
  </mc:AlternateContent>
  <bookViews>
    <workbookView xWindow="0" yWindow="0" windowWidth="17970" windowHeight="8190"/>
  </bookViews>
  <sheets>
    <sheet name="Rekapitulace stavby" sheetId="1" r:id="rId1"/>
    <sheet name="100 - SO 100 Komunikace a..." sheetId="2" r:id="rId2"/>
    <sheet name="800 - SO 800 Sadové úpravy" sheetId="3" r:id="rId3"/>
    <sheet name="901 - VON" sheetId="4" r:id="rId4"/>
  </sheets>
  <definedNames>
    <definedName name="_xlnm.Print_Titles" localSheetId="1">'100 - SO 100 Komunikace a...'!$114:$114</definedName>
    <definedName name="_xlnm.Print_Titles" localSheetId="2">'800 - SO 800 Sadové úpravy'!$112:$112</definedName>
    <definedName name="_xlnm.Print_Titles" localSheetId="3">'901 - VON'!$109:$109</definedName>
    <definedName name="_xlnm.Print_Titles" localSheetId="0">'Rekapitulace stavby'!$85:$85</definedName>
    <definedName name="_xlnm.Print_Area" localSheetId="1">'100 - SO 100 Komunikace a...'!$C$4:$Q$70,'100 - SO 100 Komunikace a...'!$C$76:$Q$98,'100 - SO 100 Komunikace a...'!$C$104:$Q$219</definedName>
    <definedName name="_xlnm.Print_Area" localSheetId="2">'800 - SO 800 Sadové úpravy'!$C$4:$Q$70,'800 - SO 800 Sadové úpravy'!$C$76:$Q$96,'800 - SO 800 Sadové úpravy'!$C$102:$Q$212</definedName>
    <definedName name="_xlnm.Print_Area" localSheetId="3">'901 - VON'!$C$4:$Q$70,'901 - VON'!$C$76:$Q$93,'901 - VON'!$C$99:$Q$124</definedName>
    <definedName name="_xlnm.Print_Area" localSheetId="0">'Rekapitulace stavby'!$C$4:$AP$70,'Rekapitulace stavby'!$C$76:$AP$94</definedName>
  </definedNames>
  <calcPr calcId="162913"/>
</workbook>
</file>

<file path=xl/calcChain.xml><?xml version="1.0" encoding="utf-8"?>
<calcChain xmlns="http://schemas.openxmlformats.org/spreadsheetml/2006/main">
  <c r="AA111" i="4" l="1"/>
  <c r="AA110" i="4" s="1"/>
  <c r="W111" i="4"/>
  <c r="W110" i="4" s="1"/>
  <c r="AU90" i="1" s="1"/>
  <c r="AY90" i="1"/>
  <c r="AX90" i="1"/>
  <c r="BI124" i="4"/>
  <c r="BH124" i="4"/>
  <c r="BG124" i="4"/>
  <c r="BF124" i="4"/>
  <c r="AA124" i="4"/>
  <c r="Y124" i="4"/>
  <c r="W124" i="4"/>
  <c r="BK124" i="4"/>
  <c r="N124" i="4"/>
  <c r="BE124" i="4" s="1"/>
  <c r="BI123" i="4"/>
  <c r="BH123" i="4"/>
  <c r="BG123" i="4"/>
  <c r="BF123" i="4"/>
  <c r="AA123" i="4"/>
  <c r="Y123" i="4"/>
  <c r="W123" i="4"/>
  <c r="BK123" i="4"/>
  <c r="N123" i="4"/>
  <c r="BE123" i="4" s="1"/>
  <c r="BI122" i="4"/>
  <c r="BH122" i="4"/>
  <c r="BG122" i="4"/>
  <c r="BF122" i="4"/>
  <c r="BE122" i="4"/>
  <c r="AA122" i="4"/>
  <c r="Y122" i="4"/>
  <c r="W122" i="4"/>
  <c r="BK122" i="4"/>
  <c r="N122" i="4"/>
  <c r="BI121" i="4"/>
  <c r="BH121" i="4"/>
  <c r="BG121" i="4"/>
  <c r="BF121" i="4"/>
  <c r="BE121" i="4"/>
  <c r="AA121" i="4"/>
  <c r="Y121" i="4"/>
  <c r="W121" i="4"/>
  <c r="BK121" i="4"/>
  <c r="N121" i="4"/>
  <c r="BI120" i="4"/>
  <c r="BH120" i="4"/>
  <c r="BG120" i="4"/>
  <c r="BF120" i="4"/>
  <c r="BE120" i="4"/>
  <c r="AA120" i="4"/>
  <c r="Y120" i="4"/>
  <c r="W120" i="4"/>
  <c r="BK120" i="4"/>
  <c r="N120" i="4"/>
  <c r="BI119" i="4"/>
  <c r="BH119" i="4"/>
  <c r="BG119" i="4"/>
  <c r="BF119" i="4"/>
  <c r="BE119" i="4"/>
  <c r="AA119" i="4"/>
  <c r="Y119" i="4"/>
  <c r="W119" i="4"/>
  <c r="BK119" i="4"/>
  <c r="N119" i="4"/>
  <c r="BI118" i="4"/>
  <c r="BH118" i="4"/>
  <c r="BG118" i="4"/>
  <c r="BF118" i="4"/>
  <c r="BE118" i="4"/>
  <c r="AA118" i="4"/>
  <c r="Y118" i="4"/>
  <c r="W118" i="4"/>
  <c r="BK118" i="4"/>
  <c r="N118" i="4"/>
  <c r="BI117" i="4"/>
  <c r="BH117" i="4"/>
  <c r="BG117" i="4"/>
  <c r="BF117" i="4"/>
  <c r="BE117" i="4"/>
  <c r="AA117" i="4"/>
  <c r="Y117" i="4"/>
  <c r="W117" i="4"/>
  <c r="BK117" i="4"/>
  <c r="N117" i="4"/>
  <c r="BI116" i="4"/>
  <c r="BH116" i="4"/>
  <c r="BG116" i="4"/>
  <c r="BF116" i="4"/>
  <c r="BE116" i="4"/>
  <c r="AA116" i="4"/>
  <c r="Y116" i="4"/>
  <c r="W116" i="4"/>
  <c r="BK116" i="4"/>
  <c r="N116" i="4"/>
  <c r="BI115" i="4"/>
  <c r="BH115" i="4"/>
  <c r="BG115" i="4"/>
  <c r="BF115" i="4"/>
  <c r="BE115" i="4"/>
  <c r="AA115" i="4"/>
  <c r="Y115" i="4"/>
  <c r="W115" i="4"/>
  <c r="BK115" i="4"/>
  <c r="N115" i="4"/>
  <c r="BI114" i="4"/>
  <c r="BH114" i="4"/>
  <c r="BG114" i="4"/>
  <c r="BF114" i="4"/>
  <c r="BE114" i="4"/>
  <c r="AA114" i="4"/>
  <c r="Y114" i="4"/>
  <c r="W114" i="4"/>
  <c r="BK114" i="4"/>
  <c r="N114" i="4"/>
  <c r="BI113" i="4"/>
  <c r="BH113" i="4"/>
  <c r="BG113" i="4"/>
  <c r="BF113" i="4"/>
  <c r="BE113" i="4"/>
  <c r="AA113" i="4"/>
  <c r="Y113" i="4"/>
  <c r="W113" i="4"/>
  <c r="BK113" i="4"/>
  <c r="N113" i="4"/>
  <c r="BI112" i="4"/>
  <c r="H36" i="4" s="1"/>
  <c r="BD90" i="1" s="1"/>
  <c r="BH112" i="4"/>
  <c r="H35" i="4" s="1"/>
  <c r="BC90" i="1" s="1"/>
  <c r="BG112" i="4"/>
  <c r="BF112" i="4"/>
  <c r="H33" i="4" s="1"/>
  <c r="BA90" i="1" s="1"/>
  <c r="BE112" i="4"/>
  <c r="AA112" i="4"/>
  <c r="Y112" i="4"/>
  <c r="Y111" i="4" s="1"/>
  <c r="Y110" i="4" s="1"/>
  <c r="W112" i="4"/>
  <c r="BK112" i="4"/>
  <c r="BK111" i="4" s="1"/>
  <c r="N112" i="4"/>
  <c r="F107" i="4"/>
  <c r="F104" i="4"/>
  <c r="F102" i="4"/>
  <c r="F101" i="4"/>
  <c r="M28" i="4"/>
  <c r="AS90" i="1" s="1"/>
  <c r="M84" i="4"/>
  <c r="F81" i="4"/>
  <c r="F79" i="4"/>
  <c r="O21" i="4"/>
  <c r="E21" i="4"/>
  <c r="M107" i="4" s="1"/>
  <c r="O20" i="4"/>
  <c r="O18" i="4"/>
  <c r="E18" i="4"/>
  <c r="M83" i="4" s="1"/>
  <c r="O17" i="4"/>
  <c r="O15" i="4"/>
  <c r="E15" i="4"/>
  <c r="F84" i="4" s="1"/>
  <c r="O14" i="4"/>
  <c r="O12" i="4"/>
  <c r="E12" i="4"/>
  <c r="F106" i="4" s="1"/>
  <c r="O11" i="4"/>
  <c r="O9" i="4"/>
  <c r="M81" i="4" s="1"/>
  <c r="F6" i="4"/>
  <c r="F78" i="4" s="1"/>
  <c r="N210" i="3"/>
  <c r="AY89" i="1"/>
  <c r="AX89" i="1"/>
  <c r="BI212" i="3"/>
  <c r="BH212" i="3"/>
  <c r="BG212" i="3"/>
  <c r="BF212" i="3"/>
  <c r="AA212" i="3"/>
  <c r="AA211" i="3" s="1"/>
  <c r="Y212" i="3"/>
  <c r="Y211" i="3" s="1"/>
  <c r="W212" i="3"/>
  <c r="W211" i="3" s="1"/>
  <c r="BK212" i="3"/>
  <c r="BK211" i="3" s="1"/>
  <c r="N211" i="3" s="1"/>
  <c r="N92" i="3" s="1"/>
  <c r="N212" i="3"/>
  <c r="BE212" i="3" s="1"/>
  <c r="N91" i="3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5" i="3"/>
  <c r="BH205" i="3"/>
  <c r="BG205" i="3"/>
  <c r="BF205" i="3"/>
  <c r="AA205" i="3"/>
  <c r="Y205" i="3"/>
  <c r="W205" i="3"/>
  <c r="BK205" i="3"/>
  <c r="N205" i="3"/>
  <c r="BE205" i="3" s="1"/>
  <c r="BI202" i="3"/>
  <c r="BH202" i="3"/>
  <c r="BG202" i="3"/>
  <c r="BF202" i="3"/>
  <c r="AA202" i="3"/>
  <c r="Y202" i="3"/>
  <c r="W202" i="3"/>
  <c r="BK202" i="3"/>
  <c r="N202" i="3"/>
  <c r="BE202" i="3" s="1"/>
  <c r="BI199" i="3"/>
  <c r="BH199" i="3"/>
  <c r="BG199" i="3"/>
  <c r="BF199" i="3"/>
  <c r="AA199" i="3"/>
  <c r="Y199" i="3"/>
  <c r="W199" i="3"/>
  <c r="BK199" i="3"/>
  <c r="N199" i="3"/>
  <c r="BE199" i="3" s="1"/>
  <c r="BI196" i="3"/>
  <c r="BH196" i="3"/>
  <c r="BG196" i="3"/>
  <c r="BF196" i="3"/>
  <c r="AA196" i="3"/>
  <c r="Y196" i="3"/>
  <c r="W196" i="3"/>
  <c r="BK196" i="3"/>
  <c r="N196" i="3"/>
  <c r="BE196" i="3" s="1"/>
  <c r="BI193" i="3"/>
  <c r="BH193" i="3"/>
  <c r="BG193" i="3"/>
  <c r="BF193" i="3"/>
  <c r="AA193" i="3"/>
  <c r="Y193" i="3"/>
  <c r="W193" i="3"/>
  <c r="BK193" i="3"/>
  <c r="N193" i="3"/>
  <c r="BE193" i="3" s="1"/>
  <c r="BI190" i="3"/>
  <c r="BH190" i="3"/>
  <c r="BG190" i="3"/>
  <c r="BF190" i="3"/>
  <c r="AA190" i="3"/>
  <c r="Y190" i="3"/>
  <c r="W190" i="3"/>
  <c r="BK190" i="3"/>
  <c r="N190" i="3"/>
  <c r="BE190" i="3" s="1"/>
  <c r="BI187" i="3"/>
  <c r="BH187" i="3"/>
  <c r="BG187" i="3"/>
  <c r="BF187" i="3"/>
  <c r="AA187" i="3"/>
  <c r="Y187" i="3"/>
  <c r="W187" i="3"/>
  <c r="BK187" i="3"/>
  <c r="N187" i="3"/>
  <c r="BE187" i="3" s="1"/>
  <c r="BI184" i="3"/>
  <c r="BH184" i="3"/>
  <c r="BG184" i="3"/>
  <c r="BF184" i="3"/>
  <c r="AA184" i="3"/>
  <c r="Y184" i="3"/>
  <c r="W184" i="3"/>
  <c r="BK184" i="3"/>
  <c r="N184" i="3"/>
  <c r="BE184" i="3" s="1"/>
  <c r="BI181" i="3"/>
  <c r="BH181" i="3"/>
  <c r="BG181" i="3"/>
  <c r="BF181" i="3"/>
  <c r="AA181" i="3"/>
  <c r="Y181" i="3"/>
  <c r="W181" i="3"/>
  <c r="BK181" i="3"/>
  <c r="N181" i="3"/>
  <c r="BE181" i="3" s="1"/>
  <c r="BI180" i="3"/>
  <c r="BH180" i="3"/>
  <c r="BG180" i="3"/>
  <c r="BF180" i="3"/>
  <c r="AA180" i="3"/>
  <c r="Y180" i="3"/>
  <c r="W180" i="3"/>
  <c r="BK180" i="3"/>
  <c r="N180" i="3"/>
  <c r="BE180" i="3" s="1"/>
  <c r="BI177" i="3"/>
  <c r="BH177" i="3"/>
  <c r="BG177" i="3"/>
  <c r="BF177" i="3"/>
  <c r="AA177" i="3"/>
  <c r="Y177" i="3"/>
  <c r="W177" i="3"/>
  <c r="BK177" i="3"/>
  <c r="N177" i="3"/>
  <c r="BE177" i="3" s="1"/>
  <c r="BI174" i="3"/>
  <c r="BH174" i="3"/>
  <c r="BG174" i="3"/>
  <c r="BF174" i="3"/>
  <c r="AA174" i="3"/>
  <c r="Y174" i="3"/>
  <c r="W174" i="3"/>
  <c r="BK174" i="3"/>
  <c r="N174" i="3"/>
  <c r="BE174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7" i="3"/>
  <c r="BH167" i="3"/>
  <c r="BG167" i="3"/>
  <c r="BF167" i="3"/>
  <c r="AA167" i="3"/>
  <c r="Y167" i="3"/>
  <c r="W167" i="3"/>
  <c r="BK167" i="3"/>
  <c r="N167" i="3"/>
  <c r="BE167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AA158" i="3"/>
  <c r="Y158" i="3"/>
  <c r="W158" i="3"/>
  <c r="BK158" i="3"/>
  <c r="N158" i="3"/>
  <c r="BE158" i="3" s="1"/>
  <c r="BI155" i="3"/>
  <c r="BH155" i="3"/>
  <c r="BG155" i="3"/>
  <c r="BF155" i="3"/>
  <c r="AA155" i="3"/>
  <c r="Y155" i="3"/>
  <c r="W155" i="3"/>
  <c r="BK155" i="3"/>
  <c r="N155" i="3"/>
  <c r="BE155" i="3" s="1"/>
  <c r="BI154" i="3"/>
  <c r="BH154" i="3"/>
  <c r="BG154" i="3"/>
  <c r="BF154" i="3"/>
  <c r="AA154" i="3"/>
  <c r="Y154" i="3"/>
  <c r="W154" i="3"/>
  <c r="BK154" i="3"/>
  <c r="N154" i="3"/>
  <c r="BE154" i="3" s="1"/>
  <c r="BI151" i="3"/>
  <c r="BH151" i="3"/>
  <c r="BG151" i="3"/>
  <c r="BF151" i="3"/>
  <c r="AA151" i="3"/>
  <c r="Y151" i="3"/>
  <c r="W151" i="3"/>
  <c r="BK151" i="3"/>
  <c r="N151" i="3"/>
  <c r="BE151" i="3" s="1"/>
  <c r="BI148" i="3"/>
  <c r="BH148" i="3"/>
  <c r="BG148" i="3"/>
  <c r="BF148" i="3"/>
  <c r="AA148" i="3"/>
  <c r="Y148" i="3"/>
  <c r="W148" i="3"/>
  <c r="BK148" i="3"/>
  <c r="N148" i="3"/>
  <c r="BE148" i="3" s="1"/>
  <c r="BI145" i="3"/>
  <c r="BH145" i="3"/>
  <c r="BG145" i="3"/>
  <c r="BF145" i="3"/>
  <c r="AA145" i="3"/>
  <c r="Y145" i="3"/>
  <c r="W145" i="3"/>
  <c r="BK145" i="3"/>
  <c r="N145" i="3"/>
  <c r="BE145" i="3" s="1"/>
  <c r="BI142" i="3"/>
  <c r="BH142" i="3"/>
  <c r="BG142" i="3"/>
  <c r="BF142" i="3"/>
  <c r="AA142" i="3"/>
  <c r="Y142" i="3"/>
  <c r="W142" i="3"/>
  <c r="BK142" i="3"/>
  <c r="N142" i="3"/>
  <c r="BE142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N137" i="3"/>
  <c r="BE137" i="3" s="1"/>
  <c r="BI134" i="3"/>
  <c r="BH134" i="3"/>
  <c r="BG134" i="3"/>
  <c r="BF134" i="3"/>
  <c r="AA134" i="3"/>
  <c r="Y134" i="3"/>
  <c r="W134" i="3"/>
  <c r="BK134" i="3"/>
  <c r="N134" i="3"/>
  <c r="BE134" i="3" s="1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 s="1"/>
  <c r="BI129" i="3"/>
  <c r="BH129" i="3"/>
  <c r="BG129" i="3"/>
  <c r="BF129" i="3"/>
  <c r="AA129" i="3"/>
  <c r="Y129" i="3"/>
  <c r="W129" i="3"/>
  <c r="BK129" i="3"/>
  <c r="N129" i="3"/>
  <c r="BE129" i="3" s="1"/>
  <c r="BI126" i="3"/>
  <c r="BH126" i="3"/>
  <c r="BG126" i="3"/>
  <c r="BF126" i="3"/>
  <c r="AA126" i="3"/>
  <c r="Y126" i="3"/>
  <c r="W126" i="3"/>
  <c r="BK126" i="3"/>
  <c r="N126" i="3"/>
  <c r="BE126" i="3" s="1"/>
  <c r="BI123" i="3"/>
  <c r="BH123" i="3"/>
  <c r="BG123" i="3"/>
  <c r="BF123" i="3"/>
  <c r="AA123" i="3"/>
  <c r="Y123" i="3"/>
  <c r="W123" i="3"/>
  <c r="BK123" i="3"/>
  <c r="N123" i="3"/>
  <c r="BE123" i="3" s="1"/>
  <c r="BI120" i="3"/>
  <c r="BH120" i="3"/>
  <c r="BG120" i="3"/>
  <c r="BF120" i="3"/>
  <c r="AA120" i="3"/>
  <c r="Y120" i="3"/>
  <c r="W120" i="3"/>
  <c r="BK120" i="3"/>
  <c r="N120" i="3"/>
  <c r="BE120" i="3" s="1"/>
  <c r="BI119" i="3"/>
  <c r="BH119" i="3"/>
  <c r="BG119" i="3"/>
  <c r="BF119" i="3"/>
  <c r="AA119" i="3"/>
  <c r="Y119" i="3"/>
  <c r="W119" i="3"/>
  <c r="BK119" i="3"/>
  <c r="N119" i="3"/>
  <c r="BE119" i="3" s="1"/>
  <c r="BI116" i="3"/>
  <c r="H36" i="3" s="1"/>
  <c r="BD89" i="1" s="1"/>
  <c r="BH116" i="3"/>
  <c r="H35" i="3" s="1"/>
  <c r="BC89" i="1" s="1"/>
  <c r="BG116" i="3"/>
  <c r="H34" i="3" s="1"/>
  <c r="BB89" i="1" s="1"/>
  <c r="BF116" i="3"/>
  <c r="M33" i="3" s="1"/>
  <c r="AW89" i="1" s="1"/>
  <c r="AA116" i="3"/>
  <c r="AA115" i="3" s="1"/>
  <c r="AA114" i="3" s="1"/>
  <c r="AA113" i="3" s="1"/>
  <c r="Y116" i="3"/>
  <c r="Y115" i="3" s="1"/>
  <c r="W116" i="3"/>
  <c r="W115" i="3" s="1"/>
  <c r="W114" i="3" s="1"/>
  <c r="W113" i="3" s="1"/>
  <c r="AU89" i="1" s="1"/>
  <c r="BK116" i="3"/>
  <c r="BK115" i="3" s="1"/>
  <c r="N116" i="3"/>
  <c r="BE116" i="3" s="1"/>
  <c r="F107" i="3"/>
  <c r="F105" i="3"/>
  <c r="M28" i="3"/>
  <c r="AS89" i="1" s="1"/>
  <c r="F81" i="3"/>
  <c r="F79" i="3"/>
  <c r="O21" i="3"/>
  <c r="E21" i="3"/>
  <c r="M84" i="3" s="1"/>
  <c r="O20" i="3"/>
  <c r="O18" i="3"/>
  <c r="E18" i="3"/>
  <c r="M83" i="3" s="1"/>
  <c r="O17" i="3"/>
  <c r="O15" i="3"/>
  <c r="E15" i="3"/>
  <c r="F110" i="3" s="1"/>
  <c r="O14" i="3"/>
  <c r="O12" i="3"/>
  <c r="E12" i="3"/>
  <c r="F83" i="3" s="1"/>
  <c r="O11" i="3"/>
  <c r="O9" i="3"/>
  <c r="M81" i="3" s="1"/>
  <c r="F6" i="3"/>
  <c r="F78" i="3" s="1"/>
  <c r="AY88" i="1"/>
  <c r="AX88" i="1"/>
  <c r="BI219" i="2"/>
  <c r="BH219" i="2"/>
  <c r="BG219" i="2"/>
  <c r="BF219" i="2"/>
  <c r="AA219" i="2"/>
  <c r="AA218" i="2" s="1"/>
  <c r="Y219" i="2"/>
  <c r="Y218" i="2" s="1"/>
  <c r="W219" i="2"/>
  <c r="W218" i="2" s="1"/>
  <c r="BK219" i="2"/>
  <c r="BK218" i="2" s="1"/>
  <c r="N218" i="2" s="1"/>
  <c r="N94" i="2" s="1"/>
  <c r="N219" i="2"/>
  <c r="BE219" i="2" s="1"/>
  <c r="BI215" i="2"/>
  <c r="BH215" i="2"/>
  <c r="BG215" i="2"/>
  <c r="BF215" i="2"/>
  <c r="AA215" i="2"/>
  <c r="Y215" i="2"/>
  <c r="W215" i="2"/>
  <c r="BK215" i="2"/>
  <c r="N215" i="2"/>
  <c r="BE215" i="2" s="1"/>
  <c r="BI212" i="2"/>
  <c r="BH212" i="2"/>
  <c r="BG212" i="2"/>
  <c r="BF212" i="2"/>
  <c r="AA212" i="2"/>
  <c r="Y212" i="2"/>
  <c r="W212" i="2"/>
  <c r="BK212" i="2"/>
  <c r="N212" i="2"/>
  <c r="BE212" i="2" s="1"/>
  <c r="BI209" i="2"/>
  <c r="BH209" i="2"/>
  <c r="BG209" i="2"/>
  <c r="BF209" i="2"/>
  <c r="BE209" i="2"/>
  <c r="AA209" i="2"/>
  <c r="Y209" i="2"/>
  <c r="W209" i="2"/>
  <c r="BK209" i="2"/>
  <c r="N209" i="2"/>
  <c r="BI208" i="2"/>
  <c r="BH208" i="2"/>
  <c r="BG208" i="2"/>
  <c r="BF208" i="2"/>
  <c r="AA208" i="2"/>
  <c r="Y208" i="2"/>
  <c r="W208" i="2"/>
  <c r="BK208" i="2"/>
  <c r="N208" i="2"/>
  <c r="BE208" i="2" s="1"/>
  <c r="BI204" i="2"/>
  <c r="BH204" i="2"/>
  <c r="BG204" i="2"/>
  <c r="BF204" i="2"/>
  <c r="BE204" i="2"/>
  <c r="AA204" i="2"/>
  <c r="Y204" i="2"/>
  <c r="W204" i="2"/>
  <c r="BK204" i="2"/>
  <c r="N204" i="2"/>
  <c r="BI203" i="2"/>
  <c r="BH203" i="2"/>
  <c r="BG203" i="2"/>
  <c r="BF203" i="2"/>
  <c r="AA203" i="2"/>
  <c r="Y203" i="2"/>
  <c r="W203" i="2"/>
  <c r="BK203" i="2"/>
  <c r="N203" i="2"/>
  <c r="BE203" i="2" s="1"/>
  <c r="BI199" i="2"/>
  <c r="BH199" i="2"/>
  <c r="BG199" i="2"/>
  <c r="BF199" i="2"/>
  <c r="BE199" i="2"/>
  <c r="AA199" i="2"/>
  <c r="Y199" i="2"/>
  <c r="W199" i="2"/>
  <c r="BK199" i="2"/>
  <c r="N199" i="2"/>
  <c r="BI198" i="2"/>
  <c r="BH198" i="2"/>
  <c r="BG198" i="2"/>
  <c r="BF198" i="2"/>
  <c r="AA198" i="2"/>
  <c r="Y198" i="2"/>
  <c r="W198" i="2"/>
  <c r="BK198" i="2"/>
  <c r="N198" i="2"/>
  <c r="BE198" i="2" s="1"/>
  <c r="BI195" i="2"/>
  <c r="BH195" i="2"/>
  <c r="BG195" i="2"/>
  <c r="BF195" i="2"/>
  <c r="BE195" i="2"/>
  <c r="AA195" i="2"/>
  <c r="AA194" i="2" s="1"/>
  <c r="Y195" i="2"/>
  <c r="Y194" i="2" s="1"/>
  <c r="W195" i="2"/>
  <c r="W194" i="2" s="1"/>
  <c r="BK195" i="2"/>
  <c r="BK194" i="2" s="1"/>
  <c r="N194" i="2" s="1"/>
  <c r="N93" i="2" s="1"/>
  <c r="N195" i="2"/>
  <c r="BI191" i="2"/>
  <c r="BH191" i="2"/>
  <c r="BG191" i="2"/>
  <c r="BF191" i="2"/>
  <c r="AA191" i="2"/>
  <c r="Y191" i="2"/>
  <c r="W191" i="2"/>
  <c r="BK191" i="2"/>
  <c r="N191" i="2"/>
  <c r="BE191" i="2" s="1"/>
  <c r="BI188" i="2"/>
  <c r="BH188" i="2"/>
  <c r="BG188" i="2"/>
  <c r="BF188" i="2"/>
  <c r="AA188" i="2"/>
  <c r="Y188" i="2"/>
  <c r="W188" i="2"/>
  <c r="BK188" i="2"/>
  <c r="N188" i="2"/>
  <c r="BE188" i="2" s="1"/>
  <c r="BI185" i="2"/>
  <c r="BH185" i="2"/>
  <c r="BG185" i="2"/>
  <c r="BF185" i="2"/>
  <c r="AA185" i="2"/>
  <c r="Y185" i="2"/>
  <c r="W185" i="2"/>
  <c r="BK185" i="2"/>
  <c r="N185" i="2"/>
  <c r="BE185" i="2" s="1"/>
  <c r="BI182" i="2"/>
  <c r="BH182" i="2"/>
  <c r="BG182" i="2"/>
  <c r="BF182" i="2"/>
  <c r="AA182" i="2"/>
  <c r="Y182" i="2"/>
  <c r="W182" i="2"/>
  <c r="BK182" i="2"/>
  <c r="N182" i="2"/>
  <c r="BE182" i="2" s="1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AA178" i="2"/>
  <c r="Y178" i="2"/>
  <c r="W178" i="2"/>
  <c r="BK178" i="2"/>
  <c r="N178" i="2"/>
  <c r="BE178" i="2" s="1"/>
  <c r="BI175" i="2"/>
  <c r="BH175" i="2"/>
  <c r="BG175" i="2"/>
  <c r="BF175" i="2"/>
  <c r="AA175" i="2"/>
  <c r="AA174" i="2" s="1"/>
  <c r="Y175" i="2"/>
  <c r="Y174" i="2" s="1"/>
  <c r="W175" i="2"/>
  <c r="W174" i="2" s="1"/>
  <c r="BK175" i="2"/>
  <c r="N175" i="2"/>
  <c r="BE175" i="2" s="1"/>
  <c r="BI171" i="2"/>
  <c r="BH171" i="2"/>
  <c r="BG171" i="2"/>
  <c r="BF171" i="2"/>
  <c r="AA171" i="2"/>
  <c r="Y171" i="2"/>
  <c r="W171" i="2"/>
  <c r="BK171" i="2"/>
  <c r="N171" i="2"/>
  <c r="BE171" i="2" s="1"/>
  <c r="BI168" i="2"/>
  <c r="BH168" i="2"/>
  <c r="BG168" i="2"/>
  <c r="BF168" i="2"/>
  <c r="AA168" i="2"/>
  <c r="Y168" i="2"/>
  <c r="W168" i="2"/>
  <c r="BK168" i="2"/>
  <c r="N168" i="2"/>
  <c r="BE168" i="2" s="1"/>
  <c r="BI165" i="2"/>
  <c r="BH165" i="2"/>
  <c r="BG165" i="2"/>
  <c r="BF165" i="2"/>
  <c r="BE165" i="2"/>
  <c r="AA165" i="2"/>
  <c r="Y165" i="2"/>
  <c r="W165" i="2"/>
  <c r="BK165" i="2"/>
  <c r="N165" i="2"/>
  <c r="BI162" i="2"/>
  <c r="BH162" i="2"/>
  <c r="BG162" i="2"/>
  <c r="BF162" i="2"/>
  <c r="AA162" i="2"/>
  <c r="Y162" i="2"/>
  <c r="W162" i="2"/>
  <c r="BK162" i="2"/>
  <c r="N162" i="2"/>
  <c r="BE162" i="2" s="1"/>
  <c r="BI159" i="2"/>
  <c r="BH159" i="2"/>
  <c r="BG159" i="2"/>
  <c r="BF159" i="2"/>
  <c r="BE159" i="2"/>
  <c r="AA159" i="2"/>
  <c r="Y159" i="2"/>
  <c r="W159" i="2"/>
  <c r="BK159" i="2"/>
  <c r="N159" i="2"/>
  <c r="BI156" i="2"/>
  <c r="BH156" i="2"/>
  <c r="BG156" i="2"/>
  <c r="BF156" i="2"/>
  <c r="AA156" i="2"/>
  <c r="AA155" i="2" s="1"/>
  <c r="Y156" i="2"/>
  <c r="Y155" i="2" s="1"/>
  <c r="W156" i="2"/>
  <c r="W155" i="2" s="1"/>
  <c r="BK156" i="2"/>
  <c r="BK155" i="2" s="1"/>
  <c r="N155" i="2" s="1"/>
  <c r="N91" i="2" s="1"/>
  <c r="N156" i="2"/>
  <c r="BE156" i="2" s="1"/>
  <c r="BI152" i="2"/>
  <c r="BH152" i="2"/>
  <c r="BG152" i="2"/>
  <c r="BF152" i="2"/>
  <c r="AA152" i="2"/>
  <c r="Y152" i="2"/>
  <c r="W152" i="2"/>
  <c r="BK152" i="2"/>
  <c r="N152" i="2"/>
  <c r="BE152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5" i="2"/>
  <c r="BH145" i="2"/>
  <c r="BG145" i="2"/>
  <c r="BF145" i="2"/>
  <c r="AA145" i="2"/>
  <c r="Y145" i="2"/>
  <c r="W145" i="2"/>
  <c r="BK145" i="2"/>
  <c r="N145" i="2"/>
  <c r="BE145" i="2" s="1"/>
  <c r="BI142" i="2"/>
  <c r="BH142" i="2"/>
  <c r="BG142" i="2"/>
  <c r="BF142" i="2"/>
  <c r="AA142" i="2"/>
  <c r="Y142" i="2"/>
  <c r="W142" i="2"/>
  <c r="BK142" i="2"/>
  <c r="N142" i="2"/>
  <c r="BE142" i="2" s="1"/>
  <c r="BI133" i="2"/>
  <c r="BH133" i="2"/>
  <c r="BG133" i="2"/>
  <c r="BF133" i="2"/>
  <c r="AA133" i="2"/>
  <c r="Y133" i="2"/>
  <c r="W133" i="2"/>
  <c r="BK133" i="2"/>
  <c r="N133" i="2"/>
  <c r="BE133" i="2" s="1"/>
  <c r="BI130" i="2"/>
  <c r="BH130" i="2"/>
  <c r="BG130" i="2"/>
  <c r="BF130" i="2"/>
  <c r="AA130" i="2"/>
  <c r="Y130" i="2"/>
  <c r="W130" i="2"/>
  <c r="BK130" i="2"/>
  <c r="N130" i="2"/>
  <c r="BE130" i="2" s="1"/>
  <c r="BI127" i="2"/>
  <c r="BH127" i="2"/>
  <c r="BG127" i="2"/>
  <c r="BF127" i="2"/>
  <c r="AA127" i="2"/>
  <c r="Y127" i="2"/>
  <c r="W127" i="2"/>
  <c r="BK127" i="2"/>
  <c r="N127" i="2"/>
  <c r="BE127" i="2" s="1"/>
  <c r="BI124" i="2"/>
  <c r="BH124" i="2"/>
  <c r="BG124" i="2"/>
  <c r="BF124" i="2"/>
  <c r="AA124" i="2"/>
  <c r="Y124" i="2"/>
  <c r="W124" i="2"/>
  <c r="BK124" i="2"/>
  <c r="N124" i="2"/>
  <c r="BE124" i="2" s="1"/>
  <c r="BI118" i="2"/>
  <c r="H36" i="2" s="1"/>
  <c r="BD88" i="1" s="1"/>
  <c r="BD87" i="1" s="1"/>
  <c r="W35" i="1" s="1"/>
  <c r="BH118" i="2"/>
  <c r="BG118" i="2"/>
  <c r="BF118" i="2"/>
  <c r="BE118" i="2"/>
  <c r="AA118" i="2"/>
  <c r="AA117" i="2" s="1"/>
  <c r="Y118" i="2"/>
  <c r="Y117" i="2" s="1"/>
  <c r="Y116" i="2" s="1"/>
  <c r="Y115" i="2" s="1"/>
  <c r="W118" i="2"/>
  <c r="W117" i="2" s="1"/>
  <c r="W116" i="2" s="1"/>
  <c r="W115" i="2" s="1"/>
  <c r="AU88" i="1" s="1"/>
  <c r="BK118" i="2"/>
  <c r="BK117" i="2" s="1"/>
  <c r="N118" i="2"/>
  <c r="F109" i="2"/>
  <c r="F107" i="2"/>
  <c r="M28" i="2"/>
  <c r="AS88" i="1" s="1"/>
  <c r="AS87" i="1" s="1"/>
  <c r="F83" i="2"/>
  <c r="F81" i="2"/>
  <c r="F79" i="2"/>
  <c r="O21" i="2"/>
  <c r="E21" i="2"/>
  <c r="M84" i="2" s="1"/>
  <c r="O20" i="2"/>
  <c r="O18" i="2"/>
  <c r="E18" i="2"/>
  <c r="M83" i="2" s="1"/>
  <c r="O17" i="2"/>
  <c r="O15" i="2"/>
  <c r="E15" i="2"/>
  <c r="F84" i="2" s="1"/>
  <c r="O14" i="2"/>
  <c r="O12" i="2"/>
  <c r="E12" i="2"/>
  <c r="F111" i="2" s="1"/>
  <c r="O11" i="2"/>
  <c r="O9" i="2"/>
  <c r="M81" i="2" s="1"/>
  <c r="F6" i="2"/>
  <c r="F106" i="2" s="1"/>
  <c r="AK27" i="1"/>
  <c r="AM83" i="1"/>
  <c r="L83" i="1"/>
  <c r="AM82" i="1"/>
  <c r="L82" i="1"/>
  <c r="AM80" i="1"/>
  <c r="L80" i="1"/>
  <c r="L78" i="1"/>
  <c r="L77" i="1"/>
  <c r="M32" i="4" l="1"/>
  <c r="AV90" i="1" s="1"/>
  <c r="AT90" i="1" s="1"/>
  <c r="M33" i="4"/>
  <c r="AW90" i="1" s="1"/>
  <c r="H34" i="4"/>
  <c r="BB90" i="1" s="1"/>
  <c r="M33" i="2"/>
  <c r="AW88" i="1" s="1"/>
  <c r="H34" i="2"/>
  <c r="BB88" i="1" s="1"/>
  <c r="H32" i="2"/>
  <c r="AZ88" i="1" s="1"/>
  <c r="BK174" i="2"/>
  <c r="N174" i="2" s="1"/>
  <c r="N92" i="2" s="1"/>
  <c r="H35" i="2"/>
  <c r="BC88" i="1" s="1"/>
  <c r="BC87" i="1" s="1"/>
  <c r="AY87" i="1" s="1"/>
  <c r="AU87" i="1"/>
  <c r="Y114" i="3"/>
  <c r="Y113" i="3" s="1"/>
  <c r="BK110" i="4"/>
  <c r="N110" i="4" s="1"/>
  <c r="N88" i="4" s="1"/>
  <c r="N111" i="4"/>
  <c r="N89" i="4" s="1"/>
  <c r="N117" i="2"/>
  <c r="N90" i="2" s="1"/>
  <c r="BB87" i="1"/>
  <c r="H32" i="3"/>
  <c r="AZ89" i="1" s="1"/>
  <c r="M32" i="3"/>
  <c r="AV89" i="1" s="1"/>
  <c r="AT89" i="1" s="1"/>
  <c r="AA116" i="2"/>
  <c r="AA115" i="2" s="1"/>
  <c r="N115" i="3"/>
  <c r="N90" i="3" s="1"/>
  <c r="BK114" i="3"/>
  <c r="F78" i="2"/>
  <c r="M111" i="2"/>
  <c r="M32" i="2"/>
  <c r="AV88" i="1" s="1"/>
  <c r="AT88" i="1" s="1"/>
  <c r="F84" i="3"/>
  <c r="M107" i="3"/>
  <c r="M110" i="3"/>
  <c r="F83" i="4"/>
  <c r="M106" i="4"/>
  <c r="F112" i="2"/>
  <c r="H33" i="2"/>
  <c r="BA88" i="1" s="1"/>
  <c r="F104" i="3"/>
  <c r="F109" i="3"/>
  <c r="H33" i="3"/>
  <c r="BA89" i="1" s="1"/>
  <c r="M109" i="2"/>
  <c r="M112" i="2"/>
  <c r="M109" i="3"/>
  <c r="M104" i="4"/>
  <c r="H32" i="4"/>
  <c r="AZ90" i="1" s="1"/>
  <c r="W34" i="1" l="1"/>
  <c r="BK116" i="2"/>
  <c r="AZ87" i="1"/>
  <c r="W31" i="1" s="1"/>
  <c r="AX87" i="1"/>
  <c r="W33" i="1"/>
  <c r="L93" i="4"/>
  <c r="M27" i="4"/>
  <c r="M30" i="4" s="1"/>
  <c r="BK113" i="3"/>
  <c r="N113" i="3" s="1"/>
  <c r="N88" i="3" s="1"/>
  <c r="N114" i="3"/>
  <c r="N89" i="3" s="1"/>
  <c r="BK115" i="2"/>
  <c r="N115" i="2" s="1"/>
  <c r="N88" i="2" s="1"/>
  <c r="N116" i="2"/>
  <c r="N89" i="2" s="1"/>
  <c r="BA87" i="1"/>
  <c r="AV87" i="1" l="1"/>
  <c r="AK31" i="1" s="1"/>
  <c r="W32" i="1"/>
  <c r="AW87" i="1"/>
  <c r="AK32" i="1" s="1"/>
  <c r="M27" i="3"/>
  <c r="M30" i="3" s="1"/>
  <c r="L96" i="3"/>
  <c r="AG90" i="1"/>
  <c r="AN90" i="1" s="1"/>
  <c r="L38" i="4"/>
  <c r="AT87" i="1"/>
  <c r="L98" i="2"/>
  <c r="M27" i="2"/>
  <c r="M30" i="2" s="1"/>
  <c r="L38" i="3" l="1"/>
  <c r="AG89" i="1"/>
  <c r="AN89" i="1" s="1"/>
  <c r="L38" i="2"/>
  <c r="AG88" i="1"/>
  <c r="AN88" i="1" l="1"/>
  <c r="AG87" i="1"/>
  <c r="AK26" i="1" l="1"/>
  <c r="AK29" i="1" s="1"/>
  <c r="AK37" i="1" s="1"/>
  <c r="AG94" i="1"/>
  <c r="AN87" i="1"/>
  <c r="AN94" i="1" s="1"/>
</calcChain>
</file>

<file path=xl/sharedStrings.xml><?xml version="1.0" encoding="utf-8"?>
<sst xmlns="http://schemas.openxmlformats.org/spreadsheetml/2006/main" count="2742" uniqueCount="487">
  <si>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</si>
  <si>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</si>
  <si>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</si>
  <si>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</si>
  <si>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</si>
  <si>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</si>
  <si>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</si>
  <si>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</si>
  <si>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</si>
  <si>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</si>
  <si>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</si>
  <si>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</si>
  <si>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</si>
  <si>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</si>
  <si>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</si>
  <si>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</si>
  <si>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16</t>
  </si>
  <si>
    <t>Stavba:</t>
  </si>
  <si>
    <t>Částečné oboustranné stromořadí v ulici Zámecká , Lovosice</t>
  </si>
  <si>
    <t>JKSO:</t>
  </si>
  <si>
    <t>CC-CZ:</t>
  </si>
  <si>
    <t>Místo:</t>
  </si>
  <si>
    <t xml:space="preserve"> </t>
  </si>
  <si>
    <t>Datum:</t>
  </si>
  <si>
    <t>6. 6. 2017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</si>
  <si>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</si>
  <si>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</si>
  <si>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</si>
  <si>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</si>
  <si>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</si>
  <si>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</si>
  <si>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</si>
  <si>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</si>
  <si>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</si>
  <si>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</si>
  <si>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</si>
  <si>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</si>
  <si>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</si>
  <si>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</si>
  <si>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</si>
  <si>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</si>
  <si>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</si>
  <si>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</si>
  <si>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</si>
  <si>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</si>
  <si>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</si>
  <si>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</si>
  <si>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</si>
  <si>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</si>
  <si>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</si>
  <si>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</si>
  <si>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</si>
  <si>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</si>
  <si>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</si>
  <si>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</si>
  <si>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</si>
  <si>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</si>
  <si>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</si>
  <si>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</si>
  <si>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</si>
  <si>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</si>
  <si>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</si>
  <si>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</si>
  <si>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</si>
  <si>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</si>
  <si>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</si>
  <si>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</si>
  <si>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</si>
  <si>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</si>
  <si>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</si>
  <si>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</si>
  <si>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</si>
  <si>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</si>
  <si>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</si>
  <si>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</si>
  <si>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{297e2a1d-3368-4da8-85e2-47a6406d1768}</t>
  </si>
  <si>
    <t>{00000000-0000-0000-0000-000000000000}</t>
  </si>
  <si>
    <t>/</t>
  </si>
  <si>
    <t>100</t>
  </si>
  <si>
    <t>SO 100 Komunikace a zpevněné plochy</t>
  </si>
  <si>
    <t>1</t>
  </si>
  <si>
    <t>{006f469b-976b-403a-85bd-ce137c45a652}</t>
  </si>
  <si>
    <t>800</t>
  </si>
  <si>
    <t>SO 800 Sadové úpravy</t>
  </si>
  <si>
    <t>{0dfdb636-c36f-43c3-9634-029e523445b8}</t>
  </si>
  <si>
    <t>901</t>
  </si>
  <si>
    <t>VON</t>
  </si>
  <si>
    <t>{52614969-a378-4283-9d2e-ed967b68807f}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</si>
  <si>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</si>
  <si>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</si>
  <si>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</si>
  <si>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</si>
  <si>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</si>
  <si>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</si>
  <si>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</si>
  <si>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</si>
  <si>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</si>
  <si>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</si>
  <si>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</si>
  <si>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</si>
  <si>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100 - SO 100 Komunikace a zpevněné plochy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</si>
  <si>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</si>
  <si>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</si>
  <si>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</si>
  <si>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</si>
  <si>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</si>
  <si>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</si>
  <si>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</si>
  <si>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</si>
  <si>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</si>
  <si>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</si>
  <si>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</si>
  <si>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</si>
  <si>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</si>
  <si>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</si>
  <si>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</si>
  <si>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</si>
  <si>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</si>
  <si>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</si>
  <si>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</si>
  <si>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</si>
  <si>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</si>
  <si>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</si>
  <si>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</si>
  <si>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</si>
  <si>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</si>
  <si>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</si>
  <si>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</si>
  <si>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</si>
  <si>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</si>
  <si>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</si>
  <si>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113107162</t>
  </si>
  <si>
    <t>Odstranění podkladu pl přes 50 do 200 m2 z kameniva drceného tl 200 mm</t>
  </si>
  <si>
    <t>m2</t>
  </si>
  <si>
    <t>4</t>
  </si>
  <si>
    <t>996282820</t>
  </si>
  <si>
    <t>"všechny výměry odečteny z příloh: Koordinační situace, Vzorový příčný řez, Příčné řezy - platí pro celý Soupis prací"</t>
  </si>
  <si>
    <t>VV</t>
  </si>
  <si>
    <t>"odvozné vzdálenosti na skládky jsou uvažovány 20 km, na deponie 2 km - tyto jsou určeny pro potřebu kontrolního rozpočtu"</t>
  </si>
  <si>
    <t>"skutečné odvozné vzdálenosti jsou věcí zhotovitele a údaje o vzdálenosti nejsou závázné - uchazeč ocení dle svého uvážení beze změny Soupisu prací"</t>
  </si>
  <si>
    <t>"parkovací stání asfalt" 158</t>
  </si>
  <si>
    <t>Součet</t>
  </si>
  <si>
    <t>113107171</t>
  </si>
  <si>
    <t>Odstranění podkladu pl přes 50 do 200 m2 z betonu prostého tl 150 mm</t>
  </si>
  <si>
    <t>-1771108581</t>
  </si>
  <si>
    <t>3</t>
  </si>
  <si>
    <t>113107182</t>
  </si>
  <si>
    <t>Odstranění podkladu pl přes 50 do 200 m2 živičných tl 100 mm</t>
  </si>
  <si>
    <t>603759647</t>
  </si>
  <si>
    <t>113202111</t>
  </si>
  <si>
    <t>Vytrhání obrub krajníků obrubníků stojatých</t>
  </si>
  <si>
    <t>m</t>
  </si>
  <si>
    <t>462008617</t>
  </si>
  <si>
    <t>"obrubník 2-15" 6</t>
  </si>
  <si>
    <t>5</t>
  </si>
  <si>
    <t>122202201</t>
  </si>
  <si>
    <t>Odkopávky a prokopávky nezapažené pro silnice objemu do 100 m3 v hornině tř. 3</t>
  </si>
  <si>
    <t>m3</t>
  </si>
  <si>
    <t>387600199</t>
  </si>
  <si>
    <t>"asfalt. vozovka - doplnění" 67*0,43</t>
  </si>
  <si>
    <t>"rozšíření pod obrubníky ABO" (0,3*0,2*136)</t>
  </si>
  <si>
    <t>Mezisoučet</t>
  </si>
  <si>
    <t>"odpočet konstrukcí"</t>
  </si>
  <si>
    <t>"parkovací stání asfalt" -(67*0,37)</t>
  </si>
  <si>
    <t>"obrubníky" -(0,2*0,2*6)</t>
  </si>
  <si>
    <t>6</t>
  </si>
  <si>
    <t>122202209</t>
  </si>
  <si>
    <t>Příplatek k odkopávkám a prokopávkám pro silnice v hornině tř. 3 za lepivost</t>
  </si>
  <si>
    <t>-1258725020</t>
  </si>
  <si>
    <t>11,94*0,3</t>
  </si>
  <si>
    <t>7</t>
  </si>
  <si>
    <t>162701105</t>
  </si>
  <si>
    <t>Vodorovné přemístění do 10000 m výkopku/sypaniny z horniny tř. 1 až 4</t>
  </si>
  <si>
    <t>-516603595</t>
  </si>
  <si>
    <t>"výkopy" 11,94</t>
  </si>
  <si>
    <t>8</t>
  </si>
  <si>
    <t>162701109</t>
  </si>
  <si>
    <t>Příplatek k vodorovnému přemístění výkopku/sypaniny z horniny tř. 1 až 4 ZKD 1000 m přes 10000 m</t>
  </si>
  <si>
    <t>1327273165</t>
  </si>
  <si>
    <t>9</t>
  </si>
  <si>
    <t>171201211</t>
  </si>
  <si>
    <t>Poplatek za uložení odpadu ze sypaniny na skládce (skládkovné)</t>
  </si>
  <si>
    <t>t</t>
  </si>
  <si>
    <t>-1565012749</t>
  </si>
  <si>
    <t>"výkopy" 11,94*1,7</t>
  </si>
  <si>
    <t>10</t>
  </si>
  <si>
    <t>181951102</t>
  </si>
  <si>
    <t>Úprava pláně v hornině tř. 1 až 4 se zhutněním</t>
  </si>
  <si>
    <t>1296885977</t>
  </si>
  <si>
    <t>"asfaltová vozovka - doplnění" 67</t>
  </si>
  <si>
    <t>11</t>
  </si>
  <si>
    <t>564861111</t>
  </si>
  <si>
    <t>Podklad ze štěrkodrtě ŠD tl 200 mm</t>
  </si>
  <si>
    <t>1129973182</t>
  </si>
  <si>
    <t>12</t>
  </si>
  <si>
    <t>565145111</t>
  </si>
  <si>
    <t>Asfaltový beton vrstva podkladní ACP 16 (obalované kamenivo OKS) tl 60 mm š do 3 m</t>
  </si>
  <si>
    <t>97834969</t>
  </si>
  <si>
    <t>13</t>
  </si>
  <si>
    <t>567121112</t>
  </si>
  <si>
    <t>Podklad ze směsi stmelené cementem SC C 3/4 (SC I) tl 130 mm</t>
  </si>
  <si>
    <t>-1729383573</t>
  </si>
  <si>
    <t>14</t>
  </si>
  <si>
    <t>573111111</t>
  </si>
  <si>
    <t>Postřik živičný infiltrační s posypem z asfaltu množství 0,60 kg/m2</t>
  </si>
  <si>
    <t>-1702896654</t>
  </si>
  <si>
    <t>573211107</t>
  </si>
  <si>
    <t>Postřik živičný spojovací z asfaltu v množství 0,30 kg/m2</t>
  </si>
  <si>
    <t>-2018605933</t>
  </si>
  <si>
    <t>577134111</t>
  </si>
  <si>
    <t>Asfaltový beton vrstva obrusná ACO 11 (ABS) tř. I tl 40 mm š do 3 m z nemodifikovaného asfaltu</t>
  </si>
  <si>
    <t>-1510691142</t>
  </si>
  <si>
    <t>17</t>
  </si>
  <si>
    <t>916131213</t>
  </si>
  <si>
    <t>Osazení obrubníku betonového stojatého s boční opěrou do lože z betonu prostého</t>
  </si>
  <si>
    <t>1643749817</t>
  </si>
  <si>
    <t>"ABO 2-15" 136</t>
  </si>
  <si>
    <t>18</t>
  </si>
  <si>
    <t>M</t>
  </si>
  <si>
    <t>592174600</t>
  </si>
  <si>
    <t>obrubník betonový chodníkový ABO 2-15 100x15x25 cm</t>
  </si>
  <si>
    <t>kus</t>
  </si>
  <si>
    <t>-1878251589</t>
  </si>
  <si>
    <t>19</t>
  </si>
  <si>
    <t>916991121</t>
  </si>
  <si>
    <t>Lože pod obrubníky, krajníky nebo obruby z dlažebních kostek z betonu prostého</t>
  </si>
  <si>
    <t>-1152568036</t>
  </si>
  <si>
    <t>"ABO" 136*0,055</t>
  </si>
  <si>
    <t>20</t>
  </si>
  <si>
    <t>919112212</t>
  </si>
  <si>
    <t>Řezání spár pro vytvoření komůrky š 10 mm hl 20 mm pro těsnící zálivku v živičném krytu</t>
  </si>
  <si>
    <t>-215570227</t>
  </si>
  <si>
    <t>204</t>
  </si>
  <si>
    <t>919122111</t>
  </si>
  <si>
    <t>Těsnění spár zálivkou za tepla pro komůrky š 10 mm hl 20 mm s těsnicím profilem</t>
  </si>
  <si>
    <t>2090483955</t>
  </si>
  <si>
    <t>22</t>
  </si>
  <si>
    <t>919735114</t>
  </si>
  <si>
    <t>Řezání stávajícího živičného krytu hl do 200 mm</t>
  </si>
  <si>
    <t>-1482139351</t>
  </si>
  <si>
    <t>23</t>
  </si>
  <si>
    <t>979024443</t>
  </si>
  <si>
    <t>Očištění vybouraných obrubníků a krajníků silničních</t>
  </si>
  <si>
    <t>-145198368</t>
  </si>
  <si>
    <t>24</t>
  </si>
  <si>
    <t>997221551</t>
  </si>
  <si>
    <t>Vodorovná doprava suti ze sypkých materiálů do 1 km</t>
  </si>
  <si>
    <t>923877709</t>
  </si>
  <si>
    <t>"kamenivo" 45,82</t>
  </si>
  <si>
    <t>25</t>
  </si>
  <si>
    <t>997221559</t>
  </si>
  <si>
    <t>Příplatek ZKD 1 km u vodorovné dopravy suti ze sypkých materiálů</t>
  </si>
  <si>
    <t>-1336964367</t>
  </si>
  <si>
    <t>26</t>
  </si>
  <si>
    <t>997221561</t>
  </si>
  <si>
    <t>Vodorovná doprava suti z kusových materiálů do 1 km</t>
  </si>
  <si>
    <t>-831232203</t>
  </si>
  <si>
    <t>"asfalt" 34,76</t>
  </si>
  <si>
    <t>"beton" 51,35</t>
  </si>
  <si>
    <t>27</t>
  </si>
  <si>
    <t>997221569</t>
  </si>
  <si>
    <t>Příplatek ZKD 1 km u vodorovné dopravy suti z kusových materiálů</t>
  </si>
  <si>
    <t>1481619722</t>
  </si>
  <si>
    <t>28</t>
  </si>
  <si>
    <t>997221571</t>
  </si>
  <si>
    <t>Vodorovná doprava vybouraných hmot do 1 km</t>
  </si>
  <si>
    <t>549134640</t>
  </si>
  <si>
    <t>"poplatek za uložení těchto materiálů se nepředpokládá - materiál objednatele"</t>
  </si>
  <si>
    <t>"obrubníky" 1,23</t>
  </si>
  <si>
    <t>29</t>
  </si>
  <si>
    <t>997221579</t>
  </si>
  <si>
    <t>Příplatek ZKD 1 km u vodorovné dopravy vybouraných hmot</t>
  </si>
  <si>
    <t>720889130</t>
  </si>
  <si>
    <t>30</t>
  </si>
  <si>
    <t>997221815</t>
  </si>
  <si>
    <t>Poplatek za uložení betonového odpadu na skládce (skládkovné)</t>
  </si>
  <si>
    <t>933757340</t>
  </si>
  <si>
    <t>31</t>
  </si>
  <si>
    <t>997221845</t>
  </si>
  <si>
    <t>Poplatek za uložení odpadu z asfaltových povrchů na skládce (skládkovné)</t>
  </si>
  <si>
    <t>-37786162</t>
  </si>
  <si>
    <t>32</t>
  </si>
  <si>
    <t>997221855</t>
  </si>
  <si>
    <t>Poplatek za uložení odpadu z kameniva na skládce (skládkovné)</t>
  </si>
  <si>
    <t>-1549461759</t>
  </si>
  <si>
    <t>33</t>
  </si>
  <si>
    <t>998225111</t>
  </si>
  <si>
    <t>Přesun hmot pro pozemní komunikace s krytem z kamene, monolitickým betonovým nebo živičným</t>
  </si>
  <si>
    <t>-900552910</t>
  </si>
  <si>
    <t>800 - SO 800 Sadové úpravy</t>
  </si>
  <si>
    <t>-432170304</t>
  </si>
  <si>
    <t>"chybějící ornice" 573*0,15</t>
  </si>
  <si>
    <t>151285690</t>
  </si>
  <si>
    <t>167101101</t>
  </si>
  <si>
    <t>Nakládání výkopku z hornin tř. 1 až 4 do 100 m3</t>
  </si>
  <si>
    <t>-716458685</t>
  </si>
  <si>
    <t>"ornice" 573*0,15</t>
  </si>
  <si>
    <t>181301102</t>
  </si>
  <si>
    <t>Rozprostření ornice tl vrstvy do 150 mm pl do 500 m2 v rovině nebo ve svahu do 1:5</t>
  </si>
  <si>
    <t>-1361545397</t>
  </si>
  <si>
    <t>573</t>
  </si>
  <si>
    <t>103641010</t>
  </si>
  <si>
    <t>zemina pro terénní úpravy -  ornice</t>
  </si>
  <si>
    <t>-1823801714</t>
  </si>
  <si>
    <t>"chybějící ornice" 573*0,15*1,6*1,23</t>
  </si>
  <si>
    <t>181411131</t>
  </si>
  <si>
    <t>Založení parkového trávníku výsevem plochy do 1000 m2 v rovině a ve svahu do 1:5</t>
  </si>
  <si>
    <t>-1876491659</t>
  </si>
  <si>
    <t>005724100</t>
  </si>
  <si>
    <t>osivo směs travní parková</t>
  </si>
  <si>
    <t>kg</t>
  </si>
  <si>
    <t>1652890345</t>
  </si>
  <si>
    <t>181951101</t>
  </si>
  <si>
    <t>Úprava pláně v hornině tř. 1 až 4 bez zhutnění</t>
  </si>
  <si>
    <t>952954606</t>
  </si>
  <si>
    <t>-1533069339</t>
  </si>
  <si>
    <t>56</t>
  </si>
  <si>
    <t>183101215</t>
  </si>
  <si>
    <t>Jamky pro výsadbu s výměnou 50 % půdy zeminy tř 1 až 4 objem do 0,4 m3 v rovině a svahu do 1:5</t>
  </si>
  <si>
    <t>-704241997</t>
  </si>
  <si>
    <t>103715100</t>
  </si>
  <si>
    <t>substrát zahradnický B 70 l bal.PE</t>
  </si>
  <si>
    <t>1083973077</t>
  </si>
  <si>
    <t>183402131</t>
  </si>
  <si>
    <t>Rozrušení půdy souvislé plochy přes 500 m2 hloubky do 150 mm v rovině a svahu do 1:5</t>
  </si>
  <si>
    <t>-1955226375</t>
  </si>
  <si>
    <t>"5% plochy " 573*0,05</t>
  </si>
  <si>
    <t>183403111</t>
  </si>
  <si>
    <t>Obdělání půdy nakopáním na hloubku do 0,1 m v rovině a svahu do 1:5</t>
  </si>
  <si>
    <t>-494246680</t>
  </si>
  <si>
    <t>183403113</t>
  </si>
  <si>
    <t>Obdělání půdy frézováním v rovině a svahu do 1:5</t>
  </si>
  <si>
    <t>130329784</t>
  </si>
  <si>
    <t>"95% plochy 2x" 573*2*0,95</t>
  </si>
  <si>
    <t>183403151</t>
  </si>
  <si>
    <t>Obdělání půdy smykováním v rovině a svahu do 1:5</t>
  </si>
  <si>
    <t>-1062161980</t>
  </si>
  <si>
    <t>"95% plochy" 573*0,95</t>
  </si>
  <si>
    <t>183403153</t>
  </si>
  <si>
    <t>Obdělání půdy hrabáním v rovině a svahu do 1:5</t>
  </si>
  <si>
    <t>733659446</t>
  </si>
  <si>
    <t>"2x" 573*2</t>
  </si>
  <si>
    <t>183403161</t>
  </si>
  <si>
    <t>Obdělání půdy válením v rovině a svahu do 1:5</t>
  </si>
  <si>
    <t>1940351563</t>
  </si>
  <si>
    <t>184102116</t>
  </si>
  <si>
    <t>Výsadba dřeviny s balem D do 0,8 m do jamky se zalitím v rovině a svahu do 1:5</t>
  </si>
  <si>
    <t>139083548</t>
  </si>
  <si>
    <t>35</t>
  </si>
  <si>
    <t>02650R201</t>
  </si>
  <si>
    <t>soliterní stromy  vel. 16 - 18</t>
  </si>
  <si>
    <t>-762165952</t>
  </si>
  <si>
    <t>184215132</t>
  </si>
  <si>
    <t>Ukotvení kmene dřevin třemi kůly D do 0,1 m délky do 2 m</t>
  </si>
  <si>
    <t>-2006844282</t>
  </si>
  <si>
    <t>052171081</t>
  </si>
  <si>
    <t>kůl frézovaný s  fazetou a špicí, Ø 80 mm, délka 150 cm</t>
  </si>
  <si>
    <t>1294635176</t>
  </si>
  <si>
    <t>184215413</t>
  </si>
  <si>
    <t>Zhotovení závlahové mísy dřevin D přes 1,0 m v rovině nebo na svahu do 1:5</t>
  </si>
  <si>
    <t>-1317661584</t>
  </si>
  <si>
    <t>583312010</t>
  </si>
  <si>
    <t>štěrkopísek netříděný stabilizační zemina</t>
  </si>
  <si>
    <t>1923317022</t>
  </si>
  <si>
    <t>184501111</t>
  </si>
  <si>
    <t xml:space="preserve">Zhotovení ochrany kmene stromu z rákosové rohože </t>
  </si>
  <si>
    <t>-476479031</t>
  </si>
  <si>
    <t>05217R</t>
  </si>
  <si>
    <t>rákosová rohož v. 150  cm</t>
  </si>
  <si>
    <t>476442816</t>
  </si>
  <si>
    <t>35*1,5*3</t>
  </si>
  <si>
    <t>184802111</t>
  </si>
  <si>
    <t>Chemické odplevelení před založením kultury nad 20 m2 postřikem na široko v rovině a svahu do 1:5</t>
  </si>
  <si>
    <t>-1032142907</t>
  </si>
  <si>
    <t>"trávník" 573</t>
  </si>
  <si>
    <t>252340030</t>
  </si>
  <si>
    <t xml:space="preserve">herbicid </t>
  </si>
  <si>
    <t>litr</t>
  </si>
  <si>
    <t>-923540140</t>
  </si>
  <si>
    <t>184802611</t>
  </si>
  <si>
    <t>Chemické odplevelení po založení kultury postřikem na široko v rovině a svahu do 1:5</t>
  </si>
  <si>
    <t>690715681</t>
  </si>
  <si>
    <t>378803135</t>
  </si>
  <si>
    <t>"5l/ha" 0,0573*5</t>
  </si>
  <si>
    <t>184911111</t>
  </si>
  <si>
    <t>Znovuuvázání dřeviny ke kůlům</t>
  </si>
  <si>
    <t>-1521739569</t>
  </si>
  <si>
    <t>"30%" 10</t>
  </si>
  <si>
    <t>1849111R</t>
  </si>
  <si>
    <t xml:space="preserve">Mulčování rabátek kanenivem  tl. vrstvy do 0,15 m </t>
  </si>
  <si>
    <t>-373422424</t>
  </si>
  <si>
    <t>583439200</t>
  </si>
  <si>
    <t>kamenivo drcené hrubé  frakce 16-22</t>
  </si>
  <si>
    <t>515794708</t>
  </si>
  <si>
    <t>56*0,15*1,67*1,23</t>
  </si>
  <si>
    <t>184911421</t>
  </si>
  <si>
    <t>Mulčování kůrou tl. do 0,1 m v rovině a svahu do 1:5</t>
  </si>
  <si>
    <t>-1610342548</t>
  </si>
  <si>
    <t>"stromy" 35*0,8</t>
  </si>
  <si>
    <t>34</t>
  </si>
  <si>
    <t>103911000</t>
  </si>
  <si>
    <t>kůra mulčovací VL</t>
  </si>
  <si>
    <t>326330382</t>
  </si>
  <si>
    <t>"stromy" 35*0,8*0,1</t>
  </si>
  <si>
    <t>185802113</t>
  </si>
  <si>
    <t>Hnojení půdy umělým hnojivem na široko v rovině a svahu do 1:5</t>
  </si>
  <si>
    <t>-760380012</t>
  </si>
  <si>
    <t>"20g/m2" 0,00002*573</t>
  </si>
  <si>
    <t>36</t>
  </si>
  <si>
    <t>2519115R</t>
  </si>
  <si>
    <t>hnojivo trávníkové</t>
  </si>
  <si>
    <t>-1783671195</t>
  </si>
  <si>
    <t>"20g/m2" 0,02*573</t>
  </si>
  <si>
    <t>37</t>
  </si>
  <si>
    <t>185802114</t>
  </si>
  <si>
    <t>Hnojení půdy umělým hnojivem k jednotlivým rostlinám v rovině a svahu do 1:5</t>
  </si>
  <si>
    <t>-1742247240</t>
  </si>
  <si>
    <t>"2x40 g na strom" 0,00004*2*35</t>
  </si>
  <si>
    <t>38</t>
  </si>
  <si>
    <t>251911550</t>
  </si>
  <si>
    <t xml:space="preserve">hnojivo průmyslové </t>
  </si>
  <si>
    <t>-1463309301</t>
  </si>
  <si>
    <t>"2x40 g na strom" 0,04*2*35</t>
  </si>
  <si>
    <t>39</t>
  </si>
  <si>
    <t>185803511</t>
  </si>
  <si>
    <t>Odstranění přerostlého drnu u cest a záhonů s naložením a odvozem odpadu do 20 km</t>
  </si>
  <si>
    <t>352218915</t>
  </si>
  <si>
    <t>200*0,3</t>
  </si>
  <si>
    <t>40</t>
  </si>
  <si>
    <t>185851111</t>
  </si>
  <si>
    <t>Dovoz vody pro zálivku stromů</t>
  </si>
  <si>
    <t>2049727564</t>
  </si>
  <si>
    <t>35*0,05*20</t>
  </si>
  <si>
    <t>41</t>
  </si>
  <si>
    <t>1859R01</t>
  </si>
  <si>
    <t>Řez po výsadbě - výchovný, zlomy</t>
  </si>
  <si>
    <t>1454164685</t>
  </si>
  <si>
    <t>42</t>
  </si>
  <si>
    <t>1859R02</t>
  </si>
  <si>
    <t>Kontrola ukotvení dřeviny a obalu kmene</t>
  </si>
  <si>
    <t>-190493451</t>
  </si>
  <si>
    <t>43</t>
  </si>
  <si>
    <t>998231311</t>
  </si>
  <si>
    <t>Přesun hmot pro sadovnické a krajinářské úpravy vodorovně do 5000 m</t>
  </si>
  <si>
    <t>-1287090822</t>
  </si>
  <si>
    <t>901 - VON</t>
  </si>
  <si>
    <t>ORN/VRN -  Ostatní rozpočtové náklady, Vedlejší rozpočtové náklady</t>
  </si>
  <si>
    <t>010001000</t>
  </si>
  <si>
    <t>Průzkumné, geodetické a projektové práce -  vytýčení inženýrských sítí</t>
  </si>
  <si>
    <t>1024</t>
  </si>
  <si>
    <t>-183498642</t>
  </si>
  <si>
    <t>011434000</t>
  </si>
  <si>
    <t>Měření (monitoring) hlukové hladiny - před výstavbou a po výstavbě</t>
  </si>
  <si>
    <t>-195829974</t>
  </si>
  <si>
    <t>011454000</t>
  </si>
  <si>
    <t>Měření (monitoring) vibrací</t>
  </si>
  <si>
    <t>530053966</t>
  </si>
  <si>
    <t>012303000</t>
  </si>
  <si>
    <t>Geodetické práce během výstavby pasportizace a repasportizace</t>
  </si>
  <si>
    <t>-1091190863</t>
  </si>
  <si>
    <t>012303000.2</t>
  </si>
  <si>
    <t>Geodetické práce po výstavbě pasportizace a repasportizace</t>
  </si>
  <si>
    <t>1498374873</t>
  </si>
  <si>
    <t>013244000</t>
  </si>
  <si>
    <t xml:space="preserve">Dokumentace pro provádění stavby - dopracování dokumentace pro realizaci stavby </t>
  </si>
  <si>
    <t>-160156330</t>
  </si>
  <si>
    <t>013254000.2</t>
  </si>
  <si>
    <t>Dokumentace skutečného provedení stavby</t>
  </si>
  <si>
    <t>-1668463794</t>
  </si>
  <si>
    <t>030001000</t>
  </si>
  <si>
    <t>Zařízení staveniště</t>
  </si>
  <si>
    <t>-1908529678</t>
  </si>
  <si>
    <t>040001000.2</t>
  </si>
  <si>
    <t>Inženýrská činnost - dozory, zajištění DIO a DIR, nženýrská činnost objednatele</t>
  </si>
  <si>
    <t>-1487797806</t>
  </si>
  <si>
    <t>045002000</t>
  </si>
  <si>
    <t>Kompletační a koordinační činnost</t>
  </si>
  <si>
    <t>-1152309840</t>
  </si>
  <si>
    <t>060001000</t>
  </si>
  <si>
    <t>Územní vlivy</t>
  </si>
  <si>
    <t>-96924540</t>
  </si>
  <si>
    <t>070001000</t>
  </si>
  <si>
    <t>Provozní vlivy</t>
  </si>
  <si>
    <t>453637319</t>
  </si>
  <si>
    <t>079001009</t>
  </si>
  <si>
    <t>Informační tabule</t>
  </si>
  <si>
    <t>1600763560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</si>
</sst>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0" fontId="15" fillId="2" borderId="0" xfId="1" applyFont="1" applyFill="1" applyAlignment="1" applyProtection="1">
      <alignment horizontal="center"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R2" s="218" t="s">
        <v>8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195" t="s">
        <v>12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6"/>
      <c r="AS4" s="27" t="s">
        <v>13</v>
      </c>
      <c r="BS4" s="21" t="s">
        <v>14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197" t="s">
        <v>16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28"/>
      <c r="AQ5" s="26"/>
      <c r="BS5" s="21" t="s">
        <v>9</v>
      </c>
    </row>
    <row r="6" spans="1:73" ht="36.950000000000003" customHeight="1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199" t="s">
        <v>18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28"/>
      <c r="AQ6" s="26"/>
      <c r="BS6" s="21" t="s">
        <v>9</v>
      </c>
    </row>
    <row r="7" spans="1:73" ht="14.45" customHeight="1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6"/>
      <c r="BS7" s="21" t="s">
        <v>9</v>
      </c>
    </row>
    <row r="8" spans="1:73" ht="14.45" customHeight="1">
      <c r="B8" s="25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30" t="s">
        <v>24</v>
      </c>
      <c r="AO8" s="28"/>
      <c r="AP8" s="28"/>
      <c r="AQ8" s="26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S9" s="21" t="s">
        <v>9</v>
      </c>
    </row>
    <row r="10" spans="1:73" ht="14.45" customHeight="1">
      <c r="B10" s="25"/>
      <c r="C10" s="28"/>
      <c r="D10" s="32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26</v>
      </c>
      <c r="AL10" s="28"/>
      <c r="AM10" s="28"/>
      <c r="AN10" s="30" t="s">
        <v>5</v>
      </c>
      <c r="AO10" s="28"/>
      <c r="AP10" s="28"/>
      <c r="AQ10" s="26"/>
      <c r="BS10" s="21" t="s">
        <v>9</v>
      </c>
    </row>
    <row r="11" spans="1:73" ht="18.399999999999999" customHeight="1">
      <c r="B11" s="25"/>
      <c r="C11" s="28"/>
      <c r="D11" s="28"/>
      <c r="E11" s="30" t="s">
        <v>22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5</v>
      </c>
      <c r="AO11" s="28"/>
      <c r="AP11" s="28"/>
      <c r="AQ11" s="26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9</v>
      </c>
    </row>
    <row r="13" spans="1:73" ht="14.45" customHeight="1">
      <c r="B13" s="25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26</v>
      </c>
      <c r="AL13" s="28"/>
      <c r="AM13" s="28"/>
      <c r="AN13" s="30" t="s">
        <v>5</v>
      </c>
      <c r="AO13" s="28"/>
      <c r="AP13" s="28"/>
      <c r="AQ13" s="26"/>
      <c r="BS13" s="21" t="s">
        <v>9</v>
      </c>
    </row>
    <row r="14" spans="1:73" ht="15">
      <c r="B14" s="25"/>
      <c r="C14" s="28"/>
      <c r="D14" s="28"/>
      <c r="E14" s="30" t="s">
        <v>22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27</v>
      </c>
      <c r="AL14" s="28"/>
      <c r="AM14" s="28"/>
      <c r="AN14" s="30" t="s">
        <v>5</v>
      </c>
      <c r="AO14" s="28"/>
      <c r="AP14" s="28"/>
      <c r="AQ14" s="26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>
      <c r="B16" s="25"/>
      <c r="C16" s="28"/>
      <c r="D16" s="32" t="s">
        <v>29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26</v>
      </c>
      <c r="AL16" s="28"/>
      <c r="AM16" s="28"/>
      <c r="AN16" s="30" t="s">
        <v>5</v>
      </c>
      <c r="AO16" s="28"/>
      <c r="AP16" s="28"/>
      <c r="AQ16" s="26"/>
      <c r="BS16" s="21" t="s">
        <v>6</v>
      </c>
    </row>
    <row r="17" spans="2:71" ht="18.399999999999999" customHeight="1">
      <c r="B17" s="25"/>
      <c r="C17" s="28"/>
      <c r="D17" s="28"/>
      <c r="E17" s="30" t="s">
        <v>22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5</v>
      </c>
      <c r="AO17" s="28"/>
      <c r="AP17" s="28"/>
      <c r="AQ17" s="26"/>
      <c r="BS17" s="21" t="s">
        <v>30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9</v>
      </c>
    </row>
    <row r="19" spans="2:71" ht="14.45" customHeight="1">
      <c r="B19" s="25"/>
      <c r="C19" s="28"/>
      <c r="D19" s="32" t="s">
        <v>31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26</v>
      </c>
      <c r="AL19" s="28"/>
      <c r="AM19" s="28"/>
      <c r="AN19" s="30" t="s">
        <v>5</v>
      </c>
      <c r="AO19" s="28"/>
      <c r="AP19" s="28"/>
      <c r="AQ19" s="26"/>
      <c r="BS19" s="21" t="s">
        <v>9</v>
      </c>
    </row>
    <row r="20" spans="2:71" ht="18.399999999999999" customHeight="1">
      <c r="B20" s="25"/>
      <c r="C20" s="28"/>
      <c r="D20" s="28"/>
      <c r="E20" s="30" t="s">
        <v>22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5</v>
      </c>
      <c r="AO20" s="28"/>
      <c r="AP20" s="28"/>
      <c r="AQ20" s="26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>
      <c r="B22" s="25"/>
      <c r="C22" s="28"/>
      <c r="D22" s="32" t="s">
        <v>32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>
      <c r="B23" s="25"/>
      <c r="C23" s="28"/>
      <c r="D23" s="28"/>
      <c r="E23" s="200" t="s">
        <v>5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8"/>
      <c r="AP23" s="28"/>
      <c r="AQ23" s="26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>
      <c r="B25" s="2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6"/>
    </row>
    <row r="26" spans="2:71" ht="14.45" customHeight="1">
      <c r="B26" s="25"/>
      <c r="C26" s="28"/>
      <c r="D26" s="34" t="s">
        <v>33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4">
        <f>ROUND(AG87,2)</f>
        <v>0</v>
      </c>
      <c r="AL26" s="198"/>
      <c r="AM26" s="198"/>
      <c r="AN26" s="198"/>
      <c r="AO26" s="198"/>
      <c r="AP26" s="28"/>
      <c r="AQ26" s="26"/>
    </row>
    <row r="27" spans="2:71" ht="14.45" customHeight="1">
      <c r="B27" s="25"/>
      <c r="C27" s="28"/>
      <c r="D27" s="34" t="s">
        <v>34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4">
        <f>ROUND(AG92,2)</f>
        <v>0</v>
      </c>
      <c r="AL27" s="224"/>
      <c r="AM27" s="224"/>
      <c r="AN27" s="224"/>
      <c r="AO27" s="224"/>
      <c r="AP27" s="28"/>
      <c r="AQ27" s="26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>
      <c r="B29" s="35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25">
        <f>ROUND(AK26+AK27,2)</f>
        <v>0</v>
      </c>
      <c r="AL29" s="226"/>
      <c r="AM29" s="226"/>
      <c r="AN29" s="226"/>
      <c r="AO29" s="226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>
      <c r="B31" s="40"/>
      <c r="C31" s="41"/>
      <c r="D31" s="42" t="s">
        <v>36</v>
      </c>
      <c r="E31" s="41"/>
      <c r="F31" s="42" t="s">
        <v>37</v>
      </c>
      <c r="G31" s="41"/>
      <c r="H31" s="41"/>
      <c r="I31" s="41"/>
      <c r="J31" s="41"/>
      <c r="K31" s="41"/>
      <c r="L31" s="190">
        <v>0.21</v>
      </c>
      <c r="M31" s="191"/>
      <c r="N31" s="191"/>
      <c r="O31" s="191"/>
      <c r="P31" s="41"/>
      <c r="Q31" s="41"/>
      <c r="R31" s="41"/>
      <c r="S31" s="41"/>
      <c r="T31" s="44" t="s">
        <v>38</v>
      </c>
      <c r="U31" s="41"/>
      <c r="V31" s="41"/>
      <c r="W31" s="192">
        <f>ROUND(AZ87+SUM(CD93),2)</f>
        <v>0</v>
      </c>
      <c r="X31" s="191"/>
      <c r="Y31" s="191"/>
      <c r="Z31" s="191"/>
      <c r="AA31" s="191"/>
      <c r="AB31" s="191"/>
      <c r="AC31" s="191"/>
      <c r="AD31" s="191"/>
      <c r="AE31" s="191"/>
      <c r="AF31" s="41"/>
      <c r="AG31" s="41"/>
      <c r="AH31" s="41"/>
      <c r="AI31" s="41"/>
      <c r="AJ31" s="41"/>
      <c r="AK31" s="192">
        <f>ROUND(AV87+SUM(BY93),2)</f>
        <v>0</v>
      </c>
      <c r="AL31" s="191"/>
      <c r="AM31" s="191"/>
      <c r="AN31" s="191"/>
      <c r="AO31" s="191"/>
      <c r="AP31" s="41"/>
      <c r="AQ31" s="45"/>
    </row>
    <row r="32" spans="2:71" s="2" customFormat="1" ht="14.45" customHeight="1">
      <c r="B32" s="40"/>
      <c r="C32" s="41"/>
      <c r="D32" s="41"/>
      <c r="E32" s="41"/>
      <c r="F32" s="42" t="s">
        <v>39</v>
      </c>
      <c r="G32" s="41"/>
      <c r="H32" s="41"/>
      <c r="I32" s="41"/>
      <c r="J32" s="41"/>
      <c r="K32" s="41"/>
      <c r="L32" s="190">
        <v>0.15</v>
      </c>
      <c r="M32" s="191"/>
      <c r="N32" s="191"/>
      <c r="O32" s="191"/>
      <c r="P32" s="41"/>
      <c r="Q32" s="41"/>
      <c r="R32" s="41"/>
      <c r="S32" s="41"/>
      <c r="T32" s="44" t="s">
        <v>38</v>
      </c>
      <c r="U32" s="41"/>
      <c r="V32" s="41"/>
      <c r="W32" s="192">
        <f>ROUND(BA87+SUM(CE93),2)</f>
        <v>0</v>
      </c>
      <c r="X32" s="191"/>
      <c r="Y32" s="191"/>
      <c r="Z32" s="191"/>
      <c r="AA32" s="191"/>
      <c r="AB32" s="191"/>
      <c r="AC32" s="191"/>
      <c r="AD32" s="191"/>
      <c r="AE32" s="191"/>
      <c r="AF32" s="41"/>
      <c r="AG32" s="41"/>
      <c r="AH32" s="41"/>
      <c r="AI32" s="41"/>
      <c r="AJ32" s="41"/>
      <c r="AK32" s="192">
        <f>ROUND(AW87+SUM(BZ93),2)</f>
        <v>0</v>
      </c>
      <c r="AL32" s="191"/>
      <c r="AM32" s="191"/>
      <c r="AN32" s="191"/>
      <c r="AO32" s="191"/>
      <c r="AP32" s="41"/>
      <c r="AQ32" s="45"/>
    </row>
    <row r="33" spans="2:43" s="2" customFormat="1" ht="14.45" hidden="1" customHeight="1">
      <c r="B33" s="40"/>
      <c r="C33" s="41"/>
      <c r="D33" s="41"/>
      <c r="E33" s="41"/>
      <c r="F33" s="42" t="s">
        <v>40</v>
      </c>
      <c r="G33" s="41"/>
      <c r="H33" s="41"/>
      <c r="I33" s="41"/>
      <c r="J33" s="41"/>
      <c r="K33" s="41"/>
      <c r="L33" s="190">
        <v>0.21</v>
      </c>
      <c r="M33" s="191"/>
      <c r="N33" s="191"/>
      <c r="O33" s="191"/>
      <c r="P33" s="41"/>
      <c r="Q33" s="41"/>
      <c r="R33" s="41"/>
      <c r="S33" s="41"/>
      <c r="T33" s="44" t="s">
        <v>38</v>
      </c>
      <c r="U33" s="41"/>
      <c r="V33" s="41"/>
      <c r="W33" s="192">
        <f>ROUND(BB87+SUM(CF93),2)</f>
        <v>0</v>
      </c>
      <c r="X33" s="191"/>
      <c r="Y33" s="191"/>
      <c r="Z33" s="191"/>
      <c r="AA33" s="191"/>
      <c r="AB33" s="191"/>
      <c r="AC33" s="191"/>
      <c r="AD33" s="191"/>
      <c r="AE33" s="191"/>
      <c r="AF33" s="41"/>
      <c r="AG33" s="41"/>
      <c r="AH33" s="41"/>
      <c r="AI33" s="41"/>
      <c r="AJ33" s="41"/>
      <c r="AK33" s="192">
        <v>0</v>
      </c>
      <c r="AL33" s="191"/>
      <c r="AM33" s="191"/>
      <c r="AN33" s="191"/>
      <c r="AO33" s="191"/>
      <c r="AP33" s="41"/>
      <c r="AQ33" s="45"/>
    </row>
    <row r="34" spans="2:43" s="2" customFormat="1" ht="14.45" hidden="1" customHeight="1">
      <c r="B34" s="40"/>
      <c r="C34" s="41"/>
      <c r="D34" s="41"/>
      <c r="E34" s="41"/>
      <c r="F34" s="42" t="s">
        <v>41</v>
      </c>
      <c r="G34" s="41"/>
      <c r="H34" s="41"/>
      <c r="I34" s="41"/>
      <c r="J34" s="41"/>
      <c r="K34" s="41"/>
      <c r="L34" s="190">
        <v>0.15</v>
      </c>
      <c r="M34" s="191"/>
      <c r="N34" s="191"/>
      <c r="O34" s="191"/>
      <c r="P34" s="41"/>
      <c r="Q34" s="41"/>
      <c r="R34" s="41"/>
      <c r="S34" s="41"/>
      <c r="T34" s="44" t="s">
        <v>38</v>
      </c>
      <c r="U34" s="41"/>
      <c r="V34" s="41"/>
      <c r="W34" s="192">
        <f>ROUND(BC87+SUM(CG93),2)</f>
        <v>0</v>
      </c>
      <c r="X34" s="191"/>
      <c r="Y34" s="191"/>
      <c r="Z34" s="191"/>
      <c r="AA34" s="191"/>
      <c r="AB34" s="191"/>
      <c r="AC34" s="191"/>
      <c r="AD34" s="191"/>
      <c r="AE34" s="191"/>
      <c r="AF34" s="41"/>
      <c r="AG34" s="41"/>
      <c r="AH34" s="41"/>
      <c r="AI34" s="41"/>
      <c r="AJ34" s="41"/>
      <c r="AK34" s="192">
        <v>0</v>
      </c>
      <c r="AL34" s="191"/>
      <c r="AM34" s="191"/>
      <c r="AN34" s="191"/>
      <c r="AO34" s="191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42</v>
      </c>
      <c r="G35" s="41"/>
      <c r="H35" s="41"/>
      <c r="I35" s="41"/>
      <c r="J35" s="41"/>
      <c r="K35" s="41"/>
      <c r="L35" s="190">
        <v>0</v>
      </c>
      <c r="M35" s="191"/>
      <c r="N35" s="191"/>
      <c r="O35" s="191"/>
      <c r="P35" s="41"/>
      <c r="Q35" s="41"/>
      <c r="R35" s="41"/>
      <c r="S35" s="41"/>
      <c r="T35" s="44" t="s">
        <v>38</v>
      </c>
      <c r="U35" s="41"/>
      <c r="V35" s="41"/>
      <c r="W35" s="192">
        <f>ROUND(BD87+SUM(CH93),2)</f>
        <v>0</v>
      </c>
      <c r="X35" s="191"/>
      <c r="Y35" s="191"/>
      <c r="Z35" s="191"/>
      <c r="AA35" s="191"/>
      <c r="AB35" s="191"/>
      <c r="AC35" s="191"/>
      <c r="AD35" s="191"/>
      <c r="AE35" s="191"/>
      <c r="AF35" s="41"/>
      <c r="AG35" s="41"/>
      <c r="AH35" s="41"/>
      <c r="AI35" s="41"/>
      <c r="AJ35" s="41"/>
      <c r="AK35" s="192">
        <v>0</v>
      </c>
      <c r="AL35" s="191"/>
      <c r="AM35" s="191"/>
      <c r="AN35" s="191"/>
      <c r="AO35" s="191"/>
      <c r="AP35" s="41"/>
      <c r="AQ35" s="45"/>
    </row>
    <row r="36" spans="2:43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>
      <c r="B37" s="35"/>
      <c r="C37" s="46"/>
      <c r="D37" s="47" t="s">
        <v>43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44</v>
      </c>
      <c r="U37" s="48"/>
      <c r="V37" s="48"/>
      <c r="W37" s="48"/>
      <c r="X37" s="205" t="s">
        <v>45</v>
      </c>
      <c r="Y37" s="206"/>
      <c r="Z37" s="206"/>
      <c r="AA37" s="206"/>
      <c r="AB37" s="206"/>
      <c r="AC37" s="48"/>
      <c r="AD37" s="48"/>
      <c r="AE37" s="48"/>
      <c r="AF37" s="48"/>
      <c r="AG37" s="48"/>
      <c r="AH37" s="48"/>
      <c r="AI37" s="48"/>
      <c r="AJ37" s="48"/>
      <c r="AK37" s="207">
        <f>SUM(AK29:AK35)</f>
        <v>0</v>
      </c>
      <c r="AL37" s="206"/>
      <c r="AM37" s="206"/>
      <c r="AN37" s="206"/>
      <c r="AO37" s="208"/>
      <c r="AP37" s="46"/>
      <c r="AQ37" s="37"/>
    </row>
    <row r="38" spans="2:43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5"/>
      <c r="C49" s="36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47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5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6"/>
    </row>
    <row r="51" spans="2:43">
      <c r="B51" s="25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6"/>
    </row>
    <row r="52" spans="2:43">
      <c r="B52" s="25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6"/>
    </row>
    <row r="53" spans="2:43">
      <c r="B53" s="25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6"/>
    </row>
    <row r="54" spans="2:43">
      <c r="B54" s="25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6"/>
    </row>
    <row r="55" spans="2:43">
      <c r="B55" s="25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6"/>
    </row>
    <row r="56" spans="2:43">
      <c r="B56" s="25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6"/>
    </row>
    <row r="57" spans="2:43">
      <c r="B57" s="25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6"/>
    </row>
    <row r="58" spans="2:43" s="1" customFormat="1" ht="15">
      <c r="B58" s="35"/>
      <c r="C58" s="36"/>
      <c r="D58" s="55" t="s">
        <v>48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49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48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49</v>
      </c>
      <c r="AN58" s="56"/>
      <c r="AO58" s="58"/>
      <c r="AP58" s="36"/>
      <c r="AQ58" s="37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5"/>
      <c r="C60" s="36"/>
      <c r="D60" s="50" t="s">
        <v>50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51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5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6"/>
    </row>
    <row r="62" spans="2:43">
      <c r="B62" s="25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6"/>
    </row>
    <row r="63" spans="2:43">
      <c r="B63" s="25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6"/>
    </row>
    <row r="64" spans="2:43">
      <c r="B64" s="25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6"/>
    </row>
    <row r="65" spans="2:43">
      <c r="B65" s="25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6"/>
    </row>
    <row r="66" spans="2:43">
      <c r="B66" s="25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6"/>
    </row>
    <row r="67" spans="2:43">
      <c r="B67" s="25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6"/>
    </row>
    <row r="68" spans="2:43">
      <c r="B68" s="25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6"/>
    </row>
    <row r="69" spans="2:43" s="1" customFormat="1" ht="15">
      <c r="B69" s="35"/>
      <c r="C69" s="36"/>
      <c r="D69" s="55" t="s">
        <v>48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49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48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49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195" t="s">
        <v>52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7"/>
    </row>
    <row r="77" spans="2:43" s="3" customFormat="1" ht="14.45" customHeight="1">
      <c r="B77" s="65"/>
      <c r="C77" s="32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16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17</v>
      </c>
      <c r="D78" s="70"/>
      <c r="E78" s="70"/>
      <c r="F78" s="70"/>
      <c r="G78" s="70"/>
      <c r="H78" s="70"/>
      <c r="I78" s="70"/>
      <c r="J78" s="70"/>
      <c r="K78" s="70"/>
      <c r="L78" s="209" t="str">
        <f>K6</f>
        <v>Částečné oboustranné stromořadí v ulici Zámecká , Lovosice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2" t="s">
        <v>21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23</v>
      </c>
      <c r="AJ80" s="36"/>
      <c r="AK80" s="36"/>
      <c r="AL80" s="36"/>
      <c r="AM80" s="73" t="str">
        <f>IF(AN8= "","",AN8)</f>
        <v>6. 6. 2017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>
      <c r="B82" s="35"/>
      <c r="C82" s="32" t="s">
        <v>25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29</v>
      </c>
      <c r="AJ82" s="36"/>
      <c r="AK82" s="36"/>
      <c r="AL82" s="36"/>
      <c r="AM82" s="211" t="str">
        <f>IF(E17="","",E17)</f>
        <v xml:space="preserve"> </v>
      </c>
      <c r="AN82" s="211"/>
      <c r="AO82" s="211"/>
      <c r="AP82" s="211"/>
      <c r="AQ82" s="37"/>
      <c r="AS82" s="220" t="s">
        <v>53</v>
      </c>
      <c r="AT82" s="221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>
      <c r="B83" s="35"/>
      <c r="C83" s="32" t="s">
        <v>28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31</v>
      </c>
      <c r="AJ83" s="36"/>
      <c r="AK83" s="36"/>
      <c r="AL83" s="36"/>
      <c r="AM83" s="211" t="str">
        <f>IF(E20="","",E20)</f>
        <v xml:space="preserve"> </v>
      </c>
      <c r="AN83" s="211"/>
      <c r="AO83" s="211"/>
      <c r="AP83" s="211"/>
      <c r="AQ83" s="37"/>
      <c r="AS83" s="222"/>
      <c r="AT83" s="223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22"/>
      <c r="AT84" s="223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01" t="s">
        <v>54</v>
      </c>
      <c r="D85" s="202"/>
      <c r="E85" s="202"/>
      <c r="F85" s="202"/>
      <c r="G85" s="202"/>
      <c r="H85" s="75"/>
      <c r="I85" s="203" t="s">
        <v>55</v>
      </c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3" t="s">
        <v>56</v>
      </c>
      <c r="AH85" s="202"/>
      <c r="AI85" s="202"/>
      <c r="AJ85" s="202"/>
      <c r="AK85" s="202"/>
      <c r="AL85" s="202"/>
      <c r="AM85" s="202"/>
      <c r="AN85" s="203" t="s">
        <v>57</v>
      </c>
      <c r="AO85" s="202"/>
      <c r="AP85" s="204"/>
      <c r="AQ85" s="37"/>
      <c r="AS85" s="76" t="s">
        <v>58</v>
      </c>
      <c r="AT85" s="77" t="s">
        <v>59</v>
      </c>
      <c r="AU85" s="77" t="s">
        <v>60</v>
      </c>
      <c r="AV85" s="77" t="s">
        <v>61</v>
      </c>
      <c r="AW85" s="77" t="s">
        <v>62</v>
      </c>
      <c r="AX85" s="77" t="s">
        <v>63</v>
      </c>
      <c r="AY85" s="77" t="s">
        <v>64</v>
      </c>
      <c r="AZ85" s="77" t="s">
        <v>65</v>
      </c>
      <c r="BA85" s="77" t="s">
        <v>66</v>
      </c>
      <c r="BB85" s="77" t="s">
        <v>67</v>
      </c>
      <c r="BC85" s="77" t="s">
        <v>68</v>
      </c>
      <c r="BD85" s="78" t="s">
        <v>69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70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13">
        <f>ROUND(SUM(AG88:AG90),2)</f>
        <v>0</v>
      </c>
      <c r="AH87" s="213"/>
      <c r="AI87" s="213"/>
      <c r="AJ87" s="213"/>
      <c r="AK87" s="213"/>
      <c r="AL87" s="213"/>
      <c r="AM87" s="213"/>
      <c r="AN87" s="214">
        <f>SUM(AG87,AT87)</f>
        <v>0</v>
      </c>
      <c r="AO87" s="214"/>
      <c r="AP87" s="214"/>
      <c r="AQ87" s="71"/>
      <c r="AS87" s="82">
        <f>ROUND(SUM(AS88:AS90),2)</f>
        <v>0</v>
      </c>
      <c r="AT87" s="83">
        <f>ROUND(SUM(AV87:AW87),2)</f>
        <v>0</v>
      </c>
      <c r="AU87" s="84">
        <f>ROUND(SUM(AU88:AU90),5)</f>
        <v>1135.1723400000001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ROUND(SUM(AZ88:AZ90),2)</f>
        <v>0</v>
      </c>
      <c r="BA87" s="83">
        <f>ROUND(SUM(BA88:BA90),2)</f>
        <v>0</v>
      </c>
      <c r="BB87" s="83">
        <f>ROUND(SUM(BB88:BB90),2)</f>
        <v>0</v>
      </c>
      <c r="BC87" s="83">
        <f>ROUND(SUM(BC88:BC90),2)</f>
        <v>0</v>
      </c>
      <c r="BD87" s="85">
        <f>ROUND(SUM(BD88:BD90),2)</f>
        <v>0</v>
      </c>
      <c r="BS87" s="86" t="s">
        <v>71</v>
      </c>
      <c r="BT87" s="86" t="s">
        <v>72</v>
      </c>
      <c r="BU87" s="87" t="s">
        <v>73</v>
      </c>
      <c r="BV87" s="86" t="s">
        <v>74</v>
      </c>
      <c r="BW87" s="86" t="s">
        <v>75</v>
      </c>
      <c r="BX87" s="86" t="s">
        <v>76</v>
      </c>
    </row>
    <row r="88" spans="1:76" s="5" customFormat="1" ht="22.5" customHeight="1">
      <c r="A88" s="88" t="s">
        <v>77</v>
      </c>
      <c r="B88" s="89"/>
      <c r="C88" s="90"/>
      <c r="D88" s="212" t="s">
        <v>78</v>
      </c>
      <c r="E88" s="212"/>
      <c r="F88" s="212"/>
      <c r="G88" s="212"/>
      <c r="H88" s="212"/>
      <c r="I88" s="91"/>
      <c r="J88" s="212" t="s">
        <v>79</v>
      </c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5">
        <f>'100 - SO 100 Komunikace a...'!M30</f>
        <v>0</v>
      </c>
      <c r="AH88" s="216"/>
      <c r="AI88" s="216"/>
      <c r="AJ88" s="216"/>
      <c r="AK88" s="216"/>
      <c r="AL88" s="216"/>
      <c r="AM88" s="216"/>
      <c r="AN88" s="215">
        <f>SUM(AG88,AT88)</f>
        <v>0</v>
      </c>
      <c r="AO88" s="216"/>
      <c r="AP88" s="216"/>
      <c r="AQ88" s="92"/>
      <c r="AS88" s="93">
        <f>'100 - SO 100 Komunikace a...'!M28</f>
        <v>0</v>
      </c>
      <c r="AT88" s="94">
        <f>ROUND(SUM(AV88:AW88),2)</f>
        <v>0</v>
      </c>
      <c r="AU88" s="95">
        <f>'100 - SO 100 Komunikace a...'!W115</f>
        <v>256.53037400000005</v>
      </c>
      <c r="AV88" s="94">
        <f>'100 - SO 100 Komunikace a...'!M32</f>
        <v>0</v>
      </c>
      <c r="AW88" s="94">
        <f>'100 - SO 100 Komunikace a...'!M33</f>
        <v>0</v>
      </c>
      <c r="AX88" s="94">
        <f>'100 - SO 100 Komunikace a...'!M34</f>
        <v>0</v>
      </c>
      <c r="AY88" s="94">
        <f>'100 - SO 100 Komunikace a...'!M35</f>
        <v>0</v>
      </c>
      <c r="AZ88" s="94">
        <f>'100 - SO 100 Komunikace a...'!H32</f>
        <v>0</v>
      </c>
      <c r="BA88" s="94">
        <f>'100 - SO 100 Komunikace a...'!H33</f>
        <v>0</v>
      </c>
      <c r="BB88" s="94">
        <f>'100 - SO 100 Komunikace a...'!H34</f>
        <v>0</v>
      </c>
      <c r="BC88" s="94">
        <f>'100 - SO 100 Komunikace a...'!H35</f>
        <v>0</v>
      </c>
      <c r="BD88" s="96">
        <f>'100 - SO 100 Komunikace a...'!H36</f>
        <v>0</v>
      </c>
      <c r="BT88" s="97" t="s">
        <v>80</v>
      </c>
      <c r="BV88" s="97" t="s">
        <v>74</v>
      </c>
      <c r="BW88" s="97" t="s">
        <v>81</v>
      </c>
      <c r="BX88" s="97" t="s">
        <v>75</v>
      </c>
    </row>
    <row r="89" spans="1:76" s="5" customFormat="1" ht="22.5" customHeight="1">
      <c r="A89" s="88" t="s">
        <v>77</v>
      </c>
      <c r="B89" s="89"/>
      <c r="C89" s="90"/>
      <c r="D89" s="212" t="s">
        <v>82</v>
      </c>
      <c r="E89" s="212"/>
      <c r="F89" s="212"/>
      <c r="G89" s="212"/>
      <c r="H89" s="212"/>
      <c r="I89" s="91"/>
      <c r="J89" s="212" t="s">
        <v>83</v>
      </c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5">
        <f>'800 - SO 800 Sadové úpravy'!M30</f>
        <v>0</v>
      </c>
      <c r="AH89" s="216"/>
      <c r="AI89" s="216"/>
      <c r="AJ89" s="216"/>
      <c r="AK89" s="216"/>
      <c r="AL89" s="216"/>
      <c r="AM89" s="216"/>
      <c r="AN89" s="215">
        <f>SUM(AG89,AT89)</f>
        <v>0</v>
      </c>
      <c r="AO89" s="216"/>
      <c r="AP89" s="216"/>
      <c r="AQ89" s="92"/>
      <c r="AS89" s="93">
        <f>'800 - SO 800 Sadové úpravy'!M28</f>
        <v>0</v>
      </c>
      <c r="AT89" s="94">
        <f>ROUND(SUM(AV89:AW89),2)</f>
        <v>0</v>
      </c>
      <c r="AU89" s="95">
        <f>'800 - SO 800 Sadové úpravy'!W113</f>
        <v>878.64196599999991</v>
      </c>
      <c r="AV89" s="94">
        <f>'800 - SO 800 Sadové úpravy'!M32</f>
        <v>0</v>
      </c>
      <c r="AW89" s="94">
        <f>'800 - SO 800 Sadové úpravy'!M33</f>
        <v>0</v>
      </c>
      <c r="AX89" s="94">
        <f>'800 - SO 800 Sadové úpravy'!M34</f>
        <v>0</v>
      </c>
      <c r="AY89" s="94">
        <f>'800 - SO 800 Sadové úpravy'!M35</f>
        <v>0</v>
      </c>
      <c r="AZ89" s="94">
        <f>'800 - SO 800 Sadové úpravy'!H32</f>
        <v>0</v>
      </c>
      <c r="BA89" s="94">
        <f>'800 - SO 800 Sadové úpravy'!H33</f>
        <v>0</v>
      </c>
      <c r="BB89" s="94">
        <f>'800 - SO 800 Sadové úpravy'!H34</f>
        <v>0</v>
      </c>
      <c r="BC89" s="94">
        <f>'800 - SO 800 Sadové úpravy'!H35</f>
        <v>0</v>
      </c>
      <c r="BD89" s="96">
        <f>'800 - SO 800 Sadové úpravy'!H36</f>
        <v>0</v>
      </c>
      <c r="BT89" s="97" t="s">
        <v>80</v>
      </c>
      <c r="BV89" s="97" t="s">
        <v>74</v>
      </c>
      <c r="BW89" s="97" t="s">
        <v>84</v>
      </c>
      <c r="BX89" s="97" t="s">
        <v>75</v>
      </c>
    </row>
    <row r="90" spans="1:76" s="5" customFormat="1" ht="22.5" customHeight="1">
      <c r="A90" s="88" t="s">
        <v>77</v>
      </c>
      <c r="B90" s="89"/>
      <c r="C90" s="90"/>
      <c r="D90" s="212" t="s">
        <v>85</v>
      </c>
      <c r="E90" s="212"/>
      <c r="F90" s="212"/>
      <c r="G90" s="212"/>
      <c r="H90" s="212"/>
      <c r="I90" s="91"/>
      <c r="J90" s="212" t="s">
        <v>86</v>
      </c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5">
        <f>'901 - VON'!M30</f>
        <v>0</v>
      </c>
      <c r="AH90" s="216"/>
      <c r="AI90" s="216"/>
      <c r="AJ90" s="216"/>
      <c r="AK90" s="216"/>
      <c r="AL90" s="216"/>
      <c r="AM90" s="216"/>
      <c r="AN90" s="215">
        <f>SUM(AG90,AT90)</f>
        <v>0</v>
      </c>
      <c r="AO90" s="216"/>
      <c r="AP90" s="216"/>
      <c r="AQ90" s="92"/>
      <c r="AS90" s="98">
        <f>'901 - VON'!M28</f>
        <v>0</v>
      </c>
      <c r="AT90" s="99">
        <f>ROUND(SUM(AV90:AW90),2)</f>
        <v>0</v>
      </c>
      <c r="AU90" s="100">
        <f>'901 - VON'!W110</f>
        <v>0</v>
      </c>
      <c r="AV90" s="99">
        <f>'901 - VON'!M32</f>
        <v>0</v>
      </c>
      <c r="AW90" s="99">
        <f>'901 - VON'!M33</f>
        <v>0</v>
      </c>
      <c r="AX90" s="99">
        <f>'901 - VON'!M34</f>
        <v>0</v>
      </c>
      <c r="AY90" s="99">
        <f>'901 - VON'!M35</f>
        <v>0</v>
      </c>
      <c r="AZ90" s="99">
        <f>'901 - VON'!H32</f>
        <v>0</v>
      </c>
      <c r="BA90" s="99">
        <f>'901 - VON'!H33</f>
        <v>0</v>
      </c>
      <c r="BB90" s="99">
        <f>'901 - VON'!H34</f>
        <v>0</v>
      </c>
      <c r="BC90" s="99">
        <f>'901 - VON'!H35</f>
        <v>0</v>
      </c>
      <c r="BD90" s="101">
        <f>'901 - VON'!H36</f>
        <v>0</v>
      </c>
      <c r="BT90" s="97" t="s">
        <v>80</v>
      </c>
      <c r="BV90" s="97" t="s">
        <v>74</v>
      </c>
      <c r="BW90" s="97" t="s">
        <v>87</v>
      </c>
      <c r="BX90" s="97" t="s">
        <v>75</v>
      </c>
    </row>
    <row r="91" spans="1:76">
      <c r="B91" s="25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6"/>
    </row>
    <row r="92" spans="1:76" s="1" customFormat="1" ht="30" customHeight="1">
      <c r="B92" s="35"/>
      <c r="C92" s="80" t="s">
        <v>88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214">
        <v>0</v>
      </c>
      <c r="AH92" s="214"/>
      <c r="AI92" s="214"/>
      <c r="AJ92" s="214"/>
      <c r="AK92" s="214"/>
      <c r="AL92" s="214"/>
      <c r="AM92" s="214"/>
      <c r="AN92" s="214">
        <v>0</v>
      </c>
      <c r="AO92" s="214"/>
      <c r="AP92" s="214"/>
      <c r="AQ92" s="37"/>
      <c r="AS92" s="76" t="s">
        <v>89</v>
      </c>
      <c r="AT92" s="77" t="s">
        <v>90</v>
      </c>
      <c r="AU92" s="77" t="s">
        <v>36</v>
      </c>
      <c r="AV92" s="78" t="s">
        <v>59</v>
      </c>
    </row>
    <row r="93" spans="1:76" s="1" customFormat="1" ht="10.9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7"/>
      <c r="AS93" s="102"/>
      <c r="AT93" s="56"/>
      <c r="AU93" s="56"/>
      <c r="AV93" s="58"/>
    </row>
    <row r="94" spans="1:76" s="1" customFormat="1" ht="30" customHeight="1">
      <c r="B94" s="35"/>
      <c r="C94" s="103" t="s">
        <v>91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217">
        <f>ROUND(AG87+AG92,2)</f>
        <v>0</v>
      </c>
      <c r="AH94" s="217"/>
      <c r="AI94" s="217"/>
      <c r="AJ94" s="217"/>
      <c r="AK94" s="217"/>
      <c r="AL94" s="217"/>
      <c r="AM94" s="217"/>
      <c r="AN94" s="217">
        <f>AN87+AN92</f>
        <v>0</v>
      </c>
      <c r="AO94" s="217"/>
      <c r="AP94" s="217"/>
      <c r="AQ94" s="37"/>
    </row>
    <row r="95" spans="1:76" s="1" customFormat="1" ht="6.95" customHeight="1">
      <c r="B95" s="59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1"/>
    </row>
  </sheetData>
  <mergeCells count="53">
    <mergeCell ref="AG92:AM92"/>
    <mergeCell ref="AN92:AP92"/>
    <mergeCell ref="AG94:AM94"/>
    <mergeCell ref="AN94:AP94"/>
    <mergeCell ref="AR2:BE2"/>
    <mergeCell ref="AN90:AP90"/>
    <mergeCell ref="AG90:AM90"/>
    <mergeCell ref="AS82:AT84"/>
    <mergeCell ref="AM83:AP83"/>
    <mergeCell ref="AK26:AO26"/>
    <mergeCell ref="AK27:AO27"/>
    <mergeCell ref="AK29:AO29"/>
    <mergeCell ref="D90:H90"/>
    <mergeCell ref="J90:AF90"/>
    <mergeCell ref="AG87:AM87"/>
    <mergeCell ref="AN87:AP87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00 - SO 100 Komunikace a...'!C2" display="/"/>
    <hyperlink ref="A89" location="'800 - SO 800 Sadové úpravy'!C2" display="/"/>
    <hyperlink ref="A90" location="'901 - VON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0"/>
  <sheetViews>
    <sheetView showGridLines="0" workbookViewId="0">
      <pane ySplit="1" topLeftCell="A103" activePane="bottomLeft" state="frozen"/>
      <selection pane="bottomLeft" activeCell="AD116" sqref="AD11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92</v>
      </c>
      <c r="G1" s="17"/>
      <c r="H1" s="267" t="s">
        <v>93</v>
      </c>
      <c r="I1" s="267"/>
      <c r="J1" s="267"/>
      <c r="K1" s="267"/>
      <c r="L1" s="17" t="s">
        <v>94</v>
      </c>
      <c r="M1" s="15"/>
      <c r="N1" s="15"/>
      <c r="O1" s="16" t="s">
        <v>95</v>
      </c>
      <c r="P1" s="15"/>
      <c r="Q1" s="15"/>
      <c r="R1" s="15"/>
      <c r="S1" s="17" t="s">
        <v>96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21" t="s">
        <v>81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97</v>
      </c>
    </row>
    <row r="4" spans="1:66" ht="36.950000000000003" customHeight="1">
      <c r="B4" s="25"/>
      <c r="C4" s="195" t="s">
        <v>98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27" t="str">
        <f>'Rekapitulace stavby'!K6</f>
        <v>Částečné oboustranné stromořadí v ulici Zámecká , Lovosice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8"/>
      <c r="R6" s="26"/>
    </row>
    <row r="7" spans="1:66" s="1" customFormat="1" ht="32.85" customHeight="1">
      <c r="B7" s="35"/>
      <c r="C7" s="36"/>
      <c r="D7" s="31" t="s">
        <v>99</v>
      </c>
      <c r="E7" s="36"/>
      <c r="F7" s="199" t="s">
        <v>100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36"/>
      <c r="R7" s="37"/>
    </row>
    <row r="8" spans="1:66" s="1" customFormat="1" ht="14.45" customHeight="1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21</v>
      </c>
      <c r="E9" s="36"/>
      <c r="F9" s="30" t="s">
        <v>22</v>
      </c>
      <c r="G9" s="36"/>
      <c r="H9" s="36"/>
      <c r="I9" s="36"/>
      <c r="J9" s="36"/>
      <c r="K9" s="36"/>
      <c r="L9" s="36"/>
      <c r="M9" s="32" t="s">
        <v>23</v>
      </c>
      <c r="N9" s="36"/>
      <c r="O9" s="230" t="str">
        <f>'Rekapitulace stavby'!AN8</f>
        <v>6. 6. 2017</v>
      </c>
      <c r="P9" s="23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197" t="str">
        <f>IF('Rekapitulace stavby'!AN10="","",'Rekapitulace stavby'!AN10)</f>
        <v/>
      </c>
      <c r="P11" s="19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197" t="str">
        <f>IF('Rekapitulace stavby'!AN11="","",'Rekapitulace stavby'!AN11)</f>
        <v/>
      </c>
      <c r="P12" s="19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28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197" t="str">
        <f>IF('Rekapitulace stavby'!AN13="","",'Rekapitulace stavby'!AN13)</f>
        <v/>
      </c>
      <c r="P14" s="19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197" t="str">
        <f>IF('Rekapitulace stavby'!AN14="","",'Rekapitulace stavby'!AN14)</f>
        <v/>
      </c>
      <c r="P15" s="19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197" t="str">
        <f>IF('Rekapitulace stavby'!AN16="","",'Rekapitulace stavby'!AN16)</f>
        <v/>
      </c>
      <c r="P17" s="19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197" t="str">
        <f>IF('Rekapitulace stavby'!AN17="","",'Rekapitulace stavby'!AN17)</f>
        <v/>
      </c>
      <c r="P18" s="19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31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197" t="str">
        <f>IF('Rekapitulace stavby'!AN19="","",'Rekapitulace stavby'!AN19)</f>
        <v/>
      </c>
      <c r="P20" s="19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197" t="str">
        <f>IF('Rekapitulace stavby'!AN20="","",'Rekapitulace stavby'!AN20)</f>
        <v/>
      </c>
      <c r="P21" s="19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0" t="s">
        <v>5</v>
      </c>
      <c r="F24" s="200"/>
      <c r="G24" s="200"/>
      <c r="H24" s="200"/>
      <c r="I24" s="200"/>
      <c r="J24" s="200"/>
      <c r="K24" s="200"/>
      <c r="L24" s="200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101</v>
      </c>
      <c r="E27" s="36"/>
      <c r="F27" s="36"/>
      <c r="G27" s="36"/>
      <c r="H27" s="36"/>
      <c r="I27" s="36"/>
      <c r="J27" s="36"/>
      <c r="K27" s="36"/>
      <c r="L27" s="36"/>
      <c r="M27" s="224">
        <f>N88</f>
        <v>0</v>
      </c>
      <c r="N27" s="224"/>
      <c r="O27" s="224"/>
      <c r="P27" s="224"/>
      <c r="Q27" s="36"/>
      <c r="R27" s="37"/>
    </row>
    <row r="28" spans="2:18" s="1" customFormat="1" ht="14.45" customHeight="1">
      <c r="B28" s="35"/>
      <c r="C28" s="36"/>
      <c r="D28" s="34" t="s">
        <v>102</v>
      </c>
      <c r="E28" s="36"/>
      <c r="F28" s="36"/>
      <c r="G28" s="36"/>
      <c r="H28" s="36"/>
      <c r="I28" s="36"/>
      <c r="J28" s="36"/>
      <c r="K28" s="36"/>
      <c r="L28" s="36"/>
      <c r="M28" s="224">
        <f>N96</f>
        <v>0</v>
      </c>
      <c r="N28" s="224"/>
      <c r="O28" s="224"/>
      <c r="P28" s="22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35</v>
      </c>
      <c r="E30" s="36"/>
      <c r="F30" s="36"/>
      <c r="G30" s="36"/>
      <c r="H30" s="36"/>
      <c r="I30" s="36"/>
      <c r="J30" s="36"/>
      <c r="K30" s="36"/>
      <c r="L30" s="36"/>
      <c r="M30" s="231">
        <f>ROUND(M27+M28,2)</f>
        <v>0</v>
      </c>
      <c r="N30" s="229"/>
      <c r="O30" s="229"/>
      <c r="P30" s="22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0.21</v>
      </c>
      <c r="G32" s="108" t="s">
        <v>38</v>
      </c>
      <c r="H32" s="232">
        <f>ROUND((SUM(BE96:BE97)+SUM(BE115:BE219)), 2)</f>
        <v>0</v>
      </c>
      <c r="I32" s="229"/>
      <c r="J32" s="229"/>
      <c r="K32" s="36"/>
      <c r="L32" s="36"/>
      <c r="M32" s="232">
        <f>ROUND(ROUND((SUM(BE96:BE97)+SUM(BE115:BE219)), 2)*F32, 2)</f>
        <v>0</v>
      </c>
      <c r="N32" s="229"/>
      <c r="O32" s="229"/>
      <c r="P32" s="229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0.15</v>
      </c>
      <c r="G33" s="108" t="s">
        <v>38</v>
      </c>
      <c r="H33" s="232">
        <f>ROUND((SUM(BF96:BF97)+SUM(BF115:BF219)), 2)</f>
        <v>0</v>
      </c>
      <c r="I33" s="229"/>
      <c r="J33" s="229"/>
      <c r="K33" s="36"/>
      <c r="L33" s="36"/>
      <c r="M33" s="232">
        <f>ROUND(ROUND((SUM(BF96:BF97)+SUM(BF115:BF219)), 2)*F33, 2)</f>
        <v>0</v>
      </c>
      <c r="N33" s="229"/>
      <c r="O33" s="229"/>
      <c r="P33" s="22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0.21</v>
      </c>
      <c r="G34" s="108" t="s">
        <v>38</v>
      </c>
      <c r="H34" s="232">
        <f>ROUND((SUM(BG96:BG97)+SUM(BG115:BG219)), 2)</f>
        <v>0</v>
      </c>
      <c r="I34" s="229"/>
      <c r="J34" s="229"/>
      <c r="K34" s="36"/>
      <c r="L34" s="36"/>
      <c r="M34" s="232"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0.15</v>
      </c>
      <c r="G35" s="108" t="s">
        <v>38</v>
      </c>
      <c r="H35" s="232">
        <f>ROUND((SUM(BH96:BH97)+SUM(BH115:BH219)), 2)</f>
        <v>0</v>
      </c>
      <c r="I35" s="229"/>
      <c r="J35" s="229"/>
      <c r="K35" s="36"/>
      <c r="L35" s="36"/>
      <c r="M35" s="232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08" t="s">
        <v>38</v>
      </c>
      <c r="H36" s="232">
        <f>ROUND((SUM(BI96:BI97)+SUM(BI115:BI219)), 2)</f>
        <v>0</v>
      </c>
      <c r="I36" s="229"/>
      <c r="J36" s="229"/>
      <c r="K36" s="36"/>
      <c r="L36" s="36"/>
      <c r="M36" s="232">
        <v>0</v>
      </c>
      <c r="N36" s="229"/>
      <c r="O36" s="229"/>
      <c r="P36" s="22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43</v>
      </c>
      <c r="E38" s="75"/>
      <c r="F38" s="75"/>
      <c r="G38" s="110" t="s">
        <v>44</v>
      </c>
      <c r="H38" s="111" t="s">
        <v>45</v>
      </c>
      <c r="I38" s="75"/>
      <c r="J38" s="75"/>
      <c r="K38" s="75"/>
      <c r="L38" s="233">
        <f>SUM(M30:M36)</f>
        <v>0</v>
      </c>
      <c r="M38" s="233"/>
      <c r="N38" s="233"/>
      <c r="O38" s="233"/>
      <c r="P38" s="234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103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17</v>
      </c>
      <c r="D78" s="36"/>
      <c r="E78" s="36"/>
      <c r="F78" s="227" t="str">
        <f>F6</f>
        <v>Částečné oboustranné stromořadí v ulici Zámecká , Lovosice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s="1" customFormat="1" ht="36.950000000000003" customHeight="1">
      <c r="B79" s="35"/>
      <c r="C79" s="69" t="s">
        <v>99</v>
      </c>
      <c r="D79" s="36"/>
      <c r="E79" s="36"/>
      <c r="F79" s="209" t="str">
        <f>F7</f>
        <v>100 - SO 100 Komunikace a zpevněné plochy</v>
      </c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21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23</v>
      </c>
      <c r="L81" s="36"/>
      <c r="M81" s="230" t="str">
        <f>IF(O9="","",O9)</f>
        <v>6. 6. 2017</v>
      </c>
      <c r="N81" s="230"/>
      <c r="O81" s="230"/>
      <c r="P81" s="23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25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29</v>
      </c>
      <c r="L83" s="36"/>
      <c r="M83" s="197" t="str">
        <f>E18</f>
        <v xml:space="preserve"> </v>
      </c>
      <c r="N83" s="197"/>
      <c r="O83" s="197"/>
      <c r="P83" s="197"/>
      <c r="Q83" s="197"/>
      <c r="R83" s="37"/>
    </row>
    <row r="84" spans="2:47" s="1" customFormat="1" ht="14.45" customHeight="1">
      <c r="B84" s="35"/>
      <c r="C84" s="32" t="s">
        <v>28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31</v>
      </c>
      <c r="L84" s="36"/>
      <c r="M84" s="197" t="str">
        <f>E21</f>
        <v xml:space="preserve"> </v>
      </c>
      <c r="N84" s="197"/>
      <c r="O84" s="197"/>
      <c r="P84" s="197"/>
      <c r="Q84" s="19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5" t="s">
        <v>104</v>
      </c>
      <c r="D86" s="236"/>
      <c r="E86" s="236"/>
      <c r="F86" s="236"/>
      <c r="G86" s="236"/>
      <c r="H86" s="104"/>
      <c r="I86" s="104"/>
      <c r="J86" s="104"/>
      <c r="K86" s="104"/>
      <c r="L86" s="104"/>
      <c r="M86" s="104"/>
      <c r="N86" s="235" t="s">
        <v>105</v>
      </c>
      <c r="O86" s="236"/>
      <c r="P86" s="236"/>
      <c r="Q86" s="236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4">
        <f>N115</f>
        <v>0</v>
      </c>
      <c r="O88" s="237"/>
      <c r="P88" s="237"/>
      <c r="Q88" s="237"/>
      <c r="R88" s="37"/>
      <c r="AU88" s="21" t="s">
        <v>107</v>
      </c>
    </row>
    <row r="89" spans="2:47" s="6" customFormat="1" ht="24.95" customHeight="1">
      <c r="B89" s="113"/>
      <c r="C89" s="114"/>
      <c r="D89" s="115" t="s">
        <v>108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8">
        <f>N116</f>
        <v>0</v>
      </c>
      <c r="O89" s="239"/>
      <c r="P89" s="239"/>
      <c r="Q89" s="239"/>
      <c r="R89" s="116"/>
    </row>
    <row r="90" spans="2:47" s="7" customFormat="1" ht="19.899999999999999" customHeight="1">
      <c r="B90" s="117"/>
      <c r="C90" s="118"/>
      <c r="D90" s="119" t="s">
        <v>109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0">
        <f>N117</f>
        <v>0</v>
      </c>
      <c r="O90" s="241"/>
      <c r="P90" s="241"/>
      <c r="Q90" s="241"/>
      <c r="R90" s="120"/>
    </row>
    <row r="91" spans="2:47" s="7" customFormat="1" ht="19.899999999999999" customHeight="1">
      <c r="B91" s="117"/>
      <c r="C91" s="118"/>
      <c r="D91" s="119" t="s">
        <v>110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0">
        <f>N155</f>
        <v>0</v>
      </c>
      <c r="O91" s="241"/>
      <c r="P91" s="241"/>
      <c r="Q91" s="241"/>
      <c r="R91" s="120"/>
    </row>
    <row r="92" spans="2:47" s="7" customFormat="1" ht="19.899999999999999" customHeight="1">
      <c r="B92" s="117"/>
      <c r="C92" s="118"/>
      <c r="D92" s="119" t="s">
        <v>111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0">
        <f>N174</f>
        <v>0</v>
      </c>
      <c r="O92" s="241"/>
      <c r="P92" s="241"/>
      <c r="Q92" s="241"/>
      <c r="R92" s="120"/>
    </row>
    <row r="93" spans="2:47" s="7" customFormat="1" ht="19.899999999999999" customHeight="1">
      <c r="B93" s="117"/>
      <c r="C93" s="118"/>
      <c r="D93" s="119" t="s">
        <v>112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0">
        <f>N194</f>
        <v>0</v>
      </c>
      <c r="O93" s="241"/>
      <c r="P93" s="241"/>
      <c r="Q93" s="241"/>
      <c r="R93" s="120"/>
    </row>
    <row r="94" spans="2:47" s="7" customFormat="1" ht="19.899999999999999" customHeight="1">
      <c r="B94" s="117"/>
      <c r="C94" s="118"/>
      <c r="D94" s="119" t="s">
        <v>113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0">
        <f>N218</f>
        <v>0</v>
      </c>
      <c r="O94" s="241"/>
      <c r="P94" s="241"/>
      <c r="Q94" s="241"/>
      <c r="R94" s="120"/>
    </row>
    <row r="95" spans="2:47" s="1" customFormat="1" ht="21.75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12" t="s">
        <v>114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237">
        <v>0</v>
      </c>
      <c r="O96" s="242"/>
      <c r="P96" s="242"/>
      <c r="Q96" s="242"/>
      <c r="R96" s="37"/>
      <c r="T96" s="121"/>
      <c r="U96" s="122" t="s">
        <v>36</v>
      </c>
    </row>
    <row r="97" spans="2:18" s="1" customFormat="1" ht="18" customHeight="1"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7"/>
    </row>
    <row r="98" spans="2:18" s="1" customFormat="1" ht="29.25" customHeight="1">
      <c r="B98" s="35"/>
      <c r="C98" s="103" t="s">
        <v>91</v>
      </c>
      <c r="D98" s="104"/>
      <c r="E98" s="104"/>
      <c r="F98" s="104"/>
      <c r="G98" s="104"/>
      <c r="H98" s="104"/>
      <c r="I98" s="104"/>
      <c r="J98" s="104"/>
      <c r="K98" s="104"/>
      <c r="L98" s="217">
        <f>ROUND(SUM(N88+N96),2)</f>
        <v>0</v>
      </c>
      <c r="M98" s="217"/>
      <c r="N98" s="217"/>
      <c r="O98" s="217"/>
      <c r="P98" s="217"/>
      <c r="Q98" s="217"/>
      <c r="R98" s="37"/>
    </row>
    <row r="99" spans="2:18" s="1" customFormat="1" ht="6.95" customHeight="1"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</row>
    <row r="103" spans="2:18" s="1" customFormat="1" ht="6.95" customHeight="1"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4"/>
    </row>
    <row r="104" spans="2:18" s="1" customFormat="1" ht="36.950000000000003" customHeight="1">
      <c r="B104" s="35"/>
      <c r="C104" s="195" t="s">
        <v>115</v>
      </c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37"/>
    </row>
    <row r="105" spans="2:18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18" s="1" customFormat="1" ht="30" customHeight="1">
      <c r="B106" s="35"/>
      <c r="C106" s="32" t="s">
        <v>17</v>
      </c>
      <c r="D106" s="36"/>
      <c r="E106" s="36"/>
      <c r="F106" s="227" t="str">
        <f>F6</f>
        <v>Částečné oboustranné stromořadí v ulici Zámecká , Lovosice</v>
      </c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36"/>
      <c r="R106" s="37"/>
    </row>
    <row r="107" spans="2:18" s="1" customFormat="1" ht="36.950000000000003" customHeight="1">
      <c r="B107" s="35"/>
      <c r="C107" s="69" t="s">
        <v>99</v>
      </c>
      <c r="D107" s="36"/>
      <c r="E107" s="36"/>
      <c r="F107" s="209" t="str">
        <f>F7</f>
        <v>100 - SO 100 Komunikace a zpevněné plochy</v>
      </c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36"/>
      <c r="R107" s="37"/>
    </row>
    <row r="108" spans="2:18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18" s="1" customFormat="1" ht="18" customHeight="1">
      <c r="B109" s="35"/>
      <c r="C109" s="32" t="s">
        <v>21</v>
      </c>
      <c r="D109" s="36"/>
      <c r="E109" s="36"/>
      <c r="F109" s="30" t="str">
        <f>F9</f>
        <v xml:space="preserve"> </v>
      </c>
      <c r="G109" s="36"/>
      <c r="H109" s="36"/>
      <c r="I109" s="36"/>
      <c r="J109" s="36"/>
      <c r="K109" s="32" t="s">
        <v>23</v>
      </c>
      <c r="L109" s="36"/>
      <c r="M109" s="230" t="str">
        <f>IF(O9="","",O9)</f>
        <v>6. 6. 2017</v>
      </c>
      <c r="N109" s="230"/>
      <c r="O109" s="230"/>
      <c r="P109" s="230"/>
      <c r="Q109" s="36"/>
      <c r="R109" s="37"/>
    </row>
    <row r="110" spans="2:18" s="1" customFormat="1" ht="6.95" customHeight="1"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7"/>
    </row>
    <row r="111" spans="2:18" s="1" customFormat="1" ht="15">
      <c r="B111" s="35"/>
      <c r="C111" s="32" t="s">
        <v>25</v>
      </c>
      <c r="D111" s="36"/>
      <c r="E111" s="36"/>
      <c r="F111" s="30" t="str">
        <f>E12</f>
        <v xml:space="preserve"> </v>
      </c>
      <c r="G111" s="36"/>
      <c r="H111" s="36"/>
      <c r="I111" s="36"/>
      <c r="J111" s="36"/>
      <c r="K111" s="32" t="s">
        <v>29</v>
      </c>
      <c r="L111" s="36"/>
      <c r="M111" s="197" t="str">
        <f>E18</f>
        <v xml:space="preserve"> </v>
      </c>
      <c r="N111" s="197"/>
      <c r="O111" s="197"/>
      <c r="P111" s="197"/>
      <c r="Q111" s="197"/>
      <c r="R111" s="37"/>
    </row>
    <row r="112" spans="2:18" s="1" customFormat="1" ht="14.45" customHeight="1">
      <c r="B112" s="35"/>
      <c r="C112" s="32" t="s">
        <v>28</v>
      </c>
      <c r="D112" s="36"/>
      <c r="E112" s="36"/>
      <c r="F112" s="30" t="str">
        <f>IF(E15="","",E15)</f>
        <v xml:space="preserve"> </v>
      </c>
      <c r="G112" s="36"/>
      <c r="H112" s="36"/>
      <c r="I112" s="36"/>
      <c r="J112" s="36"/>
      <c r="K112" s="32" t="s">
        <v>31</v>
      </c>
      <c r="L112" s="36"/>
      <c r="M112" s="197" t="str">
        <f>E21</f>
        <v xml:space="preserve"> </v>
      </c>
      <c r="N112" s="197"/>
      <c r="O112" s="197"/>
      <c r="P112" s="197"/>
      <c r="Q112" s="197"/>
      <c r="R112" s="37"/>
    </row>
    <row r="113" spans="2:65" s="1" customFormat="1" ht="10.35" customHeight="1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7"/>
    </row>
    <row r="114" spans="2:65" s="8" customFormat="1" ht="29.25" customHeight="1">
      <c r="B114" s="123"/>
      <c r="C114" s="124" t="s">
        <v>116</v>
      </c>
      <c r="D114" s="125" t="s">
        <v>117</v>
      </c>
      <c r="E114" s="125" t="s">
        <v>54</v>
      </c>
      <c r="F114" s="243" t="s">
        <v>118</v>
      </c>
      <c r="G114" s="243"/>
      <c r="H114" s="243"/>
      <c r="I114" s="243"/>
      <c r="J114" s="125" t="s">
        <v>119</v>
      </c>
      <c r="K114" s="125" t="s">
        <v>120</v>
      </c>
      <c r="L114" s="244" t="s">
        <v>121</v>
      </c>
      <c r="M114" s="244"/>
      <c r="N114" s="243" t="s">
        <v>105</v>
      </c>
      <c r="O114" s="243"/>
      <c r="P114" s="243"/>
      <c r="Q114" s="245"/>
      <c r="R114" s="126"/>
      <c r="T114" s="76" t="s">
        <v>122</v>
      </c>
      <c r="U114" s="77" t="s">
        <v>36</v>
      </c>
      <c r="V114" s="77" t="s">
        <v>123</v>
      </c>
      <c r="W114" s="77" t="s">
        <v>124</v>
      </c>
      <c r="X114" s="77" t="s">
        <v>125</v>
      </c>
      <c r="Y114" s="77" t="s">
        <v>126</v>
      </c>
      <c r="Z114" s="77" t="s">
        <v>127</v>
      </c>
      <c r="AA114" s="78" t="s">
        <v>128</v>
      </c>
    </row>
    <row r="115" spans="2:65" s="1" customFormat="1" ht="29.25" customHeight="1">
      <c r="B115" s="35"/>
      <c r="C115" s="80" t="s">
        <v>101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248">
        <f>BK115</f>
        <v>0</v>
      </c>
      <c r="O115" s="249"/>
      <c r="P115" s="249"/>
      <c r="Q115" s="249"/>
      <c r="R115" s="37"/>
      <c r="T115" s="79"/>
      <c r="U115" s="51"/>
      <c r="V115" s="51"/>
      <c r="W115" s="127">
        <f>W116</f>
        <v>256.53037400000005</v>
      </c>
      <c r="X115" s="51"/>
      <c r="Y115" s="127">
        <f>Y116</f>
        <v>49.697623199999995</v>
      </c>
      <c r="Z115" s="51"/>
      <c r="AA115" s="128">
        <f>AA116</f>
        <v>133.16</v>
      </c>
      <c r="AT115" s="21" t="s">
        <v>71</v>
      </c>
      <c r="AU115" s="21" t="s">
        <v>107</v>
      </c>
      <c r="BK115" s="129">
        <f>BK116</f>
        <v>0</v>
      </c>
    </row>
    <row r="116" spans="2:65" s="9" customFormat="1" ht="37.35" customHeight="1">
      <c r="B116" s="130"/>
      <c r="C116" s="131"/>
      <c r="D116" s="132" t="s">
        <v>108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250">
        <f>BK116</f>
        <v>0</v>
      </c>
      <c r="O116" s="238"/>
      <c r="P116" s="238"/>
      <c r="Q116" s="238"/>
      <c r="R116" s="133"/>
      <c r="T116" s="134"/>
      <c r="U116" s="131"/>
      <c r="V116" s="131"/>
      <c r="W116" s="135">
        <f>W117+W155+W174+W194+W218</f>
        <v>256.53037400000005</v>
      </c>
      <c r="X116" s="131"/>
      <c r="Y116" s="135">
        <f>Y117+Y155+Y174+Y194+Y218</f>
        <v>49.697623199999995</v>
      </c>
      <c r="Z116" s="131"/>
      <c r="AA116" s="136">
        <f>AA117+AA155+AA174+AA194+AA218</f>
        <v>133.16</v>
      </c>
      <c r="AR116" s="137" t="s">
        <v>80</v>
      </c>
      <c r="AT116" s="138" t="s">
        <v>71</v>
      </c>
      <c r="AU116" s="138" t="s">
        <v>72</v>
      </c>
      <c r="AY116" s="137" t="s">
        <v>129</v>
      </c>
      <c r="BK116" s="139">
        <f>BK117+BK155+BK174+BK194+BK218</f>
        <v>0</v>
      </c>
    </row>
    <row r="117" spans="2:65" s="9" customFormat="1" ht="19.899999999999999" customHeight="1">
      <c r="B117" s="130"/>
      <c r="C117" s="131"/>
      <c r="D117" s="140" t="s">
        <v>109</v>
      </c>
      <c r="E117" s="140"/>
      <c r="F117" s="140"/>
      <c r="G117" s="140"/>
      <c r="H117" s="140"/>
      <c r="I117" s="140"/>
      <c r="J117" s="140"/>
      <c r="K117" s="140"/>
      <c r="L117" s="140"/>
      <c r="M117" s="140"/>
      <c r="N117" s="251">
        <f>BK117</f>
        <v>0</v>
      </c>
      <c r="O117" s="252"/>
      <c r="P117" s="252"/>
      <c r="Q117" s="252"/>
      <c r="R117" s="133"/>
      <c r="T117" s="134"/>
      <c r="U117" s="131"/>
      <c r="V117" s="131"/>
      <c r="W117" s="135">
        <f>SUM(W118:W154)</f>
        <v>84.756066000000018</v>
      </c>
      <c r="X117" s="131"/>
      <c r="Y117" s="135">
        <f>SUM(Y118:Y154)</f>
        <v>0</v>
      </c>
      <c r="Z117" s="131"/>
      <c r="AA117" s="136">
        <f>SUM(AA118:AA154)</f>
        <v>133.16</v>
      </c>
      <c r="AR117" s="137" t="s">
        <v>80</v>
      </c>
      <c r="AT117" s="138" t="s">
        <v>71</v>
      </c>
      <c r="AU117" s="138" t="s">
        <v>80</v>
      </c>
      <c r="AY117" s="137" t="s">
        <v>129</v>
      </c>
      <c r="BK117" s="139">
        <f>SUM(BK118:BK154)</f>
        <v>0</v>
      </c>
    </row>
    <row r="118" spans="2:65" s="1" customFormat="1" ht="31.5" customHeight="1">
      <c r="B118" s="141"/>
      <c r="C118" s="142" t="s">
        <v>80</v>
      </c>
      <c r="D118" s="142" t="s">
        <v>130</v>
      </c>
      <c r="E118" s="143" t="s">
        <v>131</v>
      </c>
      <c r="F118" s="246" t="s">
        <v>132</v>
      </c>
      <c r="G118" s="246"/>
      <c r="H118" s="246"/>
      <c r="I118" s="246"/>
      <c r="J118" s="144" t="s">
        <v>133</v>
      </c>
      <c r="K118" s="145">
        <v>158</v>
      </c>
      <c r="L118" s="247"/>
      <c r="M118" s="247"/>
      <c r="N118" s="247">
        <f>ROUND(L118*K118,2)</f>
        <v>0</v>
      </c>
      <c r="O118" s="247"/>
      <c r="P118" s="247"/>
      <c r="Q118" s="247"/>
      <c r="R118" s="146"/>
      <c r="T118" s="147" t="s">
        <v>5</v>
      </c>
      <c r="U118" s="44" t="s">
        <v>37</v>
      </c>
      <c r="V118" s="148">
        <v>0.10199999999999999</v>
      </c>
      <c r="W118" s="148">
        <f>V118*K118</f>
        <v>16.116</v>
      </c>
      <c r="X118" s="148">
        <v>0</v>
      </c>
      <c r="Y118" s="148">
        <f>X118*K118</f>
        <v>0</v>
      </c>
      <c r="Z118" s="148">
        <v>0.28999999999999998</v>
      </c>
      <c r="AA118" s="149">
        <f>Z118*K118</f>
        <v>45.82</v>
      </c>
      <c r="AR118" s="21" t="s">
        <v>134</v>
      </c>
      <c r="AT118" s="21" t="s">
        <v>130</v>
      </c>
      <c r="AU118" s="21" t="s">
        <v>97</v>
      </c>
      <c r="AY118" s="21" t="s">
        <v>129</v>
      </c>
      <c r="BE118" s="150">
        <f>IF(U118="základní",N118,0)</f>
        <v>0</v>
      </c>
      <c r="BF118" s="150">
        <f>IF(U118="snížená",N118,0)</f>
        <v>0</v>
      </c>
      <c r="BG118" s="150">
        <f>IF(U118="zákl. přenesená",N118,0)</f>
        <v>0</v>
      </c>
      <c r="BH118" s="150">
        <f>IF(U118="sníž. přenesená",N118,0)</f>
        <v>0</v>
      </c>
      <c r="BI118" s="150">
        <f>IF(U118="nulová",N118,0)</f>
        <v>0</v>
      </c>
      <c r="BJ118" s="21" t="s">
        <v>80</v>
      </c>
      <c r="BK118" s="150">
        <f>ROUND(L118*K118,2)</f>
        <v>0</v>
      </c>
      <c r="BL118" s="21" t="s">
        <v>134</v>
      </c>
      <c r="BM118" s="21" t="s">
        <v>135</v>
      </c>
    </row>
    <row r="119" spans="2:65" s="10" customFormat="1" ht="44.25" customHeight="1">
      <c r="B119" s="151"/>
      <c r="C119" s="152"/>
      <c r="D119" s="152"/>
      <c r="E119" s="153" t="s">
        <v>5</v>
      </c>
      <c r="F119" s="253" t="s">
        <v>136</v>
      </c>
      <c r="G119" s="254"/>
      <c r="H119" s="254"/>
      <c r="I119" s="254"/>
      <c r="J119" s="152"/>
      <c r="K119" s="154" t="s">
        <v>5</v>
      </c>
      <c r="L119" s="152"/>
      <c r="M119" s="152"/>
      <c r="N119" s="152"/>
      <c r="O119" s="152"/>
      <c r="P119" s="152"/>
      <c r="Q119" s="152"/>
      <c r="R119" s="155"/>
      <c r="T119" s="156"/>
      <c r="U119" s="152"/>
      <c r="V119" s="152"/>
      <c r="W119" s="152"/>
      <c r="X119" s="152"/>
      <c r="Y119" s="152"/>
      <c r="Z119" s="152"/>
      <c r="AA119" s="157"/>
      <c r="AT119" s="158" t="s">
        <v>137</v>
      </c>
      <c r="AU119" s="158" t="s">
        <v>97</v>
      </c>
      <c r="AV119" s="10" t="s">
        <v>80</v>
      </c>
      <c r="AW119" s="10" t="s">
        <v>30</v>
      </c>
      <c r="AX119" s="10" t="s">
        <v>72</v>
      </c>
      <c r="AY119" s="158" t="s">
        <v>129</v>
      </c>
    </row>
    <row r="120" spans="2:65" s="10" customFormat="1" ht="44.25" customHeight="1">
      <c r="B120" s="151"/>
      <c r="C120" s="152"/>
      <c r="D120" s="152"/>
      <c r="E120" s="153" t="s">
        <v>5</v>
      </c>
      <c r="F120" s="255" t="s">
        <v>138</v>
      </c>
      <c r="G120" s="256"/>
      <c r="H120" s="256"/>
      <c r="I120" s="256"/>
      <c r="J120" s="152"/>
      <c r="K120" s="154" t="s">
        <v>5</v>
      </c>
      <c r="L120" s="152"/>
      <c r="M120" s="152"/>
      <c r="N120" s="152"/>
      <c r="O120" s="152"/>
      <c r="P120" s="152"/>
      <c r="Q120" s="152"/>
      <c r="R120" s="155"/>
      <c r="T120" s="156"/>
      <c r="U120" s="152"/>
      <c r="V120" s="152"/>
      <c r="W120" s="152"/>
      <c r="X120" s="152"/>
      <c r="Y120" s="152"/>
      <c r="Z120" s="152"/>
      <c r="AA120" s="157"/>
      <c r="AT120" s="158" t="s">
        <v>137</v>
      </c>
      <c r="AU120" s="158" t="s">
        <v>97</v>
      </c>
      <c r="AV120" s="10" t="s">
        <v>80</v>
      </c>
      <c r="AW120" s="10" t="s">
        <v>30</v>
      </c>
      <c r="AX120" s="10" t="s">
        <v>72</v>
      </c>
      <c r="AY120" s="158" t="s">
        <v>129</v>
      </c>
    </row>
    <row r="121" spans="2:65" s="10" customFormat="1" ht="57" customHeight="1">
      <c r="B121" s="151"/>
      <c r="C121" s="152"/>
      <c r="D121" s="152"/>
      <c r="E121" s="153" t="s">
        <v>5</v>
      </c>
      <c r="F121" s="255" t="s">
        <v>139</v>
      </c>
      <c r="G121" s="256"/>
      <c r="H121" s="256"/>
      <c r="I121" s="256"/>
      <c r="J121" s="152"/>
      <c r="K121" s="154" t="s">
        <v>5</v>
      </c>
      <c r="L121" s="152"/>
      <c r="M121" s="152"/>
      <c r="N121" s="152"/>
      <c r="O121" s="152"/>
      <c r="P121" s="152"/>
      <c r="Q121" s="152"/>
      <c r="R121" s="155"/>
      <c r="T121" s="156"/>
      <c r="U121" s="152"/>
      <c r="V121" s="152"/>
      <c r="W121" s="152"/>
      <c r="X121" s="152"/>
      <c r="Y121" s="152"/>
      <c r="Z121" s="152"/>
      <c r="AA121" s="157"/>
      <c r="AT121" s="158" t="s">
        <v>137</v>
      </c>
      <c r="AU121" s="158" t="s">
        <v>97</v>
      </c>
      <c r="AV121" s="10" t="s">
        <v>80</v>
      </c>
      <c r="AW121" s="10" t="s">
        <v>30</v>
      </c>
      <c r="AX121" s="10" t="s">
        <v>72</v>
      </c>
      <c r="AY121" s="158" t="s">
        <v>129</v>
      </c>
    </row>
    <row r="122" spans="2:65" s="11" customFormat="1" ht="22.5" customHeight="1">
      <c r="B122" s="159"/>
      <c r="C122" s="160"/>
      <c r="D122" s="160"/>
      <c r="E122" s="161" t="s">
        <v>5</v>
      </c>
      <c r="F122" s="257" t="s">
        <v>140</v>
      </c>
      <c r="G122" s="258"/>
      <c r="H122" s="258"/>
      <c r="I122" s="258"/>
      <c r="J122" s="160"/>
      <c r="K122" s="162">
        <v>158</v>
      </c>
      <c r="L122" s="160"/>
      <c r="M122" s="160"/>
      <c r="N122" s="160"/>
      <c r="O122" s="160"/>
      <c r="P122" s="160"/>
      <c r="Q122" s="160"/>
      <c r="R122" s="163"/>
      <c r="T122" s="164"/>
      <c r="U122" s="160"/>
      <c r="V122" s="160"/>
      <c r="W122" s="160"/>
      <c r="X122" s="160"/>
      <c r="Y122" s="160"/>
      <c r="Z122" s="160"/>
      <c r="AA122" s="165"/>
      <c r="AT122" s="166" t="s">
        <v>137</v>
      </c>
      <c r="AU122" s="166" t="s">
        <v>97</v>
      </c>
      <c r="AV122" s="11" t="s">
        <v>97</v>
      </c>
      <c r="AW122" s="11" t="s">
        <v>30</v>
      </c>
      <c r="AX122" s="11" t="s">
        <v>72</v>
      </c>
      <c r="AY122" s="166" t="s">
        <v>129</v>
      </c>
    </row>
    <row r="123" spans="2:65" s="12" customFormat="1" ht="22.5" customHeight="1">
      <c r="B123" s="167"/>
      <c r="C123" s="168"/>
      <c r="D123" s="168"/>
      <c r="E123" s="169" t="s">
        <v>5</v>
      </c>
      <c r="F123" s="259" t="s">
        <v>141</v>
      </c>
      <c r="G123" s="260"/>
      <c r="H123" s="260"/>
      <c r="I123" s="260"/>
      <c r="J123" s="168"/>
      <c r="K123" s="170">
        <v>158</v>
      </c>
      <c r="L123" s="168"/>
      <c r="M123" s="168"/>
      <c r="N123" s="168"/>
      <c r="O123" s="168"/>
      <c r="P123" s="168"/>
      <c r="Q123" s="168"/>
      <c r="R123" s="171"/>
      <c r="T123" s="172"/>
      <c r="U123" s="168"/>
      <c r="V123" s="168"/>
      <c r="W123" s="168"/>
      <c r="X123" s="168"/>
      <c r="Y123" s="168"/>
      <c r="Z123" s="168"/>
      <c r="AA123" s="173"/>
      <c r="AT123" s="174" t="s">
        <v>137</v>
      </c>
      <c r="AU123" s="174" t="s">
        <v>97</v>
      </c>
      <c r="AV123" s="12" t="s">
        <v>134</v>
      </c>
      <c r="AW123" s="12" t="s">
        <v>30</v>
      </c>
      <c r="AX123" s="12" t="s">
        <v>80</v>
      </c>
      <c r="AY123" s="174" t="s">
        <v>129</v>
      </c>
    </row>
    <row r="124" spans="2:65" s="1" customFormat="1" ht="31.5" customHeight="1">
      <c r="B124" s="141"/>
      <c r="C124" s="142" t="s">
        <v>97</v>
      </c>
      <c r="D124" s="142" t="s">
        <v>130</v>
      </c>
      <c r="E124" s="143" t="s">
        <v>142</v>
      </c>
      <c r="F124" s="246" t="s">
        <v>143</v>
      </c>
      <c r="G124" s="246"/>
      <c r="H124" s="246"/>
      <c r="I124" s="246"/>
      <c r="J124" s="144" t="s">
        <v>133</v>
      </c>
      <c r="K124" s="145">
        <v>158</v>
      </c>
      <c r="L124" s="247"/>
      <c r="M124" s="247"/>
      <c r="N124" s="247">
        <f>ROUND(L124*K124,2)</f>
        <v>0</v>
      </c>
      <c r="O124" s="247"/>
      <c r="P124" s="247"/>
      <c r="Q124" s="247"/>
      <c r="R124" s="146"/>
      <c r="T124" s="147" t="s">
        <v>5</v>
      </c>
      <c r="U124" s="44" t="s">
        <v>37</v>
      </c>
      <c r="V124" s="148">
        <v>0.27</v>
      </c>
      <c r="W124" s="148">
        <f>V124*K124</f>
        <v>42.660000000000004</v>
      </c>
      <c r="X124" s="148">
        <v>0</v>
      </c>
      <c r="Y124" s="148">
        <f>X124*K124</f>
        <v>0</v>
      </c>
      <c r="Z124" s="148">
        <v>0.32500000000000001</v>
      </c>
      <c r="AA124" s="149">
        <f>Z124*K124</f>
        <v>51.35</v>
      </c>
      <c r="AR124" s="21" t="s">
        <v>134</v>
      </c>
      <c r="AT124" s="21" t="s">
        <v>130</v>
      </c>
      <c r="AU124" s="21" t="s">
        <v>97</v>
      </c>
      <c r="AY124" s="21" t="s">
        <v>129</v>
      </c>
      <c r="BE124" s="150">
        <f>IF(U124="základní",N124,0)</f>
        <v>0</v>
      </c>
      <c r="BF124" s="150">
        <f>IF(U124="snížená",N124,0)</f>
        <v>0</v>
      </c>
      <c r="BG124" s="150">
        <f>IF(U124="zákl. přenesená",N124,0)</f>
        <v>0</v>
      </c>
      <c r="BH124" s="150">
        <f>IF(U124="sníž. přenesená",N124,0)</f>
        <v>0</v>
      </c>
      <c r="BI124" s="150">
        <f>IF(U124="nulová",N124,0)</f>
        <v>0</v>
      </c>
      <c r="BJ124" s="21" t="s">
        <v>80</v>
      </c>
      <c r="BK124" s="150">
        <f>ROUND(L124*K124,2)</f>
        <v>0</v>
      </c>
      <c r="BL124" s="21" t="s">
        <v>134</v>
      </c>
      <c r="BM124" s="21" t="s">
        <v>144</v>
      </c>
    </row>
    <row r="125" spans="2:65" s="11" customFormat="1" ht="22.5" customHeight="1">
      <c r="B125" s="159"/>
      <c r="C125" s="160"/>
      <c r="D125" s="160"/>
      <c r="E125" s="161" t="s">
        <v>5</v>
      </c>
      <c r="F125" s="261" t="s">
        <v>140</v>
      </c>
      <c r="G125" s="262"/>
      <c r="H125" s="262"/>
      <c r="I125" s="262"/>
      <c r="J125" s="160"/>
      <c r="K125" s="162">
        <v>158</v>
      </c>
      <c r="L125" s="160"/>
      <c r="M125" s="160"/>
      <c r="N125" s="160"/>
      <c r="O125" s="160"/>
      <c r="P125" s="160"/>
      <c r="Q125" s="160"/>
      <c r="R125" s="163"/>
      <c r="T125" s="164"/>
      <c r="U125" s="160"/>
      <c r="V125" s="160"/>
      <c r="W125" s="160"/>
      <c r="X125" s="160"/>
      <c r="Y125" s="160"/>
      <c r="Z125" s="160"/>
      <c r="AA125" s="165"/>
      <c r="AT125" s="166" t="s">
        <v>137</v>
      </c>
      <c r="AU125" s="166" t="s">
        <v>97</v>
      </c>
      <c r="AV125" s="11" t="s">
        <v>97</v>
      </c>
      <c r="AW125" s="11" t="s">
        <v>30</v>
      </c>
      <c r="AX125" s="11" t="s">
        <v>72</v>
      </c>
      <c r="AY125" s="166" t="s">
        <v>129</v>
      </c>
    </row>
    <row r="126" spans="2:65" s="12" customFormat="1" ht="22.5" customHeight="1">
      <c r="B126" s="167"/>
      <c r="C126" s="168"/>
      <c r="D126" s="168"/>
      <c r="E126" s="169" t="s">
        <v>5</v>
      </c>
      <c r="F126" s="259" t="s">
        <v>141</v>
      </c>
      <c r="G126" s="260"/>
      <c r="H126" s="260"/>
      <c r="I126" s="260"/>
      <c r="J126" s="168"/>
      <c r="K126" s="170">
        <v>158</v>
      </c>
      <c r="L126" s="168"/>
      <c r="M126" s="168"/>
      <c r="N126" s="168"/>
      <c r="O126" s="168"/>
      <c r="P126" s="168"/>
      <c r="Q126" s="168"/>
      <c r="R126" s="171"/>
      <c r="T126" s="172"/>
      <c r="U126" s="168"/>
      <c r="V126" s="168"/>
      <c r="W126" s="168"/>
      <c r="X126" s="168"/>
      <c r="Y126" s="168"/>
      <c r="Z126" s="168"/>
      <c r="AA126" s="173"/>
      <c r="AT126" s="174" t="s">
        <v>137</v>
      </c>
      <c r="AU126" s="174" t="s">
        <v>97</v>
      </c>
      <c r="AV126" s="12" t="s">
        <v>134</v>
      </c>
      <c r="AW126" s="12" t="s">
        <v>30</v>
      </c>
      <c r="AX126" s="12" t="s">
        <v>80</v>
      </c>
      <c r="AY126" s="174" t="s">
        <v>129</v>
      </c>
    </row>
    <row r="127" spans="2:65" s="1" customFormat="1" ht="31.5" customHeight="1">
      <c r="B127" s="141"/>
      <c r="C127" s="142" t="s">
        <v>145</v>
      </c>
      <c r="D127" s="142" t="s">
        <v>130</v>
      </c>
      <c r="E127" s="143" t="s">
        <v>146</v>
      </c>
      <c r="F127" s="246" t="s">
        <v>147</v>
      </c>
      <c r="G127" s="246"/>
      <c r="H127" s="246"/>
      <c r="I127" s="246"/>
      <c r="J127" s="144" t="s">
        <v>133</v>
      </c>
      <c r="K127" s="145">
        <v>158</v>
      </c>
      <c r="L127" s="247"/>
      <c r="M127" s="247"/>
      <c r="N127" s="247">
        <f>ROUND(L127*K127,2)</f>
        <v>0</v>
      </c>
      <c r="O127" s="247"/>
      <c r="P127" s="247"/>
      <c r="Q127" s="247"/>
      <c r="R127" s="146"/>
      <c r="T127" s="147" t="s">
        <v>5</v>
      </c>
      <c r="U127" s="44" t="s">
        <v>37</v>
      </c>
      <c r="V127" s="148">
        <v>0.108</v>
      </c>
      <c r="W127" s="148">
        <f>V127*K127</f>
        <v>17.064</v>
      </c>
      <c r="X127" s="148">
        <v>0</v>
      </c>
      <c r="Y127" s="148">
        <f>X127*K127</f>
        <v>0</v>
      </c>
      <c r="Z127" s="148">
        <v>0.22</v>
      </c>
      <c r="AA127" s="149">
        <f>Z127*K127</f>
        <v>34.76</v>
      </c>
      <c r="AR127" s="21" t="s">
        <v>134</v>
      </c>
      <c r="AT127" s="21" t="s">
        <v>130</v>
      </c>
      <c r="AU127" s="21" t="s">
        <v>97</v>
      </c>
      <c r="AY127" s="21" t="s">
        <v>129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80</v>
      </c>
      <c r="BK127" s="150">
        <f>ROUND(L127*K127,2)</f>
        <v>0</v>
      </c>
      <c r="BL127" s="21" t="s">
        <v>134</v>
      </c>
      <c r="BM127" s="21" t="s">
        <v>148</v>
      </c>
    </row>
    <row r="128" spans="2:65" s="11" customFormat="1" ht="22.5" customHeight="1">
      <c r="B128" s="159"/>
      <c r="C128" s="160"/>
      <c r="D128" s="160"/>
      <c r="E128" s="161" t="s">
        <v>5</v>
      </c>
      <c r="F128" s="261" t="s">
        <v>140</v>
      </c>
      <c r="G128" s="262"/>
      <c r="H128" s="262"/>
      <c r="I128" s="262"/>
      <c r="J128" s="160"/>
      <c r="K128" s="162">
        <v>158</v>
      </c>
      <c r="L128" s="160"/>
      <c r="M128" s="160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137</v>
      </c>
      <c r="AU128" s="166" t="s">
        <v>97</v>
      </c>
      <c r="AV128" s="11" t="s">
        <v>97</v>
      </c>
      <c r="AW128" s="11" t="s">
        <v>30</v>
      </c>
      <c r="AX128" s="11" t="s">
        <v>72</v>
      </c>
      <c r="AY128" s="166" t="s">
        <v>129</v>
      </c>
    </row>
    <row r="129" spans="2:65" s="12" customFormat="1" ht="22.5" customHeight="1">
      <c r="B129" s="167"/>
      <c r="C129" s="168"/>
      <c r="D129" s="168"/>
      <c r="E129" s="169" t="s">
        <v>5</v>
      </c>
      <c r="F129" s="259" t="s">
        <v>141</v>
      </c>
      <c r="G129" s="260"/>
      <c r="H129" s="260"/>
      <c r="I129" s="260"/>
      <c r="J129" s="168"/>
      <c r="K129" s="170">
        <v>158</v>
      </c>
      <c r="L129" s="168"/>
      <c r="M129" s="168"/>
      <c r="N129" s="168"/>
      <c r="O129" s="168"/>
      <c r="P129" s="168"/>
      <c r="Q129" s="168"/>
      <c r="R129" s="171"/>
      <c r="T129" s="172"/>
      <c r="U129" s="168"/>
      <c r="V129" s="168"/>
      <c r="W129" s="168"/>
      <c r="X129" s="168"/>
      <c r="Y129" s="168"/>
      <c r="Z129" s="168"/>
      <c r="AA129" s="173"/>
      <c r="AT129" s="174" t="s">
        <v>137</v>
      </c>
      <c r="AU129" s="174" t="s">
        <v>97</v>
      </c>
      <c r="AV129" s="12" t="s">
        <v>134</v>
      </c>
      <c r="AW129" s="12" t="s">
        <v>30</v>
      </c>
      <c r="AX129" s="12" t="s">
        <v>80</v>
      </c>
      <c r="AY129" s="174" t="s">
        <v>129</v>
      </c>
    </row>
    <row r="130" spans="2:65" s="1" customFormat="1" ht="22.5" customHeight="1">
      <c r="B130" s="141"/>
      <c r="C130" s="142" t="s">
        <v>134</v>
      </c>
      <c r="D130" s="142" t="s">
        <v>130</v>
      </c>
      <c r="E130" s="143" t="s">
        <v>149</v>
      </c>
      <c r="F130" s="246" t="s">
        <v>150</v>
      </c>
      <c r="G130" s="246"/>
      <c r="H130" s="246"/>
      <c r="I130" s="246"/>
      <c r="J130" s="144" t="s">
        <v>151</v>
      </c>
      <c r="K130" s="145">
        <v>6</v>
      </c>
      <c r="L130" s="247"/>
      <c r="M130" s="247"/>
      <c r="N130" s="247">
        <f>ROUND(L130*K130,2)</f>
        <v>0</v>
      </c>
      <c r="O130" s="247"/>
      <c r="P130" s="247"/>
      <c r="Q130" s="247"/>
      <c r="R130" s="146"/>
      <c r="T130" s="147" t="s">
        <v>5</v>
      </c>
      <c r="U130" s="44" t="s">
        <v>37</v>
      </c>
      <c r="V130" s="148">
        <v>0.13300000000000001</v>
      </c>
      <c r="W130" s="148">
        <f>V130*K130</f>
        <v>0.79800000000000004</v>
      </c>
      <c r="X130" s="148">
        <v>0</v>
      </c>
      <c r="Y130" s="148">
        <f>X130*K130</f>
        <v>0</v>
      </c>
      <c r="Z130" s="148">
        <v>0.20499999999999999</v>
      </c>
      <c r="AA130" s="149">
        <f>Z130*K130</f>
        <v>1.23</v>
      </c>
      <c r="AR130" s="21" t="s">
        <v>134</v>
      </c>
      <c r="AT130" s="21" t="s">
        <v>130</v>
      </c>
      <c r="AU130" s="21" t="s">
        <v>97</v>
      </c>
      <c r="AY130" s="21" t="s">
        <v>129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80</v>
      </c>
      <c r="BK130" s="150">
        <f>ROUND(L130*K130,2)</f>
        <v>0</v>
      </c>
      <c r="BL130" s="21" t="s">
        <v>134</v>
      </c>
      <c r="BM130" s="21" t="s">
        <v>152</v>
      </c>
    </row>
    <row r="131" spans="2:65" s="11" customFormat="1" ht="22.5" customHeight="1">
      <c r="B131" s="159"/>
      <c r="C131" s="160"/>
      <c r="D131" s="160"/>
      <c r="E131" s="161" t="s">
        <v>5</v>
      </c>
      <c r="F131" s="261" t="s">
        <v>153</v>
      </c>
      <c r="G131" s="262"/>
      <c r="H131" s="262"/>
      <c r="I131" s="262"/>
      <c r="J131" s="160"/>
      <c r="K131" s="162">
        <v>6</v>
      </c>
      <c r="L131" s="160"/>
      <c r="M131" s="160"/>
      <c r="N131" s="160"/>
      <c r="O131" s="160"/>
      <c r="P131" s="160"/>
      <c r="Q131" s="160"/>
      <c r="R131" s="163"/>
      <c r="T131" s="164"/>
      <c r="U131" s="160"/>
      <c r="V131" s="160"/>
      <c r="W131" s="160"/>
      <c r="X131" s="160"/>
      <c r="Y131" s="160"/>
      <c r="Z131" s="160"/>
      <c r="AA131" s="165"/>
      <c r="AT131" s="166" t="s">
        <v>137</v>
      </c>
      <c r="AU131" s="166" t="s">
        <v>97</v>
      </c>
      <c r="AV131" s="11" t="s">
        <v>97</v>
      </c>
      <c r="AW131" s="11" t="s">
        <v>30</v>
      </c>
      <c r="AX131" s="11" t="s">
        <v>72</v>
      </c>
      <c r="AY131" s="166" t="s">
        <v>129</v>
      </c>
    </row>
    <row r="132" spans="2:65" s="12" customFormat="1" ht="22.5" customHeight="1">
      <c r="B132" s="167"/>
      <c r="C132" s="168"/>
      <c r="D132" s="168"/>
      <c r="E132" s="169" t="s">
        <v>5</v>
      </c>
      <c r="F132" s="259" t="s">
        <v>141</v>
      </c>
      <c r="G132" s="260"/>
      <c r="H132" s="260"/>
      <c r="I132" s="260"/>
      <c r="J132" s="168"/>
      <c r="K132" s="170">
        <v>6</v>
      </c>
      <c r="L132" s="168"/>
      <c r="M132" s="168"/>
      <c r="N132" s="168"/>
      <c r="O132" s="168"/>
      <c r="P132" s="168"/>
      <c r="Q132" s="168"/>
      <c r="R132" s="171"/>
      <c r="T132" s="172"/>
      <c r="U132" s="168"/>
      <c r="V132" s="168"/>
      <c r="W132" s="168"/>
      <c r="X132" s="168"/>
      <c r="Y132" s="168"/>
      <c r="Z132" s="168"/>
      <c r="AA132" s="173"/>
      <c r="AT132" s="174" t="s">
        <v>137</v>
      </c>
      <c r="AU132" s="174" t="s">
        <v>97</v>
      </c>
      <c r="AV132" s="12" t="s">
        <v>134</v>
      </c>
      <c r="AW132" s="12" t="s">
        <v>30</v>
      </c>
      <c r="AX132" s="12" t="s">
        <v>80</v>
      </c>
      <c r="AY132" s="174" t="s">
        <v>129</v>
      </c>
    </row>
    <row r="133" spans="2:65" s="1" customFormat="1" ht="31.5" customHeight="1">
      <c r="B133" s="141"/>
      <c r="C133" s="142" t="s">
        <v>154</v>
      </c>
      <c r="D133" s="142" t="s">
        <v>130</v>
      </c>
      <c r="E133" s="143" t="s">
        <v>155</v>
      </c>
      <c r="F133" s="246" t="s">
        <v>156</v>
      </c>
      <c r="G133" s="246"/>
      <c r="H133" s="246"/>
      <c r="I133" s="246"/>
      <c r="J133" s="144" t="s">
        <v>157</v>
      </c>
      <c r="K133" s="145">
        <v>11.94</v>
      </c>
      <c r="L133" s="247"/>
      <c r="M133" s="247"/>
      <c r="N133" s="247">
        <f>ROUND(L133*K133,2)</f>
        <v>0</v>
      </c>
      <c r="O133" s="247"/>
      <c r="P133" s="247"/>
      <c r="Q133" s="247"/>
      <c r="R133" s="146"/>
      <c r="T133" s="147" t="s">
        <v>5</v>
      </c>
      <c r="U133" s="44" t="s">
        <v>37</v>
      </c>
      <c r="V133" s="148">
        <v>0.43099999999999999</v>
      </c>
      <c r="W133" s="148">
        <f>V133*K133</f>
        <v>5.1461399999999999</v>
      </c>
      <c r="X133" s="148">
        <v>0</v>
      </c>
      <c r="Y133" s="148">
        <f>X133*K133</f>
        <v>0</v>
      </c>
      <c r="Z133" s="148">
        <v>0</v>
      </c>
      <c r="AA133" s="149">
        <f>Z133*K133</f>
        <v>0</v>
      </c>
      <c r="AR133" s="21" t="s">
        <v>134</v>
      </c>
      <c r="AT133" s="21" t="s">
        <v>130</v>
      </c>
      <c r="AU133" s="21" t="s">
        <v>97</v>
      </c>
      <c r="AY133" s="21" t="s">
        <v>129</v>
      </c>
      <c r="BE133" s="150">
        <f>IF(U133="základní",N133,0)</f>
        <v>0</v>
      </c>
      <c r="BF133" s="150">
        <f>IF(U133="snížená",N133,0)</f>
        <v>0</v>
      </c>
      <c r="BG133" s="150">
        <f>IF(U133="zákl. přenesená",N133,0)</f>
        <v>0</v>
      </c>
      <c r="BH133" s="150">
        <f>IF(U133="sníž. přenesená",N133,0)</f>
        <v>0</v>
      </c>
      <c r="BI133" s="150">
        <f>IF(U133="nulová",N133,0)</f>
        <v>0</v>
      </c>
      <c r="BJ133" s="21" t="s">
        <v>80</v>
      </c>
      <c r="BK133" s="150">
        <f>ROUND(L133*K133,2)</f>
        <v>0</v>
      </c>
      <c r="BL133" s="21" t="s">
        <v>134</v>
      </c>
      <c r="BM133" s="21" t="s">
        <v>158</v>
      </c>
    </row>
    <row r="134" spans="2:65" s="11" customFormat="1" ht="22.5" customHeight="1">
      <c r="B134" s="159"/>
      <c r="C134" s="160"/>
      <c r="D134" s="160"/>
      <c r="E134" s="161" t="s">
        <v>5</v>
      </c>
      <c r="F134" s="261" t="s">
        <v>159</v>
      </c>
      <c r="G134" s="262"/>
      <c r="H134" s="262"/>
      <c r="I134" s="262"/>
      <c r="J134" s="160"/>
      <c r="K134" s="162">
        <v>28.81</v>
      </c>
      <c r="L134" s="160"/>
      <c r="M134" s="160"/>
      <c r="N134" s="160"/>
      <c r="O134" s="160"/>
      <c r="P134" s="160"/>
      <c r="Q134" s="160"/>
      <c r="R134" s="163"/>
      <c r="T134" s="164"/>
      <c r="U134" s="160"/>
      <c r="V134" s="160"/>
      <c r="W134" s="160"/>
      <c r="X134" s="160"/>
      <c r="Y134" s="160"/>
      <c r="Z134" s="160"/>
      <c r="AA134" s="165"/>
      <c r="AT134" s="166" t="s">
        <v>137</v>
      </c>
      <c r="AU134" s="166" t="s">
        <v>97</v>
      </c>
      <c r="AV134" s="11" t="s">
        <v>97</v>
      </c>
      <c r="AW134" s="11" t="s">
        <v>30</v>
      </c>
      <c r="AX134" s="11" t="s">
        <v>72</v>
      </c>
      <c r="AY134" s="166" t="s">
        <v>129</v>
      </c>
    </row>
    <row r="135" spans="2:65" s="11" customFormat="1" ht="22.5" customHeight="1">
      <c r="B135" s="159"/>
      <c r="C135" s="160"/>
      <c r="D135" s="160"/>
      <c r="E135" s="161" t="s">
        <v>5</v>
      </c>
      <c r="F135" s="257" t="s">
        <v>160</v>
      </c>
      <c r="G135" s="258"/>
      <c r="H135" s="258"/>
      <c r="I135" s="258"/>
      <c r="J135" s="160"/>
      <c r="K135" s="162">
        <v>8.16</v>
      </c>
      <c r="L135" s="160"/>
      <c r="M135" s="160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137</v>
      </c>
      <c r="AU135" s="166" t="s">
        <v>97</v>
      </c>
      <c r="AV135" s="11" t="s">
        <v>97</v>
      </c>
      <c r="AW135" s="11" t="s">
        <v>30</v>
      </c>
      <c r="AX135" s="11" t="s">
        <v>72</v>
      </c>
      <c r="AY135" s="166" t="s">
        <v>129</v>
      </c>
    </row>
    <row r="136" spans="2:65" s="13" customFormat="1" ht="22.5" customHeight="1">
      <c r="B136" s="175"/>
      <c r="C136" s="176"/>
      <c r="D136" s="176"/>
      <c r="E136" s="177" t="s">
        <v>5</v>
      </c>
      <c r="F136" s="263" t="s">
        <v>161</v>
      </c>
      <c r="G136" s="264"/>
      <c r="H136" s="264"/>
      <c r="I136" s="264"/>
      <c r="J136" s="176"/>
      <c r="K136" s="178">
        <v>36.97</v>
      </c>
      <c r="L136" s="176"/>
      <c r="M136" s="176"/>
      <c r="N136" s="176"/>
      <c r="O136" s="176"/>
      <c r="P136" s="176"/>
      <c r="Q136" s="176"/>
      <c r="R136" s="179"/>
      <c r="T136" s="180"/>
      <c r="U136" s="176"/>
      <c r="V136" s="176"/>
      <c r="W136" s="176"/>
      <c r="X136" s="176"/>
      <c r="Y136" s="176"/>
      <c r="Z136" s="176"/>
      <c r="AA136" s="181"/>
      <c r="AT136" s="182" t="s">
        <v>137</v>
      </c>
      <c r="AU136" s="182" t="s">
        <v>97</v>
      </c>
      <c r="AV136" s="13" t="s">
        <v>145</v>
      </c>
      <c r="AW136" s="13" t="s">
        <v>30</v>
      </c>
      <c r="AX136" s="13" t="s">
        <v>72</v>
      </c>
      <c r="AY136" s="182" t="s">
        <v>129</v>
      </c>
    </row>
    <row r="137" spans="2:65" s="10" customFormat="1" ht="22.5" customHeight="1">
      <c r="B137" s="151"/>
      <c r="C137" s="152"/>
      <c r="D137" s="152"/>
      <c r="E137" s="153" t="s">
        <v>5</v>
      </c>
      <c r="F137" s="255" t="s">
        <v>162</v>
      </c>
      <c r="G137" s="256"/>
      <c r="H137" s="256"/>
      <c r="I137" s="256"/>
      <c r="J137" s="152"/>
      <c r="K137" s="154" t="s">
        <v>5</v>
      </c>
      <c r="L137" s="152"/>
      <c r="M137" s="152"/>
      <c r="N137" s="152"/>
      <c r="O137" s="152"/>
      <c r="P137" s="152"/>
      <c r="Q137" s="152"/>
      <c r="R137" s="155"/>
      <c r="T137" s="156"/>
      <c r="U137" s="152"/>
      <c r="V137" s="152"/>
      <c r="W137" s="152"/>
      <c r="X137" s="152"/>
      <c r="Y137" s="152"/>
      <c r="Z137" s="152"/>
      <c r="AA137" s="157"/>
      <c r="AT137" s="158" t="s">
        <v>137</v>
      </c>
      <c r="AU137" s="158" t="s">
        <v>97</v>
      </c>
      <c r="AV137" s="10" t="s">
        <v>80</v>
      </c>
      <c r="AW137" s="10" t="s">
        <v>30</v>
      </c>
      <c r="AX137" s="10" t="s">
        <v>72</v>
      </c>
      <c r="AY137" s="158" t="s">
        <v>129</v>
      </c>
    </row>
    <row r="138" spans="2:65" s="11" customFormat="1" ht="22.5" customHeight="1">
      <c r="B138" s="159"/>
      <c r="C138" s="160"/>
      <c r="D138" s="160"/>
      <c r="E138" s="161" t="s">
        <v>5</v>
      </c>
      <c r="F138" s="257" t="s">
        <v>163</v>
      </c>
      <c r="G138" s="258"/>
      <c r="H138" s="258"/>
      <c r="I138" s="258"/>
      <c r="J138" s="160"/>
      <c r="K138" s="162">
        <v>-24.79</v>
      </c>
      <c r="L138" s="160"/>
      <c r="M138" s="160"/>
      <c r="N138" s="160"/>
      <c r="O138" s="160"/>
      <c r="P138" s="160"/>
      <c r="Q138" s="160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137</v>
      </c>
      <c r="AU138" s="166" t="s">
        <v>97</v>
      </c>
      <c r="AV138" s="11" t="s">
        <v>97</v>
      </c>
      <c r="AW138" s="11" t="s">
        <v>30</v>
      </c>
      <c r="AX138" s="11" t="s">
        <v>72</v>
      </c>
      <c r="AY138" s="166" t="s">
        <v>129</v>
      </c>
    </row>
    <row r="139" spans="2:65" s="11" customFormat="1" ht="22.5" customHeight="1">
      <c r="B139" s="159"/>
      <c r="C139" s="160"/>
      <c r="D139" s="160"/>
      <c r="E139" s="161" t="s">
        <v>5</v>
      </c>
      <c r="F139" s="257" t="s">
        <v>164</v>
      </c>
      <c r="G139" s="258"/>
      <c r="H139" s="258"/>
      <c r="I139" s="258"/>
      <c r="J139" s="160"/>
      <c r="K139" s="162">
        <v>-0.24</v>
      </c>
      <c r="L139" s="160"/>
      <c r="M139" s="160"/>
      <c r="N139" s="160"/>
      <c r="O139" s="160"/>
      <c r="P139" s="160"/>
      <c r="Q139" s="160"/>
      <c r="R139" s="163"/>
      <c r="T139" s="164"/>
      <c r="U139" s="160"/>
      <c r="V139" s="160"/>
      <c r="W139" s="160"/>
      <c r="X139" s="160"/>
      <c r="Y139" s="160"/>
      <c r="Z139" s="160"/>
      <c r="AA139" s="165"/>
      <c r="AT139" s="166" t="s">
        <v>137</v>
      </c>
      <c r="AU139" s="166" t="s">
        <v>97</v>
      </c>
      <c r="AV139" s="11" t="s">
        <v>97</v>
      </c>
      <c r="AW139" s="11" t="s">
        <v>30</v>
      </c>
      <c r="AX139" s="11" t="s">
        <v>72</v>
      </c>
      <c r="AY139" s="166" t="s">
        <v>129</v>
      </c>
    </row>
    <row r="140" spans="2:65" s="13" customFormat="1" ht="22.5" customHeight="1">
      <c r="B140" s="175"/>
      <c r="C140" s="176"/>
      <c r="D140" s="176"/>
      <c r="E140" s="177" t="s">
        <v>5</v>
      </c>
      <c r="F140" s="263" t="s">
        <v>161</v>
      </c>
      <c r="G140" s="264"/>
      <c r="H140" s="264"/>
      <c r="I140" s="264"/>
      <c r="J140" s="176"/>
      <c r="K140" s="178">
        <v>-25.03</v>
      </c>
      <c r="L140" s="176"/>
      <c r="M140" s="176"/>
      <c r="N140" s="176"/>
      <c r="O140" s="176"/>
      <c r="P140" s="176"/>
      <c r="Q140" s="176"/>
      <c r="R140" s="179"/>
      <c r="T140" s="180"/>
      <c r="U140" s="176"/>
      <c r="V140" s="176"/>
      <c r="W140" s="176"/>
      <c r="X140" s="176"/>
      <c r="Y140" s="176"/>
      <c r="Z140" s="176"/>
      <c r="AA140" s="181"/>
      <c r="AT140" s="182" t="s">
        <v>137</v>
      </c>
      <c r="AU140" s="182" t="s">
        <v>97</v>
      </c>
      <c r="AV140" s="13" t="s">
        <v>145</v>
      </c>
      <c r="AW140" s="13" t="s">
        <v>30</v>
      </c>
      <c r="AX140" s="13" t="s">
        <v>72</v>
      </c>
      <c r="AY140" s="182" t="s">
        <v>129</v>
      </c>
    </row>
    <row r="141" spans="2:65" s="12" customFormat="1" ht="22.5" customHeight="1">
      <c r="B141" s="167"/>
      <c r="C141" s="168"/>
      <c r="D141" s="168"/>
      <c r="E141" s="169" t="s">
        <v>5</v>
      </c>
      <c r="F141" s="259" t="s">
        <v>141</v>
      </c>
      <c r="G141" s="260"/>
      <c r="H141" s="260"/>
      <c r="I141" s="260"/>
      <c r="J141" s="168"/>
      <c r="K141" s="170">
        <v>11.94</v>
      </c>
      <c r="L141" s="168"/>
      <c r="M141" s="168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137</v>
      </c>
      <c r="AU141" s="174" t="s">
        <v>97</v>
      </c>
      <c r="AV141" s="12" t="s">
        <v>134</v>
      </c>
      <c r="AW141" s="12" t="s">
        <v>30</v>
      </c>
      <c r="AX141" s="12" t="s">
        <v>80</v>
      </c>
      <c r="AY141" s="174" t="s">
        <v>129</v>
      </c>
    </row>
    <row r="142" spans="2:65" s="1" customFormat="1" ht="31.5" customHeight="1">
      <c r="B142" s="141"/>
      <c r="C142" s="142" t="s">
        <v>165</v>
      </c>
      <c r="D142" s="142" t="s">
        <v>130</v>
      </c>
      <c r="E142" s="143" t="s">
        <v>166</v>
      </c>
      <c r="F142" s="246" t="s">
        <v>167</v>
      </c>
      <c r="G142" s="246"/>
      <c r="H142" s="246"/>
      <c r="I142" s="246"/>
      <c r="J142" s="144" t="s">
        <v>157</v>
      </c>
      <c r="K142" s="145">
        <v>3.5819999999999999</v>
      </c>
      <c r="L142" s="247"/>
      <c r="M142" s="247"/>
      <c r="N142" s="247">
        <f>ROUND(L142*K142,2)</f>
        <v>0</v>
      </c>
      <c r="O142" s="247"/>
      <c r="P142" s="247"/>
      <c r="Q142" s="247"/>
      <c r="R142" s="146"/>
      <c r="T142" s="147" t="s">
        <v>5</v>
      </c>
      <c r="U142" s="44" t="s">
        <v>37</v>
      </c>
      <c r="V142" s="148">
        <v>8.3000000000000004E-2</v>
      </c>
      <c r="W142" s="148">
        <f>V142*K142</f>
        <v>0.29730600000000001</v>
      </c>
      <c r="X142" s="148">
        <v>0</v>
      </c>
      <c r="Y142" s="148">
        <f>X142*K142</f>
        <v>0</v>
      </c>
      <c r="Z142" s="148">
        <v>0</v>
      </c>
      <c r="AA142" s="149">
        <f>Z142*K142</f>
        <v>0</v>
      </c>
      <c r="AR142" s="21" t="s">
        <v>134</v>
      </c>
      <c r="AT142" s="21" t="s">
        <v>130</v>
      </c>
      <c r="AU142" s="21" t="s">
        <v>97</v>
      </c>
      <c r="AY142" s="21" t="s">
        <v>129</v>
      </c>
      <c r="BE142" s="150">
        <f>IF(U142="základní",N142,0)</f>
        <v>0</v>
      </c>
      <c r="BF142" s="150">
        <f>IF(U142="snížená",N142,0)</f>
        <v>0</v>
      </c>
      <c r="BG142" s="150">
        <f>IF(U142="zákl. přenesená",N142,0)</f>
        <v>0</v>
      </c>
      <c r="BH142" s="150">
        <f>IF(U142="sníž. přenesená",N142,0)</f>
        <v>0</v>
      </c>
      <c r="BI142" s="150">
        <f>IF(U142="nulová",N142,0)</f>
        <v>0</v>
      </c>
      <c r="BJ142" s="21" t="s">
        <v>80</v>
      </c>
      <c r="BK142" s="150">
        <f>ROUND(L142*K142,2)</f>
        <v>0</v>
      </c>
      <c r="BL142" s="21" t="s">
        <v>134</v>
      </c>
      <c r="BM142" s="21" t="s">
        <v>168</v>
      </c>
    </row>
    <row r="143" spans="2:65" s="11" customFormat="1" ht="22.5" customHeight="1">
      <c r="B143" s="159"/>
      <c r="C143" s="160"/>
      <c r="D143" s="160"/>
      <c r="E143" s="161" t="s">
        <v>5</v>
      </c>
      <c r="F143" s="261" t="s">
        <v>169</v>
      </c>
      <c r="G143" s="262"/>
      <c r="H143" s="262"/>
      <c r="I143" s="262"/>
      <c r="J143" s="160"/>
      <c r="K143" s="162">
        <v>3.5819999999999999</v>
      </c>
      <c r="L143" s="160"/>
      <c r="M143" s="160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137</v>
      </c>
      <c r="AU143" s="166" t="s">
        <v>97</v>
      </c>
      <c r="AV143" s="11" t="s">
        <v>97</v>
      </c>
      <c r="AW143" s="11" t="s">
        <v>30</v>
      </c>
      <c r="AX143" s="11" t="s">
        <v>72</v>
      </c>
      <c r="AY143" s="166" t="s">
        <v>129</v>
      </c>
    </row>
    <row r="144" spans="2:65" s="12" customFormat="1" ht="22.5" customHeight="1">
      <c r="B144" s="167"/>
      <c r="C144" s="168"/>
      <c r="D144" s="168"/>
      <c r="E144" s="169" t="s">
        <v>5</v>
      </c>
      <c r="F144" s="259" t="s">
        <v>141</v>
      </c>
      <c r="G144" s="260"/>
      <c r="H144" s="260"/>
      <c r="I144" s="260"/>
      <c r="J144" s="168"/>
      <c r="K144" s="170">
        <v>3.5819999999999999</v>
      </c>
      <c r="L144" s="168"/>
      <c r="M144" s="168"/>
      <c r="N144" s="168"/>
      <c r="O144" s="168"/>
      <c r="P144" s="168"/>
      <c r="Q144" s="168"/>
      <c r="R144" s="171"/>
      <c r="T144" s="172"/>
      <c r="U144" s="168"/>
      <c r="V144" s="168"/>
      <c r="W144" s="168"/>
      <c r="X144" s="168"/>
      <c r="Y144" s="168"/>
      <c r="Z144" s="168"/>
      <c r="AA144" s="173"/>
      <c r="AT144" s="174" t="s">
        <v>137</v>
      </c>
      <c r="AU144" s="174" t="s">
        <v>97</v>
      </c>
      <c r="AV144" s="12" t="s">
        <v>134</v>
      </c>
      <c r="AW144" s="12" t="s">
        <v>30</v>
      </c>
      <c r="AX144" s="12" t="s">
        <v>80</v>
      </c>
      <c r="AY144" s="174" t="s">
        <v>129</v>
      </c>
    </row>
    <row r="145" spans="2:65" s="1" customFormat="1" ht="31.5" customHeight="1">
      <c r="B145" s="141"/>
      <c r="C145" s="142" t="s">
        <v>170</v>
      </c>
      <c r="D145" s="142" t="s">
        <v>130</v>
      </c>
      <c r="E145" s="143" t="s">
        <v>171</v>
      </c>
      <c r="F145" s="246" t="s">
        <v>172</v>
      </c>
      <c r="G145" s="246"/>
      <c r="H145" s="246"/>
      <c r="I145" s="246"/>
      <c r="J145" s="144" t="s">
        <v>157</v>
      </c>
      <c r="K145" s="145">
        <v>11.94</v>
      </c>
      <c r="L145" s="247"/>
      <c r="M145" s="247"/>
      <c r="N145" s="247">
        <f>ROUND(L145*K145,2)</f>
        <v>0</v>
      </c>
      <c r="O145" s="247"/>
      <c r="P145" s="247"/>
      <c r="Q145" s="247"/>
      <c r="R145" s="146"/>
      <c r="T145" s="147" t="s">
        <v>5</v>
      </c>
      <c r="U145" s="44" t="s">
        <v>37</v>
      </c>
      <c r="V145" s="148">
        <v>8.3000000000000004E-2</v>
      </c>
      <c r="W145" s="148">
        <f>V145*K145</f>
        <v>0.99102000000000001</v>
      </c>
      <c r="X145" s="148">
        <v>0</v>
      </c>
      <c r="Y145" s="148">
        <f>X145*K145</f>
        <v>0</v>
      </c>
      <c r="Z145" s="148">
        <v>0</v>
      </c>
      <c r="AA145" s="149">
        <f>Z145*K145</f>
        <v>0</v>
      </c>
      <c r="AR145" s="21" t="s">
        <v>134</v>
      </c>
      <c r="AT145" s="21" t="s">
        <v>130</v>
      </c>
      <c r="AU145" s="21" t="s">
        <v>97</v>
      </c>
      <c r="AY145" s="21" t="s">
        <v>129</v>
      </c>
      <c r="BE145" s="150">
        <f>IF(U145="základní",N145,0)</f>
        <v>0</v>
      </c>
      <c r="BF145" s="150">
        <f>IF(U145="snížená",N145,0)</f>
        <v>0</v>
      </c>
      <c r="BG145" s="150">
        <f>IF(U145="zákl. přenesená",N145,0)</f>
        <v>0</v>
      </c>
      <c r="BH145" s="150">
        <f>IF(U145="sníž. přenesená",N145,0)</f>
        <v>0</v>
      </c>
      <c r="BI145" s="150">
        <f>IF(U145="nulová",N145,0)</f>
        <v>0</v>
      </c>
      <c r="BJ145" s="21" t="s">
        <v>80</v>
      </c>
      <c r="BK145" s="150">
        <f>ROUND(L145*K145,2)</f>
        <v>0</v>
      </c>
      <c r="BL145" s="21" t="s">
        <v>134</v>
      </c>
      <c r="BM145" s="21" t="s">
        <v>173</v>
      </c>
    </row>
    <row r="146" spans="2:65" s="11" customFormat="1" ht="22.5" customHeight="1">
      <c r="B146" s="159"/>
      <c r="C146" s="160"/>
      <c r="D146" s="160"/>
      <c r="E146" s="161" t="s">
        <v>5</v>
      </c>
      <c r="F146" s="261" t="s">
        <v>174</v>
      </c>
      <c r="G146" s="262"/>
      <c r="H146" s="262"/>
      <c r="I146" s="262"/>
      <c r="J146" s="160"/>
      <c r="K146" s="162">
        <v>11.94</v>
      </c>
      <c r="L146" s="160"/>
      <c r="M146" s="160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137</v>
      </c>
      <c r="AU146" s="166" t="s">
        <v>97</v>
      </c>
      <c r="AV146" s="11" t="s">
        <v>97</v>
      </c>
      <c r="AW146" s="11" t="s">
        <v>30</v>
      </c>
      <c r="AX146" s="11" t="s">
        <v>72</v>
      </c>
      <c r="AY146" s="166" t="s">
        <v>129</v>
      </c>
    </row>
    <row r="147" spans="2:65" s="12" customFormat="1" ht="22.5" customHeight="1">
      <c r="B147" s="167"/>
      <c r="C147" s="168"/>
      <c r="D147" s="168"/>
      <c r="E147" s="169" t="s">
        <v>5</v>
      </c>
      <c r="F147" s="259" t="s">
        <v>141</v>
      </c>
      <c r="G147" s="260"/>
      <c r="H147" s="260"/>
      <c r="I147" s="260"/>
      <c r="J147" s="168"/>
      <c r="K147" s="170">
        <v>11.94</v>
      </c>
      <c r="L147" s="168"/>
      <c r="M147" s="168"/>
      <c r="N147" s="168"/>
      <c r="O147" s="168"/>
      <c r="P147" s="168"/>
      <c r="Q147" s="168"/>
      <c r="R147" s="171"/>
      <c r="T147" s="172"/>
      <c r="U147" s="168"/>
      <c r="V147" s="168"/>
      <c r="W147" s="168"/>
      <c r="X147" s="168"/>
      <c r="Y147" s="168"/>
      <c r="Z147" s="168"/>
      <c r="AA147" s="173"/>
      <c r="AT147" s="174" t="s">
        <v>137</v>
      </c>
      <c r="AU147" s="174" t="s">
        <v>97</v>
      </c>
      <c r="AV147" s="12" t="s">
        <v>134</v>
      </c>
      <c r="AW147" s="12" t="s">
        <v>30</v>
      </c>
      <c r="AX147" s="12" t="s">
        <v>80</v>
      </c>
      <c r="AY147" s="174" t="s">
        <v>129</v>
      </c>
    </row>
    <row r="148" spans="2:65" s="1" customFormat="1" ht="44.25" customHeight="1">
      <c r="B148" s="141"/>
      <c r="C148" s="142" t="s">
        <v>175</v>
      </c>
      <c r="D148" s="142" t="s">
        <v>130</v>
      </c>
      <c r="E148" s="143" t="s">
        <v>176</v>
      </c>
      <c r="F148" s="246" t="s">
        <v>177</v>
      </c>
      <c r="G148" s="246"/>
      <c r="H148" s="246"/>
      <c r="I148" s="246"/>
      <c r="J148" s="144" t="s">
        <v>157</v>
      </c>
      <c r="K148" s="145">
        <v>119.4</v>
      </c>
      <c r="L148" s="247"/>
      <c r="M148" s="247"/>
      <c r="N148" s="247">
        <f>ROUND(L148*K148,2)</f>
        <v>0</v>
      </c>
      <c r="O148" s="247"/>
      <c r="P148" s="247"/>
      <c r="Q148" s="247"/>
      <c r="R148" s="146"/>
      <c r="T148" s="147" t="s">
        <v>5</v>
      </c>
      <c r="U148" s="44" t="s">
        <v>37</v>
      </c>
      <c r="V148" s="148">
        <v>4.0000000000000001E-3</v>
      </c>
      <c r="W148" s="148">
        <f>V148*K148</f>
        <v>0.47760000000000002</v>
      </c>
      <c r="X148" s="148">
        <v>0</v>
      </c>
      <c r="Y148" s="148">
        <f>X148*K148</f>
        <v>0</v>
      </c>
      <c r="Z148" s="148">
        <v>0</v>
      </c>
      <c r="AA148" s="149">
        <f>Z148*K148</f>
        <v>0</v>
      </c>
      <c r="AR148" s="21" t="s">
        <v>134</v>
      </c>
      <c r="AT148" s="21" t="s">
        <v>130</v>
      </c>
      <c r="AU148" s="21" t="s">
        <v>97</v>
      </c>
      <c r="AY148" s="21" t="s">
        <v>129</v>
      </c>
      <c r="BE148" s="150">
        <f>IF(U148="základní",N148,0)</f>
        <v>0</v>
      </c>
      <c r="BF148" s="150">
        <f>IF(U148="snížená",N148,0)</f>
        <v>0</v>
      </c>
      <c r="BG148" s="150">
        <f>IF(U148="zákl. přenesená",N148,0)</f>
        <v>0</v>
      </c>
      <c r="BH148" s="150">
        <f>IF(U148="sníž. přenesená",N148,0)</f>
        <v>0</v>
      </c>
      <c r="BI148" s="150">
        <f>IF(U148="nulová",N148,0)</f>
        <v>0</v>
      </c>
      <c r="BJ148" s="21" t="s">
        <v>80</v>
      </c>
      <c r="BK148" s="150">
        <f>ROUND(L148*K148,2)</f>
        <v>0</v>
      </c>
      <c r="BL148" s="21" t="s">
        <v>134</v>
      </c>
      <c r="BM148" s="21" t="s">
        <v>178</v>
      </c>
    </row>
    <row r="149" spans="2:65" s="1" customFormat="1" ht="31.5" customHeight="1">
      <c r="B149" s="141"/>
      <c r="C149" s="142" t="s">
        <v>179</v>
      </c>
      <c r="D149" s="142" t="s">
        <v>130</v>
      </c>
      <c r="E149" s="143" t="s">
        <v>180</v>
      </c>
      <c r="F149" s="246" t="s">
        <v>181</v>
      </c>
      <c r="G149" s="246"/>
      <c r="H149" s="246"/>
      <c r="I149" s="246"/>
      <c r="J149" s="144" t="s">
        <v>182</v>
      </c>
      <c r="K149" s="145">
        <v>20.297999999999998</v>
      </c>
      <c r="L149" s="247"/>
      <c r="M149" s="247"/>
      <c r="N149" s="247">
        <f>ROUND(L149*K149,2)</f>
        <v>0</v>
      </c>
      <c r="O149" s="247"/>
      <c r="P149" s="247"/>
      <c r="Q149" s="247"/>
      <c r="R149" s="146"/>
      <c r="T149" s="147" t="s">
        <v>5</v>
      </c>
      <c r="U149" s="44" t="s">
        <v>37</v>
      </c>
      <c r="V149" s="148">
        <v>0</v>
      </c>
      <c r="W149" s="148">
        <f>V149*K149</f>
        <v>0</v>
      </c>
      <c r="X149" s="148">
        <v>0</v>
      </c>
      <c r="Y149" s="148">
        <f>X149*K149</f>
        <v>0</v>
      </c>
      <c r="Z149" s="148">
        <v>0</v>
      </c>
      <c r="AA149" s="149">
        <f>Z149*K149</f>
        <v>0</v>
      </c>
      <c r="AR149" s="21" t="s">
        <v>134</v>
      </c>
      <c r="AT149" s="21" t="s">
        <v>130</v>
      </c>
      <c r="AU149" s="21" t="s">
        <v>97</v>
      </c>
      <c r="AY149" s="21" t="s">
        <v>129</v>
      </c>
      <c r="BE149" s="150">
        <f>IF(U149="základní",N149,0)</f>
        <v>0</v>
      </c>
      <c r="BF149" s="150">
        <f>IF(U149="snížená",N149,0)</f>
        <v>0</v>
      </c>
      <c r="BG149" s="150">
        <f>IF(U149="zákl. přenesená",N149,0)</f>
        <v>0</v>
      </c>
      <c r="BH149" s="150">
        <f>IF(U149="sníž. přenesená",N149,0)</f>
        <v>0</v>
      </c>
      <c r="BI149" s="150">
        <f>IF(U149="nulová",N149,0)</f>
        <v>0</v>
      </c>
      <c r="BJ149" s="21" t="s">
        <v>80</v>
      </c>
      <c r="BK149" s="150">
        <f>ROUND(L149*K149,2)</f>
        <v>0</v>
      </c>
      <c r="BL149" s="21" t="s">
        <v>134</v>
      </c>
      <c r="BM149" s="21" t="s">
        <v>183</v>
      </c>
    </row>
    <row r="150" spans="2:65" s="11" customFormat="1" ht="22.5" customHeight="1">
      <c r="B150" s="159"/>
      <c r="C150" s="160"/>
      <c r="D150" s="160"/>
      <c r="E150" s="161" t="s">
        <v>5</v>
      </c>
      <c r="F150" s="261" t="s">
        <v>184</v>
      </c>
      <c r="G150" s="262"/>
      <c r="H150" s="262"/>
      <c r="I150" s="262"/>
      <c r="J150" s="160"/>
      <c r="K150" s="162">
        <v>20.297999999999998</v>
      </c>
      <c r="L150" s="160"/>
      <c r="M150" s="160"/>
      <c r="N150" s="160"/>
      <c r="O150" s="160"/>
      <c r="P150" s="160"/>
      <c r="Q150" s="160"/>
      <c r="R150" s="163"/>
      <c r="T150" s="164"/>
      <c r="U150" s="160"/>
      <c r="V150" s="160"/>
      <c r="W150" s="160"/>
      <c r="X150" s="160"/>
      <c r="Y150" s="160"/>
      <c r="Z150" s="160"/>
      <c r="AA150" s="165"/>
      <c r="AT150" s="166" t="s">
        <v>137</v>
      </c>
      <c r="AU150" s="166" t="s">
        <v>97</v>
      </c>
      <c r="AV150" s="11" t="s">
        <v>97</v>
      </c>
      <c r="AW150" s="11" t="s">
        <v>30</v>
      </c>
      <c r="AX150" s="11" t="s">
        <v>72</v>
      </c>
      <c r="AY150" s="166" t="s">
        <v>129</v>
      </c>
    </row>
    <row r="151" spans="2:65" s="12" customFormat="1" ht="22.5" customHeight="1">
      <c r="B151" s="167"/>
      <c r="C151" s="168"/>
      <c r="D151" s="168"/>
      <c r="E151" s="169" t="s">
        <v>5</v>
      </c>
      <c r="F151" s="259" t="s">
        <v>141</v>
      </c>
      <c r="G151" s="260"/>
      <c r="H151" s="260"/>
      <c r="I151" s="260"/>
      <c r="J151" s="168"/>
      <c r="K151" s="170">
        <v>20.297999999999998</v>
      </c>
      <c r="L151" s="168"/>
      <c r="M151" s="168"/>
      <c r="N151" s="168"/>
      <c r="O151" s="168"/>
      <c r="P151" s="168"/>
      <c r="Q151" s="168"/>
      <c r="R151" s="171"/>
      <c r="T151" s="172"/>
      <c r="U151" s="168"/>
      <c r="V151" s="168"/>
      <c r="W151" s="168"/>
      <c r="X151" s="168"/>
      <c r="Y151" s="168"/>
      <c r="Z151" s="168"/>
      <c r="AA151" s="173"/>
      <c r="AT151" s="174" t="s">
        <v>137</v>
      </c>
      <c r="AU151" s="174" t="s">
        <v>97</v>
      </c>
      <c r="AV151" s="12" t="s">
        <v>134</v>
      </c>
      <c r="AW151" s="12" t="s">
        <v>30</v>
      </c>
      <c r="AX151" s="12" t="s">
        <v>80</v>
      </c>
      <c r="AY151" s="174" t="s">
        <v>129</v>
      </c>
    </row>
    <row r="152" spans="2:65" s="1" customFormat="1" ht="22.5" customHeight="1">
      <c r="B152" s="141"/>
      <c r="C152" s="142" t="s">
        <v>185</v>
      </c>
      <c r="D152" s="142" t="s">
        <v>130</v>
      </c>
      <c r="E152" s="143" t="s">
        <v>186</v>
      </c>
      <c r="F152" s="246" t="s">
        <v>187</v>
      </c>
      <c r="G152" s="246"/>
      <c r="H152" s="246"/>
      <c r="I152" s="246"/>
      <c r="J152" s="144" t="s">
        <v>133</v>
      </c>
      <c r="K152" s="145">
        <v>67</v>
      </c>
      <c r="L152" s="247"/>
      <c r="M152" s="247"/>
      <c r="N152" s="247">
        <f>ROUND(L152*K152,2)</f>
        <v>0</v>
      </c>
      <c r="O152" s="247"/>
      <c r="P152" s="247"/>
      <c r="Q152" s="247"/>
      <c r="R152" s="146"/>
      <c r="T152" s="147" t="s">
        <v>5</v>
      </c>
      <c r="U152" s="44" t="s">
        <v>37</v>
      </c>
      <c r="V152" s="148">
        <v>1.7999999999999999E-2</v>
      </c>
      <c r="W152" s="148">
        <f>V152*K152</f>
        <v>1.206</v>
      </c>
      <c r="X152" s="148">
        <v>0</v>
      </c>
      <c r="Y152" s="148">
        <f>X152*K152</f>
        <v>0</v>
      </c>
      <c r="Z152" s="148">
        <v>0</v>
      </c>
      <c r="AA152" s="149">
        <f>Z152*K152</f>
        <v>0</v>
      </c>
      <c r="AR152" s="21" t="s">
        <v>134</v>
      </c>
      <c r="AT152" s="21" t="s">
        <v>130</v>
      </c>
      <c r="AU152" s="21" t="s">
        <v>97</v>
      </c>
      <c r="AY152" s="21" t="s">
        <v>129</v>
      </c>
      <c r="BE152" s="150">
        <f>IF(U152="základní",N152,0)</f>
        <v>0</v>
      </c>
      <c r="BF152" s="150">
        <f>IF(U152="snížená",N152,0)</f>
        <v>0</v>
      </c>
      <c r="BG152" s="150">
        <f>IF(U152="zákl. přenesená",N152,0)</f>
        <v>0</v>
      </c>
      <c r="BH152" s="150">
        <f>IF(U152="sníž. přenesená",N152,0)</f>
        <v>0</v>
      </c>
      <c r="BI152" s="150">
        <f>IF(U152="nulová",N152,0)</f>
        <v>0</v>
      </c>
      <c r="BJ152" s="21" t="s">
        <v>80</v>
      </c>
      <c r="BK152" s="150">
        <f>ROUND(L152*K152,2)</f>
        <v>0</v>
      </c>
      <c r="BL152" s="21" t="s">
        <v>134</v>
      </c>
      <c r="BM152" s="21" t="s">
        <v>188</v>
      </c>
    </row>
    <row r="153" spans="2:65" s="11" customFormat="1" ht="22.5" customHeight="1">
      <c r="B153" s="159"/>
      <c r="C153" s="160"/>
      <c r="D153" s="160"/>
      <c r="E153" s="161" t="s">
        <v>5</v>
      </c>
      <c r="F153" s="261" t="s">
        <v>189</v>
      </c>
      <c r="G153" s="262"/>
      <c r="H153" s="262"/>
      <c r="I153" s="262"/>
      <c r="J153" s="160"/>
      <c r="K153" s="162">
        <v>67</v>
      </c>
      <c r="L153" s="160"/>
      <c r="M153" s="160"/>
      <c r="N153" s="160"/>
      <c r="O153" s="160"/>
      <c r="P153" s="160"/>
      <c r="Q153" s="160"/>
      <c r="R153" s="163"/>
      <c r="T153" s="164"/>
      <c r="U153" s="160"/>
      <c r="V153" s="160"/>
      <c r="W153" s="160"/>
      <c r="X153" s="160"/>
      <c r="Y153" s="160"/>
      <c r="Z153" s="160"/>
      <c r="AA153" s="165"/>
      <c r="AT153" s="166" t="s">
        <v>137</v>
      </c>
      <c r="AU153" s="166" t="s">
        <v>97</v>
      </c>
      <c r="AV153" s="11" t="s">
        <v>97</v>
      </c>
      <c r="AW153" s="11" t="s">
        <v>30</v>
      </c>
      <c r="AX153" s="11" t="s">
        <v>72</v>
      </c>
      <c r="AY153" s="166" t="s">
        <v>129</v>
      </c>
    </row>
    <row r="154" spans="2:65" s="12" customFormat="1" ht="22.5" customHeight="1">
      <c r="B154" s="167"/>
      <c r="C154" s="168"/>
      <c r="D154" s="168"/>
      <c r="E154" s="169" t="s">
        <v>5</v>
      </c>
      <c r="F154" s="259" t="s">
        <v>141</v>
      </c>
      <c r="G154" s="260"/>
      <c r="H154" s="260"/>
      <c r="I154" s="260"/>
      <c r="J154" s="168"/>
      <c r="K154" s="170">
        <v>67</v>
      </c>
      <c r="L154" s="168"/>
      <c r="M154" s="168"/>
      <c r="N154" s="168"/>
      <c r="O154" s="168"/>
      <c r="P154" s="168"/>
      <c r="Q154" s="168"/>
      <c r="R154" s="171"/>
      <c r="T154" s="172"/>
      <c r="U154" s="168"/>
      <c r="V154" s="168"/>
      <c r="W154" s="168"/>
      <c r="X154" s="168"/>
      <c r="Y154" s="168"/>
      <c r="Z154" s="168"/>
      <c r="AA154" s="173"/>
      <c r="AT154" s="174" t="s">
        <v>137</v>
      </c>
      <c r="AU154" s="174" t="s">
        <v>97</v>
      </c>
      <c r="AV154" s="12" t="s">
        <v>134</v>
      </c>
      <c r="AW154" s="12" t="s">
        <v>30</v>
      </c>
      <c r="AX154" s="12" t="s">
        <v>80</v>
      </c>
      <c r="AY154" s="174" t="s">
        <v>129</v>
      </c>
    </row>
    <row r="155" spans="2:65" s="9" customFormat="1" ht="29.85" customHeight="1">
      <c r="B155" s="130"/>
      <c r="C155" s="131"/>
      <c r="D155" s="140" t="s">
        <v>110</v>
      </c>
      <c r="E155" s="140"/>
      <c r="F155" s="140"/>
      <c r="G155" s="140"/>
      <c r="H155" s="140"/>
      <c r="I155" s="140"/>
      <c r="J155" s="140"/>
      <c r="K155" s="140"/>
      <c r="L155" s="140"/>
      <c r="M155" s="140"/>
      <c r="N155" s="251">
        <f>BK155</f>
        <v>0</v>
      </c>
      <c r="O155" s="252"/>
      <c r="P155" s="252"/>
      <c r="Q155" s="252"/>
      <c r="R155" s="133"/>
      <c r="T155" s="134"/>
      <c r="U155" s="131"/>
      <c r="V155" s="131"/>
      <c r="W155" s="135">
        <f>SUM(W156:W173)</f>
        <v>12.328000000000001</v>
      </c>
      <c r="X155" s="131"/>
      <c r="Y155" s="135">
        <f>SUM(Y156:Y173)</f>
        <v>0</v>
      </c>
      <c r="Z155" s="131"/>
      <c r="AA155" s="136">
        <f>SUM(AA156:AA173)</f>
        <v>0</v>
      </c>
      <c r="AR155" s="137" t="s">
        <v>80</v>
      </c>
      <c r="AT155" s="138" t="s">
        <v>71</v>
      </c>
      <c r="AU155" s="138" t="s">
        <v>80</v>
      </c>
      <c r="AY155" s="137" t="s">
        <v>129</v>
      </c>
      <c r="BK155" s="139">
        <f>SUM(BK156:BK173)</f>
        <v>0</v>
      </c>
    </row>
    <row r="156" spans="2:65" s="1" customFormat="1" ht="22.5" customHeight="1">
      <c r="B156" s="141"/>
      <c r="C156" s="142" t="s">
        <v>190</v>
      </c>
      <c r="D156" s="142" t="s">
        <v>130</v>
      </c>
      <c r="E156" s="143" t="s">
        <v>191</v>
      </c>
      <c r="F156" s="246" t="s">
        <v>192</v>
      </c>
      <c r="G156" s="246"/>
      <c r="H156" s="246"/>
      <c r="I156" s="246"/>
      <c r="J156" s="144" t="s">
        <v>133</v>
      </c>
      <c r="K156" s="145">
        <v>67</v>
      </c>
      <c r="L156" s="247"/>
      <c r="M156" s="247"/>
      <c r="N156" s="247">
        <f>ROUND(L156*K156,2)</f>
        <v>0</v>
      </c>
      <c r="O156" s="247"/>
      <c r="P156" s="247"/>
      <c r="Q156" s="247"/>
      <c r="R156" s="146"/>
      <c r="T156" s="147" t="s">
        <v>5</v>
      </c>
      <c r="U156" s="44" t="s">
        <v>37</v>
      </c>
      <c r="V156" s="148">
        <v>2.9000000000000001E-2</v>
      </c>
      <c r="W156" s="148">
        <f>V156*K156</f>
        <v>1.9430000000000001</v>
      </c>
      <c r="X156" s="148">
        <v>0</v>
      </c>
      <c r="Y156" s="148">
        <f>X156*K156</f>
        <v>0</v>
      </c>
      <c r="Z156" s="148">
        <v>0</v>
      </c>
      <c r="AA156" s="149">
        <f>Z156*K156</f>
        <v>0</v>
      </c>
      <c r="AR156" s="21" t="s">
        <v>134</v>
      </c>
      <c r="AT156" s="21" t="s">
        <v>130</v>
      </c>
      <c r="AU156" s="21" t="s">
        <v>97</v>
      </c>
      <c r="AY156" s="21" t="s">
        <v>129</v>
      </c>
      <c r="BE156" s="150">
        <f>IF(U156="základní",N156,0)</f>
        <v>0</v>
      </c>
      <c r="BF156" s="150">
        <f>IF(U156="snížená",N156,0)</f>
        <v>0</v>
      </c>
      <c r="BG156" s="150">
        <f>IF(U156="zákl. přenesená",N156,0)</f>
        <v>0</v>
      </c>
      <c r="BH156" s="150">
        <f>IF(U156="sníž. přenesená",N156,0)</f>
        <v>0</v>
      </c>
      <c r="BI156" s="150">
        <f>IF(U156="nulová",N156,0)</f>
        <v>0</v>
      </c>
      <c r="BJ156" s="21" t="s">
        <v>80</v>
      </c>
      <c r="BK156" s="150">
        <f>ROUND(L156*K156,2)</f>
        <v>0</v>
      </c>
      <c r="BL156" s="21" t="s">
        <v>134</v>
      </c>
      <c r="BM156" s="21" t="s">
        <v>193</v>
      </c>
    </row>
    <row r="157" spans="2:65" s="11" customFormat="1" ht="22.5" customHeight="1">
      <c r="B157" s="159"/>
      <c r="C157" s="160"/>
      <c r="D157" s="160"/>
      <c r="E157" s="161" t="s">
        <v>5</v>
      </c>
      <c r="F157" s="261" t="s">
        <v>189</v>
      </c>
      <c r="G157" s="262"/>
      <c r="H157" s="262"/>
      <c r="I157" s="262"/>
      <c r="J157" s="160"/>
      <c r="K157" s="162">
        <v>67</v>
      </c>
      <c r="L157" s="160"/>
      <c r="M157" s="160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137</v>
      </c>
      <c r="AU157" s="166" t="s">
        <v>97</v>
      </c>
      <c r="AV157" s="11" t="s">
        <v>97</v>
      </c>
      <c r="AW157" s="11" t="s">
        <v>30</v>
      </c>
      <c r="AX157" s="11" t="s">
        <v>72</v>
      </c>
      <c r="AY157" s="166" t="s">
        <v>129</v>
      </c>
    </row>
    <row r="158" spans="2:65" s="12" customFormat="1" ht="22.5" customHeight="1">
      <c r="B158" s="167"/>
      <c r="C158" s="168"/>
      <c r="D158" s="168"/>
      <c r="E158" s="169" t="s">
        <v>5</v>
      </c>
      <c r="F158" s="259" t="s">
        <v>141</v>
      </c>
      <c r="G158" s="260"/>
      <c r="H158" s="260"/>
      <c r="I158" s="260"/>
      <c r="J158" s="168"/>
      <c r="K158" s="170">
        <v>67</v>
      </c>
      <c r="L158" s="168"/>
      <c r="M158" s="168"/>
      <c r="N158" s="168"/>
      <c r="O158" s="168"/>
      <c r="P158" s="168"/>
      <c r="Q158" s="168"/>
      <c r="R158" s="171"/>
      <c r="T158" s="172"/>
      <c r="U158" s="168"/>
      <c r="V158" s="168"/>
      <c r="W158" s="168"/>
      <c r="X158" s="168"/>
      <c r="Y158" s="168"/>
      <c r="Z158" s="168"/>
      <c r="AA158" s="173"/>
      <c r="AT158" s="174" t="s">
        <v>137</v>
      </c>
      <c r="AU158" s="174" t="s">
        <v>97</v>
      </c>
      <c r="AV158" s="12" t="s">
        <v>134</v>
      </c>
      <c r="AW158" s="12" t="s">
        <v>30</v>
      </c>
      <c r="AX158" s="12" t="s">
        <v>80</v>
      </c>
      <c r="AY158" s="174" t="s">
        <v>129</v>
      </c>
    </row>
    <row r="159" spans="2:65" s="1" customFormat="1" ht="31.5" customHeight="1">
      <c r="B159" s="141"/>
      <c r="C159" s="142" t="s">
        <v>194</v>
      </c>
      <c r="D159" s="142" t="s">
        <v>130</v>
      </c>
      <c r="E159" s="143" t="s">
        <v>195</v>
      </c>
      <c r="F159" s="246" t="s">
        <v>196</v>
      </c>
      <c r="G159" s="246"/>
      <c r="H159" s="246"/>
      <c r="I159" s="246"/>
      <c r="J159" s="144" t="s">
        <v>133</v>
      </c>
      <c r="K159" s="145">
        <v>67</v>
      </c>
      <c r="L159" s="247"/>
      <c r="M159" s="247"/>
      <c r="N159" s="247">
        <f>ROUND(L159*K159,2)</f>
        <v>0</v>
      </c>
      <c r="O159" s="247"/>
      <c r="P159" s="247"/>
      <c r="Q159" s="247"/>
      <c r="R159" s="146"/>
      <c r="T159" s="147" t="s">
        <v>5</v>
      </c>
      <c r="U159" s="44" t="s">
        <v>37</v>
      </c>
      <c r="V159" s="148">
        <v>5.6000000000000001E-2</v>
      </c>
      <c r="W159" s="148">
        <f>V159*K159</f>
        <v>3.7520000000000002</v>
      </c>
      <c r="X159" s="148">
        <v>0</v>
      </c>
      <c r="Y159" s="148">
        <f>X159*K159</f>
        <v>0</v>
      </c>
      <c r="Z159" s="148">
        <v>0</v>
      </c>
      <c r="AA159" s="149">
        <f>Z159*K159</f>
        <v>0</v>
      </c>
      <c r="AR159" s="21" t="s">
        <v>134</v>
      </c>
      <c r="AT159" s="21" t="s">
        <v>130</v>
      </c>
      <c r="AU159" s="21" t="s">
        <v>97</v>
      </c>
      <c r="AY159" s="21" t="s">
        <v>129</v>
      </c>
      <c r="BE159" s="150">
        <f>IF(U159="základní",N159,0)</f>
        <v>0</v>
      </c>
      <c r="BF159" s="150">
        <f>IF(U159="snížená",N159,0)</f>
        <v>0</v>
      </c>
      <c r="BG159" s="150">
        <f>IF(U159="zákl. přenesená",N159,0)</f>
        <v>0</v>
      </c>
      <c r="BH159" s="150">
        <f>IF(U159="sníž. přenesená",N159,0)</f>
        <v>0</v>
      </c>
      <c r="BI159" s="150">
        <f>IF(U159="nulová",N159,0)</f>
        <v>0</v>
      </c>
      <c r="BJ159" s="21" t="s">
        <v>80</v>
      </c>
      <c r="BK159" s="150">
        <f>ROUND(L159*K159,2)</f>
        <v>0</v>
      </c>
      <c r="BL159" s="21" t="s">
        <v>134</v>
      </c>
      <c r="BM159" s="21" t="s">
        <v>197</v>
      </c>
    </row>
    <row r="160" spans="2:65" s="11" customFormat="1" ht="22.5" customHeight="1">
      <c r="B160" s="159"/>
      <c r="C160" s="160"/>
      <c r="D160" s="160"/>
      <c r="E160" s="161" t="s">
        <v>5</v>
      </c>
      <c r="F160" s="261" t="s">
        <v>189</v>
      </c>
      <c r="G160" s="262"/>
      <c r="H160" s="262"/>
      <c r="I160" s="262"/>
      <c r="J160" s="160"/>
      <c r="K160" s="162">
        <v>67</v>
      </c>
      <c r="L160" s="160"/>
      <c r="M160" s="160"/>
      <c r="N160" s="160"/>
      <c r="O160" s="160"/>
      <c r="P160" s="160"/>
      <c r="Q160" s="160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137</v>
      </c>
      <c r="AU160" s="166" t="s">
        <v>97</v>
      </c>
      <c r="AV160" s="11" t="s">
        <v>97</v>
      </c>
      <c r="AW160" s="11" t="s">
        <v>30</v>
      </c>
      <c r="AX160" s="11" t="s">
        <v>72</v>
      </c>
      <c r="AY160" s="166" t="s">
        <v>129</v>
      </c>
    </row>
    <row r="161" spans="2:65" s="12" customFormat="1" ht="22.5" customHeight="1">
      <c r="B161" s="167"/>
      <c r="C161" s="168"/>
      <c r="D161" s="168"/>
      <c r="E161" s="169" t="s">
        <v>5</v>
      </c>
      <c r="F161" s="259" t="s">
        <v>141</v>
      </c>
      <c r="G161" s="260"/>
      <c r="H161" s="260"/>
      <c r="I161" s="260"/>
      <c r="J161" s="168"/>
      <c r="K161" s="170">
        <v>67</v>
      </c>
      <c r="L161" s="168"/>
      <c r="M161" s="168"/>
      <c r="N161" s="168"/>
      <c r="O161" s="168"/>
      <c r="P161" s="168"/>
      <c r="Q161" s="168"/>
      <c r="R161" s="171"/>
      <c r="T161" s="172"/>
      <c r="U161" s="168"/>
      <c r="V161" s="168"/>
      <c r="W161" s="168"/>
      <c r="X161" s="168"/>
      <c r="Y161" s="168"/>
      <c r="Z161" s="168"/>
      <c r="AA161" s="173"/>
      <c r="AT161" s="174" t="s">
        <v>137</v>
      </c>
      <c r="AU161" s="174" t="s">
        <v>97</v>
      </c>
      <c r="AV161" s="12" t="s">
        <v>134</v>
      </c>
      <c r="AW161" s="12" t="s">
        <v>30</v>
      </c>
      <c r="AX161" s="12" t="s">
        <v>80</v>
      </c>
      <c r="AY161" s="174" t="s">
        <v>129</v>
      </c>
    </row>
    <row r="162" spans="2:65" s="1" customFormat="1" ht="31.5" customHeight="1">
      <c r="B162" s="141"/>
      <c r="C162" s="142" t="s">
        <v>198</v>
      </c>
      <c r="D162" s="142" t="s">
        <v>130</v>
      </c>
      <c r="E162" s="143" t="s">
        <v>199</v>
      </c>
      <c r="F162" s="246" t="s">
        <v>200</v>
      </c>
      <c r="G162" s="246"/>
      <c r="H162" s="246"/>
      <c r="I162" s="246"/>
      <c r="J162" s="144" t="s">
        <v>133</v>
      </c>
      <c r="K162" s="145">
        <v>67</v>
      </c>
      <c r="L162" s="247"/>
      <c r="M162" s="247"/>
      <c r="N162" s="247">
        <f>ROUND(L162*K162,2)</f>
        <v>0</v>
      </c>
      <c r="O162" s="247"/>
      <c r="P162" s="247"/>
      <c r="Q162" s="247"/>
      <c r="R162" s="146"/>
      <c r="T162" s="147" t="s">
        <v>5</v>
      </c>
      <c r="U162" s="44" t="s">
        <v>37</v>
      </c>
      <c r="V162" s="148">
        <v>2.7E-2</v>
      </c>
      <c r="W162" s="148">
        <f>V162*K162</f>
        <v>1.8089999999999999</v>
      </c>
      <c r="X162" s="148">
        <v>0</v>
      </c>
      <c r="Y162" s="148">
        <f>X162*K162</f>
        <v>0</v>
      </c>
      <c r="Z162" s="148">
        <v>0</v>
      </c>
      <c r="AA162" s="149">
        <f>Z162*K162</f>
        <v>0</v>
      </c>
      <c r="AR162" s="21" t="s">
        <v>134</v>
      </c>
      <c r="AT162" s="21" t="s">
        <v>130</v>
      </c>
      <c r="AU162" s="21" t="s">
        <v>97</v>
      </c>
      <c r="AY162" s="21" t="s">
        <v>129</v>
      </c>
      <c r="BE162" s="150">
        <f>IF(U162="základní",N162,0)</f>
        <v>0</v>
      </c>
      <c r="BF162" s="150">
        <f>IF(U162="snížená",N162,0)</f>
        <v>0</v>
      </c>
      <c r="BG162" s="150">
        <f>IF(U162="zákl. přenesená",N162,0)</f>
        <v>0</v>
      </c>
      <c r="BH162" s="150">
        <f>IF(U162="sníž. přenesená",N162,0)</f>
        <v>0</v>
      </c>
      <c r="BI162" s="150">
        <f>IF(U162="nulová",N162,0)</f>
        <v>0</v>
      </c>
      <c r="BJ162" s="21" t="s">
        <v>80</v>
      </c>
      <c r="BK162" s="150">
        <f>ROUND(L162*K162,2)</f>
        <v>0</v>
      </c>
      <c r="BL162" s="21" t="s">
        <v>134</v>
      </c>
      <c r="BM162" s="21" t="s">
        <v>201</v>
      </c>
    </row>
    <row r="163" spans="2:65" s="11" customFormat="1" ht="22.5" customHeight="1">
      <c r="B163" s="159"/>
      <c r="C163" s="160"/>
      <c r="D163" s="160"/>
      <c r="E163" s="161" t="s">
        <v>5</v>
      </c>
      <c r="F163" s="261" t="s">
        <v>189</v>
      </c>
      <c r="G163" s="262"/>
      <c r="H163" s="262"/>
      <c r="I163" s="262"/>
      <c r="J163" s="160"/>
      <c r="K163" s="162">
        <v>67</v>
      </c>
      <c r="L163" s="160"/>
      <c r="M163" s="160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137</v>
      </c>
      <c r="AU163" s="166" t="s">
        <v>97</v>
      </c>
      <c r="AV163" s="11" t="s">
        <v>97</v>
      </c>
      <c r="AW163" s="11" t="s">
        <v>30</v>
      </c>
      <c r="AX163" s="11" t="s">
        <v>72</v>
      </c>
      <c r="AY163" s="166" t="s">
        <v>129</v>
      </c>
    </row>
    <row r="164" spans="2:65" s="12" customFormat="1" ht="22.5" customHeight="1">
      <c r="B164" s="167"/>
      <c r="C164" s="168"/>
      <c r="D164" s="168"/>
      <c r="E164" s="169" t="s">
        <v>5</v>
      </c>
      <c r="F164" s="259" t="s">
        <v>141</v>
      </c>
      <c r="G164" s="260"/>
      <c r="H164" s="260"/>
      <c r="I164" s="260"/>
      <c r="J164" s="168"/>
      <c r="K164" s="170">
        <v>67</v>
      </c>
      <c r="L164" s="168"/>
      <c r="M164" s="168"/>
      <c r="N164" s="168"/>
      <c r="O164" s="168"/>
      <c r="P164" s="168"/>
      <c r="Q164" s="168"/>
      <c r="R164" s="171"/>
      <c r="T164" s="172"/>
      <c r="U164" s="168"/>
      <c r="V164" s="168"/>
      <c r="W164" s="168"/>
      <c r="X164" s="168"/>
      <c r="Y164" s="168"/>
      <c r="Z164" s="168"/>
      <c r="AA164" s="173"/>
      <c r="AT164" s="174" t="s">
        <v>137</v>
      </c>
      <c r="AU164" s="174" t="s">
        <v>97</v>
      </c>
      <c r="AV164" s="12" t="s">
        <v>134</v>
      </c>
      <c r="AW164" s="12" t="s">
        <v>30</v>
      </c>
      <c r="AX164" s="12" t="s">
        <v>80</v>
      </c>
      <c r="AY164" s="174" t="s">
        <v>129</v>
      </c>
    </row>
    <row r="165" spans="2:65" s="1" customFormat="1" ht="31.5" customHeight="1">
      <c r="B165" s="141"/>
      <c r="C165" s="142" t="s">
        <v>202</v>
      </c>
      <c r="D165" s="142" t="s">
        <v>130</v>
      </c>
      <c r="E165" s="143" t="s">
        <v>203</v>
      </c>
      <c r="F165" s="246" t="s">
        <v>204</v>
      </c>
      <c r="G165" s="246"/>
      <c r="H165" s="246"/>
      <c r="I165" s="246"/>
      <c r="J165" s="144" t="s">
        <v>133</v>
      </c>
      <c r="K165" s="145">
        <v>67</v>
      </c>
      <c r="L165" s="247"/>
      <c r="M165" s="247"/>
      <c r="N165" s="247">
        <f>ROUND(L165*K165,2)</f>
        <v>0</v>
      </c>
      <c r="O165" s="247"/>
      <c r="P165" s="247"/>
      <c r="Q165" s="247"/>
      <c r="R165" s="146"/>
      <c r="T165" s="147" t="s">
        <v>5</v>
      </c>
      <c r="U165" s="44" t="s">
        <v>37</v>
      </c>
      <c r="V165" s="148">
        <v>4.0000000000000001E-3</v>
      </c>
      <c r="W165" s="148">
        <f>V165*K165</f>
        <v>0.26800000000000002</v>
      </c>
      <c r="X165" s="148">
        <v>0</v>
      </c>
      <c r="Y165" s="148">
        <f>X165*K165</f>
        <v>0</v>
      </c>
      <c r="Z165" s="148">
        <v>0</v>
      </c>
      <c r="AA165" s="149">
        <f>Z165*K165</f>
        <v>0</v>
      </c>
      <c r="AR165" s="21" t="s">
        <v>134</v>
      </c>
      <c r="AT165" s="21" t="s">
        <v>130</v>
      </c>
      <c r="AU165" s="21" t="s">
        <v>97</v>
      </c>
      <c r="AY165" s="21" t="s">
        <v>129</v>
      </c>
      <c r="BE165" s="150">
        <f>IF(U165="základní",N165,0)</f>
        <v>0</v>
      </c>
      <c r="BF165" s="150">
        <f>IF(U165="snížená",N165,0)</f>
        <v>0</v>
      </c>
      <c r="BG165" s="150">
        <f>IF(U165="zákl. přenesená",N165,0)</f>
        <v>0</v>
      </c>
      <c r="BH165" s="150">
        <f>IF(U165="sníž. přenesená",N165,0)</f>
        <v>0</v>
      </c>
      <c r="BI165" s="150">
        <f>IF(U165="nulová",N165,0)</f>
        <v>0</v>
      </c>
      <c r="BJ165" s="21" t="s">
        <v>80</v>
      </c>
      <c r="BK165" s="150">
        <f>ROUND(L165*K165,2)</f>
        <v>0</v>
      </c>
      <c r="BL165" s="21" t="s">
        <v>134</v>
      </c>
      <c r="BM165" s="21" t="s">
        <v>205</v>
      </c>
    </row>
    <row r="166" spans="2:65" s="11" customFormat="1" ht="22.5" customHeight="1">
      <c r="B166" s="159"/>
      <c r="C166" s="160"/>
      <c r="D166" s="160"/>
      <c r="E166" s="161" t="s">
        <v>5</v>
      </c>
      <c r="F166" s="261" t="s">
        <v>189</v>
      </c>
      <c r="G166" s="262"/>
      <c r="H166" s="262"/>
      <c r="I166" s="262"/>
      <c r="J166" s="160"/>
      <c r="K166" s="162">
        <v>67</v>
      </c>
      <c r="L166" s="160"/>
      <c r="M166" s="160"/>
      <c r="N166" s="160"/>
      <c r="O166" s="160"/>
      <c r="P166" s="160"/>
      <c r="Q166" s="160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137</v>
      </c>
      <c r="AU166" s="166" t="s">
        <v>97</v>
      </c>
      <c r="AV166" s="11" t="s">
        <v>97</v>
      </c>
      <c r="AW166" s="11" t="s">
        <v>30</v>
      </c>
      <c r="AX166" s="11" t="s">
        <v>72</v>
      </c>
      <c r="AY166" s="166" t="s">
        <v>129</v>
      </c>
    </row>
    <row r="167" spans="2:65" s="12" customFormat="1" ht="22.5" customHeight="1">
      <c r="B167" s="167"/>
      <c r="C167" s="168"/>
      <c r="D167" s="168"/>
      <c r="E167" s="169" t="s">
        <v>5</v>
      </c>
      <c r="F167" s="259" t="s">
        <v>141</v>
      </c>
      <c r="G167" s="260"/>
      <c r="H167" s="260"/>
      <c r="I167" s="260"/>
      <c r="J167" s="168"/>
      <c r="K167" s="170">
        <v>67</v>
      </c>
      <c r="L167" s="168"/>
      <c r="M167" s="168"/>
      <c r="N167" s="168"/>
      <c r="O167" s="168"/>
      <c r="P167" s="168"/>
      <c r="Q167" s="168"/>
      <c r="R167" s="171"/>
      <c r="T167" s="172"/>
      <c r="U167" s="168"/>
      <c r="V167" s="168"/>
      <c r="W167" s="168"/>
      <c r="X167" s="168"/>
      <c r="Y167" s="168"/>
      <c r="Z167" s="168"/>
      <c r="AA167" s="173"/>
      <c r="AT167" s="174" t="s">
        <v>137</v>
      </c>
      <c r="AU167" s="174" t="s">
        <v>97</v>
      </c>
      <c r="AV167" s="12" t="s">
        <v>134</v>
      </c>
      <c r="AW167" s="12" t="s">
        <v>30</v>
      </c>
      <c r="AX167" s="12" t="s">
        <v>80</v>
      </c>
      <c r="AY167" s="174" t="s">
        <v>129</v>
      </c>
    </row>
    <row r="168" spans="2:65" s="1" customFormat="1" ht="31.5" customHeight="1">
      <c r="B168" s="141"/>
      <c r="C168" s="142" t="s">
        <v>11</v>
      </c>
      <c r="D168" s="142" t="s">
        <v>130</v>
      </c>
      <c r="E168" s="143" t="s">
        <v>206</v>
      </c>
      <c r="F168" s="246" t="s">
        <v>207</v>
      </c>
      <c r="G168" s="246"/>
      <c r="H168" s="246"/>
      <c r="I168" s="246"/>
      <c r="J168" s="144" t="s">
        <v>133</v>
      </c>
      <c r="K168" s="145">
        <v>67</v>
      </c>
      <c r="L168" s="247"/>
      <c r="M168" s="247"/>
      <c r="N168" s="247">
        <f>ROUND(L168*K168,2)</f>
        <v>0</v>
      </c>
      <c r="O168" s="247"/>
      <c r="P168" s="247"/>
      <c r="Q168" s="247"/>
      <c r="R168" s="146"/>
      <c r="T168" s="147" t="s">
        <v>5</v>
      </c>
      <c r="U168" s="44" t="s">
        <v>37</v>
      </c>
      <c r="V168" s="148">
        <v>2E-3</v>
      </c>
      <c r="W168" s="148">
        <f>V168*K168</f>
        <v>0.13400000000000001</v>
      </c>
      <c r="X168" s="148">
        <v>0</v>
      </c>
      <c r="Y168" s="148">
        <f>X168*K168</f>
        <v>0</v>
      </c>
      <c r="Z168" s="148">
        <v>0</v>
      </c>
      <c r="AA168" s="149">
        <f>Z168*K168</f>
        <v>0</v>
      </c>
      <c r="AR168" s="21" t="s">
        <v>134</v>
      </c>
      <c r="AT168" s="21" t="s">
        <v>130</v>
      </c>
      <c r="AU168" s="21" t="s">
        <v>97</v>
      </c>
      <c r="AY168" s="21" t="s">
        <v>129</v>
      </c>
      <c r="BE168" s="150">
        <f>IF(U168="základní",N168,0)</f>
        <v>0</v>
      </c>
      <c r="BF168" s="150">
        <f>IF(U168="snížená",N168,0)</f>
        <v>0</v>
      </c>
      <c r="BG168" s="150">
        <f>IF(U168="zákl. přenesená",N168,0)</f>
        <v>0</v>
      </c>
      <c r="BH168" s="150">
        <f>IF(U168="sníž. přenesená",N168,0)</f>
        <v>0</v>
      </c>
      <c r="BI168" s="150">
        <f>IF(U168="nulová",N168,0)</f>
        <v>0</v>
      </c>
      <c r="BJ168" s="21" t="s">
        <v>80</v>
      </c>
      <c r="BK168" s="150">
        <f>ROUND(L168*K168,2)</f>
        <v>0</v>
      </c>
      <c r="BL168" s="21" t="s">
        <v>134</v>
      </c>
      <c r="BM168" s="21" t="s">
        <v>208</v>
      </c>
    </row>
    <row r="169" spans="2:65" s="11" customFormat="1" ht="22.5" customHeight="1">
      <c r="B169" s="159"/>
      <c r="C169" s="160"/>
      <c r="D169" s="160"/>
      <c r="E169" s="161" t="s">
        <v>5</v>
      </c>
      <c r="F169" s="261" t="s">
        <v>189</v>
      </c>
      <c r="G169" s="262"/>
      <c r="H169" s="262"/>
      <c r="I169" s="262"/>
      <c r="J169" s="160"/>
      <c r="K169" s="162">
        <v>67</v>
      </c>
      <c r="L169" s="160"/>
      <c r="M169" s="160"/>
      <c r="N169" s="160"/>
      <c r="O169" s="160"/>
      <c r="P169" s="160"/>
      <c r="Q169" s="160"/>
      <c r="R169" s="163"/>
      <c r="T169" s="164"/>
      <c r="U169" s="160"/>
      <c r="V169" s="160"/>
      <c r="W169" s="160"/>
      <c r="X169" s="160"/>
      <c r="Y169" s="160"/>
      <c r="Z169" s="160"/>
      <c r="AA169" s="165"/>
      <c r="AT169" s="166" t="s">
        <v>137</v>
      </c>
      <c r="AU169" s="166" t="s">
        <v>97</v>
      </c>
      <c r="AV169" s="11" t="s">
        <v>97</v>
      </c>
      <c r="AW169" s="11" t="s">
        <v>30</v>
      </c>
      <c r="AX169" s="11" t="s">
        <v>72</v>
      </c>
      <c r="AY169" s="166" t="s">
        <v>129</v>
      </c>
    </row>
    <row r="170" spans="2:65" s="12" customFormat="1" ht="22.5" customHeight="1">
      <c r="B170" s="167"/>
      <c r="C170" s="168"/>
      <c r="D170" s="168"/>
      <c r="E170" s="169" t="s">
        <v>5</v>
      </c>
      <c r="F170" s="259" t="s">
        <v>141</v>
      </c>
      <c r="G170" s="260"/>
      <c r="H170" s="260"/>
      <c r="I170" s="260"/>
      <c r="J170" s="168"/>
      <c r="K170" s="170">
        <v>67</v>
      </c>
      <c r="L170" s="168"/>
      <c r="M170" s="168"/>
      <c r="N170" s="168"/>
      <c r="O170" s="168"/>
      <c r="P170" s="168"/>
      <c r="Q170" s="168"/>
      <c r="R170" s="171"/>
      <c r="T170" s="172"/>
      <c r="U170" s="168"/>
      <c r="V170" s="168"/>
      <c r="W170" s="168"/>
      <c r="X170" s="168"/>
      <c r="Y170" s="168"/>
      <c r="Z170" s="168"/>
      <c r="AA170" s="173"/>
      <c r="AT170" s="174" t="s">
        <v>137</v>
      </c>
      <c r="AU170" s="174" t="s">
        <v>97</v>
      </c>
      <c r="AV170" s="12" t="s">
        <v>134</v>
      </c>
      <c r="AW170" s="12" t="s">
        <v>30</v>
      </c>
      <c r="AX170" s="12" t="s">
        <v>80</v>
      </c>
      <c r="AY170" s="174" t="s">
        <v>129</v>
      </c>
    </row>
    <row r="171" spans="2:65" s="1" customFormat="1" ht="31.5" customHeight="1">
      <c r="B171" s="141"/>
      <c r="C171" s="142" t="s">
        <v>16</v>
      </c>
      <c r="D171" s="142" t="s">
        <v>130</v>
      </c>
      <c r="E171" s="143" t="s">
        <v>209</v>
      </c>
      <c r="F171" s="246" t="s">
        <v>210</v>
      </c>
      <c r="G171" s="246"/>
      <c r="H171" s="246"/>
      <c r="I171" s="246"/>
      <c r="J171" s="144" t="s">
        <v>133</v>
      </c>
      <c r="K171" s="145">
        <v>67</v>
      </c>
      <c r="L171" s="247"/>
      <c r="M171" s="247"/>
      <c r="N171" s="247">
        <f>ROUND(L171*K171,2)</f>
        <v>0</v>
      </c>
      <c r="O171" s="247"/>
      <c r="P171" s="247"/>
      <c r="Q171" s="247"/>
      <c r="R171" s="146"/>
      <c r="T171" s="147" t="s">
        <v>5</v>
      </c>
      <c r="U171" s="44" t="s">
        <v>37</v>
      </c>
      <c r="V171" s="148">
        <v>6.6000000000000003E-2</v>
      </c>
      <c r="W171" s="148">
        <f>V171*K171</f>
        <v>4.4220000000000006</v>
      </c>
      <c r="X171" s="148">
        <v>0</v>
      </c>
      <c r="Y171" s="148">
        <f>X171*K171</f>
        <v>0</v>
      </c>
      <c r="Z171" s="148">
        <v>0</v>
      </c>
      <c r="AA171" s="149">
        <f>Z171*K171</f>
        <v>0</v>
      </c>
      <c r="AR171" s="21" t="s">
        <v>134</v>
      </c>
      <c r="AT171" s="21" t="s">
        <v>130</v>
      </c>
      <c r="AU171" s="21" t="s">
        <v>97</v>
      </c>
      <c r="AY171" s="21" t="s">
        <v>129</v>
      </c>
      <c r="BE171" s="150">
        <f>IF(U171="základní",N171,0)</f>
        <v>0</v>
      </c>
      <c r="BF171" s="150">
        <f>IF(U171="snížená",N171,0)</f>
        <v>0</v>
      </c>
      <c r="BG171" s="150">
        <f>IF(U171="zákl. přenesená",N171,0)</f>
        <v>0</v>
      </c>
      <c r="BH171" s="150">
        <f>IF(U171="sníž. přenesená",N171,0)</f>
        <v>0</v>
      </c>
      <c r="BI171" s="150">
        <f>IF(U171="nulová",N171,0)</f>
        <v>0</v>
      </c>
      <c r="BJ171" s="21" t="s">
        <v>80</v>
      </c>
      <c r="BK171" s="150">
        <f>ROUND(L171*K171,2)</f>
        <v>0</v>
      </c>
      <c r="BL171" s="21" t="s">
        <v>134</v>
      </c>
      <c r="BM171" s="21" t="s">
        <v>211</v>
      </c>
    </row>
    <row r="172" spans="2:65" s="11" customFormat="1" ht="22.5" customHeight="1">
      <c r="B172" s="159"/>
      <c r="C172" s="160"/>
      <c r="D172" s="160"/>
      <c r="E172" s="161" t="s">
        <v>5</v>
      </c>
      <c r="F172" s="261" t="s">
        <v>189</v>
      </c>
      <c r="G172" s="262"/>
      <c r="H172" s="262"/>
      <c r="I172" s="262"/>
      <c r="J172" s="160"/>
      <c r="K172" s="162">
        <v>67</v>
      </c>
      <c r="L172" s="160"/>
      <c r="M172" s="160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137</v>
      </c>
      <c r="AU172" s="166" t="s">
        <v>97</v>
      </c>
      <c r="AV172" s="11" t="s">
        <v>97</v>
      </c>
      <c r="AW172" s="11" t="s">
        <v>30</v>
      </c>
      <c r="AX172" s="11" t="s">
        <v>72</v>
      </c>
      <c r="AY172" s="166" t="s">
        <v>129</v>
      </c>
    </row>
    <row r="173" spans="2:65" s="12" customFormat="1" ht="22.5" customHeight="1">
      <c r="B173" s="167"/>
      <c r="C173" s="168"/>
      <c r="D173" s="168"/>
      <c r="E173" s="169" t="s">
        <v>5</v>
      </c>
      <c r="F173" s="259" t="s">
        <v>141</v>
      </c>
      <c r="G173" s="260"/>
      <c r="H173" s="260"/>
      <c r="I173" s="260"/>
      <c r="J173" s="168"/>
      <c r="K173" s="170">
        <v>67</v>
      </c>
      <c r="L173" s="168"/>
      <c r="M173" s="168"/>
      <c r="N173" s="168"/>
      <c r="O173" s="168"/>
      <c r="P173" s="168"/>
      <c r="Q173" s="168"/>
      <c r="R173" s="171"/>
      <c r="T173" s="172"/>
      <c r="U173" s="168"/>
      <c r="V173" s="168"/>
      <c r="W173" s="168"/>
      <c r="X173" s="168"/>
      <c r="Y173" s="168"/>
      <c r="Z173" s="168"/>
      <c r="AA173" s="173"/>
      <c r="AT173" s="174" t="s">
        <v>137</v>
      </c>
      <c r="AU173" s="174" t="s">
        <v>97</v>
      </c>
      <c r="AV173" s="12" t="s">
        <v>134</v>
      </c>
      <c r="AW173" s="12" t="s">
        <v>30</v>
      </c>
      <c r="AX173" s="12" t="s">
        <v>80</v>
      </c>
      <c r="AY173" s="174" t="s">
        <v>129</v>
      </c>
    </row>
    <row r="174" spans="2:65" s="9" customFormat="1" ht="29.85" customHeight="1">
      <c r="B174" s="130"/>
      <c r="C174" s="131"/>
      <c r="D174" s="140" t="s">
        <v>111</v>
      </c>
      <c r="E174" s="140"/>
      <c r="F174" s="140"/>
      <c r="G174" s="140"/>
      <c r="H174" s="140"/>
      <c r="I174" s="140"/>
      <c r="J174" s="140"/>
      <c r="K174" s="140"/>
      <c r="L174" s="140"/>
      <c r="M174" s="140"/>
      <c r="N174" s="251">
        <f>BK174</f>
        <v>0</v>
      </c>
      <c r="O174" s="252"/>
      <c r="P174" s="252"/>
      <c r="Q174" s="252"/>
      <c r="R174" s="133"/>
      <c r="T174" s="134"/>
      <c r="U174" s="131"/>
      <c r="V174" s="131"/>
      <c r="W174" s="135">
        <f>SUM(W175:W193)</f>
        <v>144.26615999999999</v>
      </c>
      <c r="X174" s="131"/>
      <c r="Y174" s="135">
        <f>SUM(Y175:Y193)</f>
        <v>49.697623199999995</v>
      </c>
      <c r="Z174" s="131"/>
      <c r="AA174" s="136">
        <f>SUM(AA175:AA193)</f>
        <v>0</v>
      </c>
      <c r="AR174" s="137" t="s">
        <v>80</v>
      </c>
      <c r="AT174" s="138" t="s">
        <v>71</v>
      </c>
      <c r="AU174" s="138" t="s">
        <v>80</v>
      </c>
      <c r="AY174" s="137" t="s">
        <v>129</v>
      </c>
      <c r="BK174" s="139">
        <f>SUM(BK175:BK193)</f>
        <v>0</v>
      </c>
    </row>
    <row r="175" spans="2:65" s="1" customFormat="1" ht="31.5" customHeight="1">
      <c r="B175" s="141"/>
      <c r="C175" s="142" t="s">
        <v>212</v>
      </c>
      <c r="D175" s="142" t="s">
        <v>130</v>
      </c>
      <c r="E175" s="143" t="s">
        <v>213</v>
      </c>
      <c r="F175" s="246" t="s">
        <v>214</v>
      </c>
      <c r="G175" s="246"/>
      <c r="H175" s="246"/>
      <c r="I175" s="246"/>
      <c r="J175" s="144" t="s">
        <v>151</v>
      </c>
      <c r="K175" s="145">
        <v>136</v>
      </c>
      <c r="L175" s="247"/>
      <c r="M175" s="247"/>
      <c r="N175" s="247">
        <f>ROUND(L175*K175,2)</f>
        <v>0</v>
      </c>
      <c r="O175" s="247"/>
      <c r="P175" s="247"/>
      <c r="Q175" s="247"/>
      <c r="R175" s="146"/>
      <c r="T175" s="147" t="s">
        <v>5</v>
      </c>
      <c r="U175" s="44" t="s">
        <v>37</v>
      </c>
      <c r="V175" s="148">
        <v>0.26800000000000002</v>
      </c>
      <c r="W175" s="148">
        <f>V175*K175</f>
        <v>36.448</v>
      </c>
      <c r="X175" s="148">
        <v>0.15540000000000001</v>
      </c>
      <c r="Y175" s="148">
        <f>X175*K175</f>
        <v>21.134400000000003</v>
      </c>
      <c r="Z175" s="148">
        <v>0</v>
      </c>
      <c r="AA175" s="149">
        <f>Z175*K175</f>
        <v>0</v>
      </c>
      <c r="AR175" s="21" t="s">
        <v>134</v>
      </c>
      <c r="AT175" s="21" t="s">
        <v>130</v>
      </c>
      <c r="AU175" s="21" t="s">
        <v>97</v>
      </c>
      <c r="AY175" s="21" t="s">
        <v>129</v>
      </c>
      <c r="BE175" s="150">
        <f>IF(U175="základní",N175,0)</f>
        <v>0</v>
      </c>
      <c r="BF175" s="150">
        <f>IF(U175="snížená",N175,0)</f>
        <v>0</v>
      </c>
      <c r="BG175" s="150">
        <f>IF(U175="zákl. přenesená",N175,0)</f>
        <v>0</v>
      </c>
      <c r="BH175" s="150">
        <f>IF(U175="sníž. přenesená",N175,0)</f>
        <v>0</v>
      </c>
      <c r="BI175" s="150">
        <f>IF(U175="nulová",N175,0)</f>
        <v>0</v>
      </c>
      <c r="BJ175" s="21" t="s">
        <v>80</v>
      </c>
      <c r="BK175" s="150">
        <f>ROUND(L175*K175,2)</f>
        <v>0</v>
      </c>
      <c r="BL175" s="21" t="s">
        <v>134</v>
      </c>
      <c r="BM175" s="21" t="s">
        <v>215</v>
      </c>
    </row>
    <row r="176" spans="2:65" s="11" customFormat="1" ht="22.5" customHeight="1">
      <c r="B176" s="159"/>
      <c r="C176" s="160"/>
      <c r="D176" s="160"/>
      <c r="E176" s="161" t="s">
        <v>5</v>
      </c>
      <c r="F176" s="261" t="s">
        <v>216</v>
      </c>
      <c r="G176" s="262"/>
      <c r="H176" s="262"/>
      <c r="I176" s="262"/>
      <c r="J176" s="160"/>
      <c r="K176" s="162">
        <v>136</v>
      </c>
      <c r="L176" s="160"/>
      <c r="M176" s="160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137</v>
      </c>
      <c r="AU176" s="166" t="s">
        <v>97</v>
      </c>
      <c r="AV176" s="11" t="s">
        <v>97</v>
      </c>
      <c r="AW176" s="11" t="s">
        <v>30</v>
      </c>
      <c r="AX176" s="11" t="s">
        <v>72</v>
      </c>
      <c r="AY176" s="166" t="s">
        <v>129</v>
      </c>
    </row>
    <row r="177" spans="2:65" s="12" customFormat="1" ht="22.5" customHeight="1">
      <c r="B177" s="167"/>
      <c r="C177" s="168"/>
      <c r="D177" s="168"/>
      <c r="E177" s="169" t="s">
        <v>5</v>
      </c>
      <c r="F177" s="259" t="s">
        <v>141</v>
      </c>
      <c r="G177" s="260"/>
      <c r="H177" s="260"/>
      <c r="I177" s="260"/>
      <c r="J177" s="168"/>
      <c r="K177" s="170">
        <v>136</v>
      </c>
      <c r="L177" s="168"/>
      <c r="M177" s="168"/>
      <c r="N177" s="168"/>
      <c r="O177" s="168"/>
      <c r="P177" s="168"/>
      <c r="Q177" s="168"/>
      <c r="R177" s="171"/>
      <c r="T177" s="172"/>
      <c r="U177" s="168"/>
      <c r="V177" s="168"/>
      <c r="W177" s="168"/>
      <c r="X177" s="168"/>
      <c r="Y177" s="168"/>
      <c r="Z177" s="168"/>
      <c r="AA177" s="173"/>
      <c r="AT177" s="174" t="s">
        <v>137</v>
      </c>
      <c r="AU177" s="174" t="s">
        <v>97</v>
      </c>
      <c r="AV177" s="12" t="s">
        <v>134</v>
      </c>
      <c r="AW177" s="12" t="s">
        <v>30</v>
      </c>
      <c r="AX177" s="12" t="s">
        <v>80</v>
      </c>
      <c r="AY177" s="174" t="s">
        <v>129</v>
      </c>
    </row>
    <row r="178" spans="2:65" s="1" customFormat="1" ht="31.5" customHeight="1">
      <c r="B178" s="141"/>
      <c r="C178" s="183" t="s">
        <v>217</v>
      </c>
      <c r="D178" s="183" t="s">
        <v>218</v>
      </c>
      <c r="E178" s="184" t="s">
        <v>219</v>
      </c>
      <c r="F178" s="265" t="s">
        <v>220</v>
      </c>
      <c r="G178" s="265"/>
      <c r="H178" s="265"/>
      <c r="I178" s="265"/>
      <c r="J178" s="185" t="s">
        <v>221</v>
      </c>
      <c r="K178" s="186">
        <v>137.36000000000001</v>
      </c>
      <c r="L178" s="266"/>
      <c r="M178" s="266"/>
      <c r="N178" s="266">
        <f>ROUND(L178*K178,2)</f>
        <v>0</v>
      </c>
      <c r="O178" s="247"/>
      <c r="P178" s="247"/>
      <c r="Q178" s="247"/>
      <c r="R178" s="146"/>
      <c r="T178" s="147" t="s">
        <v>5</v>
      </c>
      <c r="U178" s="44" t="s">
        <v>37</v>
      </c>
      <c r="V178" s="148">
        <v>0</v>
      </c>
      <c r="W178" s="148">
        <f>V178*K178</f>
        <v>0</v>
      </c>
      <c r="X178" s="148">
        <v>8.5000000000000006E-2</v>
      </c>
      <c r="Y178" s="148">
        <f>X178*K178</f>
        <v>11.675600000000003</v>
      </c>
      <c r="Z178" s="148">
        <v>0</v>
      </c>
      <c r="AA178" s="149">
        <f>Z178*K178</f>
        <v>0</v>
      </c>
      <c r="AR178" s="21" t="s">
        <v>175</v>
      </c>
      <c r="AT178" s="21" t="s">
        <v>218</v>
      </c>
      <c r="AU178" s="21" t="s">
        <v>97</v>
      </c>
      <c r="AY178" s="21" t="s">
        <v>129</v>
      </c>
      <c r="BE178" s="150">
        <f>IF(U178="základní",N178,0)</f>
        <v>0</v>
      </c>
      <c r="BF178" s="150">
        <f>IF(U178="snížená",N178,0)</f>
        <v>0</v>
      </c>
      <c r="BG178" s="150">
        <f>IF(U178="zákl. přenesená",N178,0)</f>
        <v>0</v>
      </c>
      <c r="BH178" s="150">
        <f>IF(U178="sníž. přenesená",N178,0)</f>
        <v>0</v>
      </c>
      <c r="BI178" s="150">
        <f>IF(U178="nulová",N178,0)</f>
        <v>0</v>
      </c>
      <c r="BJ178" s="21" t="s">
        <v>80</v>
      </c>
      <c r="BK178" s="150">
        <f>ROUND(L178*K178,2)</f>
        <v>0</v>
      </c>
      <c r="BL178" s="21" t="s">
        <v>134</v>
      </c>
      <c r="BM178" s="21" t="s">
        <v>222</v>
      </c>
    </row>
    <row r="179" spans="2:65" s="1" customFormat="1" ht="31.5" customHeight="1">
      <c r="B179" s="141"/>
      <c r="C179" s="142" t="s">
        <v>223</v>
      </c>
      <c r="D179" s="142" t="s">
        <v>130</v>
      </c>
      <c r="E179" s="143" t="s">
        <v>224</v>
      </c>
      <c r="F179" s="246" t="s">
        <v>225</v>
      </c>
      <c r="G179" s="246"/>
      <c r="H179" s="246"/>
      <c r="I179" s="246"/>
      <c r="J179" s="144" t="s">
        <v>157</v>
      </c>
      <c r="K179" s="145">
        <v>7.48</v>
      </c>
      <c r="L179" s="247"/>
      <c r="M179" s="247"/>
      <c r="N179" s="247">
        <f>ROUND(L179*K179,2)</f>
        <v>0</v>
      </c>
      <c r="O179" s="247"/>
      <c r="P179" s="247"/>
      <c r="Q179" s="247"/>
      <c r="R179" s="146"/>
      <c r="T179" s="147" t="s">
        <v>5</v>
      </c>
      <c r="U179" s="44" t="s">
        <v>37</v>
      </c>
      <c r="V179" s="148">
        <v>1.4419999999999999</v>
      </c>
      <c r="W179" s="148">
        <f>V179*K179</f>
        <v>10.786160000000001</v>
      </c>
      <c r="X179" s="148">
        <v>2.2563399999999998</v>
      </c>
      <c r="Y179" s="148">
        <f>X179*K179</f>
        <v>16.877423199999999</v>
      </c>
      <c r="Z179" s="148">
        <v>0</v>
      </c>
      <c r="AA179" s="149">
        <f>Z179*K179</f>
        <v>0</v>
      </c>
      <c r="AR179" s="21" t="s">
        <v>134</v>
      </c>
      <c r="AT179" s="21" t="s">
        <v>130</v>
      </c>
      <c r="AU179" s="21" t="s">
        <v>97</v>
      </c>
      <c r="AY179" s="21" t="s">
        <v>129</v>
      </c>
      <c r="BE179" s="150">
        <f>IF(U179="základní",N179,0)</f>
        <v>0</v>
      </c>
      <c r="BF179" s="150">
        <f>IF(U179="snížená",N179,0)</f>
        <v>0</v>
      </c>
      <c r="BG179" s="150">
        <f>IF(U179="zákl. přenesená",N179,0)</f>
        <v>0</v>
      </c>
      <c r="BH179" s="150">
        <f>IF(U179="sníž. přenesená",N179,0)</f>
        <v>0</v>
      </c>
      <c r="BI179" s="150">
        <f>IF(U179="nulová",N179,0)</f>
        <v>0</v>
      </c>
      <c r="BJ179" s="21" t="s">
        <v>80</v>
      </c>
      <c r="BK179" s="150">
        <f>ROUND(L179*K179,2)</f>
        <v>0</v>
      </c>
      <c r="BL179" s="21" t="s">
        <v>134</v>
      </c>
      <c r="BM179" s="21" t="s">
        <v>226</v>
      </c>
    </row>
    <row r="180" spans="2:65" s="11" customFormat="1" ht="22.5" customHeight="1">
      <c r="B180" s="159"/>
      <c r="C180" s="160"/>
      <c r="D180" s="160"/>
      <c r="E180" s="161" t="s">
        <v>5</v>
      </c>
      <c r="F180" s="261" t="s">
        <v>227</v>
      </c>
      <c r="G180" s="262"/>
      <c r="H180" s="262"/>
      <c r="I180" s="262"/>
      <c r="J180" s="160"/>
      <c r="K180" s="162">
        <v>7.48</v>
      </c>
      <c r="L180" s="160"/>
      <c r="M180" s="160"/>
      <c r="N180" s="160"/>
      <c r="O180" s="160"/>
      <c r="P180" s="160"/>
      <c r="Q180" s="160"/>
      <c r="R180" s="163"/>
      <c r="T180" s="164"/>
      <c r="U180" s="160"/>
      <c r="V180" s="160"/>
      <c r="W180" s="160"/>
      <c r="X180" s="160"/>
      <c r="Y180" s="160"/>
      <c r="Z180" s="160"/>
      <c r="AA180" s="165"/>
      <c r="AT180" s="166" t="s">
        <v>137</v>
      </c>
      <c r="AU180" s="166" t="s">
        <v>97</v>
      </c>
      <c r="AV180" s="11" t="s">
        <v>97</v>
      </c>
      <c r="AW180" s="11" t="s">
        <v>30</v>
      </c>
      <c r="AX180" s="11" t="s">
        <v>72</v>
      </c>
      <c r="AY180" s="166" t="s">
        <v>129</v>
      </c>
    </row>
    <row r="181" spans="2:65" s="12" customFormat="1" ht="22.5" customHeight="1">
      <c r="B181" s="167"/>
      <c r="C181" s="168"/>
      <c r="D181" s="168"/>
      <c r="E181" s="169" t="s">
        <v>5</v>
      </c>
      <c r="F181" s="259" t="s">
        <v>141</v>
      </c>
      <c r="G181" s="260"/>
      <c r="H181" s="260"/>
      <c r="I181" s="260"/>
      <c r="J181" s="168"/>
      <c r="K181" s="170">
        <v>7.48</v>
      </c>
      <c r="L181" s="168"/>
      <c r="M181" s="168"/>
      <c r="N181" s="168"/>
      <c r="O181" s="168"/>
      <c r="P181" s="168"/>
      <c r="Q181" s="168"/>
      <c r="R181" s="171"/>
      <c r="T181" s="172"/>
      <c r="U181" s="168"/>
      <c r="V181" s="168"/>
      <c r="W181" s="168"/>
      <c r="X181" s="168"/>
      <c r="Y181" s="168"/>
      <c r="Z181" s="168"/>
      <c r="AA181" s="173"/>
      <c r="AT181" s="174" t="s">
        <v>137</v>
      </c>
      <c r="AU181" s="174" t="s">
        <v>97</v>
      </c>
      <c r="AV181" s="12" t="s">
        <v>134</v>
      </c>
      <c r="AW181" s="12" t="s">
        <v>30</v>
      </c>
      <c r="AX181" s="12" t="s">
        <v>80</v>
      </c>
      <c r="AY181" s="174" t="s">
        <v>129</v>
      </c>
    </row>
    <row r="182" spans="2:65" s="1" customFormat="1" ht="31.5" customHeight="1">
      <c r="B182" s="141"/>
      <c r="C182" s="142" t="s">
        <v>228</v>
      </c>
      <c r="D182" s="142" t="s">
        <v>130</v>
      </c>
      <c r="E182" s="143" t="s">
        <v>229</v>
      </c>
      <c r="F182" s="246" t="s">
        <v>230</v>
      </c>
      <c r="G182" s="246"/>
      <c r="H182" s="246"/>
      <c r="I182" s="246"/>
      <c r="J182" s="144" t="s">
        <v>151</v>
      </c>
      <c r="K182" s="145">
        <v>204</v>
      </c>
      <c r="L182" s="247"/>
      <c r="M182" s="247"/>
      <c r="N182" s="247">
        <f>ROUND(L182*K182,2)</f>
        <v>0</v>
      </c>
      <c r="O182" s="247"/>
      <c r="P182" s="247"/>
      <c r="Q182" s="247"/>
      <c r="R182" s="146"/>
      <c r="T182" s="147" t="s">
        <v>5</v>
      </c>
      <c r="U182" s="44" t="s">
        <v>37</v>
      </c>
      <c r="V182" s="148">
        <v>9.7000000000000003E-2</v>
      </c>
      <c r="W182" s="148">
        <f>V182*K182</f>
        <v>19.788</v>
      </c>
      <c r="X182" s="148">
        <v>0</v>
      </c>
      <c r="Y182" s="148">
        <f>X182*K182</f>
        <v>0</v>
      </c>
      <c r="Z182" s="148">
        <v>0</v>
      </c>
      <c r="AA182" s="149">
        <f>Z182*K182</f>
        <v>0</v>
      </c>
      <c r="AR182" s="21" t="s">
        <v>134</v>
      </c>
      <c r="AT182" s="21" t="s">
        <v>130</v>
      </c>
      <c r="AU182" s="21" t="s">
        <v>97</v>
      </c>
      <c r="AY182" s="21" t="s">
        <v>129</v>
      </c>
      <c r="BE182" s="150">
        <f>IF(U182="základní",N182,0)</f>
        <v>0</v>
      </c>
      <c r="BF182" s="150">
        <f>IF(U182="snížená",N182,0)</f>
        <v>0</v>
      </c>
      <c r="BG182" s="150">
        <f>IF(U182="zákl. přenesená",N182,0)</f>
        <v>0</v>
      </c>
      <c r="BH182" s="150">
        <f>IF(U182="sníž. přenesená",N182,0)</f>
        <v>0</v>
      </c>
      <c r="BI182" s="150">
        <f>IF(U182="nulová",N182,0)</f>
        <v>0</v>
      </c>
      <c r="BJ182" s="21" t="s">
        <v>80</v>
      </c>
      <c r="BK182" s="150">
        <f>ROUND(L182*K182,2)</f>
        <v>0</v>
      </c>
      <c r="BL182" s="21" t="s">
        <v>134</v>
      </c>
      <c r="BM182" s="21" t="s">
        <v>231</v>
      </c>
    </row>
    <row r="183" spans="2:65" s="11" customFormat="1" ht="22.5" customHeight="1">
      <c r="B183" s="159"/>
      <c r="C183" s="160"/>
      <c r="D183" s="160"/>
      <c r="E183" s="161" t="s">
        <v>5</v>
      </c>
      <c r="F183" s="261" t="s">
        <v>232</v>
      </c>
      <c r="G183" s="262"/>
      <c r="H183" s="262"/>
      <c r="I183" s="262"/>
      <c r="J183" s="160"/>
      <c r="K183" s="162">
        <v>204</v>
      </c>
      <c r="L183" s="160"/>
      <c r="M183" s="160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137</v>
      </c>
      <c r="AU183" s="166" t="s">
        <v>97</v>
      </c>
      <c r="AV183" s="11" t="s">
        <v>97</v>
      </c>
      <c r="AW183" s="11" t="s">
        <v>30</v>
      </c>
      <c r="AX183" s="11" t="s">
        <v>72</v>
      </c>
      <c r="AY183" s="166" t="s">
        <v>129</v>
      </c>
    </row>
    <row r="184" spans="2:65" s="12" customFormat="1" ht="22.5" customHeight="1">
      <c r="B184" s="167"/>
      <c r="C184" s="168"/>
      <c r="D184" s="168"/>
      <c r="E184" s="169" t="s">
        <v>5</v>
      </c>
      <c r="F184" s="259" t="s">
        <v>141</v>
      </c>
      <c r="G184" s="260"/>
      <c r="H184" s="260"/>
      <c r="I184" s="260"/>
      <c r="J184" s="168"/>
      <c r="K184" s="170">
        <v>204</v>
      </c>
      <c r="L184" s="168"/>
      <c r="M184" s="168"/>
      <c r="N184" s="168"/>
      <c r="O184" s="168"/>
      <c r="P184" s="168"/>
      <c r="Q184" s="168"/>
      <c r="R184" s="171"/>
      <c r="T184" s="172"/>
      <c r="U184" s="168"/>
      <c r="V184" s="168"/>
      <c r="W184" s="168"/>
      <c r="X184" s="168"/>
      <c r="Y184" s="168"/>
      <c r="Z184" s="168"/>
      <c r="AA184" s="173"/>
      <c r="AT184" s="174" t="s">
        <v>137</v>
      </c>
      <c r="AU184" s="174" t="s">
        <v>97</v>
      </c>
      <c r="AV184" s="12" t="s">
        <v>134</v>
      </c>
      <c r="AW184" s="12" t="s">
        <v>30</v>
      </c>
      <c r="AX184" s="12" t="s">
        <v>80</v>
      </c>
      <c r="AY184" s="174" t="s">
        <v>129</v>
      </c>
    </row>
    <row r="185" spans="2:65" s="1" customFormat="1" ht="31.5" customHeight="1">
      <c r="B185" s="141"/>
      <c r="C185" s="142" t="s">
        <v>10</v>
      </c>
      <c r="D185" s="142" t="s">
        <v>130</v>
      </c>
      <c r="E185" s="143" t="s">
        <v>233</v>
      </c>
      <c r="F185" s="246" t="s">
        <v>234</v>
      </c>
      <c r="G185" s="246"/>
      <c r="H185" s="246"/>
      <c r="I185" s="246"/>
      <c r="J185" s="144" t="s">
        <v>151</v>
      </c>
      <c r="K185" s="145">
        <v>204</v>
      </c>
      <c r="L185" s="247"/>
      <c r="M185" s="247"/>
      <c r="N185" s="247">
        <f>ROUND(L185*K185,2)</f>
        <v>0</v>
      </c>
      <c r="O185" s="247"/>
      <c r="P185" s="247"/>
      <c r="Q185" s="247"/>
      <c r="R185" s="146"/>
      <c r="T185" s="147" t="s">
        <v>5</v>
      </c>
      <c r="U185" s="44" t="s">
        <v>37</v>
      </c>
      <c r="V185" s="148">
        <v>6.8000000000000005E-2</v>
      </c>
      <c r="W185" s="148">
        <f>V185*K185</f>
        <v>13.872000000000002</v>
      </c>
      <c r="X185" s="148">
        <v>5.0000000000000002E-5</v>
      </c>
      <c r="Y185" s="148">
        <f>X185*K185</f>
        <v>1.0200000000000001E-2</v>
      </c>
      <c r="Z185" s="148">
        <v>0</v>
      </c>
      <c r="AA185" s="149">
        <f>Z185*K185</f>
        <v>0</v>
      </c>
      <c r="AR185" s="21" t="s">
        <v>134</v>
      </c>
      <c r="AT185" s="21" t="s">
        <v>130</v>
      </c>
      <c r="AU185" s="21" t="s">
        <v>97</v>
      </c>
      <c r="AY185" s="21" t="s">
        <v>129</v>
      </c>
      <c r="BE185" s="150">
        <f>IF(U185="základní",N185,0)</f>
        <v>0</v>
      </c>
      <c r="BF185" s="150">
        <f>IF(U185="snížená",N185,0)</f>
        <v>0</v>
      </c>
      <c r="BG185" s="150">
        <f>IF(U185="zákl. přenesená",N185,0)</f>
        <v>0</v>
      </c>
      <c r="BH185" s="150">
        <f>IF(U185="sníž. přenesená",N185,0)</f>
        <v>0</v>
      </c>
      <c r="BI185" s="150">
        <f>IF(U185="nulová",N185,0)</f>
        <v>0</v>
      </c>
      <c r="BJ185" s="21" t="s">
        <v>80</v>
      </c>
      <c r="BK185" s="150">
        <f>ROUND(L185*K185,2)</f>
        <v>0</v>
      </c>
      <c r="BL185" s="21" t="s">
        <v>134</v>
      </c>
      <c r="BM185" s="21" t="s">
        <v>235</v>
      </c>
    </row>
    <row r="186" spans="2:65" s="11" customFormat="1" ht="22.5" customHeight="1">
      <c r="B186" s="159"/>
      <c r="C186" s="160"/>
      <c r="D186" s="160"/>
      <c r="E186" s="161" t="s">
        <v>5</v>
      </c>
      <c r="F186" s="261" t="s">
        <v>232</v>
      </c>
      <c r="G186" s="262"/>
      <c r="H186" s="262"/>
      <c r="I186" s="262"/>
      <c r="J186" s="160"/>
      <c r="K186" s="162">
        <v>204</v>
      </c>
      <c r="L186" s="160"/>
      <c r="M186" s="160"/>
      <c r="N186" s="160"/>
      <c r="O186" s="160"/>
      <c r="P186" s="160"/>
      <c r="Q186" s="160"/>
      <c r="R186" s="163"/>
      <c r="T186" s="164"/>
      <c r="U186" s="160"/>
      <c r="V186" s="160"/>
      <c r="W186" s="160"/>
      <c r="X186" s="160"/>
      <c r="Y186" s="160"/>
      <c r="Z186" s="160"/>
      <c r="AA186" s="165"/>
      <c r="AT186" s="166" t="s">
        <v>137</v>
      </c>
      <c r="AU186" s="166" t="s">
        <v>97</v>
      </c>
      <c r="AV186" s="11" t="s">
        <v>97</v>
      </c>
      <c r="AW186" s="11" t="s">
        <v>30</v>
      </c>
      <c r="AX186" s="11" t="s">
        <v>72</v>
      </c>
      <c r="AY186" s="166" t="s">
        <v>129</v>
      </c>
    </row>
    <row r="187" spans="2:65" s="12" customFormat="1" ht="22.5" customHeight="1">
      <c r="B187" s="167"/>
      <c r="C187" s="168"/>
      <c r="D187" s="168"/>
      <c r="E187" s="169" t="s">
        <v>5</v>
      </c>
      <c r="F187" s="259" t="s">
        <v>141</v>
      </c>
      <c r="G187" s="260"/>
      <c r="H187" s="260"/>
      <c r="I187" s="260"/>
      <c r="J187" s="168"/>
      <c r="K187" s="170">
        <v>204</v>
      </c>
      <c r="L187" s="168"/>
      <c r="M187" s="168"/>
      <c r="N187" s="168"/>
      <c r="O187" s="168"/>
      <c r="P187" s="168"/>
      <c r="Q187" s="168"/>
      <c r="R187" s="171"/>
      <c r="T187" s="172"/>
      <c r="U187" s="168"/>
      <c r="V187" s="168"/>
      <c r="W187" s="168"/>
      <c r="X187" s="168"/>
      <c r="Y187" s="168"/>
      <c r="Z187" s="168"/>
      <c r="AA187" s="173"/>
      <c r="AT187" s="174" t="s">
        <v>137</v>
      </c>
      <c r="AU187" s="174" t="s">
        <v>97</v>
      </c>
      <c r="AV187" s="12" t="s">
        <v>134</v>
      </c>
      <c r="AW187" s="12" t="s">
        <v>30</v>
      </c>
      <c r="AX187" s="12" t="s">
        <v>80</v>
      </c>
      <c r="AY187" s="174" t="s">
        <v>129</v>
      </c>
    </row>
    <row r="188" spans="2:65" s="1" customFormat="1" ht="22.5" customHeight="1">
      <c r="B188" s="141"/>
      <c r="C188" s="142" t="s">
        <v>236</v>
      </c>
      <c r="D188" s="142" t="s">
        <v>130</v>
      </c>
      <c r="E188" s="143" t="s">
        <v>237</v>
      </c>
      <c r="F188" s="246" t="s">
        <v>238</v>
      </c>
      <c r="G188" s="246"/>
      <c r="H188" s="246"/>
      <c r="I188" s="246"/>
      <c r="J188" s="144" t="s">
        <v>151</v>
      </c>
      <c r="K188" s="145">
        <v>204</v>
      </c>
      <c r="L188" s="247"/>
      <c r="M188" s="247"/>
      <c r="N188" s="247">
        <f>ROUND(L188*K188,2)</f>
        <v>0</v>
      </c>
      <c r="O188" s="247"/>
      <c r="P188" s="247"/>
      <c r="Q188" s="247"/>
      <c r="R188" s="146"/>
      <c r="T188" s="147" t="s">
        <v>5</v>
      </c>
      <c r="U188" s="44" t="s">
        <v>37</v>
      </c>
      <c r="V188" s="148">
        <v>0.307</v>
      </c>
      <c r="W188" s="148">
        <f>V188*K188</f>
        <v>62.628</v>
      </c>
      <c r="X188" s="148">
        <v>0</v>
      </c>
      <c r="Y188" s="148">
        <f>X188*K188</f>
        <v>0</v>
      </c>
      <c r="Z188" s="148">
        <v>0</v>
      </c>
      <c r="AA188" s="149">
        <f>Z188*K188</f>
        <v>0</v>
      </c>
      <c r="AR188" s="21" t="s">
        <v>134</v>
      </c>
      <c r="AT188" s="21" t="s">
        <v>130</v>
      </c>
      <c r="AU188" s="21" t="s">
        <v>97</v>
      </c>
      <c r="AY188" s="21" t="s">
        <v>129</v>
      </c>
      <c r="BE188" s="150">
        <f>IF(U188="základní",N188,0)</f>
        <v>0</v>
      </c>
      <c r="BF188" s="150">
        <f>IF(U188="snížená",N188,0)</f>
        <v>0</v>
      </c>
      <c r="BG188" s="150">
        <f>IF(U188="zákl. přenesená",N188,0)</f>
        <v>0</v>
      </c>
      <c r="BH188" s="150">
        <f>IF(U188="sníž. přenesená",N188,0)</f>
        <v>0</v>
      </c>
      <c r="BI188" s="150">
        <f>IF(U188="nulová",N188,0)</f>
        <v>0</v>
      </c>
      <c r="BJ188" s="21" t="s">
        <v>80</v>
      </c>
      <c r="BK188" s="150">
        <f>ROUND(L188*K188,2)</f>
        <v>0</v>
      </c>
      <c r="BL188" s="21" t="s">
        <v>134</v>
      </c>
      <c r="BM188" s="21" t="s">
        <v>239</v>
      </c>
    </row>
    <row r="189" spans="2:65" s="11" customFormat="1" ht="22.5" customHeight="1">
      <c r="B189" s="159"/>
      <c r="C189" s="160"/>
      <c r="D189" s="160"/>
      <c r="E189" s="161" t="s">
        <v>5</v>
      </c>
      <c r="F189" s="261" t="s">
        <v>232</v>
      </c>
      <c r="G189" s="262"/>
      <c r="H189" s="262"/>
      <c r="I189" s="262"/>
      <c r="J189" s="160"/>
      <c r="K189" s="162">
        <v>204</v>
      </c>
      <c r="L189" s="160"/>
      <c r="M189" s="160"/>
      <c r="N189" s="160"/>
      <c r="O189" s="160"/>
      <c r="P189" s="160"/>
      <c r="Q189" s="160"/>
      <c r="R189" s="163"/>
      <c r="T189" s="164"/>
      <c r="U189" s="160"/>
      <c r="V189" s="160"/>
      <c r="W189" s="160"/>
      <c r="X189" s="160"/>
      <c r="Y189" s="160"/>
      <c r="Z189" s="160"/>
      <c r="AA189" s="165"/>
      <c r="AT189" s="166" t="s">
        <v>137</v>
      </c>
      <c r="AU189" s="166" t="s">
        <v>97</v>
      </c>
      <c r="AV189" s="11" t="s">
        <v>97</v>
      </c>
      <c r="AW189" s="11" t="s">
        <v>30</v>
      </c>
      <c r="AX189" s="11" t="s">
        <v>72</v>
      </c>
      <c r="AY189" s="166" t="s">
        <v>129</v>
      </c>
    </row>
    <row r="190" spans="2:65" s="12" customFormat="1" ht="22.5" customHeight="1">
      <c r="B190" s="167"/>
      <c r="C190" s="168"/>
      <c r="D190" s="168"/>
      <c r="E190" s="169" t="s">
        <v>5</v>
      </c>
      <c r="F190" s="259" t="s">
        <v>141</v>
      </c>
      <c r="G190" s="260"/>
      <c r="H190" s="260"/>
      <c r="I190" s="260"/>
      <c r="J190" s="168"/>
      <c r="K190" s="170">
        <v>204</v>
      </c>
      <c r="L190" s="168"/>
      <c r="M190" s="168"/>
      <c r="N190" s="168"/>
      <c r="O190" s="168"/>
      <c r="P190" s="168"/>
      <c r="Q190" s="168"/>
      <c r="R190" s="171"/>
      <c r="T190" s="172"/>
      <c r="U190" s="168"/>
      <c r="V190" s="168"/>
      <c r="W190" s="168"/>
      <c r="X190" s="168"/>
      <c r="Y190" s="168"/>
      <c r="Z190" s="168"/>
      <c r="AA190" s="173"/>
      <c r="AT190" s="174" t="s">
        <v>137</v>
      </c>
      <c r="AU190" s="174" t="s">
        <v>97</v>
      </c>
      <c r="AV190" s="12" t="s">
        <v>134</v>
      </c>
      <c r="AW190" s="12" t="s">
        <v>30</v>
      </c>
      <c r="AX190" s="12" t="s">
        <v>80</v>
      </c>
      <c r="AY190" s="174" t="s">
        <v>129</v>
      </c>
    </row>
    <row r="191" spans="2:65" s="1" customFormat="1" ht="31.5" customHeight="1">
      <c r="B191" s="141"/>
      <c r="C191" s="142" t="s">
        <v>240</v>
      </c>
      <c r="D191" s="142" t="s">
        <v>130</v>
      </c>
      <c r="E191" s="143" t="s">
        <v>241</v>
      </c>
      <c r="F191" s="246" t="s">
        <v>242</v>
      </c>
      <c r="G191" s="246"/>
      <c r="H191" s="246"/>
      <c r="I191" s="246"/>
      <c r="J191" s="144" t="s">
        <v>151</v>
      </c>
      <c r="K191" s="145">
        <v>6</v>
      </c>
      <c r="L191" s="247"/>
      <c r="M191" s="247"/>
      <c r="N191" s="247">
        <f>ROUND(L191*K191,2)</f>
        <v>0</v>
      </c>
      <c r="O191" s="247"/>
      <c r="P191" s="247"/>
      <c r="Q191" s="247"/>
      <c r="R191" s="146"/>
      <c r="T191" s="147" t="s">
        <v>5</v>
      </c>
      <c r="U191" s="44" t="s">
        <v>37</v>
      </c>
      <c r="V191" s="148">
        <v>0.124</v>
      </c>
      <c r="W191" s="148">
        <f>V191*K191</f>
        <v>0.74399999999999999</v>
      </c>
      <c r="X191" s="148">
        <v>0</v>
      </c>
      <c r="Y191" s="148">
        <f>X191*K191</f>
        <v>0</v>
      </c>
      <c r="Z191" s="148">
        <v>0</v>
      </c>
      <c r="AA191" s="149">
        <f>Z191*K191</f>
        <v>0</v>
      </c>
      <c r="AR191" s="21" t="s">
        <v>134</v>
      </c>
      <c r="AT191" s="21" t="s">
        <v>130</v>
      </c>
      <c r="AU191" s="21" t="s">
        <v>97</v>
      </c>
      <c r="AY191" s="21" t="s">
        <v>129</v>
      </c>
      <c r="BE191" s="150">
        <f>IF(U191="základní",N191,0)</f>
        <v>0</v>
      </c>
      <c r="BF191" s="150">
        <f>IF(U191="snížená",N191,0)</f>
        <v>0</v>
      </c>
      <c r="BG191" s="150">
        <f>IF(U191="zákl. přenesená",N191,0)</f>
        <v>0</v>
      </c>
      <c r="BH191" s="150">
        <f>IF(U191="sníž. přenesená",N191,0)</f>
        <v>0</v>
      </c>
      <c r="BI191" s="150">
        <f>IF(U191="nulová",N191,0)</f>
        <v>0</v>
      </c>
      <c r="BJ191" s="21" t="s">
        <v>80</v>
      </c>
      <c r="BK191" s="150">
        <f>ROUND(L191*K191,2)</f>
        <v>0</v>
      </c>
      <c r="BL191" s="21" t="s">
        <v>134</v>
      </c>
      <c r="BM191" s="21" t="s">
        <v>243</v>
      </c>
    </row>
    <row r="192" spans="2:65" s="11" customFormat="1" ht="22.5" customHeight="1">
      <c r="B192" s="159"/>
      <c r="C192" s="160"/>
      <c r="D192" s="160"/>
      <c r="E192" s="161" t="s">
        <v>5</v>
      </c>
      <c r="F192" s="261" t="s">
        <v>153</v>
      </c>
      <c r="G192" s="262"/>
      <c r="H192" s="262"/>
      <c r="I192" s="262"/>
      <c r="J192" s="160"/>
      <c r="K192" s="162">
        <v>6</v>
      </c>
      <c r="L192" s="160"/>
      <c r="M192" s="160"/>
      <c r="N192" s="160"/>
      <c r="O192" s="160"/>
      <c r="P192" s="160"/>
      <c r="Q192" s="160"/>
      <c r="R192" s="163"/>
      <c r="T192" s="164"/>
      <c r="U192" s="160"/>
      <c r="V192" s="160"/>
      <c r="W192" s="160"/>
      <c r="X192" s="160"/>
      <c r="Y192" s="160"/>
      <c r="Z192" s="160"/>
      <c r="AA192" s="165"/>
      <c r="AT192" s="166" t="s">
        <v>137</v>
      </c>
      <c r="AU192" s="166" t="s">
        <v>97</v>
      </c>
      <c r="AV192" s="11" t="s">
        <v>97</v>
      </c>
      <c r="AW192" s="11" t="s">
        <v>30</v>
      </c>
      <c r="AX192" s="11" t="s">
        <v>72</v>
      </c>
      <c r="AY192" s="166" t="s">
        <v>129</v>
      </c>
    </row>
    <row r="193" spans="2:65" s="12" customFormat="1" ht="22.5" customHeight="1">
      <c r="B193" s="167"/>
      <c r="C193" s="168"/>
      <c r="D193" s="168"/>
      <c r="E193" s="169" t="s">
        <v>5</v>
      </c>
      <c r="F193" s="259" t="s">
        <v>141</v>
      </c>
      <c r="G193" s="260"/>
      <c r="H193" s="260"/>
      <c r="I193" s="260"/>
      <c r="J193" s="168"/>
      <c r="K193" s="170">
        <v>6</v>
      </c>
      <c r="L193" s="168"/>
      <c r="M193" s="168"/>
      <c r="N193" s="168"/>
      <c r="O193" s="168"/>
      <c r="P193" s="168"/>
      <c r="Q193" s="168"/>
      <c r="R193" s="171"/>
      <c r="T193" s="172"/>
      <c r="U193" s="168"/>
      <c r="V193" s="168"/>
      <c r="W193" s="168"/>
      <c r="X193" s="168"/>
      <c r="Y193" s="168"/>
      <c r="Z193" s="168"/>
      <c r="AA193" s="173"/>
      <c r="AT193" s="174" t="s">
        <v>137</v>
      </c>
      <c r="AU193" s="174" t="s">
        <v>97</v>
      </c>
      <c r="AV193" s="12" t="s">
        <v>134</v>
      </c>
      <c r="AW193" s="12" t="s">
        <v>30</v>
      </c>
      <c r="AX193" s="12" t="s">
        <v>80</v>
      </c>
      <c r="AY193" s="174" t="s">
        <v>129</v>
      </c>
    </row>
    <row r="194" spans="2:65" s="9" customFormat="1" ht="29.85" customHeight="1">
      <c r="B194" s="130"/>
      <c r="C194" s="131"/>
      <c r="D194" s="140" t="s">
        <v>112</v>
      </c>
      <c r="E194" s="140"/>
      <c r="F194" s="140"/>
      <c r="G194" s="140"/>
      <c r="H194" s="140"/>
      <c r="I194" s="140"/>
      <c r="J194" s="140"/>
      <c r="K194" s="140"/>
      <c r="L194" s="140"/>
      <c r="M194" s="140"/>
      <c r="N194" s="251">
        <f>BK194</f>
        <v>0</v>
      </c>
      <c r="O194" s="252"/>
      <c r="P194" s="252"/>
      <c r="Q194" s="252"/>
      <c r="R194" s="133"/>
      <c r="T194" s="134"/>
      <c r="U194" s="131"/>
      <c r="V194" s="131"/>
      <c r="W194" s="135">
        <f>SUM(W195:W217)</f>
        <v>11.900079999999999</v>
      </c>
      <c r="X194" s="131"/>
      <c r="Y194" s="135">
        <f>SUM(Y195:Y217)</f>
        <v>0</v>
      </c>
      <c r="Z194" s="131"/>
      <c r="AA194" s="136">
        <f>SUM(AA195:AA217)</f>
        <v>0</v>
      </c>
      <c r="AR194" s="137" t="s">
        <v>80</v>
      </c>
      <c r="AT194" s="138" t="s">
        <v>71</v>
      </c>
      <c r="AU194" s="138" t="s">
        <v>80</v>
      </c>
      <c r="AY194" s="137" t="s">
        <v>129</v>
      </c>
      <c r="BK194" s="139">
        <f>SUM(BK195:BK217)</f>
        <v>0</v>
      </c>
    </row>
    <row r="195" spans="2:65" s="1" customFormat="1" ht="31.5" customHeight="1">
      <c r="B195" s="141"/>
      <c r="C195" s="142" t="s">
        <v>244</v>
      </c>
      <c r="D195" s="142" t="s">
        <v>130</v>
      </c>
      <c r="E195" s="143" t="s">
        <v>245</v>
      </c>
      <c r="F195" s="246" t="s">
        <v>246</v>
      </c>
      <c r="G195" s="246"/>
      <c r="H195" s="246"/>
      <c r="I195" s="246"/>
      <c r="J195" s="144" t="s">
        <v>182</v>
      </c>
      <c r="K195" s="145">
        <v>45.82</v>
      </c>
      <c r="L195" s="247"/>
      <c r="M195" s="247"/>
      <c r="N195" s="247">
        <f>ROUND(L195*K195,2)</f>
        <v>0</v>
      </c>
      <c r="O195" s="247"/>
      <c r="P195" s="247"/>
      <c r="Q195" s="247"/>
      <c r="R195" s="146"/>
      <c r="T195" s="147" t="s">
        <v>5</v>
      </c>
      <c r="U195" s="44" t="s">
        <v>37</v>
      </c>
      <c r="V195" s="148">
        <v>0.03</v>
      </c>
      <c r="W195" s="148">
        <f>V195*K195</f>
        <v>1.3746</v>
      </c>
      <c r="X195" s="148">
        <v>0</v>
      </c>
      <c r="Y195" s="148">
        <f>X195*K195</f>
        <v>0</v>
      </c>
      <c r="Z195" s="148">
        <v>0</v>
      </c>
      <c r="AA195" s="149">
        <f>Z195*K195</f>
        <v>0</v>
      </c>
      <c r="AR195" s="21" t="s">
        <v>134</v>
      </c>
      <c r="AT195" s="21" t="s">
        <v>130</v>
      </c>
      <c r="AU195" s="21" t="s">
        <v>97</v>
      </c>
      <c r="AY195" s="21" t="s">
        <v>129</v>
      </c>
      <c r="BE195" s="150">
        <f>IF(U195="základní",N195,0)</f>
        <v>0</v>
      </c>
      <c r="BF195" s="150">
        <f>IF(U195="snížená",N195,0)</f>
        <v>0</v>
      </c>
      <c r="BG195" s="150">
        <f>IF(U195="zákl. přenesená",N195,0)</f>
        <v>0</v>
      </c>
      <c r="BH195" s="150">
        <f>IF(U195="sníž. přenesená",N195,0)</f>
        <v>0</v>
      </c>
      <c r="BI195" s="150">
        <f>IF(U195="nulová",N195,0)</f>
        <v>0</v>
      </c>
      <c r="BJ195" s="21" t="s">
        <v>80</v>
      </c>
      <c r="BK195" s="150">
        <f>ROUND(L195*K195,2)</f>
        <v>0</v>
      </c>
      <c r="BL195" s="21" t="s">
        <v>134</v>
      </c>
      <c r="BM195" s="21" t="s">
        <v>247</v>
      </c>
    </row>
    <row r="196" spans="2:65" s="11" customFormat="1" ht="22.5" customHeight="1">
      <c r="B196" s="159"/>
      <c r="C196" s="160"/>
      <c r="D196" s="160"/>
      <c r="E196" s="161" t="s">
        <v>5</v>
      </c>
      <c r="F196" s="261" t="s">
        <v>248</v>
      </c>
      <c r="G196" s="262"/>
      <c r="H196" s="262"/>
      <c r="I196" s="262"/>
      <c r="J196" s="160"/>
      <c r="K196" s="162">
        <v>45.82</v>
      </c>
      <c r="L196" s="160"/>
      <c r="M196" s="160"/>
      <c r="N196" s="160"/>
      <c r="O196" s="160"/>
      <c r="P196" s="160"/>
      <c r="Q196" s="160"/>
      <c r="R196" s="163"/>
      <c r="T196" s="164"/>
      <c r="U196" s="160"/>
      <c r="V196" s="160"/>
      <c r="W196" s="160"/>
      <c r="X196" s="160"/>
      <c r="Y196" s="160"/>
      <c r="Z196" s="160"/>
      <c r="AA196" s="165"/>
      <c r="AT196" s="166" t="s">
        <v>137</v>
      </c>
      <c r="AU196" s="166" t="s">
        <v>97</v>
      </c>
      <c r="AV196" s="11" t="s">
        <v>97</v>
      </c>
      <c r="AW196" s="11" t="s">
        <v>30</v>
      </c>
      <c r="AX196" s="11" t="s">
        <v>72</v>
      </c>
      <c r="AY196" s="166" t="s">
        <v>129</v>
      </c>
    </row>
    <row r="197" spans="2:65" s="12" customFormat="1" ht="22.5" customHeight="1">
      <c r="B197" s="167"/>
      <c r="C197" s="168"/>
      <c r="D197" s="168"/>
      <c r="E197" s="169" t="s">
        <v>5</v>
      </c>
      <c r="F197" s="259" t="s">
        <v>141</v>
      </c>
      <c r="G197" s="260"/>
      <c r="H197" s="260"/>
      <c r="I197" s="260"/>
      <c r="J197" s="168"/>
      <c r="K197" s="170">
        <v>45.82</v>
      </c>
      <c r="L197" s="168"/>
      <c r="M197" s="168"/>
      <c r="N197" s="168"/>
      <c r="O197" s="168"/>
      <c r="P197" s="168"/>
      <c r="Q197" s="168"/>
      <c r="R197" s="171"/>
      <c r="T197" s="172"/>
      <c r="U197" s="168"/>
      <c r="V197" s="168"/>
      <c r="W197" s="168"/>
      <c r="X197" s="168"/>
      <c r="Y197" s="168"/>
      <c r="Z197" s="168"/>
      <c r="AA197" s="173"/>
      <c r="AT197" s="174" t="s">
        <v>137</v>
      </c>
      <c r="AU197" s="174" t="s">
        <v>97</v>
      </c>
      <c r="AV197" s="12" t="s">
        <v>134</v>
      </c>
      <c r="AW197" s="12" t="s">
        <v>30</v>
      </c>
      <c r="AX197" s="12" t="s">
        <v>80</v>
      </c>
      <c r="AY197" s="174" t="s">
        <v>129</v>
      </c>
    </row>
    <row r="198" spans="2:65" s="1" customFormat="1" ht="31.5" customHeight="1">
      <c r="B198" s="141"/>
      <c r="C198" s="142" t="s">
        <v>249</v>
      </c>
      <c r="D198" s="142" t="s">
        <v>130</v>
      </c>
      <c r="E198" s="143" t="s">
        <v>250</v>
      </c>
      <c r="F198" s="246" t="s">
        <v>251</v>
      </c>
      <c r="G198" s="246"/>
      <c r="H198" s="246"/>
      <c r="I198" s="246"/>
      <c r="J198" s="144" t="s">
        <v>182</v>
      </c>
      <c r="K198" s="145">
        <v>870.58</v>
      </c>
      <c r="L198" s="247"/>
      <c r="M198" s="247"/>
      <c r="N198" s="247">
        <f>ROUND(L198*K198,2)</f>
        <v>0</v>
      </c>
      <c r="O198" s="247"/>
      <c r="P198" s="247"/>
      <c r="Q198" s="247"/>
      <c r="R198" s="146"/>
      <c r="T198" s="147" t="s">
        <v>5</v>
      </c>
      <c r="U198" s="44" t="s">
        <v>37</v>
      </c>
      <c r="V198" s="148">
        <v>2E-3</v>
      </c>
      <c r="W198" s="148">
        <f>V198*K198</f>
        <v>1.74116</v>
      </c>
      <c r="X198" s="148">
        <v>0</v>
      </c>
      <c r="Y198" s="148">
        <f>X198*K198</f>
        <v>0</v>
      </c>
      <c r="Z198" s="148">
        <v>0</v>
      </c>
      <c r="AA198" s="149">
        <f>Z198*K198</f>
        <v>0</v>
      </c>
      <c r="AR198" s="21" t="s">
        <v>134</v>
      </c>
      <c r="AT198" s="21" t="s">
        <v>130</v>
      </c>
      <c r="AU198" s="21" t="s">
        <v>97</v>
      </c>
      <c r="AY198" s="21" t="s">
        <v>129</v>
      </c>
      <c r="BE198" s="150">
        <f>IF(U198="základní",N198,0)</f>
        <v>0</v>
      </c>
      <c r="BF198" s="150">
        <f>IF(U198="snížená",N198,0)</f>
        <v>0</v>
      </c>
      <c r="BG198" s="150">
        <f>IF(U198="zákl. přenesená",N198,0)</f>
        <v>0</v>
      </c>
      <c r="BH198" s="150">
        <f>IF(U198="sníž. přenesená",N198,0)</f>
        <v>0</v>
      </c>
      <c r="BI198" s="150">
        <f>IF(U198="nulová",N198,0)</f>
        <v>0</v>
      </c>
      <c r="BJ198" s="21" t="s">
        <v>80</v>
      </c>
      <c r="BK198" s="150">
        <f>ROUND(L198*K198,2)</f>
        <v>0</v>
      </c>
      <c r="BL198" s="21" t="s">
        <v>134</v>
      </c>
      <c r="BM198" s="21" t="s">
        <v>252</v>
      </c>
    </row>
    <row r="199" spans="2:65" s="1" customFormat="1" ht="31.5" customHeight="1">
      <c r="B199" s="141"/>
      <c r="C199" s="142" t="s">
        <v>253</v>
      </c>
      <c r="D199" s="142" t="s">
        <v>130</v>
      </c>
      <c r="E199" s="143" t="s">
        <v>254</v>
      </c>
      <c r="F199" s="246" t="s">
        <v>255</v>
      </c>
      <c r="G199" s="246"/>
      <c r="H199" s="246"/>
      <c r="I199" s="246"/>
      <c r="J199" s="144" t="s">
        <v>182</v>
      </c>
      <c r="K199" s="145">
        <v>86.11</v>
      </c>
      <c r="L199" s="247"/>
      <c r="M199" s="247"/>
      <c r="N199" s="247">
        <f>ROUND(L199*K199,2)</f>
        <v>0</v>
      </c>
      <c r="O199" s="247"/>
      <c r="P199" s="247"/>
      <c r="Q199" s="247"/>
      <c r="R199" s="146"/>
      <c r="T199" s="147" t="s">
        <v>5</v>
      </c>
      <c r="U199" s="44" t="s">
        <v>37</v>
      </c>
      <c r="V199" s="148">
        <v>3.2000000000000001E-2</v>
      </c>
      <c r="W199" s="148">
        <f>V199*K199</f>
        <v>2.7555200000000002</v>
      </c>
      <c r="X199" s="148">
        <v>0</v>
      </c>
      <c r="Y199" s="148">
        <f>X199*K199</f>
        <v>0</v>
      </c>
      <c r="Z199" s="148">
        <v>0</v>
      </c>
      <c r="AA199" s="149">
        <f>Z199*K199</f>
        <v>0</v>
      </c>
      <c r="AR199" s="21" t="s">
        <v>134</v>
      </c>
      <c r="AT199" s="21" t="s">
        <v>130</v>
      </c>
      <c r="AU199" s="21" t="s">
        <v>97</v>
      </c>
      <c r="AY199" s="21" t="s">
        <v>129</v>
      </c>
      <c r="BE199" s="150">
        <f>IF(U199="základní",N199,0)</f>
        <v>0</v>
      </c>
      <c r="BF199" s="150">
        <f>IF(U199="snížená",N199,0)</f>
        <v>0</v>
      </c>
      <c r="BG199" s="150">
        <f>IF(U199="zákl. přenesená",N199,0)</f>
        <v>0</v>
      </c>
      <c r="BH199" s="150">
        <f>IF(U199="sníž. přenesená",N199,0)</f>
        <v>0</v>
      </c>
      <c r="BI199" s="150">
        <f>IF(U199="nulová",N199,0)</f>
        <v>0</v>
      </c>
      <c r="BJ199" s="21" t="s">
        <v>80</v>
      </c>
      <c r="BK199" s="150">
        <f>ROUND(L199*K199,2)</f>
        <v>0</v>
      </c>
      <c r="BL199" s="21" t="s">
        <v>134</v>
      </c>
      <c r="BM199" s="21" t="s">
        <v>256</v>
      </c>
    </row>
    <row r="200" spans="2:65" s="11" customFormat="1" ht="22.5" customHeight="1">
      <c r="B200" s="159"/>
      <c r="C200" s="160"/>
      <c r="D200" s="160"/>
      <c r="E200" s="161" t="s">
        <v>5</v>
      </c>
      <c r="F200" s="261" t="s">
        <v>257</v>
      </c>
      <c r="G200" s="262"/>
      <c r="H200" s="262"/>
      <c r="I200" s="262"/>
      <c r="J200" s="160"/>
      <c r="K200" s="162">
        <v>34.76</v>
      </c>
      <c r="L200" s="160"/>
      <c r="M200" s="160"/>
      <c r="N200" s="160"/>
      <c r="O200" s="160"/>
      <c r="P200" s="160"/>
      <c r="Q200" s="160"/>
      <c r="R200" s="163"/>
      <c r="T200" s="164"/>
      <c r="U200" s="160"/>
      <c r="V200" s="160"/>
      <c r="W200" s="160"/>
      <c r="X200" s="160"/>
      <c r="Y200" s="160"/>
      <c r="Z200" s="160"/>
      <c r="AA200" s="165"/>
      <c r="AT200" s="166" t="s">
        <v>137</v>
      </c>
      <c r="AU200" s="166" t="s">
        <v>97</v>
      </c>
      <c r="AV200" s="11" t="s">
        <v>97</v>
      </c>
      <c r="AW200" s="11" t="s">
        <v>30</v>
      </c>
      <c r="AX200" s="11" t="s">
        <v>72</v>
      </c>
      <c r="AY200" s="166" t="s">
        <v>129</v>
      </c>
    </row>
    <row r="201" spans="2:65" s="11" customFormat="1" ht="22.5" customHeight="1">
      <c r="B201" s="159"/>
      <c r="C201" s="160"/>
      <c r="D201" s="160"/>
      <c r="E201" s="161" t="s">
        <v>5</v>
      </c>
      <c r="F201" s="257" t="s">
        <v>258</v>
      </c>
      <c r="G201" s="258"/>
      <c r="H201" s="258"/>
      <c r="I201" s="258"/>
      <c r="J201" s="160"/>
      <c r="K201" s="162">
        <v>51.35</v>
      </c>
      <c r="L201" s="160"/>
      <c r="M201" s="160"/>
      <c r="N201" s="160"/>
      <c r="O201" s="160"/>
      <c r="P201" s="160"/>
      <c r="Q201" s="160"/>
      <c r="R201" s="163"/>
      <c r="T201" s="164"/>
      <c r="U201" s="160"/>
      <c r="V201" s="160"/>
      <c r="W201" s="160"/>
      <c r="X201" s="160"/>
      <c r="Y201" s="160"/>
      <c r="Z201" s="160"/>
      <c r="AA201" s="165"/>
      <c r="AT201" s="166" t="s">
        <v>137</v>
      </c>
      <c r="AU201" s="166" t="s">
        <v>97</v>
      </c>
      <c r="AV201" s="11" t="s">
        <v>97</v>
      </c>
      <c r="AW201" s="11" t="s">
        <v>30</v>
      </c>
      <c r="AX201" s="11" t="s">
        <v>72</v>
      </c>
      <c r="AY201" s="166" t="s">
        <v>129</v>
      </c>
    </row>
    <row r="202" spans="2:65" s="12" customFormat="1" ht="22.5" customHeight="1">
      <c r="B202" s="167"/>
      <c r="C202" s="168"/>
      <c r="D202" s="168"/>
      <c r="E202" s="169" t="s">
        <v>5</v>
      </c>
      <c r="F202" s="259" t="s">
        <v>141</v>
      </c>
      <c r="G202" s="260"/>
      <c r="H202" s="260"/>
      <c r="I202" s="260"/>
      <c r="J202" s="168"/>
      <c r="K202" s="170">
        <v>86.11</v>
      </c>
      <c r="L202" s="168"/>
      <c r="M202" s="168"/>
      <c r="N202" s="168"/>
      <c r="O202" s="168"/>
      <c r="P202" s="168"/>
      <c r="Q202" s="168"/>
      <c r="R202" s="171"/>
      <c r="T202" s="172"/>
      <c r="U202" s="168"/>
      <c r="V202" s="168"/>
      <c r="W202" s="168"/>
      <c r="X202" s="168"/>
      <c r="Y202" s="168"/>
      <c r="Z202" s="168"/>
      <c r="AA202" s="173"/>
      <c r="AT202" s="174" t="s">
        <v>137</v>
      </c>
      <c r="AU202" s="174" t="s">
        <v>97</v>
      </c>
      <c r="AV202" s="12" t="s">
        <v>134</v>
      </c>
      <c r="AW202" s="12" t="s">
        <v>30</v>
      </c>
      <c r="AX202" s="12" t="s">
        <v>80</v>
      </c>
      <c r="AY202" s="174" t="s">
        <v>129</v>
      </c>
    </row>
    <row r="203" spans="2:65" s="1" customFormat="1" ht="31.5" customHeight="1">
      <c r="B203" s="141"/>
      <c r="C203" s="142" t="s">
        <v>259</v>
      </c>
      <c r="D203" s="142" t="s">
        <v>130</v>
      </c>
      <c r="E203" s="143" t="s">
        <v>260</v>
      </c>
      <c r="F203" s="246" t="s">
        <v>261</v>
      </c>
      <c r="G203" s="246"/>
      <c r="H203" s="246"/>
      <c r="I203" s="246"/>
      <c r="J203" s="144" t="s">
        <v>182</v>
      </c>
      <c r="K203" s="145">
        <v>1636.09</v>
      </c>
      <c r="L203" s="247"/>
      <c r="M203" s="247"/>
      <c r="N203" s="247">
        <f>ROUND(L203*K203,2)</f>
        <v>0</v>
      </c>
      <c r="O203" s="247"/>
      <c r="P203" s="247"/>
      <c r="Q203" s="247"/>
      <c r="R203" s="146"/>
      <c r="T203" s="147" t="s">
        <v>5</v>
      </c>
      <c r="U203" s="44" t="s">
        <v>37</v>
      </c>
      <c r="V203" s="148">
        <v>3.0000000000000001E-3</v>
      </c>
      <c r="W203" s="148">
        <f>V203*K203</f>
        <v>4.9082699999999999</v>
      </c>
      <c r="X203" s="148">
        <v>0</v>
      </c>
      <c r="Y203" s="148">
        <f>X203*K203</f>
        <v>0</v>
      </c>
      <c r="Z203" s="148">
        <v>0</v>
      </c>
      <c r="AA203" s="149">
        <f>Z203*K203</f>
        <v>0</v>
      </c>
      <c r="AR203" s="21" t="s">
        <v>134</v>
      </c>
      <c r="AT203" s="21" t="s">
        <v>130</v>
      </c>
      <c r="AU203" s="21" t="s">
        <v>97</v>
      </c>
      <c r="AY203" s="21" t="s">
        <v>129</v>
      </c>
      <c r="BE203" s="150">
        <f>IF(U203="základní",N203,0)</f>
        <v>0</v>
      </c>
      <c r="BF203" s="150">
        <f>IF(U203="snížená",N203,0)</f>
        <v>0</v>
      </c>
      <c r="BG203" s="150">
        <f>IF(U203="zákl. přenesená",N203,0)</f>
        <v>0</v>
      </c>
      <c r="BH203" s="150">
        <f>IF(U203="sníž. přenesená",N203,0)</f>
        <v>0</v>
      </c>
      <c r="BI203" s="150">
        <f>IF(U203="nulová",N203,0)</f>
        <v>0</v>
      </c>
      <c r="BJ203" s="21" t="s">
        <v>80</v>
      </c>
      <c r="BK203" s="150">
        <f>ROUND(L203*K203,2)</f>
        <v>0</v>
      </c>
      <c r="BL203" s="21" t="s">
        <v>134</v>
      </c>
      <c r="BM203" s="21" t="s">
        <v>262</v>
      </c>
    </row>
    <row r="204" spans="2:65" s="1" customFormat="1" ht="22.5" customHeight="1">
      <c r="B204" s="141"/>
      <c r="C204" s="142" t="s">
        <v>263</v>
      </c>
      <c r="D204" s="142" t="s">
        <v>130</v>
      </c>
      <c r="E204" s="143" t="s">
        <v>264</v>
      </c>
      <c r="F204" s="246" t="s">
        <v>265</v>
      </c>
      <c r="G204" s="246"/>
      <c r="H204" s="246"/>
      <c r="I204" s="246"/>
      <c r="J204" s="144" t="s">
        <v>182</v>
      </c>
      <c r="K204" s="145">
        <v>1.23</v>
      </c>
      <c r="L204" s="247"/>
      <c r="M204" s="247"/>
      <c r="N204" s="247">
        <f>ROUND(L204*K204,2)</f>
        <v>0</v>
      </c>
      <c r="O204" s="247"/>
      <c r="P204" s="247"/>
      <c r="Q204" s="247"/>
      <c r="R204" s="146"/>
      <c r="T204" s="147" t="s">
        <v>5</v>
      </c>
      <c r="U204" s="44" t="s">
        <v>37</v>
      </c>
      <c r="V204" s="148">
        <v>0.83499999999999996</v>
      </c>
      <c r="W204" s="148">
        <f>V204*K204</f>
        <v>1.02705</v>
      </c>
      <c r="X204" s="148">
        <v>0</v>
      </c>
      <c r="Y204" s="148">
        <f>X204*K204</f>
        <v>0</v>
      </c>
      <c r="Z204" s="148">
        <v>0</v>
      </c>
      <c r="AA204" s="149">
        <f>Z204*K204</f>
        <v>0</v>
      </c>
      <c r="AR204" s="21" t="s">
        <v>134</v>
      </c>
      <c r="AT204" s="21" t="s">
        <v>130</v>
      </c>
      <c r="AU204" s="21" t="s">
        <v>97</v>
      </c>
      <c r="AY204" s="21" t="s">
        <v>129</v>
      </c>
      <c r="BE204" s="150">
        <f>IF(U204="základní",N204,0)</f>
        <v>0</v>
      </c>
      <c r="BF204" s="150">
        <f>IF(U204="snížená",N204,0)</f>
        <v>0</v>
      </c>
      <c r="BG204" s="150">
        <f>IF(U204="zákl. přenesená",N204,0)</f>
        <v>0</v>
      </c>
      <c r="BH204" s="150">
        <f>IF(U204="sníž. přenesená",N204,0)</f>
        <v>0</v>
      </c>
      <c r="BI204" s="150">
        <f>IF(U204="nulová",N204,0)</f>
        <v>0</v>
      </c>
      <c r="BJ204" s="21" t="s">
        <v>80</v>
      </c>
      <c r="BK204" s="150">
        <f>ROUND(L204*K204,2)</f>
        <v>0</v>
      </c>
      <c r="BL204" s="21" t="s">
        <v>134</v>
      </c>
      <c r="BM204" s="21" t="s">
        <v>266</v>
      </c>
    </row>
    <row r="205" spans="2:65" s="10" customFormat="1" ht="31.5" customHeight="1">
      <c r="B205" s="151"/>
      <c r="C205" s="152"/>
      <c r="D205" s="152"/>
      <c r="E205" s="153" t="s">
        <v>5</v>
      </c>
      <c r="F205" s="253" t="s">
        <v>267</v>
      </c>
      <c r="G205" s="254"/>
      <c r="H205" s="254"/>
      <c r="I205" s="254"/>
      <c r="J205" s="152"/>
      <c r="K205" s="154" t="s">
        <v>5</v>
      </c>
      <c r="L205" s="152"/>
      <c r="M205" s="152"/>
      <c r="N205" s="152"/>
      <c r="O205" s="152"/>
      <c r="P205" s="152"/>
      <c r="Q205" s="152"/>
      <c r="R205" s="155"/>
      <c r="T205" s="156"/>
      <c r="U205" s="152"/>
      <c r="V205" s="152"/>
      <c r="W205" s="152"/>
      <c r="X205" s="152"/>
      <c r="Y205" s="152"/>
      <c r="Z205" s="152"/>
      <c r="AA205" s="157"/>
      <c r="AT205" s="158" t="s">
        <v>137</v>
      </c>
      <c r="AU205" s="158" t="s">
        <v>97</v>
      </c>
      <c r="AV205" s="10" t="s">
        <v>80</v>
      </c>
      <c r="AW205" s="10" t="s">
        <v>30</v>
      </c>
      <c r="AX205" s="10" t="s">
        <v>72</v>
      </c>
      <c r="AY205" s="158" t="s">
        <v>129</v>
      </c>
    </row>
    <row r="206" spans="2:65" s="11" customFormat="1" ht="22.5" customHeight="1">
      <c r="B206" s="159"/>
      <c r="C206" s="160"/>
      <c r="D206" s="160"/>
      <c r="E206" s="161" t="s">
        <v>5</v>
      </c>
      <c r="F206" s="257" t="s">
        <v>268</v>
      </c>
      <c r="G206" s="258"/>
      <c r="H206" s="258"/>
      <c r="I206" s="258"/>
      <c r="J206" s="160"/>
      <c r="K206" s="162">
        <v>1.23</v>
      </c>
      <c r="L206" s="160"/>
      <c r="M206" s="160"/>
      <c r="N206" s="160"/>
      <c r="O206" s="160"/>
      <c r="P206" s="160"/>
      <c r="Q206" s="160"/>
      <c r="R206" s="163"/>
      <c r="T206" s="164"/>
      <c r="U206" s="160"/>
      <c r="V206" s="160"/>
      <c r="W206" s="160"/>
      <c r="X206" s="160"/>
      <c r="Y206" s="160"/>
      <c r="Z206" s="160"/>
      <c r="AA206" s="165"/>
      <c r="AT206" s="166" t="s">
        <v>137</v>
      </c>
      <c r="AU206" s="166" t="s">
        <v>97</v>
      </c>
      <c r="AV206" s="11" t="s">
        <v>97</v>
      </c>
      <c r="AW206" s="11" t="s">
        <v>30</v>
      </c>
      <c r="AX206" s="11" t="s">
        <v>72</v>
      </c>
      <c r="AY206" s="166" t="s">
        <v>129</v>
      </c>
    </row>
    <row r="207" spans="2:65" s="12" customFormat="1" ht="22.5" customHeight="1">
      <c r="B207" s="167"/>
      <c r="C207" s="168"/>
      <c r="D207" s="168"/>
      <c r="E207" s="169" t="s">
        <v>5</v>
      </c>
      <c r="F207" s="259" t="s">
        <v>141</v>
      </c>
      <c r="G207" s="260"/>
      <c r="H207" s="260"/>
      <c r="I207" s="260"/>
      <c r="J207" s="168"/>
      <c r="K207" s="170">
        <v>1.23</v>
      </c>
      <c r="L207" s="168"/>
      <c r="M207" s="168"/>
      <c r="N207" s="168"/>
      <c r="O207" s="168"/>
      <c r="P207" s="168"/>
      <c r="Q207" s="168"/>
      <c r="R207" s="171"/>
      <c r="T207" s="172"/>
      <c r="U207" s="168"/>
      <c r="V207" s="168"/>
      <c r="W207" s="168"/>
      <c r="X207" s="168"/>
      <c r="Y207" s="168"/>
      <c r="Z207" s="168"/>
      <c r="AA207" s="173"/>
      <c r="AT207" s="174" t="s">
        <v>137</v>
      </c>
      <c r="AU207" s="174" t="s">
        <v>97</v>
      </c>
      <c r="AV207" s="12" t="s">
        <v>134</v>
      </c>
      <c r="AW207" s="12" t="s">
        <v>30</v>
      </c>
      <c r="AX207" s="12" t="s">
        <v>80</v>
      </c>
      <c r="AY207" s="174" t="s">
        <v>129</v>
      </c>
    </row>
    <row r="208" spans="2:65" s="1" customFormat="1" ht="31.5" customHeight="1">
      <c r="B208" s="141"/>
      <c r="C208" s="142" t="s">
        <v>269</v>
      </c>
      <c r="D208" s="142" t="s">
        <v>130</v>
      </c>
      <c r="E208" s="143" t="s">
        <v>270</v>
      </c>
      <c r="F208" s="246" t="s">
        <v>271</v>
      </c>
      <c r="G208" s="246"/>
      <c r="H208" s="246"/>
      <c r="I208" s="246"/>
      <c r="J208" s="144" t="s">
        <v>182</v>
      </c>
      <c r="K208" s="145">
        <v>23.37</v>
      </c>
      <c r="L208" s="247"/>
      <c r="M208" s="247"/>
      <c r="N208" s="247">
        <f>ROUND(L208*K208,2)</f>
        <v>0</v>
      </c>
      <c r="O208" s="247"/>
      <c r="P208" s="247"/>
      <c r="Q208" s="247"/>
      <c r="R208" s="146"/>
      <c r="T208" s="147" t="s">
        <v>5</v>
      </c>
      <c r="U208" s="44" t="s">
        <v>37</v>
      </c>
      <c r="V208" s="148">
        <v>4.0000000000000001E-3</v>
      </c>
      <c r="W208" s="148">
        <f>V208*K208</f>
        <v>9.3480000000000008E-2</v>
      </c>
      <c r="X208" s="148">
        <v>0</v>
      </c>
      <c r="Y208" s="148">
        <f>X208*K208</f>
        <v>0</v>
      </c>
      <c r="Z208" s="148">
        <v>0</v>
      </c>
      <c r="AA208" s="149">
        <f>Z208*K208</f>
        <v>0</v>
      </c>
      <c r="AR208" s="21" t="s">
        <v>134</v>
      </c>
      <c r="AT208" s="21" t="s">
        <v>130</v>
      </c>
      <c r="AU208" s="21" t="s">
        <v>97</v>
      </c>
      <c r="AY208" s="21" t="s">
        <v>129</v>
      </c>
      <c r="BE208" s="150">
        <f>IF(U208="základní",N208,0)</f>
        <v>0</v>
      </c>
      <c r="BF208" s="150">
        <f>IF(U208="snížená",N208,0)</f>
        <v>0</v>
      </c>
      <c r="BG208" s="150">
        <f>IF(U208="zákl. přenesená",N208,0)</f>
        <v>0</v>
      </c>
      <c r="BH208" s="150">
        <f>IF(U208="sníž. přenesená",N208,0)</f>
        <v>0</v>
      </c>
      <c r="BI208" s="150">
        <f>IF(U208="nulová",N208,0)</f>
        <v>0</v>
      </c>
      <c r="BJ208" s="21" t="s">
        <v>80</v>
      </c>
      <c r="BK208" s="150">
        <f>ROUND(L208*K208,2)</f>
        <v>0</v>
      </c>
      <c r="BL208" s="21" t="s">
        <v>134</v>
      </c>
      <c r="BM208" s="21" t="s">
        <v>272</v>
      </c>
    </row>
    <row r="209" spans="2:65" s="1" customFormat="1" ht="31.5" customHeight="1">
      <c r="B209" s="141"/>
      <c r="C209" s="142" t="s">
        <v>273</v>
      </c>
      <c r="D209" s="142" t="s">
        <v>130</v>
      </c>
      <c r="E209" s="143" t="s">
        <v>274</v>
      </c>
      <c r="F209" s="246" t="s">
        <v>275</v>
      </c>
      <c r="G209" s="246"/>
      <c r="H209" s="246"/>
      <c r="I209" s="246"/>
      <c r="J209" s="144" t="s">
        <v>182</v>
      </c>
      <c r="K209" s="145">
        <v>51.35</v>
      </c>
      <c r="L209" s="247"/>
      <c r="M209" s="247"/>
      <c r="N209" s="247">
        <f>ROUND(L209*K209,2)</f>
        <v>0</v>
      </c>
      <c r="O209" s="247"/>
      <c r="P209" s="247"/>
      <c r="Q209" s="247"/>
      <c r="R209" s="146"/>
      <c r="T209" s="147" t="s">
        <v>5</v>
      </c>
      <c r="U209" s="44" t="s">
        <v>37</v>
      </c>
      <c r="V209" s="148">
        <v>0</v>
      </c>
      <c r="W209" s="148">
        <f>V209*K209</f>
        <v>0</v>
      </c>
      <c r="X209" s="148">
        <v>0</v>
      </c>
      <c r="Y209" s="148">
        <f>X209*K209</f>
        <v>0</v>
      </c>
      <c r="Z209" s="148">
        <v>0</v>
      </c>
      <c r="AA209" s="149">
        <f>Z209*K209</f>
        <v>0</v>
      </c>
      <c r="AR209" s="21" t="s">
        <v>134</v>
      </c>
      <c r="AT209" s="21" t="s">
        <v>130</v>
      </c>
      <c r="AU209" s="21" t="s">
        <v>97</v>
      </c>
      <c r="AY209" s="21" t="s">
        <v>129</v>
      </c>
      <c r="BE209" s="150">
        <f>IF(U209="základní",N209,0)</f>
        <v>0</v>
      </c>
      <c r="BF209" s="150">
        <f>IF(U209="snížená",N209,0)</f>
        <v>0</v>
      </c>
      <c r="BG209" s="150">
        <f>IF(U209="zákl. přenesená",N209,0)</f>
        <v>0</v>
      </c>
      <c r="BH209" s="150">
        <f>IF(U209="sníž. přenesená",N209,0)</f>
        <v>0</v>
      </c>
      <c r="BI209" s="150">
        <f>IF(U209="nulová",N209,0)</f>
        <v>0</v>
      </c>
      <c r="BJ209" s="21" t="s">
        <v>80</v>
      </c>
      <c r="BK209" s="150">
        <f>ROUND(L209*K209,2)</f>
        <v>0</v>
      </c>
      <c r="BL209" s="21" t="s">
        <v>134</v>
      </c>
      <c r="BM209" s="21" t="s">
        <v>276</v>
      </c>
    </row>
    <row r="210" spans="2:65" s="11" customFormat="1" ht="22.5" customHeight="1">
      <c r="B210" s="159"/>
      <c r="C210" s="160"/>
      <c r="D210" s="160"/>
      <c r="E210" s="161" t="s">
        <v>5</v>
      </c>
      <c r="F210" s="261" t="s">
        <v>258</v>
      </c>
      <c r="G210" s="262"/>
      <c r="H210" s="262"/>
      <c r="I210" s="262"/>
      <c r="J210" s="160"/>
      <c r="K210" s="162">
        <v>51.35</v>
      </c>
      <c r="L210" s="160"/>
      <c r="M210" s="160"/>
      <c r="N210" s="160"/>
      <c r="O210" s="160"/>
      <c r="P210" s="160"/>
      <c r="Q210" s="160"/>
      <c r="R210" s="163"/>
      <c r="T210" s="164"/>
      <c r="U210" s="160"/>
      <c r="V210" s="160"/>
      <c r="W210" s="160"/>
      <c r="X210" s="160"/>
      <c r="Y210" s="160"/>
      <c r="Z210" s="160"/>
      <c r="AA210" s="165"/>
      <c r="AT210" s="166" t="s">
        <v>137</v>
      </c>
      <c r="AU210" s="166" t="s">
        <v>97</v>
      </c>
      <c r="AV210" s="11" t="s">
        <v>97</v>
      </c>
      <c r="AW210" s="11" t="s">
        <v>30</v>
      </c>
      <c r="AX210" s="11" t="s">
        <v>72</v>
      </c>
      <c r="AY210" s="166" t="s">
        <v>129</v>
      </c>
    </row>
    <row r="211" spans="2:65" s="12" customFormat="1" ht="22.5" customHeight="1">
      <c r="B211" s="167"/>
      <c r="C211" s="168"/>
      <c r="D211" s="168"/>
      <c r="E211" s="169" t="s">
        <v>5</v>
      </c>
      <c r="F211" s="259" t="s">
        <v>141</v>
      </c>
      <c r="G211" s="260"/>
      <c r="H211" s="260"/>
      <c r="I211" s="260"/>
      <c r="J211" s="168"/>
      <c r="K211" s="170">
        <v>51.35</v>
      </c>
      <c r="L211" s="168"/>
      <c r="M211" s="168"/>
      <c r="N211" s="168"/>
      <c r="O211" s="168"/>
      <c r="P211" s="168"/>
      <c r="Q211" s="168"/>
      <c r="R211" s="171"/>
      <c r="T211" s="172"/>
      <c r="U211" s="168"/>
      <c r="V211" s="168"/>
      <c r="W211" s="168"/>
      <c r="X211" s="168"/>
      <c r="Y211" s="168"/>
      <c r="Z211" s="168"/>
      <c r="AA211" s="173"/>
      <c r="AT211" s="174" t="s">
        <v>137</v>
      </c>
      <c r="AU211" s="174" t="s">
        <v>97</v>
      </c>
      <c r="AV211" s="12" t="s">
        <v>134</v>
      </c>
      <c r="AW211" s="12" t="s">
        <v>30</v>
      </c>
      <c r="AX211" s="12" t="s">
        <v>80</v>
      </c>
      <c r="AY211" s="174" t="s">
        <v>129</v>
      </c>
    </row>
    <row r="212" spans="2:65" s="1" customFormat="1" ht="31.5" customHeight="1">
      <c r="B212" s="141"/>
      <c r="C212" s="142" t="s">
        <v>277</v>
      </c>
      <c r="D212" s="142" t="s">
        <v>130</v>
      </c>
      <c r="E212" s="143" t="s">
        <v>278</v>
      </c>
      <c r="F212" s="246" t="s">
        <v>279</v>
      </c>
      <c r="G212" s="246"/>
      <c r="H212" s="246"/>
      <c r="I212" s="246"/>
      <c r="J212" s="144" t="s">
        <v>182</v>
      </c>
      <c r="K212" s="145">
        <v>34.76</v>
      </c>
      <c r="L212" s="247"/>
      <c r="M212" s="247"/>
      <c r="N212" s="247">
        <f>ROUND(L212*K212,2)</f>
        <v>0</v>
      </c>
      <c r="O212" s="247"/>
      <c r="P212" s="247"/>
      <c r="Q212" s="247"/>
      <c r="R212" s="146"/>
      <c r="T212" s="147" t="s">
        <v>5</v>
      </c>
      <c r="U212" s="44" t="s">
        <v>37</v>
      </c>
      <c r="V212" s="148">
        <v>0</v>
      </c>
      <c r="W212" s="148">
        <f>V212*K212</f>
        <v>0</v>
      </c>
      <c r="X212" s="148">
        <v>0</v>
      </c>
      <c r="Y212" s="148">
        <f>X212*K212</f>
        <v>0</v>
      </c>
      <c r="Z212" s="148">
        <v>0</v>
      </c>
      <c r="AA212" s="149">
        <f>Z212*K212</f>
        <v>0</v>
      </c>
      <c r="AR212" s="21" t="s">
        <v>134</v>
      </c>
      <c r="AT212" s="21" t="s">
        <v>130</v>
      </c>
      <c r="AU212" s="21" t="s">
        <v>97</v>
      </c>
      <c r="AY212" s="21" t="s">
        <v>129</v>
      </c>
      <c r="BE212" s="150">
        <f>IF(U212="základní",N212,0)</f>
        <v>0</v>
      </c>
      <c r="BF212" s="150">
        <f>IF(U212="snížená",N212,0)</f>
        <v>0</v>
      </c>
      <c r="BG212" s="150">
        <f>IF(U212="zákl. přenesená",N212,0)</f>
        <v>0</v>
      </c>
      <c r="BH212" s="150">
        <f>IF(U212="sníž. přenesená",N212,0)</f>
        <v>0</v>
      </c>
      <c r="BI212" s="150">
        <f>IF(U212="nulová",N212,0)</f>
        <v>0</v>
      </c>
      <c r="BJ212" s="21" t="s">
        <v>80</v>
      </c>
      <c r="BK212" s="150">
        <f>ROUND(L212*K212,2)</f>
        <v>0</v>
      </c>
      <c r="BL212" s="21" t="s">
        <v>134</v>
      </c>
      <c r="BM212" s="21" t="s">
        <v>280</v>
      </c>
    </row>
    <row r="213" spans="2:65" s="11" customFormat="1" ht="22.5" customHeight="1">
      <c r="B213" s="159"/>
      <c r="C213" s="160"/>
      <c r="D213" s="160"/>
      <c r="E213" s="161" t="s">
        <v>5</v>
      </c>
      <c r="F213" s="261" t="s">
        <v>257</v>
      </c>
      <c r="G213" s="262"/>
      <c r="H213" s="262"/>
      <c r="I213" s="262"/>
      <c r="J213" s="160"/>
      <c r="K213" s="162">
        <v>34.76</v>
      </c>
      <c r="L213" s="160"/>
      <c r="M213" s="160"/>
      <c r="N213" s="160"/>
      <c r="O213" s="160"/>
      <c r="P213" s="160"/>
      <c r="Q213" s="160"/>
      <c r="R213" s="163"/>
      <c r="T213" s="164"/>
      <c r="U213" s="160"/>
      <c r="V213" s="160"/>
      <c r="W213" s="160"/>
      <c r="X213" s="160"/>
      <c r="Y213" s="160"/>
      <c r="Z213" s="160"/>
      <c r="AA213" s="165"/>
      <c r="AT213" s="166" t="s">
        <v>137</v>
      </c>
      <c r="AU213" s="166" t="s">
        <v>97</v>
      </c>
      <c r="AV213" s="11" t="s">
        <v>97</v>
      </c>
      <c r="AW213" s="11" t="s">
        <v>30</v>
      </c>
      <c r="AX213" s="11" t="s">
        <v>72</v>
      </c>
      <c r="AY213" s="166" t="s">
        <v>129</v>
      </c>
    </row>
    <row r="214" spans="2:65" s="12" customFormat="1" ht="22.5" customHeight="1">
      <c r="B214" s="167"/>
      <c r="C214" s="168"/>
      <c r="D214" s="168"/>
      <c r="E214" s="169" t="s">
        <v>5</v>
      </c>
      <c r="F214" s="259" t="s">
        <v>141</v>
      </c>
      <c r="G214" s="260"/>
      <c r="H214" s="260"/>
      <c r="I214" s="260"/>
      <c r="J214" s="168"/>
      <c r="K214" s="170">
        <v>34.76</v>
      </c>
      <c r="L214" s="168"/>
      <c r="M214" s="168"/>
      <c r="N214" s="168"/>
      <c r="O214" s="168"/>
      <c r="P214" s="168"/>
      <c r="Q214" s="168"/>
      <c r="R214" s="171"/>
      <c r="T214" s="172"/>
      <c r="U214" s="168"/>
      <c r="V214" s="168"/>
      <c r="W214" s="168"/>
      <c r="X214" s="168"/>
      <c r="Y214" s="168"/>
      <c r="Z214" s="168"/>
      <c r="AA214" s="173"/>
      <c r="AT214" s="174" t="s">
        <v>137</v>
      </c>
      <c r="AU214" s="174" t="s">
        <v>97</v>
      </c>
      <c r="AV214" s="12" t="s">
        <v>134</v>
      </c>
      <c r="AW214" s="12" t="s">
        <v>30</v>
      </c>
      <c r="AX214" s="12" t="s">
        <v>80</v>
      </c>
      <c r="AY214" s="174" t="s">
        <v>129</v>
      </c>
    </row>
    <row r="215" spans="2:65" s="1" customFormat="1" ht="31.5" customHeight="1">
      <c r="B215" s="141"/>
      <c r="C215" s="142" t="s">
        <v>281</v>
      </c>
      <c r="D215" s="142" t="s">
        <v>130</v>
      </c>
      <c r="E215" s="143" t="s">
        <v>282</v>
      </c>
      <c r="F215" s="246" t="s">
        <v>283</v>
      </c>
      <c r="G215" s="246"/>
      <c r="H215" s="246"/>
      <c r="I215" s="246"/>
      <c r="J215" s="144" t="s">
        <v>182</v>
      </c>
      <c r="K215" s="145">
        <v>45.82</v>
      </c>
      <c r="L215" s="247"/>
      <c r="M215" s="247"/>
      <c r="N215" s="247">
        <f>ROUND(L215*K215,2)</f>
        <v>0</v>
      </c>
      <c r="O215" s="247"/>
      <c r="P215" s="247"/>
      <c r="Q215" s="247"/>
      <c r="R215" s="146"/>
      <c r="T215" s="147" t="s">
        <v>5</v>
      </c>
      <c r="U215" s="44" t="s">
        <v>37</v>
      </c>
      <c r="V215" s="148">
        <v>0</v>
      </c>
      <c r="W215" s="148">
        <f>V215*K215</f>
        <v>0</v>
      </c>
      <c r="X215" s="148">
        <v>0</v>
      </c>
      <c r="Y215" s="148">
        <f>X215*K215</f>
        <v>0</v>
      </c>
      <c r="Z215" s="148">
        <v>0</v>
      </c>
      <c r="AA215" s="149">
        <f>Z215*K215</f>
        <v>0</v>
      </c>
      <c r="AR215" s="21" t="s">
        <v>134</v>
      </c>
      <c r="AT215" s="21" t="s">
        <v>130</v>
      </c>
      <c r="AU215" s="21" t="s">
        <v>97</v>
      </c>
      <c r="AY215" s="21" t="s">
        <v>129</v>
      </c>
      <c r="BE215" s="150">
        <f>IF(U215="základní",N215,0)</f>
        <v>0</v>
      </c>
      <c r="BF215" s="150">
        <f>IF(U215="snížená",N215,0)</f>
        <v>0</v>
      </c>
      <c r="BG215" s="150">
        <f>IF(U215="zákl. přenesená",N215,0)</f>
        <v>0</v>
      </c>
      <c r="BH215" s="150">
        <f>IF(U215="sníž. přenesená",N215,0)</f>
        <v>0</v>
      </c>
      <c r="BI215" s="150">
        <f>IF(U215="nulová",N215,0)</f>
        <v>0</v>
      </c>
      <c r="BJ215" s="21" t="s">
        <v>80</v>
      </c>
      <c r="BK215" s="150">
        <f>ROUND(L215*K215,2)</f>
        <v>0</v>
      </c>
      <c r="BL215" s="21" t="s">
        <v>134</v>
      </c>
      <c r="BM215" s="21" t="s">
        <v>284</v>
      </c>
    </row>
    <row r="216" spans="2:65" s="11" customFormat="1" ht="22.5" customHeight="1">
      <c r="B216" s="159"/>
      <c r="C216" s="160"/>
      <c r="D216" s="160"/>
      <c r="E216" s="161" t="s">
        <v>5</v>
      </c>
      <c r="F216" s="261" t="s">
        <v>248</v>
      </c>
      <c r="G216" s="262"/>
      <c r="H216" s="262"/>
      <c r="I216" s="262"/>
      <c r="J216" s="160"/>
      <c r="K216" s="162">
        <v>45.82</v>
      </c>
      <c r="L216" s="160"/>
      <c r="M216" s="160"/>
      <c r="N216" s="160"/>
      <c r="O216" s="160"/>
      <c r="P216" s="160"/>
      <c r="Q216" s="160"/>
      <c r="R216" s="163"/>
      <c r="T216" s="164"/>
      <c r="U216" s="160"/>
      <c r="V216" s="160"/>
      <c r="W216" s="160"/>
      <c r="X216" s="160"/>
      <c r="Y216" s="160"/>
      <c r="Z216" s="160"/>
      <c r="AA216" s="165"/>
      <c r="AT216" s="166" t="s">
        <v>137</v>
      </c>
      <c r="AU216" s="166" t="s">
        <v>97</v>
      </c>
      <c r="AV216" s="11" t="s">
        <v>97</v>
      </c>
      <c r="AW216" s="11" t="s">
        <v>30</v>
      </c>
      <c r="AX216" s="11" t="s">
        <v>72</v>
      </c>
      <c r="AY216" s="166" t="s">
        <v>129</v>
      </c>
    </row>
    <row r="217" spans="2:65" s="12" customFormat="1" ht="22.5" customHeight="1">
      <c r="B217" s="167"/>
      <c r="C217" s="168"/>
      <c r="D217" s="168"/>
      <c r="E217" s="169" t="s">
        <v>5</v>
      </c>
      <c r="F217" s="259" t="s">
        <v>141</v>
      </c>
      <c r="G217" s="260"/>
      <c r="H217" s="260"/>
      <c r="I217" s="260"/>
      <c r="J217" s="168"/>
      <c r="K217" s="170">
        <v>45.82</v>
      </c>
      <c r="L217" s="168"/>
      <c r="M217" s="168"/>
      <c r="N217" s="168"/>
      <c r="O217" s="168"/>
      <c r="P217" s="168"/>
      <c r="Q217" s="168"/>
      <c r="R217" s="171"/>
      <c r="T217" s="172"/>
      <c r="U217" s="168"/>
      <c r="V217" s="168"/>
      <c r="W217" s="168"/>
      <c r="X217" s="168"/>
      <c r="Y217" s="168"/>
      <c r="Z217" s="168"/>
      <c r="AA217" s="173"/>
      <c r="AT217" s="174" t="s">
        <v>137</v>
      </c>
      <c r="AU217" s="174" t="s">
        <v>97</v>
      </c>
      <c r="AV217" s="12" t="s">
        <v>134</v>
      </c>
      <c r="AW217" s="12" t="s">
        <v>30</v>
      </c>
      <c r="AX217" s="12" t="s">
        <v>80</v>
      </c>
      <c r="AY217" s="174" t="s">
        <v>129</v>
      </c>
    </row>
    <row r="218" spans="2:65" s="9" customFormat="1" ht="29.85" customHeight="1">
      <c r="B218" s="130"/>
      <c r="C218" s="131"/>
      <c r="D218" s="140" t="s">
        <v>113</v>
      </c>
      <c r="E218" s="140"/>
      <c r="F218" s="140"/>
      <c r="G218" s="140"/>
      <c r="H218" s="140"/>
      <c r="I218" s="140"/>
      <c r="J218" s="140"/>
      <c r="K218" s="140"/>
      <c r="L218" s="140"/>
      <c r="M218" s="140"/>
      <c r="N218" s="251">
        <f>BK218</f>
        <v>0</v>
      </c>
      <c r="O218" s="252"/>
      <c r="P218" s="252"/>
      <c r="Q218" s="252"/>
      <c r="R218" s="133"/>
      <c r="T218" s="134"/>
      <c r="U218" s="131"/>
      <c r="V218" s="131"/>
      <c r="W218" s="135">
        <f>W219</f>
        <v>3.280068</v>
      </c>
      <c r="X218" s="131"/>
      <c r="Y218" s="135">
        <f>Y219</f>
        <v>0</v>
      </c>
      <c r="Z218" s="131"/>
      <c r="AA218" s="136">
        <f>AA219</f>
        <v>0</v>
      </c>
      <c r="AR218" s="137" t="s">
        <v>80</v>
      </c>
      <c r="AT218" s="138" t="s">
        <v>71</v>
      </c>
      <c r="AU218" s="138" t="s">
        <v>80</v>
      </c>
      <c r="AY218" s="137" t="s">
        <v>129</v>
      </c>
      <c r="BK218" s="139">
        <f>BK219</f>
        <v>0</v>
      </c>
    </row>
    <row r="219" spans="2:65" s="1" customFormat="1" ht="31.5" customHeight="1">
      <c r="B219" s="141"/>
      <c r="C219" s="142" t="s">
        <v>285</v>
      </c>
      <c r="D219" s="142" t="s">
        <v>130</v>
      </c>
      <c r="E219" s="143" t="s">
        <v>286</v>
      </c>
      <c r="F219" s="246" t="s">
        <v>287</v>
      </c>
      <c r="G219" s="246"/>
      <c r="H219" s="246"/>
      <c r="I219" s="246"/>
      <c r="J219" s="144" t="s">
        <v>182</v>
      </c>
      <c r="K219" s="145">
        <v>49.698</v>
      </c>
      <c r="L219" s="247"/>
      <c r="M219" s="247"/>
      <c r="N219" s="247">
        <f>ROUND(L219*K219,2)</f>
        <v>0</v>
      </c>
      <c r="O219" s="247"/>
      <c r="P219" s="247"/>
      <c r="Q219" s="247"/>
      <c r="R219" s="146"/>
      <c r="T219" s="147" t="s">
        <v>5</v>
      </c>
      <c r="U219" s="187" t="s">
        <v>37</v>
      </c>
      <c r="V219" s="188">
        <v>6.6000000000000003E-2</v>
      </c>
      <c r="W219" s="188">
        <f>V219*K219</f>
        <v>3.280068</v>
      </c>
      <c r="X219" s="188">
        <v>0</v>
      </c>
      <c r="Y219" s="188">
        <f>X219*K219</f>
        <v>0</v>
      </c>
      <c r="Z219" s="188">
        <v>0</v>
      </c>
      <c r="AA219" s="189">
        <f>Z219*K219</f>
        <v>0</v>
      </c>
      <c r="AR219" s="21" t="s">
        <v>134</v>
      </c>
      <c r="AT219" s="21" t="s">
        <v>130</v>
      </c>
      <c r="AU219" s="21" t="s">
        <v>97</v>
      </c>
      <c r="AY219" s="21" t="s">
        <v>129</v>
      </c>
      <c r="BE219" s="150">
        <f>IF(U219="základní",N219,0)</f>
        <v>0</v>
      </c>
      <c r="BF219" s="150">
        <f>IF(U219="snížená",N219,0)</f>
        <v>0</v>
      </c>
      <c r="BG219" s="150">
        <f>IF(U219="zákl. přenesená",N219,0)</f>
        <v>0</v>
      </c>
      <c r="BH219" s="150">
        <f>IF(U219="sníž. přenesená",N219,0)</f>
        <v>0</v>
      </c>
      <c r="BI219" s="150">
        <f>IF(U219="nulová",N219,0)</f>
        <v>0</v>
      </c>
      <c r="BJ219" s="21" t="s">
        <v>80</v>
      </c>
      <c r="BK219" s="150">
        <f>ROUND(L219*K219,2)</f>
        <v>0</v>
      </c>
      <c r="BL219" s="21" t="s">
        <v>134</v>
      </c>
      <c r="BM219" s="21" t="s">
        <v>288</v>
      </c>
    </row>
    <row r="220" spans="2:65" s="1" customFormat="1" ht="6.95" customHeight="1"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1"/>
    </row>
  </sheetData>
  <mergeCells count="227">
    <mergeCell ref="H1:K1"/>
    <mergeCell ref="S2:AC2"/>
    <mergeCell ref="F214:I214"/>
    <mergeCell ref="F215:I215"/>
    <mergeCell ref="L215:M215"/>
    <mergeCell ref="N215:Q215"/>
    <mergeCell ref="F216:I216"/>
    <mergeCell ref="F217:I217"/>
    <mergeCell ref="F219:I219"/>
    <mergeCell ref="L219:M219"/>
    <mergeCell ref="N219:Q219"/>
    <mergeCell ref="N218:Q21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F204:I204"/>
    <mergeCell ref="L204:M204"/>
    <mergeCell ref="N204:Q204"/>
    <mergeCell ref="F205:I205"/>
    <mergeCell ref="F206:I206"/>
    <mergeCell ref="F207:I207"/>
    <mergeCell ref="F208:I208"/>
    <mergeCell ref="L208:M208"/>
    <mergeCell ref="N208:Q208"/>
    <mergeCell ref="F199:I199"/>
    <mergeCell ref="L199:M199"/>
    <mergeCell ref="N199:Q199"/>
    <mergeCell ref="F200:I200"/>
    <mergeCell ref="F201:I201"/>
    <mergeCell ref="F202:I202"/>
    <mergeCell ref="F203:I203"/>
    <mergeCell ref="L203:M203"/>
    <mergeCell ref="N203:Q203"/>
    <mergeCell ref="F192:I192"/>
    <mergeCell ref="F193:I193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N194:Q194"/>
    <mergeCell ref="F186:I186"/>
    <mergeCell ref="F187:I187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81:I181"/>
    <mergeCell ref="F182:I182"/>
    <mergeCell ref="L182:M182"/>
    <mergeCell ref="N182:Q182"/>
    <mergeCell ref="F183:I183"/>
    <mergeCell ref="F184:I184"/>
    <mergeCell ref="F185:I185"/>
    <mergeCell ref="L185:M185"/>
    <mergeCell ref="N185:Q18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69:I169"/>
    <mergeCell ref="F170:I170"/>
    <mergeCell ref="F171:I171"/>
    <mergeCell ref="L171:M171"/>
    <mergeCell ref="N171:Q171"/>
    <mergeCell ref="F172:I172"/>
    <mergeCell ref="F173:I173"/>
    <mergeCell ref="F175:I175"/>
    <mergeCell ref="L175:M175"/>
    <mergeCell ref="N175:Q175"/>
    <mergeCell ref="N174:Q174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50:I150"/>
    <mergeCell ref="F151:I151"/>
    <mergeCell ref="F152:I152"/>
    <mergeCell ref="L152:M152"/>
    <mergeCell ref="N152:Q152"/>
    <mergeCell ref="F153:I153"/>
    <mergeCell ref="F154:I154"/>
    <mergeCell ref="F156:I156"/>
    <mergeCell ref="L156:M156"/>
    <mergeCell ref="N156:Q156"/>
    <mergeCell ref="N155:Q155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L149:M149"/>
    <mergeCell ref="N149:Q149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19:I119"/>
    <mergeCell ref="F120:I120"/>
    <mergeCell ref="F121:I121"/>
    <mergeCell ref="F122:I122"/>
    <mergeCell ref="F123:I123"/>
    <mergeCell ref="F124:I124"/>
    <mergeCell ref="L124:M124"/>
    <mergeCell ref="N124:Q124"/>
    <mergeCell ref="F125:I125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115:Q115"/>
    <mergeCell ref="N116:Q116"/>
    <mergeCell ref="N117:Q11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3"/>
  <sheetViews>
    <sheetView showGridLines="0" workbookViewId="0">
      <pane ySplit="1" topLeftCell="A109" activePane="bottomLeft" state="frozen"/>
      <selection pane="bottomLeft" activeCell="AD119" sqref="AD1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92</v>
      </c>
      <c r="G1" s="17"/>
      <c r="H1" s="267" t="s">
        <v>93</v>
      </c>
      <c r="I1" s="267"/>
      <c r="J1" s="267"/>
      <c r="K1" s="267"/>
      <c r="L1" s="17" t="s">
        <v>94</v>
      </c>
      <c r="M1" s="15"/>
      <c r="N1" s="15"/>
      <c r="O1" s="16" t="s">
        <v>95</v>
      </c>
      <c r="P1" s="15"/>
      <c r="Q1" s="15"/>
      <c r="R1" s="15"/>
      <c r="S1" s="17" t="s">
        <v>96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21" t="s">
        <v>84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97</v>
      </c>
    </row>
    <row r="4" spans="1:66" ht="36.950000000000003" customHeight="1">
      <c r="B4" s="25"/>
      <c r="C4" s="195" t="s">
        <v>98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27" t="str">
        <f>'Rekapitulace stavby'!K6</f>
        <v>Částečné oboustranné stromořadí v ulici Zámecká , Lovosice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8"/>
      <c r="R6" s="26"/>
    </row>
    <row r="7" spans="1:66" s="1" customFormat="1" ht="32.85" customHeight="1">
      <c r="B7" s="35"/>
      <c r="C7" s="36"/>
      <c r="D7" s="31" t="s">
        <v>99</v>
      </c>
      <c r="E7" s="36"/>
      <c r="F7" s="199" t="s">
        <v>289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36"/>
      <c r="R7" s="37"/>
    </row>
    <row r="8" spans="1:66" s="1" customFormat="1" ht="14.45" customHeight="1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21</v>
      </c>
      <c r="E9" s="36"/>
      <c r="F9" s="30" t="s">
        <v>22</v>
      </c>
      <c r="G9" s="36"/>
      <c r="H9" s="36"/>
      <c r="I9" s="36"/>
      <c r="J9" s="36"/>
      <c r="K9" s="36"/>
      <c r="L9" s="36"/>
      <c r="M9" s="32" t="s">
        <v>23</v>
      </c>
      <c r="N9" s="36"/>
      <c r="O9" s="230" t="str">
        <f>'Rekapitulace stavby'!AN8</f>
        <v>6. 6. 2017</v>
      </c>
      <c r="P9" s="23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197" t="str">
        <f>IF('Rekapitulace stavby'!AN10="","",'Rekapitulace stavby'!AN10)</f>
        <v/>
      </c>
      <c r="P11" s="19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197" t="str">
        <f>IF('Rekapitulace stavby'!AN11="","",'Rekapitulace stavby'!AN11)</f>
        <v/>
      </c>
      <c r="P12" s="19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28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197" t="str">
        <f>IF('Rekapitulace stavby'!AN13="","",'Rekapitulace stavby'!AN13)</f>
        <v/>
      </c>
      <c r="P14" s="19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197" t="str">
        <f>IF('Rekapitulace stavby'!AN14="","",'Rekapitulace stavby'!AN14)</f>
        <v/>
      </c>
      <c r="P15" s="19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197" t="str">
        <f>IF('Rekapitulace stavby'!AN16="","",'Rekapitulace stavby'!AN16)</f>
        <v/>
      </c>
      <c r="P17" s="19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197" t="str">
        <f>IF('Rekapitulace stavby'!AN17="","",'Rekapitulace stavby'!AN17)</f>
        <v/>
      </c>
      <c r="P18" s="19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31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197" t="str">
        <f>IF('Rekapitulace stavby'!AN19="","",'Rekapitulace stavby'!AN19)</f>
        <v/>
      </c>
      <c r="P20" s="19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197" t="str">
        <f>IF('Rekapitulace stavby'!AN20="","",'Rekapitulace stavby'!AN20)</f>
        <v/>
      </c>
      <c r="P21" s="19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0" t="s">
        <v>5</v>
      </c>
      <c r="F24" s="200"/>
      <c r="G24" s="200"/>
      <c r="H24" s="200"/>
      <c r="I24" s="200"/>
      <c r="J24" s="200"/>
      <c r="K24" s="200"/>
      <c r="L24" s="200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101</v>
      </c>
      <c r="E27" s="36"/>
      <c r="F27" s="36"/>
      <c r="G27" s="36"/>
      <c r="H27" s="36"/>
      <c r="I27" s="36"/>
      <c r="J27" s="36"/>
      <c r="K27" s="36"/>
      <c r="L27" s="36"/>
      <c r="M27" s="224">
        <f>N88</f>
        <v>0</v>
      </c>
      <c r="N27" s="224"/>
      <c r="O27" s="224"/>
      <c r="P27" s="224"/>
      <c r="Q27" s="36"/>
      <c r="R27" s="37"/>
    </row>
    <row r="28" spans="2:18" s="1" customFormat="1" ht="14.45" customHeight="1">
      <c r="B28" s="35"/>
      <c r="C28" s="36"/>
      <c r="D28" s="34" t="s">
        <v>102</v>
      </c>
      <c r="E28" s="36"/>
      <c r="F28" s="36"/>
      <c r="G28" s="36"/>
      <c r="H28" s="36"/>
      <c r="I28" s="36"/>
      <c r="J28" s="36"/>
      <c r="K28" s="36"/>
      <c r="L28" s="36"/>
      <c r="M28" s="224">
        <f>N94</f>
        <v>0</v>
      </c>
      <c r="N28" s="224"/>
      <c r="O28" s="224"/>
      <c r="P28" s="22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35</v>
      </c>
      <c r="E30" s="36"/>
      <c r="F30" s="36"/>
      <c r="G30" s="36"/>
      <c r="H30" s="36"/>
      <c r="I30" s="36"/>
      <c r="J30" s="36"/>
      <c r="K30" s="36"/>
      <c r="L30" s="36"/>
      <c r="M30" s="231">
        <f>ROUND(M27+M28,2)</f>
        <v>0</v>
      </c>
      <c r="N30" s="229"/>
      <c r="O30" s="229"/>
      <c r="P30" s="22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0.21</v>
      </c>
      <c r="G32" s="108" t="s">
        <v>38</v>
      </c>
      <c r="H32" s="232">
        <f>ROUND((SUM(BE94:BE95)+SUM(BE113:BE212)), 2)</f>
        <v>0</v>
      </c>
      <c r="I32" s="229"/>
      <c r="J32" s="229"/>
      <c r="K32" s="36"/>
      <c r="L32" s="36"/>
      <c r="M32" s="232">
        <f>ROUND(ROUND((SUM(BE94:BE95)+SUM(BE113:BE212)), 2)*F32, 2)</f>
        <v>0</v>
      </c>
      <c r="N32" s="229"/>
      <c r="O32" s="229"/>
      <c r="P32" s="229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0.15</v>
      </c>
      <c r="G33" s="108" t="s">
        <v>38</v>
      </c>
      <c r="H33" s="232">
        <f>ROUND((SUM(BF94:BF95)+SUM(BF113:BF212)), 2)</f>
        <v>0</v>
      </c>
      <c r="I33" s="229"/>
      <c r="J33" s="229"/>
      <c r="K33" s="36"/>
      <c r="L33" s="36"/>
      <c r="M33" s="232">
        <f>ROUND(ROUND((SUM(BF94:BF95)+SUM(BF113:BF212)), 2)*F33, 2)</f>
        <v>0</v>
      </c>
      <c r="N33" s="229"/>
      <c r="O33" s="229"/>
      <c r="P33" s="22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0.21</v>
      </c>
      <c r="G34" s="108" t="s">
        <v>38</v>
      </c>
      <c r="H34" s="232">
        <f>ROUND((SUM(BG94:BG95)+SUM(BG113:BG212)), 2)</f>
        <v>0</v>
      </c>
      <c r="I34" s="229"/>
      <c r="J34" s="229"/>
      <c r="K34" s="36"/>
      <c r="L34" s="36"/>
      <c r="M34" s="232"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0.15</v>
      </c>
      <c r="G35" s="108" t="s">
        <v>38</v>
      </c>
      <c r="H35" s="232">
        <f>ROUND((SUM(BH94:BH95)+SUM(BH113:BH212)), 2)</f>
        <v>0</v>
      </c>
      <c r="I35" s="229"/>
      <c r="J35" s="229"/>
      <c r="K35" s="36"/>
      <c r="L35" s="36"/>
      <c r="M35" s="232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08" t="s">
        <v>38</v>
      </c>
      <c r="H36" s="232">
        <f>ROUND((SUM(BI94:BI95)+SUM(BI113:BI212)), 2)</f>
        <v>0</v>
      </c>
      <c r="I36" s="229"/>
      <c r="J36" s="229"/>
      <c r="K36" s="36"/>
      <c r="L36" s="36"/>
      <c r="M36" s="232">
        <v>0</v>
      </c>
      <c r="N36" s="229"/>
      <c r="O36" s="229"/>
      <c r="P36" s="22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43</v>
      </c>
      <c r="E38" s="75"/>
      <c r="F38" s="75"/>
      <c r="G38" s="110" t="s">
        <v>44</v>
      </c>
      <c r="H38" s="111" t="s">
        <v>45</v>
      </c>
      <c r="I38" s="75"/>
      <c r="J38" s="75"/>
      <c r="K38" s="75"/>
      <c r="L38" s="233">
        <f>SUM(M30:M36)</f>
        <v>0</v>
      </c>
      <c r="M38" s="233"/>
      <c r="N38" s="233"/>
      <c r="O38" s="233"/>
      <c r="P38" s="234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103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17</v>
      </c>
      <c r="D78" s="36"/>
      <c r="E78" s="36"/>
      <c r="F78" s="227" t="str">
        <f>F6</f>
        <v>Částečné oboustranné stromořadí v ulici Zámecká , Lovosice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s="1" customFormat="1" ht="36.950000000000003" customHeight="1">
      <c r="B79" s="35"/>
      <c r="C79" s="69" t="s">
        <v>99</v>
      </c>
      <c r="D79" s="36"/>
      <c r="E79" s="36"/>
      <c r="F79" s="209" t="str">
        <f>F7</f>
        <v>800 - SO 800 Sadové úpravy</v>
      </c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21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23</v>
      </c>
      <c r="L81" s="36"/>
      <c r="M81" s="230" t="str">
        <f>IF(O9="","",O9)</f>
        <v>6. 6. 2017</v>
      </c>
      <c r="N81" s="230"/>
      <c r="O81" s="230"/>
      <c r="P81" s="23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25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29</v>
      </c>
      <c r="L83" s="36"/>
      <c r="M83" s="197" t="str">
        <f>E18</f>
        <v xml:space="preserve"> </v>
      </c>
      <c r="N83" s="197"/>
      <c r="O83" s="197"/>
      <c r="P83" s="197"/>
      <c r="Q83" s="197"/>
      <c r="R83" s="37"/>
    </row>
    <row r="84" spans="2:47" s="1" customFormat="1" ht="14.45" customHeight="1">
      <c r="B84" s="35"/>
      <c r="C84" s="32" t="s">
        <v>28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31</v>
      </c>
      <c r="L84" s="36"/>
      <c r="M84" s="197" t="str">
        <f>E21</f>
        <v xml:space="preserve"> </v>
      </c>
      <c r="N84" s="197"/>
      <c r="O84" s="197"/>
      <c r="P84" s="197"/>
      <c r="Q84" s="19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5" t="s">
        <v>104</v>
      </c>
      <c r="D86" s="236"/>
      <c r="E86" s="236"/>
      <c r="F86" s="236"/>
      <c r="G86" s="236"/>
      <c r="H86" s="104"/>
      <c r="I86" s="104"/>
      <c r="J86" s="104"/>
      <c r="K86" s="104"/>
      <c r="L86" s="104"/>
      <c r="M86" s="104"/>
      <c r="N86" s="235" t="s">
        <v>105</v>
      </c>
      <c r="O86" s="236"/>
      <c r="P86" s="236"/>
      <c r="Q86" s="236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4">
        <f>N113</f>
        <v>0</v>
      </c>
      <c r="O88" s="237"/>
      <c r="P88" s="237"/>
      <c r="Q88" s="237"/>
      <c r="R88" s="37"/>
      <c r="AU88" s="21" t="s">
        <v>107</v>
      </c>
    </row>
    <row r="89" spans="2:47" s="6" customFormat="1" ht="24.95" customHeight="1">
      <c r="B89" s="113"/>
      <c r="C89" s="114"/>
      <c r="D89" s="115" t="s">
        <v>108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8">
        <f>N114</f>
        <v>0</v>
      </c>
      <c r="O89" s="239"/>
      <c r="P89" s="239"/>
      <c r="Q89" s="239"/>
      <c r="R89" s="116"/>
    </row>
    <row r="90" spans="2:47" s="7" customFormat="1" ht="19.899999999999999" customHeight="1">
      <c r="B90" s="117"/>
      <c r="C90" s="118"/>
      <c r="D90" s="119" t="s">
        <v>109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0">
        <f>N115</f>
        <v>0</v>
      </c>
      <c r="O90" s="241"/>
      <c r="P90" s="241"/>
      <c r="Q90" s="241"/>
      <c r="R90" s="120"/>
    </row>
    <row r="91" spans="2:47" s="7" customFormat="1" ht="19.899999999999999" customHeight="1">
      <c r="B91" s="117"/>
      <c r="C91" s="118"/>
      <c r="D91" s="119" t="s">
        <v>112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0">
        <f>N210</f>
        <v>0</v>
      </c>
      <c r="O91" s="241"/>
      <c r="P91" s="241"/>
      <c r="Q91" s="241"/>
      <c r="R91" s="120"/>
    </row>
    <row r="92" spans="2:47" s="7" customFormat="1" ht="19.899999999999999" customHeight="1">
      <c r="B92" s="117"/>
      <c r="C92" s="118"/>
      <c r="D92" s="119" t="s">
        <v>113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0">
        <f>N211</f>
        <v>0</v>
      </c>
      <c r="O92" s="241"/>
      <c r="P92" s="241"/>
      <c r="Q92" s="241"/>
      <c r="R92" s="120"/>
    </row>
    <row r="93" spans="2:47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>
      <c r="B94" s="35"/>
      <c r="C94" s="112" t="s">
        <v>114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37">
        <v>0</v>
      </c>
      <c r="O94" s="242"/>
      <c r="P94" s="242"/>
      <c r="Q94" s="242"/>
      <c r="R94" s="37"/>
      <c r="T94" s="121"/>
      <c r="U94" s="122" t="s">
        <v>36</v>
      </c>
    </row>
    <row r="95" spans="2:47" s="1" customFormat="1" ht="18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03" t="s">
        <v>91</v>
      </c>
      <c r="D96" s="104"/>
      <c r="E96" s="104"/>
      <c r="F96" s="104"/>
      <c r="G96" s="104"/>
      <c r="H96" s="104"/>
      <c r="I96" s="104"/>
      <c r="J96" s="104"/>
      <c r="K96" s="104"/>
      <c r="L96" s="217">
        <f>ROUND(SUM(N88+N94),2)</f>
        <v>0</v>
      </c>
      <c r="M96" s="217"/>
      <c r="N96" s="217"/>
      <c r="O96" s="217"/>
      <c r="P96" s="217"/>
      <c r="Q96" s="217"/>
      <c r="R96" s="37"/>
    </row>
    <row r="97" spans="2:27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101" spans="2:27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pans="2:27" s="1" customFormat="1" ht="36.950000000000003" customHeight="1">
      <c r="B102" s="35"/>
      <c r="C102" s="195" t="s">
        <v>115</v>
      </c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37"/>
    </row>
    <row r="103" spans="2:27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7" s="1" customFormat="1" ht="30" customHeight="1">
      <c r="B104" s="35"/>
      <c r="C104" s="32" t="s">
        <v>17</v>
      </c>
      <c r="D104" s="36"/>
      <c r="E104" s="36"/>
      <c r="F104" s="227" t="str">
        <f>F6</f>
        <v>Částečné oboustranné stromořadí v ulici Zámecká , Lovosice</v>
      </c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36"/>
      <c r="R104" s="37"/>
    </row>
    <row r="105" spans="2:27" s="1" customFormat="1" ht="36.950000000000003" customHeight="1">
      <c r="B105" s="35"/>
      <c r="C105" s="69" t="s">
        <v>99</v>
      </c>
      <c r="D105" s="36"/>
      <c r="E105" s="36"/>
      <c r="F105" s="209" t="str">
        <f>F7</f>
        <v>800 - SO 800 Sadové úpravy</v>
      </c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36"/>
      <c r="R105" s="37"/>
    </row>
    <row r="106" spans="2:27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7" s="1" customFormat="1" ht="18" customHeight="1">
      <c r="B107" s="35"/>
      <c r="C107" s="32" t="s">
        <v>21</v>
      </c>
      <c r="D107" s="36"/>
      <c r="E107" s="36"/>
      <c r="F107" s="30" t="str">
        <f>F9</f>
        <v xml:space="preserve"> </v>
      </c>
      <c r="G107" s="36"/>
      <c r="H107" s="36"/>
      <c r="I107" s="36"/>
      <c r="J107" s="36"/>
      <c r="K107" s="32" t="s">
        <v>23</v>
      </c>
      <c r="L107" s="36"/>
      <c r="M107" s="230" t="str">
        <f>IF(O9="","",O9)</f>
        <v>6. 6. 2017</v>
      </c>
      <c r="N107" s="230"/>
      <c r="O107" s="230"/>
      <c r="P107" s="230"/>
      <c r="Q107" s="36"/>
      <c r="R107" s="37"/>
    </row>
    <row r="108" spans="2:27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7" s="1" customFormat="1" ht="15">
      <c r="B109" s="35"/>
      <c r="C109" s="32" t="s">
        <v>25</v>
      </c>
      <c r="D109" s="36"/>
      <c r="E109" s="36"/>
      <c r="F109" s="30" t="str">
        <f>E12</f>
        <v xml:space="preserve"> </v>
      </c>
      <c r="G109" s="36"/>
      <c r="H109" s="36"/>
      <c r="I109" s="36"/>
      <c r="J109" s="36"/>
      <c r="K109" s="32" t="s">
        <v>29</v>
      </c>
      <c r="L109" s="36"/>
      <c r="M109" s="197" t="str">
        <f>E18</f>
        <v xml:space="preserve"> </v>
      </c>
      <c r="N109" s="197"/>
      <c r="O109" s="197"/>
      <c r="P109" s="197"/>
      <c r="Q109" s="197"/>
      <c r="R109" s="37"/>
    </row>
    <row r="110" spans="2:27" s="1" customFormat="1" ht="14.45" customHeight="1">
      <c r="B110" s="35"/>
      <c r="C110" s="32" t="s">
        <v>28</v>
      </c>
      <c r="D110" s="36"/>
      <c r="E110" s="36"/>
      <c r="F110" s="30" t="str">
        <f>IF(E15="","",E15)</f>
        <v xml:space="preserve"> </v>
      </c>
      <c r="G110" s="36"/>
      <c r="H110" s="36"/>
      <c r="I110" s="36"/>
      <c r="J110" s="36"/>
      <c r="K110" s="32" t="s">
        <v>31</v>
      </c>
      <c r="L110" s="36"/>
      <c r="M110" s="197" t="str">
        <f>E21</f>
        <v xml:space="preserve"> </v>
      </c>
      <c r="N110" s="197"/>
      <c r="O110" s="197"/>
      <c r="P110" s="197"/>
      <c r="Q110" s="197"/>
      <c r="R110" s="37"/>
    </row>
    <row r="111" spans="2:27" s="1" customFormat="1" ht="10.3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7" s="8" customFormat="1" ht="29.25" customHeight="1">
      <c r="B112" s="123"/>
      <c r="C112" s="124" t="s">
        <v>116</v>
      </c>
      <c r="D112" s="125" t="s">
        <v>117</v>
      </c>
      <c r="E112" s="125" t="s">
        <v>54</v>
      </c>
      <c r="F112" s="243" t="s">
        <v>118</v>
      </c>
      <c r="G112" s="243"/>
      <c r="H112" s="243"/>
      <c r="I112" s="243"/>
      <c r="J112" s="125" t="s">
        <v>119</v>
      </c>
      <c r="K112" s="125" t="s">
        <v>120</v>
      </c>
      <c r="L112" s="244" t="s">
        <v>121</v>
      </c>
      <c r="M112" s="244"/>
      <c r="N112" s="243" t="s">
        <v>105</v>
      </c>
      <c r="O112" s="243"/>
      <c r="P112" s="243"/>
      <c r="Q112" s="245"/>
      <c r="R112" s="126"/>
      <c r="T112" s="76" t="s">
        <v>122</v>
      </c>
      <c r="U112" s="77" t="s">
        <v>36</v>
      </c>
      <c r="V112" s="77" t="s">
        <v>123</v>
      </c>
      <c r="W112" s="77" t="s">
        <v>124</v>
      </c>
      <c r="X112" s="77" t="s">
        <v>125</v>
      </c>
      <c r="Y112" s="77" t="s">
        <v>126</v>
      </c>
      <c r="Z112" s="77" t="s">
        <v>127</v>
      </c>
      <c r="AA112" s="78" t="s">
        <v>128</v>
      </c>
    </row>
    <row r="113" spans="2:65" s="1" customFormat="1" ht="29.25" customHeight="1">
      <c r="B113" s="35"/>
      <c r="C113" s="80" t="s">
        <v>101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248">
        <f>BK113</f>
        <v>0</v>
      </c>
      <c r="O113" s="249"/>
      <c r="P113" s="249"/>
      <c r="Q113" s="249"/>
      <c r="R113" s="37"/>
      <c r="T113" s="79"/>
      <c r="U113" s="51"/>
      <c r="V113" s="51"/>
      <c r="W113" s="127">
        <f>W114</f>
        <v>878.64196599999991</v>
      </c>
      <c r="X113" s="51"/>
      <c r="Y113" s="127">
        <f>Y114</f>
        <v>187.763229</v>
      </c>
      <c r="Z113" s="51"/>
      <c r="AA113" s="128">
        <f>AA114</f>
        <v>0</v>
      </c>
      <c r="AT113" s="21" t="s">
        <v>71</v>
      </c>
      <c r="AU113" s="21" t="s">
        <v>107</v>
      </c>
      <c r="BK113" s="129">
        <f>BK114</f>
        <v>0</v>
      </c>
    </row>
    <row r="114" spans="2:65" s="9" customFormat="1" ht="37.35" customHeight="1">
      <c r="B114" s="130"/>
      <c r="C114" s="131"/>
      <c r="D114" s="132" t="s">
        <v>108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250">
        <f>BK114</f>
        <v>0</v>
      </c>
      <c r="O114" s="238"/>
      <c r="P114" s="238"/>
      <c r="Q114" s="238"/>
      <c r="R114" s="133"/>
      <c r="T114" s="134"/>
      <c r="U114" s="131"/>
      <c r="V114" s="131"/>
      <c r="W114" s="135">
        <f>W115+W210+W211</f>
        <v>878.64196599999991</v>
      </c>
      <c r="X114" s="131"/>
      <c r="Y114" s="135">
        <f>Y115+Y210+Y211</f>
        <v>187.763229</v>
      </c>
      <c r="Z114" s="131"/>
      <c r="AA114" s="136">
        <f>AA115+AA210+AA211</f>
        <v>0</v>
      </c>
      <c r="AR114" s="137" t="s">
        <v>80</v>
      </c>
      <c r="AT114" s="138" t="s">
        <v>71</v>
      </c>
      <c r="AU114" s="138" t="s">
        <v>72</v>
      </c>
      <c r="AY114" s="137" t="s">
        <v>129</v>
      </c>
      <c r="BK114" s="139">
        <f>BK115+BK210+BK211</f>
        <v>0</v>
      </c>
    </row>
    <row r="115" spans="2:65" s="9" customFormat="1" ht="19.899999999999999" customHeight="1">
      <c r="B115" s="130"/>
      <c r="C115" s="131"/>
      <c r="D115" s="140" t="s">
        <v>109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251">
        <f>BK115</f>
        <v>0</v>
      </c>
      <c r="O115" s="252"/>
      <c r="P115" s="252"/>
      <c r="Q115" s="252"/>
      <c r="R115" s="133"/>
      <c r="T115" s="134"/>
      <c r="U115" s="131"/>
      <c r="V115" s="131"/>
      <c r="W115" s="135">
        <f>SUM(W116:W209)</f>
        <v>502.55267699999985</v>
      </c>
      <c r="X115" s="131"/>
      <c r="Y115" s="135">
        <f>SUM(Y116:Y209)</f>
        <v>187.763229</v>
      </c>
      <c r="Z115" s="131"/>
      <c r="AA115" s="136">
        <f>SUM(AA116:AA209)</f>
        <v>0</v>
      </c>
      <c r="AR115" s="137" t="s">
        <v>80</v>
      </c>
      <c r="AT115" s="138" t="s">
        <v>71</v>
      </c>
      <c r="AU115" s="138" t="s">
        <v>80</v>
      </c>
      <c r="AY115" s="137" t="s">
        <v>129</v>
      </c>
      <c r="BK115" s="139">
        <f>SUM(BK116:BK209)</f>
        <v>0</v>
      </c>
    </row>
    <row r="116" spans="2:65" s="1" customFormat="1" ht="31.5" customHeight="1">
      <c r="B116" s="141"/>
      <c r="C116" s="142" t="s">
        <v>80</v>
      </c>
      <c r="D116" s="142" t="s">
        <v>130</v>
      </c>
      <c r="E116" s="143" t="s">
        <v>171</v>
      </c>
      <c r="F116" s="246" t="s">
        <v>172</v>
      </c>
      <c r="G116" s="246"/>
      <c r="H116" s="246"/>
      <c r="I116" s="246"/>
      <c r="J116" s="144" t="s">
        <v>157</v>
      </c>
      <c r="K116" s="145">
        <v>85.95</v>
      </c>
      <c r="L116" s="247"/>
      <c r="M116" s="247"/>
      <c r="N116" s="247">
        <f>ROUND(L116*K116,2)</f>
        <v>0</v>
      </c>
      <c r="O116" s="247"/>
      <c r="P116" s="247"/>
      <c r="Q116" s="247"/>
      <c r="R116" s="146"/>
      <c r="T116" s="147" t="s">
        <v>5</v>
      </c>
      <c r="U116" s="44" t="s">
        <v>37</v>
      </c>
      <c r="V116" s="148">
        <v>8.3000000000000004E-2</v>
      </c>
      <c r="W116" s="148">
        <f>V116*K116</f>
        <v>7.1338500000000007</v>
      </c>
      <c r="X116" s="148">
        <v>0</v>
      </c>
      <c r="Y116" s="148">
        <f>X116*K116</f>
        <v>0</v>
      </c>
      <c r="Z116" s="148">
        <v>0</v>
      </c>
      <c r="AA116" s="149">
        <f>Z116*K116</f>
        <v>0</v>
      </c>
      <c r="AR116" s="21" t="s">
        <v>134</v>
      </c>
      <c r="AT116" s="21" t="s">
        <v>130</v>
      </c>
      <c r="AU116" s="21" t="s">
        <v>97</v>
      </c>
      <c r="AY116" s="21" t="s">
        <v>129</v>
      </c>
      <c r="BE116" s="150">
        <f>IF(U116="základní",N116,0)</f>
        <v>0</v>
      </c>
      <c r="BF116" s="150">
        <f>IF(U116="snížená",N116,0)</f>
        <v>0</v>
      </c>
      <c r="BG116" s="150">
        <f>IF(U116="zákl. přenesená",N116,0)</f>
        <v>0</v>
      </c>
      <c r="BH116" s="150">
        <f>IF(U116="sníž. přenesená",N116,0)</f>
        <v>0</v>
      </c>
      <c r="BI116" s="150">
        <f>IF(U116="nulová",N116,0)</f>
        <v>0</v>
      </c>
      <c r="BJ116" s="21" t="s">
        <v>80</v>
      </c>
      <c r="BK116" s="150">
        <f>ROUND(L116*K116,2)</f>
        <v>0</v>
      </c>
      <c r="BL116" s="21" t="s">
        <v>134</v>
      </c>
      <c r="BM116" s="21" t="s">
        <v>290</v>
      </c>
    </row>
    <row r="117" spans="2:65" s="11" customFormat="1" ht="22.5" customHeight="1">
      <c r="B117" s="159"/>
      <c r="C117" s="160"/>
      <c r="D117" s="160"/>
      <c r="E117" s="161" t="s">
        <v>5</v>
      </c>
      <c r="F117" s="261" t="s">
        <v>291</v>
      </c>
      <c r="G117" s="262"/>
      <c r="H117" s="262"/>
      <c r="I117" s="262"/>
      <c r="J117" s="160"/>
      <c r="K117" s="162">
        <v>85.95</v>
      </c>
      <c r="L117" s="160"/>
      <c r="M117" s="160"/>
      <c r="N117" s="160"/>
      <c r="O117" s="160"/>
      <c r="P117" s="160"/>
      <c r="Q117" s="160"/>
      <c r="R117" s="163"/>
      <c r="T117" s="164"/>
      <c r="U117" s="160"/>
      <c r="V117" s="160"/>
      <c r="W117" s="160"/>
      <c r="X117" s="160"/>
      <c r="Y117" s="160"/>
      <c r="Z117" s="160"/>
      <c r="AA117" s="165"/>
      <c r="AT117" s="166" t="s">
        <v>137</v>
      </c>
      <c r="AU117" s="166" t="s">
        <v>97</v>
      </c>
      <c r="AV117" s="11" t="s">
        <v>97</v>
      </c>
      <c r="AW117" s="11" t="s">
        <v>30</v>
      </c>
      <c r="AX117" s="11" t="s">
        <v>72</v>
      </c>
      <c r="AY117" s="166" t="s">
        <v>129</v>
      </c>
    </row>
    <row r="118" spans="2:65" s="12" customFormat="1" ht="22.5" customHeight="1">
      <c r="B118" s="167"/>
      <c r="C118" s="168"/>
      <c r="D118" s="168"/>
      <c r="E118" s="169" t="s">
        <v>5</v>
      </c>
      <c r="F118" s="259" t="s">
        <v>141</v>
      </c>
      <c r="G118" s="260"/>
      <c r="H118" s="260"/>
      <c r="I118" s="260"/>
      <c r="J118" s="168"/>
      <c r="K118" s="170">
        <v>85.95</v>
      </c>
      <c r="L118" s="168"/>
      <c r="M118" s="168"/>
      <c r="N118" s="168"/>
      <c r="O118" s="168"/>
      <c r="P118" s="168"/>
      <c r="Q118" s="168"/>
      <c r="R118" s="171"/>
      <c r="T118" s="172"/>
      <c r="U118" s="168"/>
      <c r="V118" s="168"/>
      <c r="W118" s="168"/>
      <c r="X118" s="168"/>
      <c r="Y118" s="168"/>
      <c r="Z118" s="168"/>
      <c r="AA118" s="173"/>
      <c r="AT118" s="174" t="s">
        <v>137</v>
      </c>
      <c r="AU118" s="174" t="s">
        <v>97</v>
      </c>
      <c r="AV118" s="12" t="s">
        <v>134</v>
      </c>
      <c r="AW118" s="12" t="s">
        <v>30</v>
      </c>
      <c r="AX118" s="12" t="s">
        <v>80</v>
      </c>
      <c r="AY118" s="174" t="s">
        <v>129</v>
      </c>
    </row>
    <row r="119" spans="2:65" s="1" customFormat="1" ht="44.25" customHeight="1">
      <c r="B119" s="141"/>
      <c r="C119" s="142" t="s">
        <v>97</v>
      </c>
      <c r="D119" s="142" t="s">
        <v>130</v>
      </c>
      <c r="E119" s="143" t="s">
        <v>176</v>
      </c>
      <c r="F119" s="246" t="s">
        <v>177</v>
      </c>
      <c r="G119" s="246"/>
      <c r="H119" s="246"/>
      <c r="I119" s="246"/>
      <c r="J119" s="144" t="s">
        <v>157</v>
      </c>
      <c r="K119" s="145">
        <v>859.5</v>
      </c>
      <c r="L119" s="247"/>
      <c r="M119" s="247"/>
      <c r="N119" s="247">
        <f>ROUND(L119*K119,2)</f>
        <v>0</v>
      </c>
      <c r="O119" s="247"/>
      <c r="P119" s="247"/>
      <c r="Q119" s="247"/>
      <c r="R119" s="146"/>
      <c r="T119" s="147" t="s">
        <v>5</v>
      </c>
      <c r="U119" s="44" t="s">
        <v>37</v>
      </c>
      <c r="V119" s="148">
        <v>4.0000000000000001E-3</v>
      </c>
      <c r="W119" s="148">
        <f>V119*K119</f>
        <v>3.4380000000000002</v>
      </c>
      <c r="X119" s="148">
        <v>0</v>
      </c>
      <c r="Y119" s="148">
        <f>X119*K119</f>
        <v>0</v>
      </c>
      <c r="Z119" s="148">
        <v>0</v>
      </c>
      <c r="AA119" s="149">
        <f>Z119*K119</f>
        <v>0</v>
      </c>
      <c r="AR119" s="21" t="s">
        <v>134</v>
      </c>
      <c r="AT119" s="21" t="s">
        <v>130</v>
      </c>
      <c r="AU119" s="21" t="s">
        <v>97</v>
      </c>
      <c r="AY119" s="21" t="s">
        <v>129</v>
      </c>
      <c r="BE119" s="150">
        <f>IF(U119="základní",N119,0)</f>
        <v>0</v>
      </c>
      <c r="BF119" s="150">
        <f>IF(U119="snížená",N119,0)</f>
        <v>0</v>
      </c>
      <c r="BG119" s="150">
        <f>IF(U119="zákl. přenesená",N119,0)</f>
        <v>0</v>
      </c>
      <c r="BH119" s="150">
        <f>IF(U119="sníž. přenesená",N119,0)</f>
        <v>0</v>
      </c>
      <c r="BI119" s="150">
        <f>IF(U119="nulová",N119,0)</f>
        <v>0</v>
      </c>
      <c r="BJ119" s="21" t="s">
        <v>80</v>
      </c>
      <c r="BK119" s="150">
        <f>ROUND(L119*K119,2)</f>
        <v>0</v>
      </c>
      <c r="BL119" s="21" t="s">
        <v>134</v>
      </c>
      <c r="BM119" s="21" t="s">
        <v>292</v>
      </c>
    </row>
    <row r="120" spans="2:65" s="1" customFormat="1" ht="22.5" customHeight="1">
      <c r="B120" s="141"/>
      <c r="C120" s="142" t="s">
        <v>145</v>
      </c>
      <c r="D120" s="142" t="s">
        <v>130</v>
      </c>
      <c r="E120" s="143" t="s">
        <v>293</v>
      </c>
      <c r="F120" s="246" t="s">
        <v>294</v>
      </c>
      <c r="G120" s="246"/>
      <c r="H120" s="246"/>
      <c r="I120" s="246"/>
      <c r="J120" s="144" t="s">
        <v>157</v>
      </c>
      <c r="K120" s="145">
        <v>85.95</v>
      </c>
      <c r="L120" s="247"/>
      <c r="M120" s="247"/>
      <c r="N120" s="247">
        <f>ROUND(L120*K120,2)</f>
        <v>0</v>
      </c>
      <c r="O120" s="247"/>
      <c r="P120" s="247"/>
      <c r="Q120" s="247"/>
      <c r="R120" s="146"/>
      <c r="T120" s="147" t="s">
        <v>5</v>
      </c>
      <c r="U120" s="44" t="s">
        <v>37</v>
      </c>
      <c r="V120" s="148">
        <v>0.65200000000000002</v>
      </c>
      <c r="W120" s="148">
        <f>V120*K120</f>
        <v>56.039400000000001</v>
      </c>
      <c r="X120" s="148">
        <v>0</v>
      </c>
      <c r="Y120" s="148">
        <f>X120*K120</f>
        <v>0</v>
      </c>
      <c r="Z120" s="148">
        <v>0</v>
      </c>
      <c r="AA120" s="149">
        <f>Z120*K120</f>
        <v>0</v>
      </c>
      <c r="AR120" s="21" t="s">
        <v>134</v>
      </c>
      <c r="AT120" s="21" t="s">
        <v>130</v>
      </c>
      <c r="AU120" s="21" t="s">
        <v>97</v>
      </c>
      <c r="AY120" s="21" t="s">
        <v>129</v>
      </c>
      <c r="BE120" s="150">
        <f>IF(U120="základní",N120,0)</f>
        <v>0</v>
      </c>
      <c r="BF120" s="150">
        <f>IF(U120="snížená",N120,0)</f>
        <v>0</v>
      </c>
      <c r="BG120" s="150">
        <f>IF(U120="zákl. přenesená",N120,0)</f>
        <v>0</v>
      </c>
      <c r="BH120" s="150">
        <f>IF(U120="sníž. přenesená",N120,0)</f>
        <v>0</v>
      </c>
      <c r="BI120" s="150">
        <f>IF(U120="nulová",N120,0)</f>
        <v>0</v>
      </c>
      <c r="BJ120" s="21" t="s">
        <v>80</v>
      </c>
      <c r="BK120" s="150">
        <f>ROUND(L120*K120,2)</f>
        <v>0</v>
      </c>
      <c r="BL120" s="21" t="s">
        <v>134</v>
      </c>
      <c r="BM120" s="21" t="s">
        <v>295</v>
      </c>
    </row>
    <row r="121" spans="2:65" s="11" customFormat="1" ht="22.5" customHeight="1">
      <c r="B121" s="159"/>
      <c r="C121" s="160"/>
      <c r="D121" s="160"/>
      <c r="E121" s="161" t="s">
        <v>5</v>
      </c>
      <c r="F121" s="261" t="s">
        <v>296</v>
      </c>
      <c r="G121" s="262"/>
      <c r="H121" s="262"/>
      <c r="I121" s="262"/>
      <c r="J121" s="160"/>
      <c r="K121" s="162">
        <v>85.95</v>
      </c>
      <c r="L121" s="160"/>
      <c r="M121" s="160"/>
      <c r="N121" s="160"/>
      <c r="O121" s="160"/>
      <c r="P121" s="160"/>
      <c r="Q121" s="160"/>
      <c r="R121" s="163"/>
      <c r="T121" s="164"/>
      <c r="U121" s="160"/>
      <c r="V121" s="160"/>
      <c r="W121" s="160"/>
      <c r="X121" s="160"/>
      <c r="Y121" s="160"/>
      <c r="Z121" s="160"/>
      <c r="AA121" s="165"/>
      <c r="AT121" s="166" t="s">
        <v>137</v>
      </c>
      <c r="AU121" s="166" t="s">
        <v>97</v>
      </c>
      <c r="AV121" s="11" t="s">
        <v>97</v>
      </c>
      <c r="AW121" s="11" t="s">
        <v>30</v>
      </c>
      <c r="AX121" s="11" t="s">
        <v>72</v>
      </c>
      <c r="AY121" s="166" t="s">
        <v>129</v>
      </c>
    </row>
    <row r="122" spans="2:65" s="12" customFormat="1" ht="22.5" customHeight="1">
      <c r="B122" s="167"/>
      <c r="C122" s="168"/>
      <c r="D122" s="168"/>
      <c r="E122" s="169" t="s">
        <v>5</v>
      </c>
      <c r="F122" s="259" t="s">
        <v>141</v>
      </c>
      <c r="G122" s="260"/>
      <c r="H122" s="260"/>
      <c r="I122" s="260"/>
      <c r="J122" s="168"/>
      <c r="K122" s="170">
        <v>85.95</v>
      </c>
      <c r="L122" s="168"/>
      <c r="M122" s="168"/>
      <c r="N122" s="168"/>
      <c r="O122" s="168"/>
      <c r="P122" s="168"/>
      <c r="Q122" s="168"/>
      <c r="R122" s="171"/>
      <c r="T122" s="172"/>
      <c r="U122" s="168"/>
      <c r="V122" s="168"/>
      <c r="W122" s="168"/>
      <c r="X122" s="168"/>
      <c r="Y122" s="168"/>
      <c r="Z122" s="168"/>
      <c r="AA122" s="173"/>
      <c r="AT122" s="174" t="s">
        <v>137</v>
      </c>
      <c r="AU122" s="174" t="s">
        <v>97</v>
      </c>
      <c r="AV122" s="12" t="s">
        <v>134</v>
      </c>
      <c r="AW122" s="12" t="s">
        <v>30</v>
      </c>
      <c r="AX122" s="12" t="s">
        <v>80</v>
      </c>
      <c r="AY122" s="174" t="s">
        <v>129</v>
      </c>
    </row>
    <row r="123" spans="2:65" s="1" customFormat="1" ht="31.5" customHeight="1">
      <c r="B123" s="141"/>
      <c r="C123" s="142" t="s">
        <v>134</v>
      </c>
      <c r="D123" s="142" t="s">
        <v>130</v>
      </c>
      <c r="E123" s="143" t="s">
        <v>297</v>
      </c>
      <c r="F123" s="246" t="s">
        <v>298</v>
      </c>
      <c r="G123" s="246"/>
      <c r="H123" s="246"/>
      <c r="I123" s="246"/>
      <c r="J123" s="144" t="s">
        <v>133</v>
      </c>
      <c r="K123" s="145">
        <v>573</v>
      </c>
      <c r="L123" s="247"/>
      <c r="M123" s="247"/>
      <c r="N123" s="247">
        <f>ROUND(L123*K123,2)</f>
        <v>0</v>
      </c>
      <c r="O123" s="247"/>
      <c r="P123" s="247"/>
      <c r="Q123" s="247"/>
      <c r="R123" s="146"/>
      <c r="T123" s="147" t="s">
        <v>5</v>
      </c>
      <c r="U123" s="44" t="s">
        <v>37</v>
      </c>
      <c r="V123" s="148">
        <v>0.17699999999999999</v>
      </c>
      <c r="W123" s="148">
        <f>V123*K123</f>
        <v>101.42099999999999</v>
      </c>
      <c r="X123" s="148">
        <v>0</v>
      </c>
      <c r="Y123" s="148">
        <f>X123*K123</f>
        <v>0</v>
      </c>
      <c r="Z123" s="148">
        <v>0</v>
      </c>
      <c r="AA123" s="149">
        <f>Z123*K123</f>
        <v>0</v>
      </c>
      <c r="AR123" s="21" t="s">
        <v>134</v>
      </c>
      <c r="AT123" s="21" t="s">
        <v>130</v>
      </c>
      <c r="AU123" s="21" t="s">
        <v>97</v>
      </c>
      <c r="AY123" s="21" t="s">
        <v>129</v>
      </c>
      <c r="BE123" s="150">
        <f>IF(U123="základní",N123,0)</f>
        <v>0</v>
      </c>
      <c r="BF123" s="150">
        <f>IF(U123="snížená",N123,0)</f>
        <v>0</v>
      </c>
      <c r="BG123" s="150">
        <f>IF(U123="zákl. přenesená",N123,0)</f>
        <v>0</v>
      </c>
      <c r="BH123" s="150">
        <f>IF(U123="sníž. přenesená",N123,0)</f>
        <v>0</v>
      </c>
      <c r="BI123" s="150">
        <f>IF(U123="nulová",N123,0)</f>
        <v>0</v>
      </c>
      <c r="BJ123" s="21" t="s">
        <v>80</v>
      </c>
      <c r="BK123" s="150">
        <f>ROUND(L123*K123,2)</f>
        <v>0</v>
      </c>
      <c r="BL123" s="21" t="s">
        <v>134</v>
      </c>
      <c r="BM123" s="21" t="s">
        <v>299</v>
      </c>
    </row>
    <row r="124" spans="2:65" s="11" customFormat="1" ht="22.5" customHeight="1">
      <c r="B124" s="159"/>
      <c r="C124" s="160"/>
      <c r="D124" s="160"/>
      <c r="E124" s="161" t="s">
        <v>5</v>
      </c>
      <c r="F124" s="261" t="s">
        <v>300</v>
      </c>
      <c r="G124" s="262"/>
      <c r="H124" s="262"/>
      <c r="I124" s="262"/>
      <c r="J124" s="160"/>
      <c r="K124" s="162">
        <v>573</v>
      </c>
      <c r="L124" s="160"/>
      <c r="M124" s="160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137</v>
      </c>
      <c r="AU124" s="166" t="s">
        <v>97</v>
      </c>
      <c r="AV124" s="11" t="s">
        <v>97</v>
      </c>
      <c r="AW124" s="11" t="s">
        <v>30</v>
      </c>
      <c r="AX124" s="11" t="s">
        <v>72</v>
      </c>
      <c r="AY124" s="166" t="s">
        <v>129</v>
      </c>
    </row>
    <row r="125" spans="2:65" s="12" customFormat="1" ht="22.5" customHeight="1">
      <c r="B125" s="167"/>
      <c r="C125" s="168"/>
      <c r="D125" s="168"/>
      <c r="E125" s="169" t="s">
        <v>5</v>
      </c>
      <c r="F125" s="259" t="s">
        <v>141</v>
      </c>
      <c r="G125" s="260"/>
      <c r="H125" s="260"/>
      <c r="I125" s="260"/>
      <c r="J125" s="168"/>
      <c r="K125" s="170">
        <v>573</v>
      </c>
      <c r="L125" s="168"/>
      <c r="M125" s="168"/>
      <c r="N125" s="168"/>
      <c r="O125" s="168"/>
      <c r="P125" s="168"/>
      <c r="Q125" s="168"/>
      <c r="R125" s="171"/>
      <c r="T125" s="172"/>
      <c r="U125" s="168"/>
      <c r="V125" s="168"/>
      <c r="W125" s="168"/>
      <c r="X125" s="168"/>
      <c r="Y125" s="168"/>
      <c r="Z125" s="168"/>
      <c r="AA125" s="173"/>
      <c r="AT125" s="174" t="s">
        <v>137</v>
      </c>
      <c r="AU125" s="174" t="s">
        <v>97</v>
      </c>
      <c r="AV125" s="12" t="s">
        <v>134</v>
      </c>
      <c r="AW125" s="12" t="s">
        <v>30</v>
      </c>
      <c r="AX125" s="12" t="s">
        <v>80</v>
      </c>
      <c r="AY125" s="174" t="s">
        <v>129</v>
      </c>
    </row>
    <row r="126" spans="2:65" s="1" customFormat="1" ht="22.5" customHeight="1">
      <c r="B126" s="141"/>
      <c r="C126" s="183" t="s">
        <v>154</v>
      </c>
      <c r="D126" s="183" t="s">
        <v>218</v>
      </c>
      <c r="E126" s="184" t="s">
        <v>301</v>
      </c>
      <c r="F126" s="265" t="s">
        <v>302</v>
      </c>
      <c r="G126" s="265"/>
      <c r="H126" s="265"/>
      <c r="I126" s="265"/>
      <c r="J126" s="185" t="s">
        <v>182</v>
      </c>
      <c r="K126" s="186">
        <v>169.15</v>
      </c>
      <c r="L126" s="266"/>
      <c r="M126" s="266"/>
      <c r="N126" s="266">
        <f>ROUND(L126*K126,2)</f>
        <v>0</v>
      </c>
      <c r="O126" s="247"/>
      <c r="P126" s="247"/>
      <c r="Q126" s="247"/>
      <c r="R126" s="146"/>
      <c r="T126" s="147" t="s">
        <v>5</v>
      </c>
      <c r="U126" s="44" t="s">
        <v>37</v>
      </c>
      <c r="V126" s="148">
        <v>0</v>
      </c>
      <c r="W126" s="148">
        <f>V126*K126</f>
        <v>0</v>
      </c>
      <c r="X126" s="148">
        <v>1</v>
      </c>
      <c r="Y126" s="148">
        <f>X126*K126</f>
        <v>169.15</v>
      </c>
      <c r="Z126" s="148">
        <v>0</v>
      </c>
      <c r="AA126" s="149">
        <f>Z126*K126</f>
        <v>0</v>
      </c>
      <c r="AR126" s="21" t="s">
        <v>175</v>
      </c>
      <c r="AT126" s="21" t="s">
        <v>218</v>
      </c>
      <c r="AU126" s="21" t="s">
        <v>97</v>
      </c>
      <c r="AY126" s="21" t="s">
        <v>129</v>
      </c>
      <c r="BE126" s="150">
        <f>IF(U126="základní",N126,0)</f>
        <v>0</v>
      </c>
      <c r="BF126" s="150">
        <f>IF(U126="snížená",N126,0)</f>
        <v>0</v>
      </c>
      <c r="BG126" s="150">
        <f>IF(U126="zákl. přenesená",N126,0)</f>
        <v>0</v>
      </c>
      <c r="BH126" s="150">
        <f>IF(U126="sníž. přenesená",N126,0)</f>
        <v>0</v>
      </c>
      <c r="BI126" s="150">
        <f>IF(U126="nulová",N126,0)</f>
        <v>0</v>
      </c>
      <c r="BJ126" s="21" t="s">
        <v>80</v>
      </c>
      <c r="BK126" s="150">
        <f>ROUND(L126*K126,2)</f>
        <v>0</v>
      </c>
      <c r="BL126" s="21" t="s">
        <v>134</v>
      </c>
      <c r="BM126" s="21" t="s">
        <v>303</v>
      </c>
    </row>
    <row r="127" spans="2:65" s="11" customFormat="1" ht="22.5" customHeight="1">
      <c r="B127" s="159"/>
      <c r="C127" s="160"/>
      <c r="D127" s="160"/>
      <c r="E127" s="161" t="s">
        <v>5</v>
      </c>
      <c r="F127" s="261" t="s">
        <v>304</v>
      </c>
      <c r="G127" s="262"/>
      <c r="H127" s="262"/>
      <c r="I127" s="262"/>
      <c r="J127" s="160"/>
      <c r="K127" s="162">
        <v>169.15</v>
      </c>
      <c r="L127" s="160"/>
      <c r="M127" s="160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137</v>
      </c>
      <c r="AU127" s="166" t="s">
        <v>97</v>
      </c>
      <c r="AV127" s="11" t="s">
        <v>97</v>
      </c>
      <c r="AW127" s="11" t="s">
        <v>30</v>
      </c>
      <c r="AX127" s="11" t="s">
        <v>72</v>
      </c>
      <c r="AY127" s="166" t="s">
        <v>129</v>
      </c>
    </row>
    <row r="128" spans="2:65" s="12" customFormat="1" ht="22.5" customHeight="1">
      <c r="B128" s="167"/>
      <c r="C128" s="168"/>
      <c r="D128" s="168"/>
      <c r="E128" s="169" t="s">
        <v>5</v>
      </c>
      <c r="F128" s="259" t="s">
        <v>141</v>
      </c>
      <c r="G128" s="260"/>
      <c r="H128" s="260"/>
      <c r="I128" s="260"/>
      <c r="J128" s="168"/>
      <c r="K128" s="170">
        <v>169.15</v>
      </c>
      <c r="L128" s="168"/>
      <c r="M128" s="168"/>
      <c r="N128" s="168"/>
      <c r="O128" s="168"/>
      <c r="P128" s="168"/>
      <c r="Q128" s="168"/>
      <c r="R128" s="171"/>
      <c r="T128" s="172"/>
      <c r="U128" s="168"/>
      <c r="V128" s="168"/>
      <c r="W128" s="168"/>
      <c r="X128" s="168"/>
      <c r="Y128" s="168"/>
      <c r="Z128" s="168"/>
      <c r="AA128" s="173"/>
      <c r="AT128" s="174" t="s">
        <v>137</v>
      </c>
      <c r="AU128" s="174" t="s">
        <v>97</v>
      </c>
      <c r="AV128" s="12" t="s">
        <v>134</v>
      </c>
      <c r="AW128" s="12" t="s">
        <v>30</v>
      </c>
      <c r="AX128" s="12" t="s">
        <v>80</v>
      </c>
      <c r="AY128" s="174" t="s">
        <v>129</v>
      </c>
    </row>
    <row r="129" spans="2:65" s="1" customFormat="1" ht="31.5" customHeight="1">
      <c r="B129" s="141"/>
      <c r="C129" s="142" t="s">
        <v>165</v>
      </c>
      <c r="D129" s="142" t="s">
        <v>130</v>
      </c>
      <c r="E129" s="143" t="s">
        <v>305</v>
      </c>
      <c r="F129" s="246" t="s">
        <v>306</v>
      </c>
      <c r="G129" s="246"/>
      <c r="H129" s="246"/>
      <c r="I129" s="246"/>
      <c r="J129" s="144" t="s">
        <v>133</v>
      </c>
      <c r="K129" s="145">
        <v>573</v>
      </c>
      <c r="L129" s="247"/>
      <c r="M129" s="247"/>
      <c r="N129" s="247">
        <f>ROUND(L129*K129,2)</f>
        <v>0</v>
      </c>
      <c r="O129" s="247"/>
      <c r="P129" s="247"/>
      <c r="Q129" s="247"/>
      <c r="R129" s="146"/>
      <c r="T129" s="147" t="s">
        <v>5</v>
      </c>
      <c r="U129" s="44" t="s">
        <v>37</v>
      </c>
      <c r="V129" s="148">
        <v>5.8000000000000003E-2</v>
      </c>
      <c r="W129" s="148">
        <f>V129*K129</f>
        <v>33.234000000000002</v>
      </c>
      <c r="X129" s="148">
        <v>0</v>
      </c>
      <c r="Y129" s="148">
        <f>X129*K129</f>
        <v>0</v>
      </c>
      <c r="Z129" s="148">
        <v>0</v>
      </c>
      <c r="AA129" s="149">
        <f>Z129*K129</f>
        <v>0</v>
      </c>
      <c r="AR129" s="21" t="s">
        <v>134</v>
      </c>
      <c r="AT129" s="21" t="s">
        <v>130</v>
      </c>
      <c r="AU129" s="21" t="s">
        <v>97</v>
      </c>
      <c r="AY129" s="21" t="s">
        <v>129</v>
      </c>
      <c r="BE129" s="150">
        <f>IF(U129="základní",N129,0)</f>
        <v>0</v>
      </c>
      <c r="BF129" s="150">
        <f>IF(U129="snížená",N129,0)</f>
        <v>0</v>
      </c>
      <c r="BG129" s="150">
        <f>IF(U129="zákl. přenesená",N129,0)</f>
        <v>0</v>
      </c>
      <c r="BH129" s="150">
        <f>IF(U129="sníž. přenesená",N129,0)</f>
        <v>0</v>
      </c>
      <c r="BI129" s="150">
        <f>IF(U129="nulová",N129,0)</f>
        <v>0</v>
      </c>
      <c r="BJ129" s="21" t="s">
        <v>80</v>
      </c>
      <c r="BK129" s="150">
        <f>ROUND(L129*K129,2)</f>
        <v>0</v>
      </c>
      <c r="BL129" s="21" t="s">
        <v>134</v>
      </c>
      <c r="BM129" s="21" t="s">
        <v>307</v>
      </c>
    </row>
    <row r="130" spans="2:65" s="1" customFormat="1" ht="22.5" customHeight="1">
      <c r="B130" s="141"/>
      <c r="C130" s="183" t="s">
        <v>170</v>
      </c>
      <c r="D130" s="183" t="s">
        <v>218</v>
      </c>
      <c r="E130" s="184" t="s">
        <v>308</v>
      </c>
      <c r="F130" s="265" t="s">
        <v>309</v>
      </c>
      <c r="G130" s="265"/>
      <c r="H130" s="265"/>
      <c r="I130" s="265"/>
      <c r="J130" s="185" t="s">
        <v>310</v>
      </c>
      <c r="K130" s="186">
        <v>8.5950000000000006</v>
      </c>
      <c r="L130" s="266"/>
      <c r="M130" s="266"/>
      <c r="N130" s="266">
        <f>ROUND(L130*K130,2)</f>
        <v>0</v>
      </c>
      <c r="O130" s="247"/>
      <c r="P130" s="247"/>
      <c r="Q130" s="247"/>
      <c r="R130" s="146"/>
      <c r="T130" s="147" t="s">
        <v>5</v>
      </c>
      <c r="U130" s="44" t="s">
        <v>37</v>
      </c>
      <c r="V130" s="148">
        <v>0</v>
      </c>
      <c r="W130" s="148">
        <f>V130*K130</f>
        <v>0</v>
      </c>
      <c r="X130" s="148">
        <v>1E-3</v>
      </c>
      <c r="Y130" s="148">
        <f>X130*K130</f>
        <v>8.5950000000000002E-3</v>
      </c>
      <c r="Z130" s="148">
        <v>0</v>
      </c>
      <c r="AA130" s="149">
        <f>Z130*K130</f>
        <v>0</v>
      </c>
      <c r="AR130" s="21" t="s">
        <v>175</v>
      </c>
      <c r="AT130" s="21" t="s">
        <v>218</v>
      </c>
      <c r="AU130" s="21" t="s">
        <v>97</v>
      </c>
      <c r="AY130" s="21" t="s">
        <v>129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80</v>
      </c>
      <c r="BK130" s="150">
        <f>ROUND(L130*K130,2)</f>
        <v>0</v>
      </c>
      <c r="BL130" s="21" t="s">
        <v>134</v>
      </c>
      <c r="BM130" s="21" t="s">
        <v>311</v>
      </c>
    </row>
    <row r="131" spans="2:65" s="1" customFormat="1" ht="22.5" customHeight="1">
      <c r="B131" s="141"/>
      <c r="C131" s="142" t="s">
        <v>175</v>
      </c>
      <c r="D131" s="142" t="s">
        <v>130</v>
      </c>
      <c r="E131" s="143" t="s">
        <v>312</v>
      </c>
      <c r="F131" s="246" t="s">
        <v>313</v>
      </c>
      <c r="G131" s="246"/>
      <c r="H131" s="246"/>
      <c r="I131" s="246"/>
      <c r="J131" s="144" t="s">
        <v>133</v>
      </c>
      <c r="K131" s="145">
        <v>573</v>
      </c>
      <c r="L131" s="247"/>
      <c r="M131" s="247"/>
      <c r="N131" s="247">
        <f>ROUND(L131*K131,2)</f>
        <v>0</v>
      </c>
      <c r="O131" s="247"/>
      <c r="P131" s="247"/>
      <c r="Q131" s="247"/>
      <c r="R131" s="146"/>
      <c r="T131" s="147" t="s">
        <v>5</v>
      </c>
      <c r="U131" s="44" t="s">
        <v>37</v>
      </c>
      <c r="V131" s="148">
        <v>1.2999999999999999E-2</v>
      </c>
      <c r="W131" s="148">
        <f>V131*K131</f>
        <v>7.4489999999999998</v>
      </c>
      <c r="X131" s="148">
        <v>0</v>
      </c>
      <c r="Y131" s="148">
        <f>X131*K131</f>
        <v>0</v>
      </c>
      <c r="Z131" s="148">
        <v>0</v>
      </c>
      <c r="AA131" s="149">
        <f>Z131*K131</f>
        <v>0</v>
      </c>
      <c r="AR131" s="21" t="s">
        <v>134</v>
      </c>
      <c r="AT131" s="21" t="s">
        <v>130</v>
      </c>
      <c r="AU131" s="21" t="s">
        <v>97</v>
      </c>
      <c r="AY131" s="21" t="s">
        <v>129</v>
      </c>
      <c r="BE131" s="150">
        <f>IF(U131="základní",N131,0)</f>
        <v>0</v>
      </c>
      <c r="BF131" s="150">
        <f>IF(U131="snížená",N131,0)</f>
        <v>0</v>
      </c>
      <c r="BG131" s="150">
        <f>IF(U131="zákl. přenesená",N131,0)</f>
        <v>0</v>
      </c>
      <c r="BH131" s="150">
        <f>IF(U131="sníž. přenesená",N131,0)</f>
        <v>0</v>
      </c>
      <c r="BI131" s="150">
        <f>IF(U131="nulová",N131,0)</f>
        <v>0</v>
      </c>
      <c r="BJ131" s="21" t="s">
        <v>80</v>
      </c>
      <c r="BK131" s="150">
        <f>ROUND(L131*K131,2)</f>
        <v>0</v>
      </c>
      <c r="BL131" s="21" t="s">
        <v>134</v>
      </c>
      <c r="BM131" s="21" t="s">
        <v>314</v>
      </c>
    </row>
    <row r="132" spans="2:65" s="11" customFormat="1" ht="22.5" customHeight="1">
      <c r="B132" s="159"/>
      <c r="C132" s="160"/>
      <c r="D132" s="160"/>
      <c r="E132" s="161" t="s">
        <v>5</v>
      </c>
      <c r="F132" s="261" t="s">
        <v>300</v>
      </c>
      <c r="G132" s="262"/>
      <c r="H132" s="262"/>
      <c r="I132" s="262"/>
      <c r="J132" s="160"/>
      <c r="K132" s="162">
        <v>573</v>
      </c>
      <c r="L132" s="160"/>
      <c r="M132" s="160"/>
      <c r="N132" s="160"/>
      <c r="O132" s="160"/>
      <c r="P132" s="160"/>
      <c r="Q132" s="160"/>
      <c r="R132" s="163"/>
      <c r="T132" s="164"/>
      <c r="U132" s="160"/>
      <c r="V132" s="160"/>
      <c r="W132" s="160"/>
      <c r="X132" s="160"/>
      <c r="Y132" s="160"/>
      <c r="Z132" s="160"/>
      <c r="AA132" s="165"/>
      <c r="AT132" s="166" t="s">
        <v>137</v>
      </c>
      <c r="AU132" s="166" t="s">
        <v>97</v>
      </c>
      <c r="AV132" s="11" t="s">
        <v>97</v>
      </c>
      <c r="AW132" s="11" t="s">
        <v>30</v>
      </c>
      <c r="AX132" s="11" t="s">
        <v>72</v>
      </c>
      <c r="AY132" s="166" t="s">
        <v>129</v>
      </c>
    </row>
    <row r="133" spans="2:65" s="12" customFormat="1" ht="22.5" customHeight="1">
      <c r="B133" s="167"/>
      <c r="C133" s="168"/>
      <c r="D133" s="168"/>
      <c r="E133" s="169" t="s">
        <v>5</v>
      </c>
      <c r="F133" s="259" t="s">
        <v>141</v>
      </c>
      <c r="G133" s="260"/>
      <c r="H133" s="260"/>
      <c r="I133" s="260"/>
      <c r="J133" s="168"/>
      <c r="K133" s="170">
        <v>573</v>
      </c>
      <c r="L133" s="168"/>
      <c r="M133" s="168"/>
      <c r="N133" s="168"/>
      <c r="O133" s="168"/>
      <c r="P133" s="168"/>
      <c r="Q133" s="168"/>
      <c r="R133" s="171"/>
      <c r="T133" s="172"/>
      <c r="U133" s="168"/>
      <c r="V133" s="168"/>
      <c r="W133" s="168"/>
      <c r="X133" s="168"/>
      <c r="Y133" s="168"/>
      <c r="Z133" s="168"/>
      <c r="AA133" s="173"/>
      <c r="AT133" s="174" t="s">
        <v>137</v>
      </c>
      <c r="AU133" s="174" t="s">
        <v>97</v>
      </c>
      <c r="AV133" s="12" t="s">
        <v>134</v>
      </c>
      <c r="AW133" s="12" t="s">
        <v>30</v>
      </c>
      <c r="AX133" s="12" t="s">
        <v>80</v>
      </c>
      <c r="AY133" s="174" t="s">
        <v>129</v>
      </c>
    </row>
    <row r="134" spans="2:65" s="1" customFormat="1" ht="22.5" customHeight="1">
      <c r="B134" s="141"/>
      <c r="C134" s="142" t="s">
        <v>179</v>
      </c>
      <c r="D134" s="142" t="s">
        <v>130</v>
      </c>
      <c r="E134" s="143" t="s">
        <v>186</v>
      </c>
      <c r="F134" s="246" t="s">
        <v>187</v>
      </c>
      <c r="G134" s="246"/>
      <c r="H134" s="246"/>
      <c r="I134" s="246"/>
      <c r="J134" s="144" t="s">
        <v>133</v>
      </c>
      <c r="K134" s="145">
        <v>56</v>
      </c>
      <c r="L134" s="247"/>
      <c r="M134" s="247"/>
      <c r="N134" s="247">
        <f>ROUND(L134*K134,2)</f>
        <v>0</v>
      </c>
      <c r="O134" s="247"/>
      <c r="P134" s="247"/>
      <c r="Q134" s="247"/>
      <c r="R134" s="146"/>
      <c r="T134" s="147" t="s">
        <v>5</v>
      </c>
      <c r="U134" s="44" t="s">
        <v>37</v>
      </c>
      <c r="V134" s="148">
        <v>1.7999999999999999E-2</v>
      </c>
      <c r="W134" s="148">
        <f>V134*K134</f>
        <v>1.008</v>
      </c>
      <c r="X134" s="148">
        <v>0</v>
      </c>
      <c r="Y134" s="148">
        <f>X134*K134</f>
        <v>0</v>
      </c>
      <c r="Z134" s="148">
        <v>0</v>
      </c>
      <c r="AA134" s="149">
        <f>Z134*K134</f>
        <v>0</v>
      </c>
      <c r="AR134" s="21" t="s">
        <v>134</v>
      </c>
      <c r="AT134" s="21" t="s">
        <v>130</v>
      </c>
      <c r="AU134" s="21" t="s">
        <v>97</v>
      </c>
      <c r="AY134" s="21" t="s">
        <v>129</v>
      </c>
      <c r="BE134" s="150">
        <f>IF(U134="základní",N134,0)</f>
        <v>0</v>
      </c>
      <c r="BF134" s="150">
        <f>IF(U134="snížená",N134,0)</f>
        <v>0</v>
      </c>
      <c r="BG134" s="150">
        <f>IF(U134="zákl. přenesená",N134,0)</f>
        <v>0</v>
      </c>
      <c r="BH134" s="150">
        <f>IF(U134="sníž. přenesená",N134,0)</f>
        <v>0</v>
      </c>
      <c r="BI134" s="150">
        <f>IF(U134="nulová",N134,0)</f>
        <v>0</v>
      </c>
      <c r="BJ134" s="21" t="s">
        <v>80</v>
      </c>
      <c r="BK134" s="150">
        <f>ROUND(L134*K134,2)</f>
        <v>0</v>
      </c>
      <c r="BL134" s="21" t="s">
        <v>134</v>
      </c>
      <c r="BM134" s="21" t="s">
        <v>315</v>
      </c>
    </row>
    <row r="135" spans="2:65" s="11" customFormat="1" ht="22.5" customHeight="1">
      <c r="B135" s="159"/>
      <c r="C135" s="160"/>
      <c r="D135" s="160"/>
      <c r="E135" s="161" t="s">
        <v>5</v>
      </c>
      <c r="F135" s="261" t="s">
        <v>316</v>
      </c>
      <c r="G135" s="262"/>
      <c r="H135" s="262"/>
      <c r="I135" s="262"/>
      <c r="J135" s="160"/>
      <c r="K135" s="162">
        <v>56</v>
      </c>
      <c r="L135" s="160"/>
      <c r="M135" s="160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137</v>
      </c>
      <c r="AU135" s="166" t="s">
        <v>97</v>
      </c>
      <c r="AV135" s="11" t="s">
        <v>97</v>
      </c>
      <c r="AW135" s="11" t="s">
        <v>30</v>
      </c>
      <c r="AX135" s="11" t="s">
        <v>72</v>
      </c>
      <c r="AY135" s="166" t="s">
        <v>129</v>
      </c>
    </row>
    <row r="136" spans="2:65" s="12" customFormat="1" ht="22.5" customHeight="1">
      <c r="B136" s="167"/>
      <c r="C136" s="168"/>
      <c r="D136" s="168"/>
      <c r="E136" s="169" t="s">
        <v>5</v>
      </c>
      <c r="F136" s="259" t="s">
        <v>141</v>
      </c>
      <c r="G136" s="260"/>
      <c r="H136" s="260"/>
      <c r="I136" s="260"/>
      <c r="J136" s="168"/>
      <c r="K136" s="170">
        <v>56</v>
      </c>
      <c r="L136" s="168"/>
      <c r="M136" s="168"/>
      <c r="N136" s="168"/>
      <c r="O136" s="168"/>
      <c r="P136" s="168"/>
      <c r="Q136" s="168"/>
      <c r="R136" s="171"/>
      <c r="T136" s="172"/>
      <c r="U136" s="168"/>
      <c r="V136" s="168"/>
      <c r="W136" s="168"/>
      <c r="X136" s="168"/>
      <c r="Y136" s="168"/>
      <c r="Z136" s="168"/>
      <c r="AA136" s="173"/>
      <c r="AT136" s="174" t="s">
        <v>137</v>
      </c>
      <c r="AU136" s="174" t="s">
        <v>97</v>
      </c>
      <c r="AV136" s="12" t="s">
        <v>134</v>
      </c>
      <c r="AW136" s="12" t="s">
        <v>30</v>
      </c>
      <c r="AX136" s="12" t="s">
        <v>80</v>
      </c>
      <c r="AY136" s="174" t="s">
        <v>129</v>
      </c>
    </row>
    <row r="137" spans="2:65" s="1" customFormat="1" ht="44.25" customHeight="1">
      <c r="B137" s="141"/>
      <c r="C137" s="142" t="s">
        <v>185</v>
      </c>
      <c r="D137" s="142" t="s">
        <v>130</v>
      </c>
      <c r="E137" s="143" t="s">
        <v>317</v>
      </c>
      <c r="F137" s="246" t="s">
        <v>318</v>
      </c>
      <c r="G137" s="246"/>
      <c r="H137" s="246"/>
      <c r="I137" s="246"/>
      <c r="J137" s="144" t="s">
        <v>221</v>
      </c>
      <c r="K137" s="145">
        <v>35</v>
      </c>
      <c r="L137" s="247"/>
      <c r="M137" s="247"/>
      <c r="N137" s="247">
        <f>ROUND(L137*K137,2)</f>
        <v>0</v>
      </c>
      <c r="O137" s="247"/>
      <c r="P137" s="247"/>
      <c r="Q137" s="247"/>
      <c r="R137" s="146"/>
      <c r="T137" s="147" t="s">
        <v>5</v>
      </c>
      <c r="U137" s="44" t="s">
        <v>37</v>
      </c>
      <c r="V137" s="148">
        <v>1.615</v>
      </c>
      <c r="W137" s="148">
        <f>V137*K137</f>
        <v>56.524999999999999</v>
      </c>
      <c r="X137" s="148">
        <v>0</v>
      </c>
      <c r="Y137" s="148">
        <f>X137*K137</f>
        <v>0</v>
      </c>
      <c r="Z137" s="148">
        <v>0</v>
      </c>
      <c r="AA137" s="149">
        <f>Z137*K137</f>
        <v>0</v>
      </c>
      <c r="AR137" s="21" t="s">
        <v>134</v>
      </c>
      <c r="AT137" s="21" t="s">
        <v>130</v>
      </c>
      <c r="AU137" s="21" t="s">
        <v>97</v>
      </c>
      <c r="AY137" s="21" t="s">
        <v>129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80</v>
      </c>
      <c r="BK137" s="150">
        <f>ROUND(L137*K137,2)</f>
        <v>0</v>
      </c>
      <c r="BL137" s="21" t="s">
        <v>134</v>
      </c>
      <c r="BM137" s="21" t="s">
        <v>319</v>
      </c>
    </row>
    <row r="138" spans="2:65" s="1" customFormat="1" ht="22.5" customHeight="1">
      <c r="B138" s="141"/>
      <c r="C138" s="183" t="s">
        <v>190</v>
      </c>
      <c r="D138" s="183" t="s">
        <v>218</v>
      </c>
      <c r="E138" s="184" t="s">
        <v>320</v>
      </c>
      <c r="F138" s="265" t="s">
        <v>321</v>
      </c>
      <c r="G138" s="265"/>
      <c r="H138" s="265"/>
      <c r="I138" s="265"/>
      <c r="J138" s="185" t="s">
        <v>221</v>
      </c>
      <c r="K138" s="186">
        <v>7</v>
      </c>
      <c r="L138" s="266"/>
      <c r="M138" s="266"/>
      <c r="N138" s="266">
        <f>ROUND(L138*K138,2)</f>
        <v>0</v>
      </c>
      <c r="O138" s="247"/>
      <c r="P138" s="247"/>
      <c r="Q138" s="247"/>
      <c r="R138" s="146"/>
      <c r="T138" s="147" t="s">
        <v>5</v>
      </c>
      <c r="U138" s="44" t="s">
        <v>37</v>
      </c>
      <c r="V138" s="148">
        <v>0</v>
      </c>
      <c r="W138" s="148">
        <f>V138*K138</f>
        <v>0</v>
      </c>
      <c r="X138" s="148">
        <v>2.5000000000000001E-2</v>
      </c>
      <c r="Y138" s="148">
        <f>X138*K138</f>
        <v>0.17500000000000002</v>
      </c>
      <c r="Z138" s="148">
        <v>0</v>
      </c>
      <c r="AA138" s="149">
        <f>Z138*K138</f>
        <v>0</v>
      </c>
      <c r="AR138" s="21" t="s">
        <v>175</v>
      </c>
      <c r="AT138" s="21" t="s">
        <v>218</v>
      </c>
      <c r="AU138" s="21" t="s">
        <v>97</v>
      </c>
      <c r="AY138" s="21" t="s">
        <v>129</v>
      </c>
      <c r="BE138" s="150">
        <f>IF(U138="základní",N138,0)</f>
        <v>0</v>
      </c>
      <c r="BF138" s="150">
        <f>IF(U138="snížená",N138,0)</f>
        <v>0</v>
      </c>
      <c r="BG138" s="150">
        <f>IF(U138="zákl. přenesená",N138,0)</f>
        <v>0</v>
      </c>
      <c r="BH138" s="150">
        <f>IF(U138="sníž. přenesená",N138,0)</f>
        <v>0</v>
      </c>
      <c r="BI138" s="150">
        <f>IF(U138="nulová",N138,0)</f>
        <v>0</v>
      </c>
      <c r="BJ138" s="21" t="s">
        <v>80</v>
      </c>
      <c r="BK138" s="150">
        <f>ROUND(L138*K138,2)</f>
        <v>0</v>
      </c>
      <c r="BL138" s="21" t="s">
        <v>134</v>
      </c>
      <c r="BM138" s="21" t="s">
        <v>322</v>
      </c>
    </row>
    <row r="139" spans="2:65" s="1" customFormat="1" ht="31.5" customHeight="1">
      <c r="B139" s="141"/>
      <c r="C139" s="142" t="s">
        <v>194</v>
      </c>
      <c r="D139" s="142" t="s">
        <v>130</v>
      </c>
      <c r="E139" s="143" t="s">
        <v>323</v>
      </c>
      <c r="F139" s="246" t="s">
        <v>324</v>
      </c>
      <c r="G139" s="246"/>
      <c r="H139" s="246"/>
      <c r="I139" s="246"/>
      <c r="J139" s="144" t="s">
        <v>133</v>
      </c>
      <c r="K139" s="145">
        <v>28.65</v>
      </c>
      <c r="L139" s="247"/>
      <c r="M139" s="247"/>
      <c r="N139" s="247">
        <f>ROUND(L139*K139,2)</f>
        <v>0</v>
      </c>
      <c r="O139" s="247"/>
      <c r="P139" s="247"/>
      <c r="Q139" s="247"/>
      <c r="R139" s="146"/>
      <c r="T139" s="147" t="s">
        <v>5</v>
      </c>
      <c r="U139" s="44" t="s">
        <v>37</v>
      </c>
      <c r="V139" s="148">
        <v>4.2000000000000003E-2</v>
      </c>
      <c r="W139" s="148">
        <f>V139*K139</f>
        <v>1.2033</v>
      </c>
      <c r="X139" s="148">
        <v>0</v>
      </c>
      <c r="Y139" s="148">
        <f>X139*K139</f>
        <v>0</v>
      </c>
      <c r="Z139" s="148">
        <v>0</v>
      </c>
      <c r="AA139" s="149">
        <f>Z139*K139</f>
        <v>0</v>
      </c>
      <c r="AR139" s="21" t="s">
        <v>134</v>
      </c>
      <c r="AT139" s="21" t="s">
        <v>130</v>
      </c>
      <c r="AU139" s="21" t="s">
        <v>97</v>
      </c>
      <c r="AY139" s="21" t="s">
        <v>129</v>
      </c>
      <c r="BE139" s="150">
        <f>IF(U139="základní",N139,0)</f>
        <v>0</v>
      </c>
      <c r="BF139" s="150">
        <f>IF(U139="snížená",N139,0)</f>
        <v>0</v>
      </c>
      <c r="BG139" s="150">
        <f>IF(U139="zákl. přenesená",N139,0)</f>
        <v>0</v>
      </c>
      <c r="BH139" s="150">
        <f>IF(U139="sníž. přenesená",N139,0)</f>
        <v>0</v>
      </c>
      <c r="BI139" s="150">
        <f>IF(U139="nulová",N139,0)</f>
        <v>0</v>
      </c>
      <c r="BJ139" s="21" t="s">
        <v>80</v>
      </c>
      <c r="BK139" s="150">
        <f>ROUND(L139*K139,2)</f>
        <v>0</v>
      </c>
      <c r="BL139" s="21" t="s">
        <v>134</v>
      </c>
      <c r="BM139" s="21" t="s">
        <v>325</v>
      </c>
    </row>
    <row r="140" spans="2:65" s="11" customFormat="1" ht="22.5" customHeight="1">
      <c r="B140" s="159"/>
      <c r="C140" s="160"/>
      <c r="D140" s="160"/>
      <c r="E140" s="161" t="s">
        <v>5</v>
      </c>
      <c r="F140" s="261" t="s">
        <v>326</v>
      </c>
      <c r="G140" s="262"/>
      <c r="H140" s="262"/>
      <c r="I140" s="262"/>
      <c r="J140" s="160"/>
      <c r="K140" s="162">
        <v>28.65</v>
      </c>
      <c r="L140" s="160"/>
      <c r="M140" s="160"/>
      <c r="N140" s="160"/>
      <c r="O140" s="160"/>
      <c r="P140" s="160"/>
      <c r="Q140" s="160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137</v>
      </c>
      <c r="AU140" s="166" t="s">
        <v>97</v>
      </c>
      <c r="AV140" s="11" t="s">
        <v>97</v>
      </c>
      <c r="AW140" s="11" t="s">
        <v>30</v>
      </c>
      <c r="AX140" s="11" t="s">
        <v>72</v>
      </c>
      <c r="AY140" s="166" t="s">
        <v>129</v>
      </c>
    </row>
    <row r="141" spans="2:65" s="12" customFormat="1" ht="22.5" customHeight="1">
      <c r="B141" s="167"/>
      <c r="C141" s="168"/>
      <c r="D141" s="168"/>
      <c r="E141" s="169" t="s">
        <v>5</v>
      </c>
      <c r="F141" s="259" t="s">
        <v>141</v>
      </c>
      <c r="G141" s="260"/>
      <c r="H141" s="260"/>
      <c r="I141" s="260"/>
      <c r="J141" s="168"/>
      <c r="K141" s="170">
        <v>28.65</v>
      </c>
      <c r="L141" s="168"/>
      <c r="M141" s="168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137</v>
      </c>
      <c r="AU141" s="174" t="s">
        <v>97</v>
      </c>
      <c r="AV141" s="12" t="s">
        <v>134</v>
      </c>
      <c r="AW141" s="12" t="s">
        <v>30</v>
      </c>
      <c r="AX141" s="12" t="s">
        <v>80</v>
      </c>
      <c r="AY141" s="174" t="s">
        <v>129</v>
      </c>
    </row>
    <row r="142" spans="2:65" s="1" customFormat="1" ht="31.5" customHeight="1">
      <c r="B142" s="141"/>
      <c r="C142" s="142" t="s">
        <v>198</v>
      </c>
      <c r="D142" s="142" t="s">
        <v>130</v>
      </c>
      <c r="E142" s="143" t="s">
        <v>327</v>
      </c>
      <c r="F142" s="246" t="s">
        <v>328</v>
      </c>
      <c r="G142" s="246"/>
      <c r="H142" s="246"/>
      <c r="I142" s="246"/>
      <c r="J142" s="144" t="s">
        <v>133</v>
      </c>
      <c r="K142" s="145">
        <v>28.65</v>
      </c>
      <c r="L142" s="247"/>
      <c r="M142" s="247"/>
      <c r="N142" s="247">
        <f>ROUND(L142*K142,2)</f>
        <v>0</v>
      </c>
      <c r="O142" s="247"/>
      <c r="P142" s="247"/>
      <c r="Q142" s="247"/>
      <c r="R142" s="146"/>
      <c r="T142" s="147" t="s">
        <v>5</v>
      </c>
      <c r="U142" s="44" t="s">
        <v>37</v>
      </c>
      <c r="V142" s="148">
        <v>5.1999999999999998E-2</v>
      </c>
      <c r="W142" s="148">
        <f>V142*K142</f>
        <v>1.4897999999999998</v>
      </c>
      <c r="X142" s="148">
        <v>0</v>
      </c>
      <c r="Y142" s="148">
        <f>X142*K142</f>
        <v>0</v>
      </c>
      <c r="Z142" s="148">
        <v>0</v>
      </c>
      <c r="AA142" s="149">
        <f>Z142*K142</f>
        <v>0</v>
      </c>
      <c r="AR142" s="21" t="s">
        <v>134</v>
      </c>
      <c r="AT142" s="21" t="s">
        <v>130</v>
      </c>
      <c r="AU142" s="21" t="s">
        <v>97</v>
      </c>
      <c r="AY142" s="21" t="s">
        <v>129</v>
      </c>
      <c r="BE142" s="150">
        <f>IF(U142="základní",N142,0)</f>
        <v>0</v>
      </c>
      <c r="BF142" s="150">
        <f>IF(U142="snížená",N142,0)</f>
        <v>0</v>
      </c>
      <c r="BG142" s="150">
        <f>IF(U142="zákl. přenesená",N142,0)</f>
        <v>0</v>
      </c>
      <c r="BH142" s="150">
        <f>IF(U142="sníž. přenesená",N142,0)</f>
        <v>0</v>
      </c>
      <c r="BI142" s="150">
        <f>IF(U142="nulová",N142,0)</f>
        <v>0</v>
      </c>
      <c r="BJ142" s="21" t="s">
        <v>80</v>
      </c>
      <c r="BK142" s="150">
        <f>ROUND(L142*K142,2)</f>
        <v>0</v>
      </c>
      <c r="BL142" s="21" t="s">
        <v>134</v>
      </c>
      <c r="BM142" s="21" t="s">
        <v>329</v>
      </c>
    </row>
    <row r="143" spans="2:65" s="11" customFormat="1" ht="22.5" customHeight="1">
      <c r="B143" s="159"/>
      <c r="C143" s="160"/>
      <c r="D143" s="160"/>
      <c r="E143" s="161" t="s">
        <v>5</v>
      </c>
      <c r="F143" s="261" t="s">
        <v>326</v>
      </c>
      <c r="G143" s="262"/>
      <c r="H143" s="262"/>
      <c r="I143" s="262"/>
      <c r="J143" s="160"/>
      <c r="K143" s="162">
        <v>28.65</v>
      </c>
      <c r="L143" s="160"/>
      <c r="M143" s="160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137</v>
      </c>
      <c r="AU143" s="166" t="s">
        <v>97</v>
      </c>
      <c r="AV143" s="11" t="s">
        <v>97</v>
      </c>
      <c r="AW143" s="11" t="s">
        <v>30</v>
      </c>
      <c r="AX143" s="11" t="s">
        <v>72</v>
      </c>
      <c r="AY143" s="166" t="s">
        <v>129</v>
      </c>
    </row>
    <row r="144" spans="2:65" s="12" customFormat="1" ht="22.5" customHeight="1">
      <c r="B144" s="167"/>
      <c r="C144" s="168"/>
      <c r="D144" s="168"/>
      <c r="E144" s="169" t="s">
        <v>5</v>
      </c>
      <c r="F144" s="259" t="s">
        <v>141</v>
      </c>
      <c r="G144" s="260"/>
      <c r="H144" s="260"/>
      <c r="I144" s="260"/>
      <c r="J144" s="168"/>
      <c r="K144" s="170">
        <v>28.65</v>
      </c>
      <c r="L144" s="168"/>
      <c r="M144" s="168"/>
      <c r="N144" s="168"/>
      <c r="O144" s="168"/>
      <c r="P144" s="168"/>
      <c r="Q144" s="168"/>
      <c r="R144" s="171"/>
      <c r="T144" s="172"/>
      <c r="U144" s="168"/>
      <c r="V144" s="168"/>
      <c r="W144" s="168"/>
      <c r="X144" s="168"/>
      <c r="Y144" s="168"/>
      <c r="Z144" s="168"/>
      <c r="AA144" s="173"/>
      <c r="AT144" s="174" t="s">
        <v>137</v>
      </c>
      <c r="AU144" s="174" t="s">
        <v>97</v>
      </c>
      <c r="AV144" s="12" t="s">
        <v>134</v>
      </c>
      <c r="AW144" s="12" t="s">
        <v>30</v>
      </c>
      <c r="AX144" s="12" t="s">
        <v>80</v>
      </c>
      <c r="AY144" s="174" t="s">
        <v>129</v>
      </c>
    </row>
    <row r="145" spans="2:65" s="1" customFormat="1" ht="31.5" customHeight="1">
      <c r="B145" s="141"/>
      <c r="C145" s="142" t="s">
        <v>202</v>
      </c>
      <c r="D145" s="142" t="s">
        <v>130</v>
      </c>
      <c r="E145" s="143" t="s">
        <v>330</v>
      </c>
      <c r="F145" s="246" t="s">
        <v>331</v>
      </c>
      <c r="G145" s="246"/>
      <c r="H145" s="246"/>
      <c r="I145" s="246"/>
      <c r="J145" s="144" t="s">
        <v>133</v>
      </c>
      <c r="K145" s="145">
        <v>1088.7</v>
      </c>
      <c r="L145" s="247"/>
      <c r="M145" s="247"/>
      <c r="N145" s="247">
        <f>ROUND(L145*K145,2)</f>
        <v>0</v>
      </c>
      <c r="O145" s="247"/>
      <c r="P145" s="247"/>
      <c r="Q145" s="247"/>
      <c r="R145" s="146"/>
      <c r="T145" s="147" t="s">
        <v>5</v>
      </c>
      <c r="U145" s="44" t="s">
        <v>37</v>
      </c>
      <c r="V145" s="148">
        <v>2E-3</v>
      </c>
      <c r="W145" s="148">
        <f>V145*K145</f>
        <v>2.1774</v>
      </c>
      <c r="X145" s="148">
        <v>0</v>
      </c>
      <c r="Y145" s="148">
        <f>X145*K145</f>
        <v>0</v>
      </c>
      <c r="Z145" s="148">
        <v>0</v>
      </c>
      <c r="AA145" s="149">
        <f>Z145*K145</f>
        <v>0</v>
      </c>
      <c r="AR145" s="21" t="s">
        <v>134</v>
      </c>
      <c r="AT145" s="21" t="s">
        <v>130</v>
      </c>
      <c r="AU145" s="21" t="s">
        <v>97</v>
      </c>
      <c r="AY145" s="21" t="s">
        <v>129</v>
      </c>
      <c r="BE145" s="150">
        <f>IF(U145="základní",N145,0)</f>
        <v>0</v>
      </c>
      <c r="BF145" s="150">
        <f>IF(U145="snížená",N145,0)</f>
        <v>0</v>
      </c>
      <c r="BG145" s="150">
        <f>IF(U145="zákl. přenesená",N145,0)</f>
        <v>0</v>
      </c>
      <c r="BH145" s="150">
        <f>IF(U145="sníž. přenesená",N145,0)</f>
        <v>0</v>
      </c>
      <c r="BI145" s="150">
        <f>IF(U145="nulová",N145,0)</f>
        <v>0</v>
      </c>
      <c r="BJ145" s="21" t="s">
        <v>80</v>
      </c>
      <c r="BK145" s="150">
        <f>ROUND(L145*K145,2)</f>
        <v>0</v>
      </c>
      <c r="BL145" s="21" t="s">
        <v>134</v>
      </c>
      <c r="BM145" s="21" t="s">
        <v>332</v>
      </c>
    </row>
    <row r="146" spans="2:65" s="11" customFormat="1" ht="22.5" customHeight="1">
      <c r="B146" s="159"/>
      <c r="C146" s="160"/>
      <c r="D146" s="160"/>
      <c r="E146" s="161" t="s">
        <v>5</v>
      </c>
      <c r="F146" s="261" t="s">
        <v>333</v>
      </c>
      <c r="G146" s="262"/>
      <c r="H146" s="262"/>
      <c r="I146" s="262"/>
      <c r="J146" s="160"/>
      <c r="K146" s="162">
        <v>1088.7</v>
      </c>
      <c r="L146" s="160"/>
      <c r="M146" s="160"/>
      <c r="N146" s="160"/>
      <c r="O146" s="160"/>
      <c r="P146" s="160"/>
      <c r="Q146" s="160"/>
      <c r="R146" s="163"/>
      <c r="T146" s="164"/>
      <c r="U146" s="160"/>
      <c r="V146" s="160"/>
      <c r="W146" s="160"/>
      <c r="X146" s="160"/>
      <c r="Y146" s="160"/>
      <c r="Z146" s="160"/>
      <c r="AA146" s="165"/>
      <c r="AT146" s="166" t="s">
        <v>137</v>
      </c>
      <c r="AU146" s="166" t="s">
        <v>97</v>
      </c>
      <c r="AV146" s="11" t="s">
        <v>97</v>
      </c>
      <c r="AW146" s="11" t="s">
        <v>30</v>
      </c>
      <c r="AX146" s="11" t="s">
        <v>72</v>
      </c>
      <c r="AY146" s="166" t="s">
        <v>129</v>
      </c>
    </row>
    <row r="147" spans="2:65" s="12" customFormat="1" ht="22.5" customHeight="1">
      <c r="B147" s="167"/>
      <c r="C147" s="168"/>
      <c r="D147" s="168"/>
      <c r="E147" s="169" t="s">
        <v>5</v>
      </c>
      <c r="F147" s="259" t="s">
        <v>141</v>
      </c>
      <c r="G147" s="260"/>
      <c r="H147" s="260"/>
      <c r="I147" s="260"/>
      <c r="J147" s="168"/>
      <c r="K147" s="170">
        <v>1088.7</v>
      </c>
      <c r="L147" s="168"/>
      <c r="M147" s="168"/>
      <c r="N147" s="168"/>
      <c r="O147" s="168"/>
      <c r="P147" s="168"/>
      <c r="Q147" s="168"/>
      <c r="R147" s="171"/>
      <c r="T147" s="172"/>
      <c r="U147" s="168"/>
      <c r="V147" s="168"/>
      <c r="W147" s="168"/>
      <c r="X147" s="168"/>
      <c r="Y147" s="168"/>
      <c r="Z147" s="168"/>
      <c r="AA147" s="173"/>
      <c r="AT147" s="174" t="s">
        <v>137</v>
      </c>
      <c r="AU147" s="174" t="s">
        <v>97</v>
      </c>
      <c r="AV147" s="12" t="s">
        <v>134</v>
      </c>
      <c r="AW147" s="12" t="s">
        <v>30</v>
      </c>
      <c r="AX147" s="12" t="s">
        <v>80</v>
      </c>
      <c r="AY147" s="174" t="s">
        <v>129</v>
      </c>
    </row>
    <row r="148" spans="2:65" s="1" customFormat="1" ht="31.5" customHeight="1">
      <c r="B148" s="141"/>
      <c r="C148" s="142" t="s">
        <v>11</v>
      </c>
      <c r="D148" s="142" t="s">
        <v>130</v>
      </c>
      <c r="E148" s="143" t="s">
        <v>334</v>
      </c>
      <c r="F148" s="246" t="s">
        <v>335</v>
      </c>
      <c r="G148" s="246"/>
      <c r="H148" s="246"/>
      <c r="I148" s="246"/>
      <c r="J148" s="144" t="s">
        <v>133</v>
      </c>
      <c r="K148" s="145">
        <v>544.35</v>
      </c>
      <c r="L148" s="247"/>
      <c r="M148" s="247"/>
      <c r="N148" s="247">
        <f>ROUND(L148*K148,2)</f>
        <v>0</v>
      </c>
      <c r="O148" s="247"/>
      <c r="P148" s="247"/>
      <c r="Q148" s="247"/>
      <c r="R148" s="146"/>
      <c r="T148" s="147" t="s">
        <v>5</v>
      </c>
      <c r="U148" s="44" t="s">
        <v>37</v>
      </c>
      <c r="V148" s="148">
        <v>1E-3</v>
      </c>
      <c r="W148" s="148">
        <f>V148*K148</f>
        <v>0.54435</v>
      </c>
      <c r="X148" s="148">
        <v>0</v>
      </c>
      <c r="Y148" s="148">
        <f>X148*K148</f>
        <v>0</v>
      </c>
      <c r="Z148" s="148">
        <v>0</v>
      </c>
      <c r="AA148" s="149">
        <f>Z148*K148</f>
        <v>0</v>
      </c>
      <c r="AR148" s="21" t="s">
        <v>134</v>
      </c>
      <c r="AT148" s="21" t="s">
        <v>130</v>
      </c>
      <c r="AU148" s="21" t="s">
        <v>97</v>
      </c>
      <c r="AY148" s="21" t="s">
        <v>129</v>
      </c>
      <c r="BE148" s="150">
        <f>IF(U148="základní",N148,0)</f>
        <v>0</v>
      </c>
      <c r="BF148" s="150">
        <f>IF(U148="snížená",N148,0)</f>
        <v>0</v>
      </c>
      <c r="BG148" s="150">
        <f>IF(U148="zákl. přenesená",N148,0)</f>
        <v>0</v>
      </c>
      <c r="BH148" s="150">
        <f>IF(U148="sníž. přenesená",N148,0)</f>
        <v>0</v>
      </c>
      <c r="BI148" s="150">
        <f>IF(U148="nulová",N148,0)</f>
        <v>0</v>
      </c>
      <c r="BJ148" s="21" t="s">
        <v>80</v>
      </c>
      <c r="BK148" s="150">
        <f>ROUND(L148*K148,2)</f>
        <v>0</v>
      </c>
      <c r="BL148" s="21" t="s">
        <v>134</v>
      </c>
      <c r="BM148" s="21" t="s">
        <v>336</v>
      </c>
    </row>
    <row r="149" spans="2:65" s="11" customFormat="1" ht="22.5" customHeight="1">
      <c r="B149" s="159"/>
      <c r="C149" s="160"/>
      <c r="D149" s="160"/>
      <c r="E149" s="161" t="s">
        <v>5</v>
      </c>
      <c r="F149" s="261" t="s">
        <v>337</v>
      </c>
      <c r="G149" s="262"/>
      <c r="H149" s="262"/>
      <c r="I149" s="262"/>
      <c r="J149" s="160"/>
      <c r="K149" s="162">
        <v>544.35</v>
      </c>
      <c r="L149" s="160"/>
      <c r="M149" s="160"/>
      <c r="N149" s="160"/>
      <c r="O149" s="160"/>
      <c r="P149" s="160"/>
      <c r="Q149" s="160"/>
      <c r="R149" s="163"/>
      <c r="T149" s="164"/>
      <c r="U149" s="160"/>
      <c r="V149" s="160"/>
      <c r="W149" s="160"/>
      <c r="X149" s="160"/>
      <c r="Y149" s="160"/>
      <c r="Z149" s="160"/>
      <c r="AA149" s="165"/>
      <c r="AT149" s="166" t="s">
        <v>137</v>
      </c>
      <c r="AU149" s="166" t="s">
        <v>97</v>
      </c>
      <c r="AV149" s="11" t="s">
        <v>97</v>
      </c>
      <c r="AW149" s="11" t="s">
        <v>30</v>
      </c>
      <c r="AX149" s="11" t="s">
        <v>72</v>
      </c>
      <c r="AY149" s="166" t="s">
        <v>129</v>
      </c>
    </row>
    <row r="150" spans="2:65" s="12" customFormat="1" ht="22.5" customHeight="1">
      <c r="B150" s="167"/>
      <c r="C150" s="168"/>
      <c r="D150" s="168"/>
      <c r="E150" s="169" t="s">
        <v>5</v>
      </c>
      <c r="F150" s="259" t="s">
        <v>141</v>
      </c>
      <c r="G150" s="260"/>
      <c r="H150" s="260"/>
      <c r="I150" s="260"/>
      <c r="J150" s="168"/>
      <c r="K150" s="170">
        <v>544.35</v>
      </c>
      <c r="L150" s="168"/>
      <c r="M150" s="168"/>
      <c r="N150" s="168"/>
      <c r="O150" s="168"/>
      <c r="P150" s="168"/>
      <c r="Q150" s="168"/>
      <c r="R150" s="171"/>
      <c r="T150" s="172"/>
      <c r="U150" s="168"/>
      <c r="V150" s="168"/>
      <c r="W150" s="168"/>
      <c r="X150" s="168"/>
      <c r="Y150" s="168"/>
      <c r="Z150" s="168"/>
      <c r="AA150" s="173"/>
      <c r="AT150" s="174" t="s">
        <v>137</v>
      </c>
      <c r="AU150" s="174" t="s">
        <v>97</v>
      </c>
      <c r="AV150" s="12" t="s">
        <v>134</v>
      </c>
      <c r="AW150" s="12" t="s">
        <v>30</v>
      </c>
      <c r="AX150" s="12" t="s">
        <v>80</v>
      </c>
      <c r="AY150" s="174" t="s">
        <v>129</v>
      </c>
    </row>
    <row r="151" spans="2:65" s="1" customFormat="1" ht="22.5" customHeight="1">
      <c r="B151" s="141"/>
      <c r="C151" s="142" t="s">
        <v>16</v>
      </c>
      <c r="D151" s="142" t="s">
        <v>130</v>
      </c>
      <c r="E151" s="143" t="s">
        <v>338</v>
      </c>
      <c r="F151" s="246" t="s">
        <v>339</v>
      </c>
      <c r="G151" s="246"/>
      <c r="H151" s="246"/>
      <c r="I151" s="246"/>
      <c r="J151" s="144" t="s">
        <v>133</v>
      </c>
      <c r="K151" s="145">
        <v>1146</v>
      </c>
      <c r="L151" s="247"/>
      <c r="M151" s="247"/>
      <c r="N151" s="247">
        <f>ROUND(L151*K151,2)</f>
        <v>0</v>
      </c>
      <c r="O151" s="247"/>
      <c r="P151" s="247"/>
      <c r="Q151" s="247"/>
      <c r="R151" s="146"/>
      <c r="T151" s="147" t="s">
        <v>5</v>
      </c>
      <c r="U151" s="44" t="s">
        <v>37</v>
      </c>
      <c r="V151" s="148">
        <v>1.4999999999999999E-2</v>
      </c>
      <c r="W151" s="148">
        <f>V151*K151</f>
        <v>17.189999999999998</v>
      </c>
      <c r="X151" s="148">
        <v>0</v>
      </c>
      <c r="Y151" s="148">
        <f>X151*K151</f>
        <v>0</v>
      </c>
      <c r="Z151" s="148">
        <v>0</v>
      </c>
      <c r="AA151" s="149">
        <f>Z151*K151</f>
        <v>0</v>
      </c>
      <c r="AR151" s="21" t="s">
        <v>134</v>
      </c>
      <c r="AT151" s="21" t="s">
        <v>130</v>
      </c>
      <c r="AU151" s="21" t="s">
        <v>97</v>
      </c>
      <c r="AY151" s="21" t="s">
        <v>129</v>
      </c>
      <c r="BE151" s="150">
        <f>IF(U151="základní",N151,0)</f>
        <v>0</v>
      </c>
      <c r="BF151" s="150">
        <f>IF(U151="snížená",N151,0)</f>
        <v>0</v>
      </c>
      <c r="BG151" s="150">
        <f>IF(U151="zákl. přenesená",N151,0)</f>
        <v>0</v>
      </c>
      <c r="BH151" s="150">
        <f>IF(U151="sníž. přenesená",N151,0)</f>
        <v>0</v>
      </c>
      <c r="BI151" s="150">
        <f>IF(U151="nulová",N151,0)</f>
        <v>0</v>
      </c>
      <c r="BJ151" s="21" t="s">
        <v>80</v>
      </c>
      <c r="BK151" s="150">
        <f>ROUND(L151*K151,2)</f>
        <v>0</v>
      </c>
      <c r="BL151" s="21" t="s">
        <v>134</v>
      </c>
      <c r="BM151" s="21" t="s">
        <v>340</v>
      </c>
    </row>
    <row r="152" spans="2:65" s="11" customFormat="1" ht="22.5" customHeight="1">
      <c r="B152" s="159"/>
      <c r="C152" s="160"/>
      <c r="D152" s="160"/>
      <c r="E152" s="161" t="s">
        <v>5</v>
      </c>
      <c r="F152" s="261" t="s">
        <v>341</v>
      </c>
      <c r="G152" s="262"/>
      <c r="H152" s="262"/>
      <c r="I152" s="262"/>
      <c r="J152" s="160"/>
      <c r="K152" s="162">
        <v>1146</v>
      </c>
      <c r="L152" s="160"/>
      <c r="M152" s="160"/>
      <c r="N152" s="160"/>
      <c r="O152" s="160"/>
      <c r="P152" s="160"/>
      <c r="Q152" s="160"/>
      <c r="R152" s="163"/>
      <c r="T152" s="164"/>
      <c r="U152" s="160"/>
      <c r="V152" s="160"/>
      <c r="W152" s="160"/>
      <c r="X152" s="160"/>
      <c r="Y152" s="160"/>
      <c r="Z152" s="160"/>
      <c r="AA152" s="165"/>
      <c r="AT152" s="166" t="s">
        <v>137</v>
      </c>
      <c r="AU152" s="166" t="s">
        <v>97</v>
      </c>
      <c r="AV152" s="11" t="s">
        <v>97</v>
      </c>
      <c r="AW152" s="11" t="s">
        <v>30</v>
      </c>
      <c r="AX152" s="11" t="s">
        <v>72</v>
      </c>
      <c r="AY152" s="166" t="s">
        <v>129</v>
      </c>
    </row>
    <row r="153" spans="2:65" s="12" customFormat="1" ht="22.5" customHeight="1">
      <c r="B153" s="167"/>
      <c r="C153" s="168"/>
      <c r="D153" s="168"/>
      <c r="E153" s="169" t="s">
        <v>5</v>
      </c>
      <c r="F153" s="259" t="s">
        <v>141</v>
      </c>
      <c r="G153" s="260"/>
      <c r="H153" s="260"/>
      <c r="I153" s="260"/>
      <c r="J153" s="168"/>
      <c r="K153" s="170">
        <v>1146</v>
      </c>
      <c r="L153" s="168"/>
      <c r="M153" s="168"/>
      <c r="N153" s="168"/>
      <c r="O153" s="168"/>
      <c r="P153" s="168"/>
      <c r="Q153" s="168"/>
      <c r="R153" s="171"/>
      <c r="T153" s="172"/>
      <c r="U153" s="168"/>
      <c r="V153" s="168"/>
      <c r="W153" s="168"/>
      <c r="X153" s="168"/>
      <c r="Y153" s="168"/>
      <c r="Z153" s="168"/>
      <c r="AA153" s="173"/>
      <c r="AT153" s="174" t="s">
        <v>137</v>
      </c>
      <c r="AU153" s="174" t="s">
        <v>97</v>
      </c>
      <c r="AV153" s="12" t="s">
        <v>134</v>
      </c>
      <c r="AW153" s="12" t="s">
        <v>30</v>
      </c>
      <c r="AX153" s="12" t="s">
        <v>80</v>
      </c>
      <c r="AY153" s="174" t="s">
        <v>129</v>
      </c>
    </row>
    <row r="154" spans="2:65" s="1" customFormat="1" ht="22.5" customHeight="1">
      <c r="B154" s="141"/>
      <c r="C154" s="142" t="s">
        <v>212</v>
      </c>
      <c r="D154" s="142" t="s">
        <v>130</v>
      </c>
      <c r="E154" s="143" t="s">
        <v>342</v>
      </c>
      <c r="F154" s="246" t="s">
        <v>343</v>
      </c>
      <c r="G154" s="246"/>
      <c r="H154" s="246"/>
      <c r="I154" s="246"/>
      <c r="J154" s="144" t="s">
        <v>133</v>
      </c>
      <c r="K154" s="145">
        <v>573</v>
      </c>
      <c r="L154" s="247"/>
      <c r="M154" s="247"/>
      <c r="N154" s="247">
        <f>ROUND(L154*K154,2)</f>
        <v>0</v>
      </c>
      <c r="O154" s="247"/>
      <c r="P154" s="247"/>
      <c r="Q154" s="247"/>
      <c r="R154" s="146"/>
      <c r="T154" s="147" t="s">
        <v>5</v>
      </c>
      <c r="U154" s="44" t="s">
        <v>37</v>
      </c>
      <c r="V154" s="148">
        <v>1E-3</v>
      </c>
      <c r="W154" s="148">
        <f>V154*K154</f>
        <v>0.57300000000000006</v>
      </c>
      <c r="X154" s="148">
        <v>0</v>
      </c>
      <c r="Y154" s="148">
        <f>X154*K154</f>
        <v>0</v>
      </c>
      <c r="Z154" s="148">
        <v>0</v>
      </c>
      <c r="AA154" s="149">
        <f>Z154*K154</f>
        <v>0</v>
      </c>
      <c r="AR154" s="21" t="s">
        <v>134</v>
      </c>
      <c r="AT154" s="21" t="s">
        <v>130</v>
      </c>
      <c r="AU154" s="21" t="s">
        <v>97</v>
      </c>
      <c r="AY154" s="21" t="s">
        <v>129</v>
      </c>
      <c r="BE154" s="150">
        <f>IF(U154="základní",N154,0)</f>
        <v>0</v>
      </c>
      <c r="BF154" s="150">
        <f>IF(U154="snížená",N154,0)</f>
        <v>0</v>
      </c>
      <c r="BG154" s="150">
        <f>IF(U154="zákl. přenesená",N154,0)</f>
        <v>0</v>
      </c>
      <c r="BH154" s="150">
        <f>IF(U154="sníž. přenesená",N154,0)</f>
        <v>0</v>
      </c>
      <c r="BI154" s="150">
        <f>IF(U154="nulová",N154,0)</f>
        <v>0</v>
      </c>
      <c r="BJ154" s="21" t="s">
        <v>80</v>
      </c>
      <c r="BK154" s="150">
        <f>ROUND(L154*K154,2)</f>
        <v>0</v>
      </c>
      <c r="BL154" s="21" t="s">
        <v>134</v>
      </c>
      <c r="BM154" s="21" t="s">
        <v>344</v>
      </c>
    </row>
    <row r="155" spans="2:65" s="1" customFormat="1" ht="31.5" customHeight="1">
      <c r="B155" s="141"/>
      <c r="C155" s="142" t="s">
        <v>217</v>
      </c>
      <c r="D155" s="142" t="s">
        <v>130</v>
      </c>
      <c r="E155" s="143" t="s">
        <v>345</v>
      </c>
      <c r="F155" s="246" t="s">
        <v>346</v>
      </c>
      <c r="G155" s="246"/>
      <c r="H155" s="246"/>
      <c r="I155" s="246"/>
      <c r="J155" s="144" t="s">
        <v>221</v>
      </c>
      <c r="K155" s="145">
        <v>35</v>
      </c>
      <c r="L155" s="247"/>
      <c r="M155" s="247"/>
      <c r="N155" s="247">
        <f>ROUND(L155*K155,2)</f>
        <v>0</v>
      </c>
      <c r="O155" s="247"/>
      <c r="P155" s="247"/>
      <c r="Q155" s="247"/>
      <c r="R155" s="146"/>
      <c r="T155" s="147" t="s">
        <v>5</v>
      </c>
      <c r="U155" s="44" t="s">
        <v>37</v>
      </c>
      <c r="V155" s="148">
        <v>3.0950000000000002</v>
      </c>
      <c r="W155" s="148">
        <f>V155*K155</f>
        <v>108.325</v>
      </c>
      <c r="X155" s="148">
        <v>0</v>
      </c>
      <c r="Y155" s="148">
        <f>X155*K155</f>
        <v>0</v>
      </c>
      <c r="Z155" s="148">
        <v>0</v>
      </c>
      <c r="AA155" s="149">
        <f>Z155*K155</f>
        <v>0</v>
      </c>
      <c r="AR155" s="21" t="s">
        <v>134</v>
      </c>
      <c r="AT155" s="21" t="s">
        <v>130</v>
      </c>
      <c r="AU155" s="21" t="s">
        <v>97</v>
      </c>
      <c r="AY155" s="21" t="s">
        <v>129</v>
      </c>
      <c r="BE155" s="150">
        <f>IF(U155="základní",N155,0)</f>
        <v>0</v>
      </c>
      <c r="BF155" s="150">
        <f>IF(U155="snížená",N155,0)</f>
        <v>0</v>
      </c>
      <c r="BG155" s="150">
        <f>IF(U155="zákl. přenesená",N155,0)</f>
        <v>0</v>
      </c>
      <c r="BH155" s="150">
        <f>IF(U155="sníž. přenesená",N155,0)</f>
        <v>0</v>
      </c>
      <c r="BI155" s="150">
        <f>IF(U155="nulová",N155,0)</f>
        <v>0</v>
      </c>
      <c r="BJ155" s="21" t="s">
        <v>80</v>
      </c>
      <c r="BK155" s="150">
        <f>ROUND(L155*K155,2)</f>
        <v>0</v>
      </c>
      <c r="BL155" s="21" t="s">
        <v>134</v>
      </c>
      <c r="BM155" s="21" t="s">
        <v>347</v>
      </c>
    </row>
    <row r="156" spans="2:65" s="11" customFormat="1" ht="22.5" customHeight="1">
      <c r="B156" s="159"/>
      <c r="C156" s="160"/>
      <c r="D156" s="160"/>
      <c r="E156" s="161" t="s">
        <v>5</v>
      </c>
      <c r="F156" s="261" t="s">
        <v>348</v>
      </c>
      <c r="G156" s="262"/>
      <c r="H156" s="262"/>
      <c r="I156" s="262"/>
      <c r="J156" s="160"/>
      <c r="K156" s="162">
        <v>35</v>
      </c>
      <c r="L156" s="160"/>
      <c r="M156" s="160"/>
      <c r="N156" s="160"/>
      <c r="O156" s="160"/>
      <c r="P156" s="160"/>
      <c r="Q156" s="160"/>
      <c r="R156" s="163"/>
      <c r="T156" s="164"/>
      <c r="U156" s="160"/>
      <c r="V156" s="160"/>
      <c r="W156" s="160"/>
      <c r="X156" s="160"/>
      <c r="Y156" s="160"/>
      <c r="Z156" s="160"/>
      <c r="AA156" s="165"/>
      <c r="AT156" s="166" t="s">
        <v>137</v>
      </c>
      <c r="AU156" s="166" t="s">
        <v>97</v>
      </c>
      <c r="AV156" s="11" t="s">
        <v>97</v>
      </c>
      <c r="AW156" s="11" t="s">
        <v>30</v>
      </c>
      <c r="AX156" s="11" t="s">
        <v>72</v>
      </c>
      <c r="AY156" s="166" t="s">
        <v>129</v>
      </c>
    </row>
    <row r="157" spans="2:65" s="12" customFormat="1" ht="22.5" customHeight="1">
      <c r="B157" s="167"/>
      <c r="C157" s="168"/>
      <c r="D157" s="168"/>
      <c r="E157" s="169" t="s">
        <v>5</v>
      </c>
      <c r="F157" s="259" t="s">
        <v>141</v>
      </c>
      <c r="G157" s="260"/>
      <c r="H157" s="260"/>
      <c r="I157" s="260"/>
      <c r="J157" s="168"/>
      <c r="K157" s="170">
        <v>35</v>
      </c>
      <c r="L157" s="168"/>
      <c r="M157" s="168"/>
      <c r="N157" s="168"/>
      <c r="O157" s="168"/>
      <c r="P157" s="168"/>
      <c r="Q157" s="168"/>
      <c r="R157" s="171"/>
      <c r="T157" s="172"/>
      <c r="U157" s="168"/>
      <c r="V157" s="168"/>
      <c r="W157" s="168"/>
      <c r="X157" s="168"/>
      <c r="Y157" s="168"/>
      <c r="Z157" s="168"/>
      <c r="AA157" s="173"/>
      <c r="AT157" s="174" t="s">
        <v>137</v>
      </c>
      <c r="AU157" s="174" t="s">
        <v>97</v>
      </c>
      <c r="AV157" s="12" t="s">
        <v>134</v>
      </c>
      <c r="AW157" s="12" t="s">
        <v>30</v>
      </c>
      <c r="AX157" s="12" t="s">
        <v>80</v>
      </c>
      <c r="AY157" s="174" t="s">
        <v>129</v>
      </c>
    </row>
    <row r="158" spans="2:65" s="1" customFormat="1" ht="22.5" customHeight="1">
      <c r="B158" s="141"/>
      <c r="C158" s="183" t="s">
        <v>223</v>
      </c>
      <c r="D158" s="183" t="s">
        <v>218</v>
      </c>
      <c r="E158" s="184" t="s">
        <v>349</v>
      </c>
      <c r="F158" s="265" t="s">
        <v>350</v>
      </c>
      <c r="G158" s="265"/>
      <c r="H158" s="265"/>
      <c r="I158" s="265"/>
      <c r="J158" s="185" t="s">
        <v>221</v>
      </c>
      <c r="K158" s="186">
        <v>35</v>
      </c>
      <c r="L158" s="266"/>
      <c r="M158" s="266"/>
      <c r="N158" s="266">
        <f t="shared" ref="N158:N164" si="0">ROUND(L158*K158,2)</f>
        <v>0</v>
      </c>
      <c r="O158" s="247"/>
      <c r="P158" s="247"/>
      <c r="Q158" s="247"/>
      <c r="R158" s="146"/>
      <c r="T158" s="147" t="s">
        <v>5</v>
      </c>
      <c r="U158" s="44" t="s">
        <v>37</v>
      </c>
      <c r="V158" s="148">
        <v>0</v>
      </c>
      <c r="W158" s="148">
        <f t="shared" ref="W158:W164" si="1">V158*K158</f>
        <v>0</v>
      </c>
      <c r="X158" s="148">
        <v>2E-3</v>
      </c>
      <c r="Y158" s="148">
        <f t="shared" ref="Y158:Y164" si="2">X158*K158</f>
        <v>7.0000000000000007E-2</v>
      </c>
      <c r="Z158" s="148">
        <v>0</v>
      </c>
      <c r="AA158" s="149">
        <f t="shared" ref="AA158:AA164" si="3">Z158*K158</f>
        <v>0</v>
      </c>
      <c r="AR158" s="21" t="s">
        <v>175</v>
      </c>
      <c r="AT158" s="21" t="s">
        <v>218</v>
      </c>
      <c r="AU158" s="21" t="s">
        <v>97</v>
      </c>
      <c r="AY158" s="21" t="s">
        <v>129</v>
      </c>
      <c r="BE158" s="150">
        <f t="shared" ref="BE158:BE164" si="4">IF(U158="základní",N158,0)</f>
        <v>0</v>
      </c>
      <c r="BF158" s="150">
        <f t="shared" ref="BF158:BF164" si="5">IF(U158="snížená",N158,0)</f>
        <v>0</v>
      </c>
      <c r="BG158" s="150">
        <f t="shared" ref="BG158:BG164" si="6">IF(U158="zákl. přenesená",N158,0)</f>
        <v>0</v>
      </c>
      <c r="BH158" s="150">
        <f t="shared" ref="BH158:BH164" si="7">IF(U158="sníž. přenesená",N158,0)</f>
        <v>0</v>
      </c>
      <c r="BI158" s="150">
        <f t="shared" ref="BI158:BI164" si="8">IF(U158="nulová",N158,0)</f>
        <v>0</v>
      </c>
      <c r="BJ158" s="21" t="s">
        <v>80</v>
      </c>
      <c r="BK158" s="150">
        <f t="shared" ref="BK158:BK164" si="9">ROUND(L158*K158,2)</f>
        <v>0</v>
      </c>
      <c r="BL158" s="21" t="s">
        <v>134</v>
      </c>
      <c r="BM158" s="21" t="s">
        <v>351</v>
      </c>
    </row>
    <row r="159" spans="2:65" s="1" customFormat="1" ht="31.5" customHeight="1">
      <c r="B159" s="141"/>
      <c r="C159" s="142" t="s">
        <v>228</v>
      </c>
      <c r="D159" s="142" t="s">
        <v>130</v>
      </c>
      <c r="E159" s="143" t="s">
        <v>352</v>
      </c>
      <c r="F159" s="246" t="s">
        <v>353</v>
      </c>
      <c r="G159" s="246"/>
      <c r="H159" s="246"/>
      <c r="I159" s="246"/>
      <c r="J159" s="144" t="s">
        <v>221</v>
      </c>
      <c r="K159" s="145">
        <v>35</v>
      </c>
      <c r="L159" s="247"/>
      <c r="M159" s="247"/>
      <c r="N159" s="247">
        <f t="shared" si="0"/>
        <v>0</v>
      </c>
      <c r="O159" s="247"/>
      <c r="P159" s="247"/>
      <c r="Q159" s="247"/>
      <c r="R159" s="146"/>
      <c r="T159" s="147" t="s">
        <v>5</v>
      </c>
      <c r="U159" s="44" t="s">
        <v>37</v>
      </c>
      <c r="V159" s="148">
        <v>0.57399999999999995</v>
      </c>
      <c r="W159" s="148">
        <f t="shared" si="1"/>
        <v>20.09</v>
      </c>
      <c r="X159" s="148">
        <v>5.0000000000000002E-5</v>
      </c>
      <c r="Y159" s="148">
        <f t="shared" si="2"/>
        <v>1.75E-3</v>
      </c>
      <c r="Z159" s="148">
        <v>0</v>
      </c>
      <c r="AA159" s="149">
        <f t="shared" si="3"/>
        <v>0</v>
      </c>
      <c r="AR159" s="21" t="s">
        <v>134</v>
      </c>
      <c r="AT159" s="21" t="s">
        <v>130</v>
      </c>
      <c r="AU159" s="21" t="s">
        <v>97</v>
      </c>
      <c r="AY159" s="21" t="s">
        <v>129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21" t="s">
        <v>80</v>
      </c>
      <c r="BK159" s="150">
        <f t="shared" si="9"/>
        <v>0</v>
      </c>
      <c r="BL159" s="21" t="s">
        <v>134</v>
      </c>
      <c r="BM159" s="21" t="s">
        <v>354</v>
      </c>
    </row>
    <row r="160" spans="2:65" s="1" customFormat="1" ht="31.5" customHeight="1">
      <c r="B160" s="141"/>
      <c r="C160" s="183" t="s">
        <v>10</v>
      </c>
      <c r="D160" s="183" t="s">
        <v>218</v>
      </c>
      <c r="E160" s="184" t="s">
        <v>355</v>
      </c>
      <c r="F160" s="265" t="s">
        <v>356</v>
      </c>
      <c r="G160" s="265"/>
      <c r="H160" s="265"/>
      <c r="I160" s="265"/>
      <c r="J160" s="185" t="s">
        <v>221</v>
      </c>
      <c r="K160" s="186">
        <v>105</v>
      </c>
      <c r="L160" s="266"/>
      <c r="M160" s="266"/>
      <c r="N160" s="266">
        <f t="shared" si="0"/>
        <v>0</v>
      </c>
      <c r="O160" s="247"/>
      <c r="P160" s="247"/>
      <c r="Q160" s="247"/>
      <c r="R160" s="146"/>
      <c r="T160" s="147" t="s">
        <v>5</v>
      </c>
      <c r="U160" s="44" t="s">
        <v>37</v>
      </c>
      <c r="V160" s="148">
        <v>0</v>
      </c>
      <c r="W160" s="148">
        <f t="shared" si="1"/>
        <v>0</v>
      </c>
      <c r="X160" s="148">
        <v>1E-3</v>
      </c>
      <c r="Y160" s="148">
        <f t="shared" si="2"/>
        <v>0.105</v>
      </c>
      <c r="Z160" s="148">
        <v>0</v>
      </c>
      <c r="AA160" s="149">
        <f t="shared" si="3"/>
        <v>0</v>
      </c>
      <c r="AR160" s="21" t="s">
        <v>175</v>
      </c>
      <c r="AT160" s="21" t="s">
        <v>218</v>
      </c>
      <c r="AU160" s="21" t="s">
        <v>97</v>
      </c>
      <c r="AY160" s="21" t="s">
        <v>129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21" t="s">
        <v>80</v>
      </c>
      <c r="BK160" s="150">
        <f t="shared" si="9"/>
        <v>0</v>
      </c>
      <c r="BL160" s="21" t="s">
        <v>134</v>
      </c>
      <c r="BM160" s="21" t="s">
        <v>357</v>
      </c>
    </row>
    <row r="161" spans="2:65" s="1" customFormat="1" ht="31.5" customHeight="1">
      <c r="B161" s="141"/>
      <c r="C161" s="142" t="s">
        <v>236</v>
      </c>
      <c r="D161" s="142" t="s">
        <v>130</v>
      </c>
      <c r="E161" s="143" t="s">
        <v>358</v>
      </c>
      <c r="F161" s="246" t="s">
        <v>359</v>
      </c>
      <c r="G161" s="246"/>
      <c r="H161" s="246"/>
      <c r="I161" s="246"/>
      <c r="J161" s="144" t="s">
        <v>221</v>
      </c>
      <c r="K161" s="145">
        <v>35</v>
      </c>
      <c r="L161" s="247"/>
      <c r="M161" s="247"/>
      <c r="N161" s="247">
        <f t="shared" si="0"/>
        <v>0</v>
      </c>
      <c r="O161" s="247"/>
      <c r="P161" s="247"/>
      <c r="Q161" s="247"/>
      <c r="R161" s="146"/>
      <c r="T161" s="147" t="s">
        <v>5</v>
      </c>
      <c r="U161" s="44" t="s">
        <v>37</v>
      </c>
      <c r="V161" s="148">
        <v>0.23400000000000001</v>
      </c>
      <c r="W161" s="148">
        <f t="shared" si="1"/>
        <v>8.1900000000000013</v>
      </c>
      <c r="X161" s="148">
        <v>0</v>
      </c>
      <c r="Y161" s="148">
        <f t="shared" si="2"/>
        <v>0</v>
      </c>
      <c r="Z161" s="148">
        <v>0</v>
      </c>
      <c r="AA161" s="149">
        <f t="shared" si="3"/>
        <v>0</v>
      </c>
      <c r="AR161" s="21" t="s">
        <v>134</v>
      </c>
      <c r="AT161" s="21" t="s">
        <v>130</v>
      </c>
      <c r="AU161" s="21" t="s">
        <v>97</v>
      </c>
      <c r="AY161" s="21" t="s">
        <v>129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21" t="s">
        <v>80</v>
      </c>
      <c r="BK161" s="150">
        <f t="shared" si="9"/>
        <v>0</v>
      </c>
      <c r="BL161" s="21" t="s">
        <v>134</v>
      </c>
      <c r="BM161" s="21" t="s">
        <v>360</v>
      </c>
    </row>
    <row r="162" spans="2:65" s="1" customFormat="1" ht="22.5" customHeight="1">
      <c r="B162" s="141"/>
      <c r="C162" s="183" t="s">
        <v>240</v>
      </c>
      <c r="D162" s="183" t="s">
        <v>218</v>
      </c>
      <c r="E162" s="184" t="s">
        <v>361</v>
      </c>
      <c r="F162" s="265" t="s">
        <v>362</v>
      </c>
      <c r="G162" s="265"/>
      <c r="H162" s="265"/>
      <c r="I162" s="265"/>
      <c r="J162" s="185" t="s">
        <v>182</v>
      </c>
      <c r="K162" s="186">
        <v>0.17499999999999999</v>
      </c>
      <c r="L162" s="266"/>
      <c r="M162" s="266"/>
      <c r="N162" s="266">
        <f t="shared" si="0"/>
        <v>0</v>
      </c>
      <c r="O162" s="247"/>
      <c r="P162" s="247"/>
      <c r="Q162" s="247"/>
      <c r="R162" s="146"/>
      <c r="T162" s="147" t="s">
        <v>5</v>
      </c>
      <c r="U162" s="44" t="s">
        <v>37</v>
      </c>
      <c r="V162" s="148">
        <v>0</v>
      </c>
      <c r="W162" s="148">
        <f t="shared" si="1"/>
        <v>0</v>
      </c>
      <c r="X162" s="148">
        <v>1</v>
      </c>
      <c r="Y162" s="148">
        <f t="shared" si="2"/>
        <v>0.17499999999999999</v>
      </c>
      <c r="Z162" s="148">
        <v>0</v>
      </c>
      <c r="AA162" s="149">
        <f t="shared" si="3"/>
        <v>0</v>
      </c>
      <c r="AR162" s="21" t="s">
        <v>175</v>
      </c>
      <c r="AT162" s="21" t="s">
        <v>218</v>
      </c>
      <c r="AU162" s="21" t="s">
        <v>97</v>
      </c>
      <c r="AY162" s="21" t="s">
        <v>129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21" t="s">
        <v>80</v>
      </c>
      <c r="BK162" s="150">
        <f t="shared" si="9"/>
        <v>0</v>
      </c>
      <c r="BL162" s="21" t="s">
        <v>134</v>
      </c>
      <c r="BM162" s="21" t="s">
        <v>363</v>
      </c>
    </row>
    <row r="163" spans="2:65" s="1" customFormat="1" ht="31.5" customHeight="1">
      <c r="B163" s="141"/>
      <c r="C163" s="142" t="s">
        <v>244</v>
      </c>
      <c r="D163" s="142" t="s">
        <v>130</v>
      </c>
      <c r="E163" s="143" t="s">
        <v>364</v>
      </c>
      <c r="F163" s="246" t="s">
        <v>365</v>
      </c>
      <c r="G163" s="246"/>
      <c r="H163" s="246"/>
      <c r="I163" s="246"/>
      <c r="J163" s="144" t="s">
        <v>221</v>
      </c>
      <c r="K163" s="145">
        <v>35</v>
      </c>
      <c r="L163" s="247"/>
      <c r="M163" s="247"/>
      <c r="N163" s="247">
        <f t="shared" si="0"/>
        <v>0</v>
      </c>
      <c r="O163" s="247"/>
      <c r="P163" s="247"/>
      <c r="Q163" s="247"/>
      <c r="R163" s="146"/>
      <c r="T163" s="147" t="s">
        <v>5</v>
      </c>
      <c r="U163" s="44" t="s">
        <v>37</v>
      </c>
      <c r="V163" s="148">
        <v>7.8E-2</v>
      </c>
      <c r="W163" s="148">
        <f t="shared" si="1"/>
        <v>2.73</v>
      </c>
      <c r="X163" s="148">
        <v>3.6000000000000002E-4</v>
      </c>
      <c r="Y163" s="148">
        <f t="shared" si="2"/>
        <v>1.26E-2</v>
      </c>
      <c r="Z163" s="148">
        <v>0</v>
      </c>
      <c r="AA163" s="149">
        <f t="shared" si="3"/>
        <v>0</v>
      </c>
      <c r="AR163" s="21" t="s">
        <v>134</v>
      </c>
      <c r="AT163" s="21" t="s">
        <v>130</v>
      </c>
      <c r="AU163" s="21" t="s">
        <v>97</v>
      </c>
      <c r="AY163" s="21" t="s">
        <v>129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21" t="s">
        <v>80</v>
      </c>
      <c r="BK163" s="150">
        <f t="shared" si="9"/>
        <v>0</v>
      </c>
      <c r="BL163" s="21" t="s">
        <v>134</v>
      </c>
      <c r="BM163" s="21" t="s">
        <v>366</v>
      </c>
    </row>
    <row r="164" spans="2:65" s="1" customFormat="1" ht="22.5" customHeight="1">
      <c r="B164" s="141"/>
      <c r="C164" s="183" t="s">
        <v>249</v>
      </c>
      <c r="D164" s="183" t="s">
        <v>218</v>
      </c>
      <c r="E164" s="184" t="s">
        <v>367</v>
      </c>
      <c r="F164" s="265" t="s">
        <v>368</v>
      </c>
      <c r="G164" s="265"/>
      <c r="H164" s="265"/>
      <c r="I164" s="265"/>
      <c r="J164" s="185" t="s">
        <v>133</v>
      </c>
      <c r="K164" s="186">
        <v>157.5</v>
      </c>
      <c r="L164" s="266"/>
      <c r="M164" s="266"/>
      <c r="N164" s="266">
        <f t="shared" si="0"/>
        <v>0</v>
      </c>
      <c r="O164" s="247"/>
      <c r="P164" s="247"/>
      <c r="Q164" s="247"/>
      <c r="R164" s="146"/>
      <c r="T164" s="147" t="s">
        <v>5</v>
      </c>
      <c r="U164" s="44" t="s">
        <v>37</v>
      </c>
      <c r="V164" s="148">
        <v>0</v>
      </c>
      <c r="W164" s="148">
        <f t="shared" si="1"/>
        <v>0</v>
      </c>
      <c r="X164" s="148">
        <v>1.5E-3</v>
      </c>
      <c r="Y164" s="148">
        <f t="shared" si="2"/>
        <v>0.23625000000000002</v>
      </c>
      <c r="Z164" s="148">
        <v>0</v>
      </c>
      <c r="AA164" s="149">
        <f t="shared" si="3"/>
        <v>0</v>
      </c>
      <c r="AR164" s="21" t="s">
        <v>175</v>
      </c>
      <c r="AT164" s="21" t="s">
        <v>218</v>
      </c>
      <c r="AU164" s="21" t="s">
        <v>97</v>
      </c>
      <c r="AY164" s="21" t="s">
        <v>129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21" t="s">
        <v>80</v>
      </c>
      <c r="BK164" s="150">
        <f t="shared" si="9"/>
        <v>0</v>
      </c>
      <c r="BL164" s="21" t="s">
        <v>134</v>
      </c>
      <c r="BM164" s="21" t="s">
        <v>369</v>
      </c>
    </row>
    <row r="165" spans="2:65" s="11" customFormat="1" ht="22.5" customHeight="1">
      <c r="B165" s="159"/>
      <c r="C165" s="160"/>
      <c r="D165" s="160"/>
      <c r="E165" s="161" t="s">
        <v>5</v>
      </c>
      <c r="F165" s="261" t="s">
        <v>370</v>
      </c>
      <c r="G165" s="262"/>
      <c r="H165" s="262"/>
      <c r="I165" s="262"/>
      <c r="J165" s="160"/>
      <c r="K165" s="162">
        <v>157.5</v>
      </c>
      <c r="L165" s="160"/>
      <c r="M165" s="160"/>
      <c r="N165" s="160"/>
      <c r="O165" s="160"/>
      <c r="P165" s="160"/>
      <c r="Q165" s="160"/>
      <c r="R165" s="163"/>
      <c r="T165" s="164"/>
      <c r="U165" s="160"/>
      <c r="V165" s="160"/>
      <c r="W165" s="160"/>
      <c r="X165" s="160"/>
      <c r="Y165" s="160"/>
      <c r="Z165" s="160"/>
      <c r="AA165" s="165"/>
      <c r="AT165" s="166" t="s">
        <v>137</v>
      </c>
      <c r="AU165" s="166" t="s">
        <v>97</v>
      </c>
      <c r="AV165" s="11" t="s">
        <v>97</v>
      </c>
      <c r="AW165" s="11" t="s">
        <v>30</v>
      </c>
      <c r="AX165" s="11" t="s">
        <v>72</v>
      </c>
      <c r="AY165" s="166" t="s">
        <v>129</v>
      </c>
    </row>
    <row r="166" spans="2:65" s="12" customFormat="1" ht="22.5" customHeight="1">
      <c r="B166" s="167"/>
      <c r="C166" s="168"/>
      <c r="D166" s="168"/>
      <c r="E166" s="169" t="s">
        <v>5</v>
      </c>
      <c r="F166" s="259" t="s">
        <v>141</v>
      </c>
      <c r="G166" s="260"/>
      <c r="H166" s="260"/>
      <c r="I166" s="260"/>
      <c r="J166" s="168"/>
      <c r="K166" s="170">
        <v>157.5</v>
      </c>
      <c r="L166" s="168"/>
      <c r="M166" s="168"/>
      <c r="N166" s="168"/>
      <c r="O166" s="168"/>
      <c r="P166" s="168"/>
      <c r="Q166" s="168"/>
      <c r="R166" s="171"/>
      <c r="T166" s="172"/>
      <c r="U166" s="168"/>
      <c r="V166" s="168"/>
      <c r="W166" s="168"/>
      <c r="X166" s="168"/>
      <c r="Y166" s="168"/>
      <c r="Z166" s="168"/>
      <c r="AA166" s="173"/>
      <c r="AT166" s="174" t="s">
        <v>137</v>
      </c>
      <c r="AU166" s="174" t="s">
        <v>97</v>
      </c>
      <c r="AV166" s="12" t="s">
        <v>134</v>
      </c>
      <c r="AW166" s="12" t="s">
        <v>30</v>
      </c>
      <c r="AX166" s="12" t="s">
        <v>80</v>
      </c>
      <c r="AY166" s="174" t="s">
        <v>129</v>
      </c>
    </row>
    <row r="167" spans="2:65" s="1" customFormat="1" ht="44.25" customHeight="1">
      <c r="B167" s="141"/>
      <c r="C167" s="142" t="s">
        <v>253</v>
      </c>
      <c r="D167" s="142" t="s">
        <v>130</v>
      </c>
      <c r="E167" s="143" t="s">
        <v>371</v>
      </c>
      <c r="F167" s="246" t="s">
        <v>372</v>
      </c>
      <c r="G167" s="246"/>
      <c r="H167" s="246"/>
      <c r="I167" s="246"/>
      <c r="J167" s="144" t="s">
        <v>133</v>
      </c>
      <c r="K167" s="145">
        <v>573</v>
      </c>
      <c r="L167" s="247"/>
      <c r="M167" s="247"/>
      <c r="N167" s="247">
        <f>ROUND(L167*K167,2)</f>
        <v>0</v>
      </c>
      <c r="O167" s="247"/>
      <c r="P167" s="247"/>
      <c r="Q167" s="247"/>
      <c r="R167" s="146"/>
      <c r="T167" s="147" t="s">
        <v>5</v>
      </c>
      <c r="U167" s="44" t="s">
        <v>37</v>
      </c>
      <c r="V167" s="148">
        <v>4.0000000000000001E-3</v>
      </c>
      <c r="W167" s="148">
        <f>V167*K167</f>
        <v>2.2920000000000003</v>
      </c>
      <c r="X167" s="148">
        <v>0</v>
      </c>
      <c r="Y167" s="148">
        <f>X167*K167</f>
        <v>0</v>
      </c>
      <c r="Z167" s="148">
        <v>0</v>
      </c>
      <c r="AA167" s="149">
        <f>Z167*K167</f>
        <v>0</v>
      </c>
      <c r="AR167" s="21" t="s">
        <v>134</v>
      </c>
      <c r="AT167" s="21" t="s">
        <v>130</v>
      </c>
      <c r="AU167" s="21" t="s">
        <v>97</v>
      </c>
      <c r="AY167" s="21" t="s">
        <v>129</v>
      </c>
      <c r="BE167" s="150">
        <f>IF(U167="základní",N167,0)</f>
        <v>0</v>
      </c>
      <c r="BF167" s="150">
        <f>IF(U167="snížená",N167,0)</f>
        <v>0</v>
      </c>
      <c r="BG167" s="150">
        <f>IF(U167="zákl. přenesená",N167,0)</f>
        <v>0</v>
      </c>
      <c r="BH167" s="150">
        <f>IF(U167="sníž. přenesená",N167,0)</f>
        <v>0</v>
      </c>
      <c r="BI167" s="150">
        <f>IF(U167="nulová",N167,0)</f>
        <v>0</v>
      </c>
      <c r="BJ167" s="21" t="s">
        <v>80</v>
      </c>
      <c r="BK167" s="150">
        <f>ROUND(L167*K167,2)</f>
        <v>0</v>
      </c>
      <c r="BL167" s="21" t="s">
        <v>134</v>
      </c>
      <c r="BM167" s="21" t="s">
        <v>373</v>
      </c>
    </row>
    <row r="168" spans="2:65" s="11" customFormat="1" ht="22.5" customHeight="1">
      <c r="B168" s="159"/>
      <c r="C168" s="160"/>
      <c r="D168" s="160"/>
      <c r="E168" s="161" t="s">
        <v>5</v>
      </c>
      <c r="F168" s="261" t="s">
        <v>374</v>
      </c>
      <c r="G168" s="262"/>
      <c r="H168" s="262"/>
      <c r="I168" s="262"/>
      <c r="J168" s="160"/>
      <c r="K168" s="162">
        <v>573</v>
      </c>
      <c r="L168" s="160"/>
      <c r="M168" s="160"/>
      <c r="N168" s="160"/>
      <c r="O168" s="160"/>
      <c r="P168" s="160"/>
      <c r="Q168" s="160"/>
      <c r="R168" s="163"/>
      <c r="T168" s="164"/>
      <c r="U168" s="160"/>
      <c r="V168" s="160"/>
      <c r="W168" s="160"/>
      <c r="X168" s="160"/>
      <c r="Y168" s="160"/>
      <c r="Z168" s="160"/>
      <c r="AA168" s="165"/>
      <c r="AT168" s="166" t="s">
        <v>137</v>
      </c>
      <c r="AU168" s="166" t="s">
        <v>97</v>
      </c>
      <c r="AV168" s="11" t="s">
        <v>97</v>
      </c>
      <c r="AW168" s="11" t="s">
        <v>30</v>
      </c>
      <c r="AX168" s="11" t="s">
        <v>72</v>
      </c>
      <c r="AY168" s="166" t="s">
        <v>129</v>
      </c>
    </row>
    <row r="169" spans="2:65" s="12" customFormat="1" ht="22.5" customHeight="1">
      <c r="B169" s="167"/>
      <c r="C169" s="168"/>
      <c r="D169" s="168"/>
      <c r="E169" s="169" t="s">
        <v>5</v>
      </c>
      <c r="F169" s="259" t="s">
        <v>141</v>
      </c>
      <c r="G169" s="260"/>
      <c r="H169" s="260"/>
      <c r="I169" s="260"/>
      <c r="J169" s="168"/>
      <c r="K169" s="170">
        <v>573</v>
      </c>
      <c r="L169" s="168"/>
      <c r="M169" s="168"/>
      <c r="N169" s="168"/>
      <c r="O169" s="168"/>
      <c r="P169" s="168"/>
      <c r="Q169" s="168"/>
      <c r="R169" s="171"/>
      <c r="T169" s="172"/>
      <c r="U169" s="168"/>
      <c r="V169" s="168"/>
      <c r="W169" s="168"/>
      <c r="X169" s="168"/>
      <c r="Y169" s="168"/>
      <c r="Z169" s="168"/>
      <c r="AA169" s="173"/>
      <c r="AT169" s="174" t="s">
        <v>137</v>
      </c>
      <c r="AU169" s="174" t="s">
        <v>97</v>
      </c>
      <c r="AV169" s="12" t="s">
        <v>134</v>
      </c>
      <c r="AW169" s="12" t="s">
        <v>30</v>
      </c>
      <c r="AX169" s="12" t="s">
        <v>80</v>
      </c>
      <c r="AY169" s="174" t="s">
        <v>129</v>
      </c>
    </row>
    <row r="170" spans="2:65" s="1" customFormat="1" ht="22.5" customHeight="1">
      <c r="B170" s="141"/>
      <c r="C170" s="183" t="s">
        <v>259</v>
      </c>
      <c r="D170" s="183" t="s">
        <v>218</v>
      </c>
      <c r="E170" s="184" t="s">
        <v>375</v>
      </c>
      <c r="F170" s="265" t="s">
        <v>376</v>
      </c>
      <c r="G170" s="265"/>
      <c r="H170" s="265"/>
      <c r="I170" s="265"/>
      <c r="J170" s="185" t="s">
        <v>377</v>
      </c>
      <c r="K170" s="186">
        <v>0.28699999999999998</v>
      </c>
      <c r="L170" s="266"/>
      <c r="M170" s="266"/>
      <c r="N170" s="266">
        <f>ROUND(L170*K170,2)</f>
        <v>0</v>
      </c>
      <c r="O170" s="247"/>
      <c r="P170" s="247"/>
      <c r="Q170" s="247"/>
      <c r="R170" s="146"/>
      <c r="T170" s="147" t="s">
        <v>5</v>
      </c>
      <c r="U170" s="44" t="s">
        <v>37</v>
      </c>
      <c r="V170" s="148">
        <v>0</v>
      </c>
      <c r="W170" s="148">
        <f>V170*K170</f>
        <v>0</v>
      </c>
      <c r="X170" s="148">
        <v>1E-3</v>
      </c>
      <c r="Y170" s="148">
        <f>X170*K170</f>
        <v>2.8699999999999998E-4</v>
      </c>
      <c r="Z170" s="148">
        <v>0</v>
      </c>
      <c r="AA170" s="149">
        <f>Z170*K170</f>
        <v>0</v>
      </c>
      <c r="AR170" s="21" t="s">
        <v>175</v>
      </c>
      <c r="AT170" s="21" t="s">
        <v>218</v>
      </c>
      <c r="AU170" s="21" t="s">
        <v>97</v>
      </c>
      <c r="AY170" s="21" t="s">
        <v>129</v>
      </c>
      <c r="BE170" s="150">
        <f>IF(U170="základní",N170,0)</f>
        <v>0</v>
      </c>
      <c r="BF170" s="150">
        <f>IF(U170="snížená",N170,0)</f>
        <v>0</v>
      </c>
      <c r="BG170" s="150">
        <f>IF(U170="zákl. přenesená",N170,0)</f>
        <v>0</v>
      </c>
      <c r="BH170" s="150">
        <f>IF(U170="sníž. přenesená",N170,0)</f>
        <v>0</v>
      </c>
      <c r="BI170" s="150">
        <f>IF(U170="nulová",N170,0)</f>
        <v>0</v>
      </c>
      <c r="BJ170" s="21" t="s">
        <v>80</v>
      </c>
      <c r="BK170" s="150">
        <f>ROUND(L170*K170,2)</f>
        <v>0</v>
      </c>
      <c r="BL170" s="21" t="s">
        <v>134</v>
      </c>
      <c r="BM170" s="21" t="s">
        <v>378</v>
      </c>
    </row>
    <row r="171" spans="2:65" s="1" customFormat="1" ht="31.5" customHeight="1">
      <c r="B171" s="141"/>
      <c r="C171" s="142" t="s">
        <v>263</v>
      </c>
      <c r="D171" s="142" t="s">
        <v>130</v>
      </c>
      <c r="E171" s="143" t="s">
        <v>379</v>
      </c>
      <c r="F171" s="246" t="s">
        <v>380</v>
      </c>
      <c r="G171" s="246"/>
      <c r="H171" s="246"/>
      <c r="I171" s="246"/>
      <c r="J171" s="144" t="s">
        <v>133</v>
      </c>
      <c r="K171" s="145">
        <v>573</v>
      </c>
      <c r="L171" s="247"/>
      <c r="M171" s="247"/>
      <c r="N171" s="247">
        <f>ROUND(L171*K171,2)</f>
        <v>0</v>
      </c>
      <c r="O171" s="247"/>
      <c r="P171" s="247"/>
      <c r="Q171" s="247"/>
      <c r="R171" s="146"/>
      <c r="T171" s="147" t="s">
        <v>5</v>
      </c>
      <c r="U171" s="44" t="s">
        <v>37</v>
      </c>
      <c r="V171" s="148">
        <v>8.9999999999999993E-3</v>
      </c>
      <c r="W171" s="148">
        <f>V171*K171</f>
        <v>5.157</v>
      </c>
      <c r="X171" s="148">
        <v>0</v>
      </c>
      <c r="Y171" s="148">
        <f>X171*K171</f>
        <v>0</v>
      </c>
      <c r="Z171" s="148">
        <v>0</v>
      </c>
      <c r="AA171" s="149">
        <f>Z171*K171</f>
        <v>0</v>
      </c>
      <c r="AR171" s="21" t="s">
        <v>134</v>
      </c>
      <c r="AT171" s="21" t="s">
        <v>130</v>
      </c>
      <c r="AU171" s="21" t="s">
        <v>97</v>
      </c>
      <c r="AY171" s="21" t="s">
        <v>129</v>
      </c>
      <c r="BE171" s="150">
        <f>IF(U171="základní",N171,0)</f>
        <v>0</v>
      </c>
      <c r="BF171" s="150">
        <f>IF(U171="snížená",N171,0)</f>
        <v>0</v>
      </c>
      <c r="BG171" s="150">
        <f>IF(U171="zákl. přenesená",N171,0)</f>
        <v>0</v>
      </c>
      <c r="BH171" s="150">
        <f>IF(U171="sníž. přenesená",N171,0)</f>
        <v>0</v>
      </c>
      <c r="BI171" s="150">
        <f>IF(U171="nulová",N171,0)</f>
        <v>0</v>
      </c>
      <c r="BJ171" s="21" t="s">
        <v>80</v>
      </c>
      <c r="BK171" s="150">
        <f>ROUND(L171*K171,2)</f>
        <v>0</v>
      </c>
      <c r="BL171" s="21" t="s">
        <v>134</v>
      </c>
      <c r="BM171" s="21" t="s">
        <v>381</v>
      </c>
    </row>
    <row r="172" spans="2:65" s="11" customFormat="1" ht="22.5" customHeight="1">
      <c r="B172" s="159"/>
      <c r="C172" s="160"/>
      <c r="D172" s="160"/>
      <c r="E172" s="161" t="s">
        <v>5</v>
      </c>
      <c r="F172" s="261" t="s">
        <v>374</v>
      </c>
      <c r="G172" s="262"/>
      <c r="H172" s="262"/>
      <c r="I172" s="262"/>
      <c r="J172" s="160"/>
      <c r="K172" s="162">
        <v>573</v>
      </c>
      <c r="L172" s="160"/>
      <c r="M172" s="160"/>
      <c r="N172" s="160"/>
      <c r="O172" s="160"/>
      <c r="P172" s="160"/>
      <c r="Q172" s="160"/>
      <c r="R172" s="163"/>
      <c r="T172" s="164"/>
      <c r="U172" s="160"/>
      <c r="V172" s="160"/>
      <c r="W172" s="160"/>
      <c r="X172" s="160"/>
      <c r="Y172" s="160"/>
      <c r="Z172" s="160"/>
      <c r="AA172" s="165"/>
      <c r="AT172" s="166" t="s">
        <v>137</v>
      </c>
      <c r="AU172" s="166" t="s">
        <v>97</v>
      </c>
      <c r="AV172" s="11" t="s">
        <v>97</v>
      </c>
      <c r="AW172" s="11" t="s">
        <v>30</v>
      </c>
      <c r="AX172" s="11" t="s">
        <v>72</v>
      </c>
      <c r="AY172" s="166" t="s">
        <v>129</v>
      </c>
    </row>
    <row r="173" spans="2:65" s="12" customFormat="1" ht="22.5" customHeight="1">
      <c r="B173" s="167"/>
      <c r="C173" s="168"/>
      <c r="D173" s="168"/>
      <c r="E173" s="169" t="s">
        <v>5</v>
      </c>
      <c r="F173" s="259" t="s">
        <v>141</v>
      </c>
      <c r="G173" s="260"/>
      <c r="H173" s="260"/>
      <c r="I173" s="260"/>
      <c r="J173" s="168"/>
      <c r="K173" s="170">
        <v>573</v>
      </c>
      <c r="L173" s="168"/>
      <c r="M173" s="168"/>
      <c r="N173" s="168"/>
      <c r="O173" s="168"/>
      <c r="P173" s="168"/>
      <c r="Q173" s="168"/>
      <c r="R173" s="171"/>
      <c r="T173" s="172"/>
      <c r="U173" s="168"/>
      <c r="V173" s="168"/>
      <c r="W173" s="168"/>
      <c r="X173" s="168"/>
      <c r="Y173" s="168"/>
      <c r="Z173" s="168"/>
      <c r="AA173" s="173"/>
      <c r="AT173" s="174" t="s">
        <v>137</v>
      </c>
      <c r="AU173" s="174" t="s">
        <v>97</v>
      </c>
      <c r="AV173" s="12" t="s">
        <v>134</v>
      </c>
      <c r="AW173" s="12" t="s">
        <v>30</v>
      </c>
      <c r="AX173" s="12" t="s">
        <v>80</v>
      </c>
      <c r="AY173" s="174" t="s">
        <v>129</v>
      </c>
    </row>
    <row r="174" spans="2:65" s="1" customFormat="1" ht="22.5" customHeight="1">
      <c r="B174" s="141"/>
      <c r="C174" s="183" t="s">
        <v>269</v>
      </c>
      <c r="D174" s="183" t="s">
        <v>218</v>
      </c>
      <c r="E174" s="184" t="s">
        <v>375</v>
      </c>
      <c r="F174" s="265" t="s">
        <v>376</v>
      </c>
      <c r="G174" s="265"/>
      <c r="H174" s="265"/>
      <c r="I174" s="265"/>
      <c r="J174" s="185" t="s">
        <v>377</v>
      </c>
      <c r="K174" s="186">
        <v>0.28699999999999998</v>
      </c>
      <c r="L174" s="266"/>
      <c r="M174" s="266"/>
      <c r="N174" s="266">
        <f>ROUND(L174*K174,2)</f>
        <v>0</v>
      </c>
      <c r="O174" s="247"/>
      <c r="P174" s="247"/>
      <c r="Q174" s="247"/>
      <c r="R174" s="146"/>
      <c r="T174" s="147" t="s">
        <v>5</v>
      </c>
      <c r="U174" s="44" t="s">
        <v>37</v>
      </c>
      <c r="V174" s="148">
        <v>0</v>
      </c>
      <c r="W174" s="148">
        <f>V174*K174</f>
        <v>0</v>
      </c>
      <c r="X174" s="148">
        <v>1E-3</v>
      </c>
      <c r="Y174" s="148">
        <f>X174*K174</f>
        <v>2.8699999999999998E-4</v>
      </c>
      <c r="Z174" s="148">
        <v>0</v>
      </c>
      <c r="AA174" s="149">
        <f>Z174*K174</f>
        <v>0</v>
      </c>
      <c r="AR174" s="21" t="s">
        <v>175</v>
      </c>
      <c r="AT174" s="21" t="s">
        <v>218</v>
      </c>
      <c r="AU174" s="21" t="s">
        <v>97</v>
      </c>
      <c r="AY174" s="21" t="s">
        <v>129</v>
      </c>
      <c r="BE174" s="150">
        <f>IF(U174="základní",N174,0)</f>
        <v>0</v>
      </c>
      <c r="BF174" s="150">
        <f>IF(U174="snížená",N174,0)</f>
        <v>0</v>
      </c>
      <c r="BG174" s="150">
        <f>IF(U174="zákl. přenesená",N174,0)</f>
        <v>0</v>
      </c>
      <c r="BH174" s="150">
        <f>IF(U174="sníž. přenesená",N174,0)</f>
        <v>0</v>
      </c>
      <c r="BI174" s="150">
        <f>IF(U174="nulová",N174,0)</f>
        <v>0</v>
      </c>
      <c r="BJ174" s="21" t="s">
        <v>80</v>
      </c>
      <c r="BK174" s="150">
        <f>ROUND(L174*K174,2)</f>
        <v>0</v>
      </c>
      <c r="BL174" s="21" t="s">
        <v>134</v>
      </c>
      <c r="BM174" s="21" t="s">
        <v>382</v>
      </c>
    </row>
    <row r="175" spans="2:65" s="11" customFormat="1" ht="22.5" customHeight="1">
      <c r="B175" s="159"/>
      <c r="C175" s="160"/>
      <c r="D175" s="160"/>
      <c r="E175" s="161" t="s">
        <v>5</v>
      </c>
      <c r="F175" s="261" t="s">
        <v>383</v>
      </c>
      <c r="G175" s="262"/>
      <c r="H175" s="262"/>
      <c r="I175" s="262"/>
      <c r="J175" s="160"/>
      <c r="K175" s="162">
        <v>0.28699999999999998</v>
      </c>
      <c r="L175" s="160"/>
      <c r="M175" s="160"/>
      <c r="N175" s="160"/>
      <c r="O175" s="160"/>
      <c r="P175" s="160"/>
      <c r="Q175" s="160"/>
      <c r="R175" s="163"/>
      <c r="T175" s="164"/>
      <c r="U175" s="160"/>
      <c r="V175" s="160"/>
      <c r="W175" s="160"/>
      <c r="X175" s="160"/>
      <c r="Y175" s="160"/>
      <c r="Z175" s="160"/>
      <c r="AA175" s="165"/>
      <c r="AT175" s="166" t="s">
        <v>137</v>
      </c>
      <c r="AU175" s="166" t="s">
        <v>97</v>
      </c>
      <c r="AV175" s="11" t="s">
        <v>97</v>
      </c>
      <c r="AW175" s="11" t="s">
        <v>30</v>
      </c>
      <c r="AX175" s="11" t="s">
        <v>72</v>
      </c>
      <c r="AY175" s="166" t="s">
        <v>129</v>
      </c>
    </row>
    <row r="176" spans="2:65" s="12" customFormat="1" ht="22.5" customHeight="1">
      <c r="B176" s="167"/>
      <c r="C176" s="168"/>
      <c r="D176" s="168"/>
      <c r="E176" s="169" t="s">
        <v>5</v>
      </c>
      <c r="F176" s="259" t="s">
        <v>141</v>
      </c>
      <c r="G176" s="260"/>
      <c r="H176" s="260"/>
      <c r="I176" s="260"/>
      <c r="J176" s="168"/>
      <c r="K176" s="170">
        <v>0.28699999999999998</v>
      </c>
      <c r="L176" s="168"/>
      <c r="M176" s="168"/>
      <c r="N176" s="168"/>
      <c r="O176" s="168"/>
      <c r="P176" s="168"/>
      <c r="Q176" s="168"/>
      <c r="R176" s="171"/>
      <c r="T176" s="172"/>
      <c r="U176" s="168"/>
      <c r="V176" s="168"/>
      <c r="W176" s="168"/>
      <c r="X176" s="168"/>
      <c r="Y176" s="168"/>
      <c r="Z176" s="168"/>
      <c r="AA176" s="173"/>
      <c r="AT176" s="174" t="s">
        <v>137</v>
      </c>
      <c r="AU176" s="174" t="s">
        <v>97</v>
      </c>
      <c r="AV176" s="12" t="s">
        <v>134</v>
      </c>
      <c r="AW176" s="12" t="s">
        <v>30</v>
      </c>
      <c r="AX176" s="12" t="s">
        <v>80</v>
      </c>
      <c r="AY176" s="174" t="s">
        <v>129</v>
      </c>
    </row>
    <row r="177" spans="2:65" s="1" customFormat="1" ht="22.5" customHeight="1">
      <c r="B177" s="141"/>
      <c r="C177" s="142" t="s">
        <v>273</v>
      </c>
      <c r="D177" s="142" t="s">
        <v>130</v>
      </c>
      <c r="E177" s="143" t="s">
        <v>384</v>
      </c>
      <c r="F177" s="246" t="s">
        <v>385</v>
      </c>
      <c r="G177" s="246"/>
      <c r="H177" s="246"/>
      <c r="I177" s="246"/>
      <c r="J177" s="144" t="s">
        <v>221</v>
      </c>
      <c r="K177" s="145">
        <v>10</v>
      </c>
      <c r="L177" s="247"/>
      <c r="M177" s="247"/>
      <c r="N177" s="247">
        <f>ROUND(L177*K177,2)</f>
        <v>0</v>
      </c>
      <c r="O177" s="247"/>
      <c r="P177" s="247"/>
      <c r="Q177" s="247"/>
      <c r="R177" s="146"/>
      <c r="T177" s="147" t="s">
        <v>5</v>
      </c>
      <c r="U177" s="44" t="s">
        <v>37</v>
      </c>
      <c r="V177" s="148">
        <v>8.5999999999999993E-2</v>
      </c>
      <c r="W177" s="148">
        <f>V177*K177</f>
        <v>0.85999999999999988</v>
      </c>
      <c r="X177" s="148">
        <v>2.0000000000000002E-5</v>
      </c>
      <c r="Y177" s="148">
        <f>X177*K177</f>
        <v>2.0000000000000001E-4</v>
      </c>
      <c r="Z177" s="148">
        <v>0</v>
      </c>
      <c r="AA177" s="149">
        <f>Z177*K177</f>
        <v>0</v>
      </c>
      <c r="AR177" s="21" t="s">
        <v>134</v>
      </c>
      <c r="AT177" s="21" t="s">
        <v>130</v>
      </c>
      <c r="AU177" s="21" t="s">
        <v>97</v>
      </c>
      <c r="AY177" s="21" t="s">
        <v>129</v>
      </c>
      <c r="BE177" s="150">
        <f>IF(U177="základní",N177,0)</f>
        <v>0</v>
      </c>
      <c r="BF177" s="150">
        <f>IF(U177="snížená",N177,0)</f>
        <v>0</v>
      </c>
      <c r="BG177" s="150">
        <f>IF(U177="zákl. přenesená",N177,0)</f>
        <v>0</v>
      </c>
      <c r="BH177" s="150">
        <f>IF(U177="sníž. přenesená",N177,0)</f>
        <v>0</v>
      </c>
      <c r="BI177" s="150">
        <f>IF(U177="nulová",N177,0)</f>
        <v>0</v>
      </c>
      <c r="BJ177" s="21" t="s">
        <v>80</v>
      </c>
      <c r="BK177" s="150">
        <f>ROUND(L177*K177,2)</f>
        <v>0</v>
      </c>
      <c r="BL177" s="21" t="s">
        <v>134</v>
      </c>
      <c r="BM177" s="21" t="s">
        <v>386</v>
      </c>
    </row>
    <row r="178" spans="2:65" s="11" customFormat="1" ht="22.5" customHeight="1">
      <c r="B178" s="159"/>
      <c r="C178" s="160"/>
      <c r="D178" s="160"/>
      <c r="E178" s="161" t="s">
        <v>5</v>
      </c>
      <c r="F178" s="261" t="s">
        <v>387</v>
      </c>
      <c r="G178" s="262"/>
      <c r="H178" s="262"/>
      <c r="I178" s="262"/>
      <c r="J178" s="160"/>
      <c r="K178" s="162">
        <v>10</v>
      </c>
      <c r="L178" s="160"/>
      <c r="M178" s="160"/>
      <c r="N178" s="160"/>
      <c r="O178" s="160"/>
      <c r="P178" s="160"/>
      <c r="Q178" s="160"/>
      <c r="R178" s="163"/>
      <c r="T178" s="164"/>
      <c r="U178" s="160"/>
      <c r="V178" s="160"/>
      <c r="W178" s="160"/>
      <c r="X178" s="160"/>
      <c r="Y178" s="160"/>
      <c r="Z178" s="160"/>
      <c r="AA178" s="165"/>
      <c r="AT178" s="166" t="s">
        <v>137</v>
      </c>
      <c r="AU178" s="166" t="s">
        <v>97</v>
      </c>
      <c r="AV178" s="11" t="s">
        <v>97</v>
      </c>
      <c r="AW178" s="11" t="s">
        <v>30</v>
      </c>
      <c r="AX178" s="11" t="s">
        <v>72</v>
      </c>
      <c r="AY178" s="166" t="s">
        <v>129</v>
      </c>
    </row>
    <row r="179" spans="2:65" s="12" customFormat="1" ht="22.5" customHeight="1">
      <c r="B179" s="167"/>
      <c r="C179" s="168"/>
      <c r="D179" s="168"/>
      <c r="E179" s="169" t="s">
        <v>5</v>
      </c>
      <c r="F179" s="259" t="s">
        <v>141</v>
      </c>
      <c r="G179" s="260"/>
      <c r="H179" s="260"/>
      <c r="I179" s="260"/>
      <c r="J179" s="168"/>
      <c r="K179" s="170">
        <v>10</v>
      </c>
      <c r="L179" s="168"/>
      <c r="M179" s="168"/>
      <c r="N179" s="168"/>
      <c r="O179" s="168"/>
      <c r="P179" s="168"/>
      <c r="Q179" s="168"/>
      <c r="R179" s="171"/>
      <c r="T179" s="172"/>
      <c r="U179" s="168"/>
      <c r="V179" s="168"/>
      <c r="W179" s="168"/>
      <c r="X179" s="168"/>
      <c r="Y179" s="168"/>
      <c r="Z179" s="168"/>
      <c r="AA179" s="173"/>
      <c r="AT179" s="174" t="s">
        <v>137</v>
      </c>
      <c r="AU179" s="174" t="s">
        <v>97</v>
      </c>
      <c r="AV179" s="12" t="s">
        <v>134</v>
      </c>
      <c r="AW179" s="12" t="s">
        <v>30</v>
      </c>
      <c r="AX179" s="12" t="s">
        <v>80</v>
      </c>
      <c r="AY179" s="174" t="s">
        <v>129</v>
      </c>
    </row>
    <row r="180" spans="2:65" s="1" customFormat="1" ht="31.5" customHeight="1">
      <c r="B180" s="141"/>
      <c r="C180" s="142" t="s">
        <v>277</v>
      </c>
      <c r="D180" s="142" t="s">
        <v>130</v>
      </c>
      <c r="E180" s="143" t="s">
        <v>388</v>
      </c>
      <c r="F180" s="246" t="s">
        <v>389</v>
      </c>
      <c r="G180" s="246"/>
      <c r="H180" s="246"/>
      <c r="I180" s="246"/>
      <c r="J180" s="144" t="s">
        <v>133</v>
      </c>
      <c r="K180" s="145">
        <v>56</v>
      </c>
      <c r="L180" s="247"/>
      <c r="M180" s="247"/>
      <c r="N180" s="247">
        <f>ROUND(L180*K180,2)</f>
        <v>0</v>
      </c>
      <c r="O180" s="247"/>
      <c r="P180" s="247"/>
      <c r="Q180" s="247"/>
      <c r="R180" s="146"/>
      <c r="T180" s="147" t="s">
        <v>5</v>
      </c>
      <c r="U180" s="44" t="s">
        <v>37</v>
      </c>
      <c r="V180" s="148">
        <v>0.24</v>
      </c>
      <c r="W180" s="148">
        <f>V180*K180</f>
        <v>13.44</v>
      </c>
      <c r="X180" s="148">
        <v>0</v>
      </c>
      <c r="Y180" s="148">
        <f>X180*K180</f>
        <v>0</v>
      </c>
      <c r="Z180" s="148">
        <v>0</v>
      </c>
      <c r="AA180" s="149">
        <f>Z180*K180</f>
        <v>0</v>
      </c>
      <c r="AR180" s="21" t="s">
        <v>134</v>
      </c>
      <c r="AT180" s="21" t="s">
        <v>130</v>
      </c>
      <c r="AU180" s="21" t="s">
        <v>97</v>
      </c>
      <c r="AY180" s="21" t="s">
        <v>129</v>
      </c>
      <c r="BE180" s="150">
        <f>IF(U180="základní",N180,0)</f>
        <v>0</v>
      </c>
      <c r="BF180" s="150">
        <f>IF(U180="snížená",N180,0)</f>
        <v>0</v>
      </c>
      <c r="BG180" s="150">
        <f>IF(U180="zákl. přenesená",N180,0)</f>
        <v>0</v>
      </c>
      <c r="BH180" s="150">
        <f>IF(U180="sníž. přenesená",N180,0)</f>
        <v>0</v>
      </c>
      <c r="BI180" s="150">
        <f>IF(U180="nulová",N180,0)</f>
        <v>0</v>
      </c>
      <c r="BJ180" s="21" t="s">
        <v>80</v>
      </c>
      <c r="BK180" s="150">
        <f>ROUND(L180*K180,2)</f>
        <v>0</v>
      </c>
      <c r="BL180" s="21" t="s">
        <v>134</v>
      </c>
      <c r="BM180" s="21" t="s">
        <v>390</v>
      </c>
    </row>
    <row r="181" spans="2:65" s="1" customFormat="1" ht="22.5" customHeight="1">
      <c r="B181" s="141"/>
      <c r="C181" s="183" t="s">
        <v>281</v>
      </c>
      <c r="D181" s="183" t="s">
        <v>218</v>
      </c>
      <c r="E181" s="184" t="s">
        <v>391</v>
      </c>
      <c r="F181" s="265" t="s">
        <v>392</v>
      </c>
      <c r="G181" s="265"/>
      <c r="H181" s="265"/>
      <c r="I181" s="265"/>
      <c r="J181" s="185" t="s">
        <v>182</v>
      </c>
      <c r="K181" s="186">
        <v>17.254000000000001</v>
      </c>
      <c r="L181" s="266"/>
      <c r="M181" s="266"/>
      <c r="N181" s="266">
        <f>ROUND(L181*K181,2)</f>
        <v>0</v>
      </c>
      <c r="O181" s="247"/>
      <c r="P181" s="247"/>
      <c r="Q181" s="247"/>
      <c r="R181" s="146"/>
      <c r="T181" s="147" t="s">
        <v>5</v>
      </c>
      <c r="U181" s="44" t="s">
        <v>37</v>
      </c>
      <c r="V181" s="148">
        <v>0</v>
      </c>
      <c r="W181" s="148">
        <f>V181*K181</f>
        <v>0</v>
      </c>
      <c r="X181" s="148">
        <v>1</v>
      </c>
      <c r="Y181" s="148">
        <f>X181*K181</f>
        <v>17.254000000000001</v>
      </c>
      <c r="Z181" s="148">
        <v>0</v>
      </c>
      <c r="AA181" s="149">
        <f>Z181*K181</f>
        <v>0</v>
      </c>
      <c r="AR181" s="21" t="s">
        <v>175</v>
      </c>
      <c r="AT181" s="21" t="s">
        <v>218</v>
      </c>
      <c r="AU181" s="21" t="s">
        <v>97</v>
      </c>
      <c r="AY181" s="21" t="s">
        <v>129</v>
      </c>
      <c r="BE181" s="150">
        <f>IF(U181="základní",N181,0)</f>
        <v>0</v>
      </c>
      <c r="BF181" s="150">
        <f>IF(U181="snížená",N181,0)</f>
        <v>0</v>
      </c>
      <c r="BG181" s="150">
        <f>IF(U181="zákl. přenesená",N181,0)</f>
        <v>0</v>
      </c>
      <c r="BH181" s="150">
        <f>IF(U181="sníž. přenesená",N181,0)</f>
        <v>0</v>
      </c>
      <c r="BI181" s="150">
        <f>IF(U181="nulová",N181,0)</f>
        <v>0</v>
      </c>
      <c r="BJ181" s="21" t="s">
        <v>80</v>
      </c>
      <c r="BK181" s="150">
        <f>ROUND(L181*K181,2)</f>
        <v>0</v>
      </c>
      <c r="BL181" s="21" t="s">
        <v>134</v>
      </c>
      <c r="BM181" s="21" t="s">
        <v>393</v>
      </c>
    </row>
    <row r="182" spans="2:65" s="11" customFormat="1" ht="22.5" customHeight="1">
      <c r="B182" s="159"/>
      <c r="C182" s="160"/>
      <c r="D182" s="160"/>
      <c r="E182" s="161" t="s">
        <v>5</v>
      </c>
      <c r="F182" s="261" t="s">
        <v>394</v>
      </c>
      <c r="G182" s="262"/>
      <c r="H182" s="262"/>
      <c r="I182" s="262"/>
      <c r="J182" s="160"/>
      <c r="K182" s="162">
        <v>17.254000000000001</v>
      </c>
      <c r="L182" s="160"/>
      <c r="M182" s="160"/>
      <c r="N182" s="160"/>
      <c r="O182" s="160"/>
      <c r="P182" s="160"/>
      <c r="Q182" s="160"/>
      <c r="R182" s="163"/>
      <c r="T182" s="164"/>
      <c r="U182" s="160"/>
      <c r="V182" s="160"/>
      <c r="W182" s="160"/>
      <c r="X182" s="160"/>
      <c r="Y182" s="160"/>
      <c r="Z182" s="160"/>
      <c r="AA182" s="165"/>
      <c r="AT182" s="166" t="s">
        <v>137</v>
      </c>
      <c r="AU182" s="166" t="s">
        <v>97</v>
      </c>
      <c r="AV182" s="11" t="s">
        <v>97</v>
      </c>
      <c r="AW182" s="11" t="s">
        <v>30</v>
      </c>
      <c r="AX182" s="11" t="s">
        <v>72</v>
      </c>
      <c r="AY182" s="166" t="s">
        <v>129</v>
      </c>
    </row>
    <row r="183" spans="2:65" s="12" customFormat="1" ht="22.5" customHeight="1">
      <c r="B183" s="167"/>
      <c r="C183" s="168"/>
      <c r="D183" s="168"/>
      <c r="E183" s="169" t="s">
        <v>5</v>
      </c>
      <c r="F183" s="259" t="s">
        <v>141</v>
      </c>
      <c r="G183" s="260"/>
      <c r="H183" s="260"/>
      <c r="I183" s="260"/>
      <c r="J183" s="168"/>
      <c r="K183" s="170">
        <v>17.254000000000001</v>
      </c>
      <c r="L183" s="168"/>
      <c r="M183" s="168"/>
      <c r="N183" s="168"/>
      <c r="O183" s="168"/>
      <c r="P183" s="168"/>
      <c r="Q183" s="168"/>
      <c r="R183" s="171"/>
      <c r="T183" s="172"/>
      <c r="U183" s="168"/>
      <c r="V183" s="168"/>
      <c r="W183" s="168"/>
      <c r="X183" s="168"/>
      <c r="Y183" s="168"/>
      <c r="Z183" s="168"/>
      <c r="AA183" s="173"/>
      <c r="AT183" s="174" t="s">
        <v>137</v>
      </c>
      <c r="AU183" s="174" t="s">
        <v>97</v>
      </c>
      <c r="AV183" s="12" t="s">
        <v>134</v>
      </c>
      <c r="AW183" s="12" t="s">
        <v>30</v>
      </c>
      <c r="AX183" s="12" t="s">
        <v>80</v>
      </c>
      <c r="AY183" s="174" t="s">
        <v>129</v>
      </c>
    </row>
    <row r="184" spans="2:65" s="1" customFormat="1" ht="31.5" customHeight="1">
      <c r="B184" s="141"/>
      <c r="C184" s="142" t="s">
        <v>285</v>
      </c>
      <c r="D184" s="142" t="s">
        <v>130</v>
      </c>
      <c r="E184" s="143" t="s">
        <v>395</v>
      </c>
      <c r="F184" s="246" t="s">
        <v>396</v>
      </c>
      <c r="G184" s="246"/>
      <c r="H184" s="246"/>
      <c r="I184" s="246"/>
      <c r="J184" s="144" t="s">
        <v>133</v>
      </c>
      <c r="K184" s="145">
        <v>28</v>
      </c>
      <c r="L184" s="247"/>
      <c r="M184" s="247"/>
      <c r="N184" s="247">
        <f>ROUND(L184*K184,2)</f>
        <v>0</v>
      </c>
      <c r="O184" s="247"/>
      <c r="P184" s="247"/>
      <c r="Q184" s="247"/>
      <c r="R184" s="146"/>
      <c r="T184" s="147" t="s">
        <v>5</v>
      </c>
      <c r="U184" s="44" t="s">
        <v>37</v>
      </c>
      <c r="V184" s="148">
        <v>0.113</v>
      </c>
      <c r="W184" s="148">
        <f>V184*K184</f>
        <v>3.1640000000000001</v>
      </c>
      <c r="X184" s="148">
        <v>0</v>
      </c>
      <c r="Y184" s="148">
        <f>X184*K184</f>
        <v>0</v>
      </c>
      <c r="Z184" s="148">
        <v>0</v>
      </c>
      <c r="AA184" s="149">
        <f>Z184*K184</f>
        <v>0</v>
      </c>
      <c r="AR184" s="21" t="s">
        <v>134</v>
      </c>
      <c r="AT184" s="21" t="s">
        <v>130</v>
      </c>
      <c r="AU184" s="21" t="s">
        <v>97</v>
      </c>
      <c r="AY184" s="21" t="s">
        <v>129</v>
      </c>
      <c r="BE184" s="150">
        <f>IF(U184="základní",N184,0)</f>
        <v>0</v>
      </c>
      <c r="BF184" s="150">
        <f>IF(U184="snížená",N184,0)</f>
        <v>0</v>
      </c>
      <c r="BG184" s="150">
        <f>IF(U184="zákl. přenesená",N184,0)</f>
        <v>0</v>
      </c>
      <c r="BH184" s="150">
        <f>IF(U184="sníž. přenesená",N184,0)</f>
        <v>0</v>
      </c>
      <c r="BI184" s="150">
        <f>IF(U184="nulová",N184,0)</f>
        <v>0</v>
      </c>
      <c r="BJ184" s="21" t="s">
        <v>80</v>
      </c>
      <c r="BK184" s="150">
        <f>ROUND(L184*K184,2)</f>
        <v>0</v>
      </c>
      <c r="BL184" s="21" t="s">
        <v>134</v>
      </c>
      <c r="BM184" s="21" t="s">
        <v>397</v>
      </c>
    </row>
    <row r="185" spans="2:65" s="11" customFormat="1" ht="22.5" customHeight="1">
      <c r="B185" s="159"/>
      <c r="C185" s="160"/>
      <c r="D185" s="160"/>
      <c r="E185" s="161" t="s">
        <v>5</v>
      </c>
      <c r="F185" s="261" t="s">
        <v>398</v>
      </c>
      <c r="G185" s="262"/>
      <c r="H185" s="262"/>
      <c r="I185" s="262"/>
      <c r="J185" s="160"/>
      <c r="K185" s="162">
        <v>28</v>
      </c>
      <c r="L185" s="160"/>
      <c r="M185" s="160"/>
      <c r="N185" s="160"/>
      <c r="O185" s="160"/>
      <c r="P185" s="160"/>
      <c r="Q185" s="160"/>
      <c r="R185" s="163"/>
      <c r="T185" s="164"/>
      <c r="U185" s="160"/>
      <c r="V185" s="160"/>
      <c r="W185" s="160"/>
      <c r="X185" s="160"/>
      <c r="Y185" s="160"/>
      <c r="Z185" s="160"/>
      <c r="AA185" s="165"/>
      <c r="AT185" s="166" t="s">
        <v>137</v>
      </c>
      <c r="AU185" s="166" t="s">
        <v>97</v>
      </c>
      <c r="AV185" s="11" t="s">
        <v>97</v>
      </c>
      <c r="AW185" s="11" t="s">
        <v>30</v>
      </c>
      <c r="AX185" s="11" t="s">
        <v>72</v>
      </c>
      <c r="AY185" s="166" t="s">
        <v>129</v>
      </c>
    </row>
    <row r="186" spans="2:65" s="12" customFormat="1" ht="22.5" customHeight="1">
      <c r="B186" s="167"/>
      <c r="C186" s="168"/>
      <c r="D186" s="168"/>
      <c r="E186" s="169" t="s">
        <v>5</v>
      </c>
      <c r="F186" s="259" t="s">
        <v>141</v>
      </c>
      <c r="G186" s="260"/>
      <c r="H186" s="260"/>
      <c r="I186" s="260"/>
      <c r="J186" s="168"/>
      <c r="K186" s="170">
        <v>28</v>
      </c>
      <c r="L186" s="168"/>
      <c r="M186" s="168"/>
      <c r="N186" s="168"/>
      <c r="O186" s="168"/>
      <c r="P186" s="168"/>
      <c r="Q186" s="168"/>
      <c r="R186" s="171"/>
      <c r="T186" s="172"/>
      <c r="U186" s="168"/>
      <c r="V186" s="168"/>
      <c r="W186" s="168"/>
      <c r="X186" s="168"/>
      <c r="Y186" s="168"/>
      <c r="Z186" s="168"/>
      <c r="AA186" s="173"/>
      <c r="AT186" s="174" t="s">
        <v>137</v>
      </c>
      <c r="AU186" s="174" t="s">
        <v>97</v>
      </c>
      <c r="AV186" s="12" t="s">
        <v>134</v>
      </c>
      <c r="AW186" s="12" t="s">
        <v>30</v>
      </c>
      <c r="AX186" s="12" t="s">
        <v>80</v>
      </c>
      <c r="AY186" s="174" t="s">
        <v>129</v>
      </c>
    </row>
    <row r="187" spans="2:65" s="1" customFormat="1" ht="22.5" customHeight="1">
      <c r="B187" s="141"/>
      <c r="C187" s="183" t="s">
        <v>399</v>
      </c>
      <c r="D187" s="183" t="s">
        <v>218</v>
      </c>
      <c r="E187" s="184" t="s">
        <v>400</v>
      </c>
      <c r="F187" s="265" t="s">
        <v>401</v>
      </c>
      <c r="G187" s="265"/>
      <c r="H187" s="265"/>
      <c r="I187" s="265"/>
      <c r="J187" s="185" t="s">
        <v>157</v>
      </c>
      <c r="K187" s="186">
        <v>2.8</v>
      </c>
      <c r="L187" s="266"/>
      <c r="M187" s="266"/>
      <c r="N187" s="266">
        <f>ROUND(L187*K187,2)</f>
        <v>0</v>
      </c>
      <c r="O187" s="247"/>
      <c r="P187" s="247"/>
      <c r="Q187" s="247"/>
      <c r="R187" s="146"/>
      <c r="T187" s="147" t="s">
        <v>5</v>
      </c>
      <c r="U187" s="44" t="s">
        <v>37</v>
      </c>
      <c r="V187" s="148">
        <v>0</v>
      </c>
      <c r="W187" s="148">
        <f>V187*K187</f>
        <v>0</v>
      </c>
      <c r="X187" s="148">
        <v>0.2</v>
      </c>
      <c r="Y187" s="148">
        <f>X187*K187</f>
        <v>0.55999999999999994</v>
      </c>
      <c r="Z187" s="148">
        <v>0</v>
      </c>
      <c r="AA187" s="149">
        <f>Z187*K187</f>
        <v>0</v>
      </c>
      <c r="AR187" s="21" t="s">
        <v>175</v>
      </c>
      <c r="AT187" s="21" t="s">
        <v>218</v>
      </c>
      <c r="AU187" s="21" t="s">
        <v>97</v>
      </c>
      <c r="AY187" s="21" t="s">
        <v>129</v>
      </c>
      <c r="BE187" s="150">
        <f>IF(U187="základní",N187,0)</f>
        <v>0</v>
      </c>
      <c r="BF187" s="150">
        <f>IF(U187="snížená",N187,0)</f>
        <v>0</v>
      </c>
      <c r="BG187" s="150">
        <f>IF(U187="zákl. přenesená",N187,0)</f>
        <v>0</v>
      </c>
      <c r="BH187" s="150">
        <f>IF(U187="sníž. přenesená",N187,0)</f>
        <v>0</v>
      </c>
      <c r="BI187" s="150">
        <f>IF(U187="nulová",N187,0)</f>
        <v>0</v>
      </c>
      <c r="BJ187" s="21" t="s">
        <v>80</v>
      </c>
      <c r="BK187" s="150">
        <f>ROUND(L187*K187,2)</f>
        <v>0</v>
      </c>
      <c r="BL187" s="21" t="s">
        <v>134</v>
      </c>
      <c r="BM187" s="21" t="s">
        <v>402</v>
      </c>
    </row>
    <row r="188" spans="2:65" s="11" customFormat="1" ht="22.5" customHeight="1">
      <c r="B188" s="159"/>
      <c r="C188" s="160"/>
      <c r="D188" s="160"/>
      <c r="E188" s="161" t="s">
        <v>5</v>
      </c>
      <c r="F188" s="261" t="s">
        <v>403</v>
      </c>
      <c r="G188" s="262"/>
      <c r="H188" s="262"/>
      <c r="I188" s="262"/>
      <c r="J188" s="160"/>
      <c r="K188" s="162">
        <v>2.8</v>
      </c>
      <c r="L188" s="160"/>
      <c r="M188" s="160"/>
      <c r="N188" s="160"/>
      <c r="O188" s="160"/>
      <c r="P188" s="160"/>
      <c r="Q188" s="160"/>
      <c r="R188" s="163"/>
      <c r="T188" s="164"/>
      <c r="U188" s="160"/>
      <c r="V188" s="160"/>
      <c r="W188" s="160"/>
      <c r="X188" s="160"/>
      <c r="Y188" s="160"/>
      <c r="Z188" s="160"/>
      <c r="AA188" s="165"/>
      <c r="AT188" s="166" t="s">
        <v>137</v>
      </c>
      <c r="AU188" s="166" t="s">
        <v>97</v>
      </c>
      <c r="AV188" s="11" t="s">
        <v>97</v>
      </c>
      <c r="AW188" s="11" t="s">
        <v>30</v>
      </c>
      <c r="AX188" s="11" t="s">
        <v>72</v>
      </c>
      <c r="AY188" s="166" t="s">
        <v>129</v>
      </c>
    </row>
    <row r="189" spans="2:65" s="12" customFormat="1" ht="22.5" customHeight="1">
      <c r="B189" s="167"/>
      <c r="C189" s="168"/>
      <c r="D189" s="168"/>
      <c r="E189" s="169" t="s">
        <v>5</v>
      </c>
      <c r="F189" s="259" t="s">
        <v>141</v>
      </c>
      <c r="G189" s="260"/>
      <c r="H189" s="260"/>
      <c r="I189" s="260"/>
      <c r="J189" s="168"/>
      <c r="K189" s="170">
        <v>2.8</v>
      </c>
      <c r="L189" s="168"/>
      <c r="M189" s="168"/>
      <c r="N189" s="168"/>
      <c r="O189" s="168"/>
      <c r="P189" s="168"/>
      <c r="Q189" s="168"/>
      <c r="R189" s="171"/>
      <c r="T189" s="172"/>
      <c r="U189" s="168"/>
      <c r="V189" s="168"/>
      <c r="W189" s="168"/>
      <c r="X189" s="168"/>
      <c r="Y189" s="168"/>
      <c r="Z189" s="168"/>
      <c r="AA189" s="173"/>
      <c r="AT189" s="174" t="s">
        <v>137</v>
      </c>
      <c r="AU189" s="174" t="s">
        <v>97</v>
      </c>
      <c r="AV189" s="12" t="s">
        <v>134</v>
      </c>
      <c r="AW189" s="12" t="s">
        <v>30</v>
      </c>
      <c r="AX189" s="12" t="s">
        <v>80</v>
      </c>
      <c r="AY189" s="174" t="s">
        <v>129</v>
      </c>
    </row>
    <row r="190" spans="2:65" s="1" customFormat="1" ht="31.5" customHeight="1">
      <c r="B190" s="141"/>
      <c r="C190" s="142" t="s">
        <v>348</v>
      </c>
      <c r="D190" s="142" t="s">
        <v>130</v>
      </c>
      <c r="E190" s="143" t="s">
        <v>404</v>
      </c>
      <c r="F190" s="246" t="s">
        <v>405</v>
      </c>
      <c r="G190" s="246"/>
      <c r="H190" s="246"/>
      <c r="I190" s="246"/>
      <c r="J190" s="144" t="s">
        <v>182</v>
      </c>
      <c r="K190" s="145">
        <v>1.0999999999999999E-2</v>
      </c>
      <c r="L190" s="247"/>
      <c r="M190" s="247"/>
      <c r="N190" s="247">
        <f>ROUND(L190*K190,2)</f>
        <v>0</v>
      </c>
      <c r="O190" s="247"/>
      <c r="P190" s="247"/>
      <c r="Q190" s="247"/>
      <c r="R190" s="146"/>
      <c r="T190" s="147" t="s">
        <v>5</v>
      </c>
      <c r="U190" s="44" t="s">
        <v>37</v>
      </c>
      <c r="V190" s="148">
        <v>21.428999999999998</v>
      </c>
      <c r="W190" s="148">
        <f>V190*K190</f>
        <v>0.23571899999999996</v>
      </c>
      <c r="X190" s="148">
        <v>0</v>
      </c>
      <c r="Y190" s="148">
        <f>X190*K190</f>
        <v>0</v>
      </c>
      <c r="Z190" s="148">
        <v>0</v>
      </c>
      <c r="AA190" s="149">
        <f>Z190*K190</f>
        <v>0</v>
      </c>
      <c r="AR190" s="21" t="s">
        <v>134</v>
      </c>
      <c r="AT190" s="21" t="s">
        <v>130</v>
      </c>
      <c r="AU190" s="21" t="s">
        <v>97</v>
      </c>
      <c r="AY190" s="21" t="s">
        <v>129</v>
      </c>
      <c r="BE190" s="150">
        <f>IF(U190="základní",N190,0)</f>
        <v>0</v>
      </c>
      <c r="BF190" s="150">
        <f>IF(U190="snížená",N190,0)</f>
        <v>0</v>
      </c>
      <c r="BG190" s="150">
        <f>IF(U190="zákl. přenesená",N190,0)</f>
        <v>0</v>
      </c>
      <c r="BH190" s="150">
        <f>IF(U190="sníž. přenesená",N190,0)</f>
        <v>0</v>
      </c>
      <c r="BI190" s="150">
        <f>IF(U190="nulová",N190,0)</f>
        <v>0</v>
      </c>
      <c r="BJ190" s="21" t="s">
        <v>80</v>
      </c>
      <c r="BK190" s="150">
        <f>ROUND(L190*K190,2)</f>
        <v>0</v>
      </c>
      <c r="BL190" s="21" t="s">
        <v>134</v>
      </c>
      <c r="BM190" s="21" t="s">
        <v>406</v>
      </c>
    </row>
    <row r="191" spans="2:65" s="11" customFormat="1" ht="22.5" customHeight="1">
      <c r="B191" s="159"/>
      <c r="C191" s="160"/>
      <c r="D191" s="160"/>
      <c r="E191" s="161" t="s">
        <v>5</v>
      </c>
      <c r="F191" s="261" t="s">
        <v>407</v>
      </c>
      <c r="G191" s="262"/>
      <c r="H191" s="262"/>
      <c r="I191" s="262"/>
      <c r="J191" s="160"/>
      <c r="K191" s="162">
        <v>1.0999999999999999E-2</v>
      </c>
      <c r="L191" s="160"/>
      <c r="M191" s="160"/>
      <c r="N191" s="160"/>
      <c r="O191" s="160"/>
      <c r="P191" s="160"/>
      <c r="Q191" s="160"/>
      <c r="R191" s="163"/>
      <c r="T191" s="164"/>
      <c r="U191" s="160"/>
      <c r="V191" s="160"/>
      <c r="W191" s="160"/>
      <c r="X191" s="160"/>
      <c r="Y191" s="160"/>
      <c r="Z191" s="160"/>
      <c r="AA191" s="165"/>
      <c r="AT191" s="166" t="s">
        <v>137</v>
      </c>
      <c r="AU191" s="166" t="s">
        <v>97</v>
      </c>
      <c r="AV191" s="11" t="s">
        <v>97</v>
      </c>
      <c r="AW191" s="11" t="s">
        <v>30</v>
      </c>
      <c r="AX191" s="11" t="s">
        <v>72</v>
      </c>
      <c r="AY191" s="166" t="s">
        <v>129</v>
      </c>
    </row>
    <row r="192" spans="2:65" s="12" customFormat="1" ht="22.5" customHeight="1">
      <c r="B192" s="167"/>
      <c r="C192" s="168"/>
      <c r="D192" s="168"/>
      <c r="E192" s="169" t="s">
        <v>5</v>
      </c>
      <c r="F192" s="259" t="s">
        <v>141</v>
      </c>
      <c r="G192" s="260"/>
      <c r="H192" s="260"/>
      <c r="I192" s="260"/>
      <c r="J192" s="168"/>
      <c r="K192" s="170">
        <v>1.0999999999999999E-2</v>
      </c>
      <c r="L192" s="168"/>
      <c r="M192" s="168"/>
      <c r="N192" s="168"/>
      <c r="O192" s="168"/>
      <c r="P192" s="168"/>
      <c r="Q192" s="168"/>
      <c r="R192" s="171"/>
      <c r="T192" s="172"/>
      <c r="U192" s="168"/>
      <c r="V192" s="168"/>
      <c r="W192" s="168"/>
      <c r="X192" s="168"/>
      <c r="Y192" s="168"/>
      <c r="Z192" s="168"/>
      <c r="AA192" s="173"/>
      <c r="AT192" s="174" t="s">
        <v>137</v>
      </c>
      <c r="AU192" s="174" t="s">
        <v>97</v>
      </c>
      <c r="AV192" s="12" t="s">
        <v>134</v>
      </c>
      <c r="AW192" s="12" t="s">
        <v>30</v>
      </c>
      <c r="AX192" s="12" t="s">
        <v>80</v>
      </c>
      <c r="AY192" s="174" t="s">
        <v>129</v>
      </c>
    </row>
    <row r="193" spans="2:65" s="1" customFormat="1" ht="22.5" customHeight="1">
      <c r="B193" s="141"/>
      <c r="C193" s="183" t="s">
        <v>408</v>
      </c>
      <c r="D193" s="183" t="s">
        <v>218</v>
      </c>
      <c r="E193" s="184" t="s">
        <v>409</v>
      </c>
      <c r="F193" s="265" t="s">
        <v>410</v>
      </c>
      <c r="G193" s="265"/>
      <c r="H193" s="265"/>
      <c r="I193" s="265"/>
      <c r="J193" s="185" t="s">
        <v>310</v>
      </c>
      <c r="K193" s="186">
        <v>11.46</v>
      </c>
      <c r="L193" s="266"/>
      <c r="M193" s="266"/>
      <c r="N193" s="266">
        <f>ROUND(L193*K193,2)</f>
        <v>0</v>
      </c>
      <c r="O193" s="247"/>
      <c r="P193" s="247"/>
      <c r="Q193" s="247"/>
      <c r="R193" s="146"/>
      <c r="T193" s="147" t="s">
        <v>5</v>
      </c>
      <c r="U193" s="44" t="s">
        <v>37</v>
      </c>
      <c r="V193" s="148">
        <v>0</v>
      </c>
      <c r="W193" s="148">
        <f>V193*K193</f>
        <v>0</v>
      </c>
      <c r="X193" s="148">
        <v>1E-3</v>
      </c>
      <c r="Y193" s="148">
        <f>X193*K193</f>
        <v>1.1460000000000001E-2</v>
      </c>
      <c r="Z193" s="148">
        <v>0</v>
      </c>
      <c r="AA193" s="149">
        <f>Z193*K193</f>
        <v>0</v>
      </c>
      <c r="AR193" s="21" t="s">
        <v>175</v>
      </c>
      <c r="AT193" s="21" t="s">
        <v>218</v>
      </c>
      <c r="AU193" s="21" t="s">
        <v>97</v>
      </c>
      <c r="AY193" s="21" t="s">
        <v>129</v>
      </c>
      <c r="BE193" s="150">
        <f>IF(U193="základní",N193,0)</f>
        <v>0</v>
      </c>
      <c r="BF193" s="150">
        <f>IF(U193="snížená",N193,0)</f>
        <v>0</v>
      </c>
      <c r="BG193" s="150">
        <f>IF(U193="zákl. přenesená",N193,0)</f>
        <v>0</v>
      </c>
      <c r="BH193" s="150">
        <f>IF(U193="sníž. přenesená",N193,0)</f>
        <v>0</v>
      </c>
      <c r="BI193" s="150">
        <f>IF(U193="nulová",N193,0)</f>
        <v>0</v>
      </c>
      <c r="BJ193" s="21" t="s">
        <v>80</v>
      </c>
      <c r="BK193" s="150">
        <f>ROUND(L193*K193,2)</f>
        <v>0</v>
      </c>
      <c r="BL193" s="21" t="s">
        <v>134</v>
      </c>
      <c r="BM193" s="21" t="s">
        <v>411</v>
      </c>
    </row>
    <row r="194" spans="2:65" s="11" customFormat="1" ht="22.5" customHeight="1">
      <c r="B194" s="159"/>
      <c r="C194" s="160"/>
      <c r="D194" s="160"/>
      <c r="E194" s="161" t="s">
        <v>5</v>
      </c>
      <c r="F194" s="261" t="s">
        <v>412</v>
      </c>
      <c r="G194" s="262"/>
      <c r="H194" s="262"/>
      <c r="I194" s="262"/>
      <c r="J194" s="160"/>
      <c r="K194" s="162">
        <v>11.46</v>
      </c>
      <c r="L194" s="160"/>
      <c r="M194" s="160"/>
      <c r="N194" s="160"/>
      <c r="O194" s="160"/>
      <c r="P194" s="160"/>
      <c r="Q194" s="160"/>
      <c r="R194" s="163"/>
      <c r="T194" s="164"/>
      <c r="U194" s="160"/>
      <c r="V194" s="160"/>
      <c r="W194" s="160"/>
      <c r="X194" s="160"/>
      <c r="Y194" s="160"/>
      <c r="Z194" s="160"/>
      <c r="AA194" s="165"/>
      <c r="AT194" s="166" t="s">
        <v>137</v>
      </c>
      <c r="AU194" s="166" t="s">
        <v>97</v>
      </c>
      <c r="AV194" s="11" t="s">
        <v>97</v>
      </c>
      <c r="AW194" s="11" t="s">
        <v>30</v>
      </c>
      <c r="AX194" s="11" t="s">
        <v>72</v>
      </c>
      <c r="AY194" s="166" t="s">
        <v>129</v>
      </c>
    </row>
    <row r="195" spans="2:65" s="12" customFormat="1" ht="22.5" customHeight="1">
      <c r="B195" s="167"/>
      <c r="C195" s="168"/>
      <c r="D195" s="168"/>
      <c r="E195" s="169" t="s">
        <v>5</v>
      </c>
      <c r="F195" s="259" t="s">
        <v>141</v>
      </c>
      <c r="G195" s="260"/>
      <c r="H195" s="260"/>
      <c r="I195" s="260"/>
      <c r="J195" s="168"/>
      <c r="K195" s="170">
        <v>11.46</v>
      </c>
      <c r="L195" s="168"/>
      <c r="M195" s="168"/>
      <c r="N195" s="168"/>
      <c r="O195" s="168"/>
      <c r="P195" s="168"/>
      <c r="Q195" s="168"/>
      <c r="R195" s="171"/>
      <c r="T195" s="172"/>
      <c r="U195" s="168"/>
      <c r="V195" s="168"/>
      <c r="W195" s="168"/>
      <c r="X195" s="168"/>
      <c r="Y195" s="168"/>
      <c r="Z195" s="168"/>
      <c r="AA195" s="173"/>
      <c r="AT195" s="174" t="s">
        <v>137</v>
      </c>
      <c r="AU195" s="174" t="s">
        <v>97</v>
      </c>
      <c r="AV195" s="12" t="s">
        <v>134</v>
      </c>
      <c r="AW195" s="12" t="s">
        <v>30</v>
      </c>
      <c r="AX195" s="12" t="s">
        <v>80</v>
      </c>
      <c r="AY195" s="174" t="s">
        <v>129</v>
      </c>
    </row>
    <row r="196" spans="2:65" s="1" customFormat="1" ht="31.5" customHeight="1">
      <c r="B196" s="141"/>
      <c r="C196" s="142" t="s">
        <v>413</v>
      </c>
      <c r="D196" s="142" t="s">
        <v>130</v>
      </c>
      <c r="E196" s="143" t="s">
        <v>414</v>
      </c>
      <c r="F196" s="246" t="s">
        <v>415</v>
      </c>
      <c r="G196" s="246"/>
      <c r="H196" s="246"/>
      <c r="I196" s="246"/>
      <c r="J196" s="144" t="s">
        <v>182</v>
      </c>
      <c r="K196" s="145">
        <v>3.0000000000000001E-3</v>
      </c>
      <c r="L196" s="247"/>
      <c r="M196" s="247"/>
      <c r="N196" s="247">
        <f>ROUND(L196*K196,2)</f>
        <v>0</v>
      </c>
      <c r="O196" s="247"/>
      <c r="P196" s="247"/>
      <c r="Q196" s="247"/>
      <c r="R196" s="146"/>
      <c r="T196" s="147" t="s">
        <v>5</v>
      </c>
      <c r="U196" s="44" t="s">
        <v>37</v>
      </c>
      <c r="V196" s="148">
        <v>94.286000000000001</v>
      </c>
      <c r="W196" s="148">
        <f>V196*K196</f>
        <v>0.282858</v>
      </c>
      <c r="X196" s="148">
        <v>0</v>
      </c>
      <c r="Y196" s="148">
        <f>X196*K196</f>
        <v>0</v>
      </c>
      <c r="Z196" s="148">
        <v>0</v>
      </c>
      <c r="AA196" s="149">
        <f>Z196*K196</f>
        <v>0</v>
      </c>
      <c r="AR196" s="21" t="s">
        <v>134</v>
      </c>
      <c r="AT196" s="21" t="s">
        <v>130</v>
      </c>
      <c r="AU196" s="21" t="s">
        <v>97</v>
      </c>
      <c r="AY196" s="21" t="s">
        <v>129</v>
      </c>
      <c r="BE196" s="150">
        <f>IF(U196="základní",N196,0)</f>
        <v>0</v>
      </c>
      <c r="BF196" s="150">
        <f>IF(U196="snížená",N196,0)</f>
        <v>0</v>
      </c>
      <c r="BG196" s="150">
        <f>IF(U196="zákl. přenesená",N196,0)</f>
        <v>0</v>
      </c>
      <c r="BH196" s="150">
        <f>IF(U196="sníž. přenesená",N196,0)</f>
        <v>0</v>
      </c>
      <c r="BI196" s="150">
        <f>IF(U196="nulová",N196,0)</f>
        <v>0</v>
      </c>
      <c r="BJ196" s="21" t="s">
        <v>80</v>
      </c>
      <c r="BK196" s="150">
        <f>ROUND(L196*K196,2)</f>
        <v>0</v>
      </c>
      <c r="BL196" s="21" t="s">
        <v>134</v>
      </c>
      <c r="BM196" s="21" t="s">
        <v>416</v>
      </c>
    </row>
    <row r="197" spans="2:65" s="11" customFormat="1" ht="22.5" customHeight="1">
      <c r="B197" s="159"/>
      <c r="C197" s="160"/>
      <c r="D197" s="160"/>
      <c r="E197" s="161" t="s">
        <v>5</v>
      </c>
      <c r="F197" s="261" t="s">
        <v>417</v>
      </c>
      <c r="G197" s="262"/>
      <c r="H197" s="262"/>
      <c r="I197" s="262"/>
      <c r="J197" s="160"/>
      <c r="K197" s="162">
        <v>3.0000000000000001E-3</v>
      </c>
      <c r="L197" s="160"/>
      <c r="M197" s="160"/>
      <c r="N197" s="160"/>
      <c r="O197" s="160"/>
      <c r="P197" s="160"/>
      <c r="Q197" s="160"/>
      <c r="R197" s="163"/>
      <c r="T197" s="164"/>
      <c r="U197" s="160"/>
      <c r="V197" s="160"/>
      <c r="W197" s="160"/>
      <c r="X197" s="160"/>
      <c r="Y197" s="160"/>
      <c r="Z197" s="160"/>
      <c r="AA197" s="165"/>
      <c r="AT197" s="166" t="s">
        <v>137</v>
      </c>
      <c r="AU197" s="166" t="s">
        <v>97</v>
      </c>
      <c r="AV197" s="11" t="s">
        <v>97</v>
      </c>
      <c r="AW197" s="11" t="s">
        <v>30</v>
      </c>
      <c r="AX197" s="11" t="s">
        <v>72</v>
      </c>
      <c r="AY197" s="166" t="s">
        <v>129</v>
      </c>
    </row>
    <row r="198" spans="2:65" s="12" customFormat="1" ht="22.5" customHeight="1">
      <c r="B198" s="167"/>
      <c r="C198" s="168"/>
      <c r="D198" s="168"/>
      <c r="E198" s="169" t="s">
        <v>5</v>
      </c>
      <c r="F198" s="259" t="s">
        <v>141</v>
      </c>
      <c r="G198" s="260"/>
      <c r="H198" s="260"/>
      <c r="I198" s="260"/>
      <c r="J198" s="168"/>
      <c r="K198" s="170">
        <v>3.0000000000000001E-3</v>
      </c>
      <c r="L198" s="168"/>
      <c r="M198" s="168"/>
      <c r="N198" s="168"/>
      <c r="O198" s="168"/>
      <c r="P198" s="168"/>
      <c r="Q198" s="168"/>
      <c r="R198" s="171"/>
      <c r="T198" s="172"/>
      <c r="U198" s="168"/>
      <c r="V198" s="168"/>
      <c r="W198" s="168"/>
      <c r="X198" s="168"/>
      <c r="Y198" s="168"/>
      <c r="Z198" s="168"/>
      <c r="AA198" s="173"/>
      <c r="AT198" s="174" t="s">
        <v>137</v>
      </c>
      <c r="AU198" s="174" t="s">
        <v>97</v>
      </c>
      <c r="AV198" s="12" t="s">
        <v>134</v>
      </c>
      <c r="AW198" s="12" t="s">
        <v>30</v>
      </c>
      <c r="AX198" s="12" t="s">
        <v>80</v>
      </c>
      <c r="AY198" s="174" t="s">
        <v>129</v>
      </c>
    </row>
    <row r="199" spans="2:65" s="1" customFormat="1" ht="22.5" customHeight="1">
      <c r="B199" s="141"/>
      <c r="C199" s="183" t="s">
        <v>418</v>
      </c>
      <c r="D199" s="183" t="s">
        <v>218</v>
      </c>
      <c r="E199" s="184" t="s">
        <v>419</v>
      </c>
      <c r="F199" s="265" t="s">
        <v>420</v>
      </c>
      <c r="G199" s="265"/>
      <c r="H199" s="265"/>
      <c r="I199" s="265"/>
      <c r="J199" s="185" t="s">
        <v>310</v>
      </c>
      <c r="K199" s="186">
        <v>2.8</v>
      </c>
      <c r="L199" s="266"/>
      <c r="M199" s="266"/>
      <c r="N199" s="266">
        <f>ROUND(L199*K199,2)</f>
        <v>0</v>
      </c>
      <c r="O199" s="247"/>
      <c r="P199" s="247"/>
      <c r="Q199" s="247"/>
      <c r="R199" s="146"/>
      <c r="T199" s="147" t="s">
        <v>5</v>
      </c>
      <c r="U199" s="44" t="s">
        <v>37</v>
      </c>
      <c r="V199" s="148">
        <v>0</v>
      </c>
      <c r="W199" s="148">
        <f>V199*K199</f>
        <v>0</v>
      </c>
      <c r="X199" s="148">
        <v>1E-3</v>
      </c>
      <c r="Y199" s="148">
        <f>X199*K199</f>
        <v>2.8E-3</v>
      </c>
      <c r="Z199" s="148">
        <v>0</v>
      </c>
      <c r="AA199" s="149">
        <f>Z199*K199</f>
        <v>0</v>
      </c>
      <c r="AR199" s="21" t="s">
        <v>175</v>
      </c>
      <c r="AT199" s="21" t="s">
        <v>218</v>
      </c>
      <c r="AU199" s="21" t="s">
        <v>97</v>
      </c>
      <c r="AY199" s="21" t="s">
        <v>129</v>
      </c>
      <c r="BE199" s="150">
        <f>IF(U199="základní",N199,0)</f>
        <v>0</v>
      </c>
      <c r="BF199" s="150">
        <f>IF(U199="snížená",N199,0)</f>
        <v>0</v>
      </c>
      <c r="BG199" s="150">
        <f>IF(U199="zákl. přenesená",N199,0)</f>
        <v>0</v>
      </c>
      <c r="BH199" s="150">
        <f>IF(U199="sníž. přenesená",N199,0)</f>
        <v>0</v>
      </c>
      <c r="BI199" s="150">
        <f>IF(U199="nulová",N199,0)</f>
        <v>0</v>
      </c>
      <c r="BJ199" s="21" t="s">
        <v>80</v>
      </c>
      <c r="BK199" s="150">
        <f>ROUND(L199*K199,2)</f>
        <v>0</v>
      </c>
      <c r="BL199" s="21" t="s">
        <v>134</v>
      </c>
      <c r="BM199" s="21" t="s">
        <v>421</v>
      </c>
    </row>
    <row r="200" spans="2:65" s="11" customFormat="1" ht="22.5" customHeight="1">
      <c r="B200" s="159"/>
      <c r="C200" s="160"/>
      <c r="D200" s="160"/>
      <c r="E200" s="161" t="s">
        <v>5</v>
      </c>
      <c r="F200" s="261" t="s">
        <v>422</v>
      </c>
      <c r="G200" s="262"/>
      <c r="H200" s="262"/>
      <c r="I200" s="262"/>
      <c r="J200" s="160"/>
      <c r="K200" s="162">
        <v>2.8</v>
      </c>
      <c r="L200" s="160"/>
      <c r="M200" s="160"/>
      <c r="N200" s="160"/>
      <c r="O200" s="160"/>
      <c r="P200" s="160"/>
      <c r="Q200" s="160"/>
      <c r="R200" s="163"/>
      <c r="T200" s="164"/>
      <c r="U200" s="160"/>
      <c r="V200" s="160"/>
      <c r="W200" s="160"/>
      <c r="X200" s="160"/>
      <c r="Y200" s="160"/>
      <c r="Z200" s="160"/>
      <c r="AA200" s="165"/>
      <c r="AT200" s="166" t="s">
        <v>137</v>
      </c>
      <c r="AU200" s="166" t="s">
        <v>97</v>
      </c>
      <c r="AV200" s="11" t="s">
        <v>97</v>
      </c>
      <c r="AW200" s="11" t="s">
        <v>30</v>
      </c>
      <c r="AX200" s="11" t="s">
        <v>72</v>
      </c>
      <c r="AY200" s="166" t="s">
        <v>129</v>
      </c>
    </row>
    <row r="201" spans="2:65" s="12" customFormat="1" ht="22.5" customHeight="1">
      <c r="B201" s="167"/>
      <c r="C201" s="168"/>
      <c r="D201" s="168"/>
      <c r="E201" s="169" t="s">
        <v>5</v>
      </c>
      <c r="F201" s="259" t="s">
        <v>141</v>
      </c>
      <c r="G201" s="260"/>
      <c r="H201" s="260"/>
      <c r="I201" s="260"/>
      <c r="J201" s="168"/>
      <c r="K201" s="170">
        <v>2.8</v>
      </c>
      <c r="L201" s="168"/>
      <c r="M201" s="168"/>
      <c r="N201" s="168"/>
      <c r="O201" s="168"/>
      <c r="P201" s="168"/>
      <c r="Q201" s="168"/>
      <c r="R201" s="171"/>
      <c r="T201" s="172"/>
      <c r="U201" s="168"/>
      <c r="V201" s="168"/>
      <c r="W201" s="168"/>
      <c r="X201" s="168"/>
      <c r="Y201" s="168"/>
      <c r="Z201" s="168"/>
      <c r="AA201" s="173"/>
      <c r="AT201" s="174" t="s">
        <v>137</v>
      </c>
      <c r="AU201" s="174" t="s">
        <v>97</v>
      </c>
      <c r="AV201" s="12" t="s">
        <v>134</v>
      </c>
      <c r="AW201" s="12" t="s">
        <v>30</v>
      </c>
      <c r="AX201" s="12" t="s">
        <v>80</v>
      </c>
      <c r="AY201" s="174" t="s">
        <v>129</v>
      </c>
    </row>
    <row r="202" spans="2:65" s="1" customFormat="1" ht="31.5" customHeight="1">
      <c r="B202" s="141"/>
      <c r="C202" s="142" t="s">
        <v>423</v>
      </c>
      <c r="D202" s="142" t="s">
        <v>130</v>
      </c>
      <c r="E202" s="143" t="s">
        <v>424</v>
      </c>
      <c r="F202" s="246" t="s">
        <v>425</v>
      </c>
      <c r="G202" s="246"/>
      <c r="H202" s="246"/>
      <c r="I202" s="246"/>
      <c r="J202" s="144" t="s">
        <v>151</v>
      </c>
      <c r="K202" s="145">
        <v>60</v>
      </c>
      <c r="L202" s="247"/>
      <c r="M202" s="247"/>
      <c r="N202" s="247">
        <f>ROUND(L202*K202,2)</f>
        <v>0</v>
      </c>
      <c r="O202" s="247"/>
      <c r="P202" s="247"/>
      <c r="Q202" s="247"/>
      <c r="R202" s="146"/>
      <c r="T202" s="147" t="s">
        <v>5</v>
      </c>
      <c r="U202" s="44" t="s">
        <v>37</v>
      </c>
      <c r="V202" s="148">
        <v>1.4999999999999999E-2</v>
      </c>
      <c r="W202" s="148">
        <f>V202*K202</f>
        <v>0.89999999999999991</v>
      </c>
      <c r="X202" s="148">
        <v>0</v>
      </c>
      <c r="Y202" s="148">
        <f>X202*K202</f>
        <v>0</v>
      </c>
      <c r="Z202" s="148">
        <v>0</v>
      </c>
      <c r="AA202" s="149">
        <f>Z202*K202</f>
        <v>0</v>
      </c>
      <c r="AR202" s="21" t="s">
        <v>134</v>
      </c>
      <c r="AT202" s="21" t="s">
        <v>130</v>
      </c>
      <c r="AU202" s="21" t="s">
        <v>97</v>
      </c>
      <c r="AY202" s="21" t="s">
        <v>129</v>
      </c>
      <c r="BE202" s="150">
        <f>IF(U202="základní",N202,0)</f>
        <v>0</v>
      </c>
      <c r="BF202" s="150">
        <f>IF(U202="snížená",N202,0)</f>
        <v>0</v>
      </c>
      <c r="BG202" s="150">
        <f>IF(U202="zákl. přenesená",N202,0)</f>
        <v>0</v>
      </c>
      <c r="BH202" s="150">
        <f>IF(U202="sníž. přenesená",N202,0)</f>
        <v>0</v>
      </c>
      <c r="BI202" s="150">
        <f>IF(U202="nulová",N202,0)</f>
        <v>0</v>
      </c>
      <c r="BJ202" s="21" t="s">
        <v>80</v>
      </c>
      <c r="BK202" s="150">
        <f>ROUND(L202*K202,2)</f>
        <v>0</v>
      </c>
      <c r="BL202" s="21" t="s">
        <v>134</v>
      </c>
      <c r="BM202" s="21" t="s">
        <v>426</v>
      </c>
    </row>
    <row r="203" spans="2:65" s="11" customFormat="1" ht="22.5" customHeight="1">
      <c r="B203" s="159"/>
      <c r="C203" s="160"/>
      <c r="D203" s="160"/>
      <c r="E203" s="161" t="s">
        <v>5</v>
      </c>
      <c r="F203" s="261" t="s">
        <v>427</v>
      </c>
      <c r="G203" s="262"/>
      <c r="H203" s="262"/>
      <c r="I203" s="262"/>
      <c r="J203" s="160"/>
      <c r="K203" s="162">
        <v>60</v>
      </c>
      <c r="L203" s="160"/>
      <c r="M203" s="160"/>
      <c r="N203" s="160"/>
      <c r="O203" s="160"/>
      <c r="P203" s="160"/>
      <c r="Q203" s="160"/>
      <c r="R203" s="163"/>
      <c r="T203" s="164"/>
      <c r="U203" s="160"/>
      <c r="V203" s="160"/>
      <c r="W203" s="160"/>
      <c r="X203" s="160"/>
      <c r="Y203" s="160"/>
      <c r="Z203" s="160"/>
      <c r="AA203" s="165"/>
      <c r="AT203" s="166" t="s">
        <v>137</v>
      </c>
      <c r="AU203" s="166" t="s">
        <v>97</v>
      </c>
      <c r="AV203" s="11" t="s">
        <v>97</v>
      </c>
      <c r="AW203" s="11" t="s">
        <v>30</v>
      </c>
      <c r="AX203" s="11" t="s">
        <v>72</v>
      </c>
      <c r="AY203" s="166" t="s">
        <v>129</v>
      </c>
    </row>
    <row r="204" spans="2:65" s="12" customFormat="1" ht="22.5" customHeight="1">
      <c r="B204" s="167"/>
      <c r="C204" s="168"/>
      <c r="D204" s="168"/>
      <c r="E204" s="169" t="s">
        <v>5</v>
      </c>
      <c r="F204" s="259" t="s">
        <v>141</v>
      </c>
      <c r="G204" s="260"/>
      <c r="H204" s="260"/>
      <c r="I204" s="260"/>
      <c r="J204" s="168"/>
      <c r="K204" s="170">
        <v>60</v>
      </c>
      <c r="L204" s="168"/>
      <c r="M204" s="168"/>
      <c r="N204" s="168"/>
      <c r="O204" s="168"/>
      <c r="P204" s="168"/>
      <c r="Q204" s="168"/>
      <c r="R204" s="171"/>
      <c r="T204" s="172"/>
      <c r="U204" s="168"/>
      <c r="V204" s="168"/>
      <c r="W204" s="168"/>
      <c r="X204" s="168"/>
      <c r="Y204" s="168"/>
      <c r="Z204" s="168"/>
      <c r="AA204" s="173"/>
      <c r="AT204" s="174" t="s">
        <v>137</v>
      </c>
      <c r="AU204" s="174" t="s">
        <v>97</v>
      </c>
      <c r="AV204" s="12" t="s">
        <v>134</v>
      </c>
      <c r="AW204" s="12" t="s">
        <v>30</v>
      </c>
      <c r="AX204" s="12" t="s">
        <v>80</v>
      </c>
      <c r="AY204" s="174" t="s">
        <v>129</v>
      </c>
    </row>
    <row r="205" spans="2:65" s="1" customFormat="1" ht="22.5" customHeight="1">
      <c r="B205" s="141"/>
      <c r="C205" s="142" t="s">
        <v>428</v>
      </c>
      <c r="D205" s="142" t="s">
        <v>130</v>
      </c>
      <c r="E205" s="143" t="s">
        <v>429</v>
      </c>
      <c r="F205" s="246" t="s">
        <v>430</v>
      </c>
      <c r="G205" s="246"/>
      <c r="H205" s="246"/>
      <c r="I205" s="246"/>
      <c r="J205" s="144" t="s">
        <v>157</v>
      </c>
      <c r="K205" s="145">
        <v>35</v>
      </c>
      <c r="L205" s="247"/>
      <c r="M205" s="247"/>
      <c r="N205" s="247">
        <f>ROUND(L205*K205,2)</f>
        <v>0</v>
      </c>
      <c r="O205" s="247"/>
      <c r="P205" s="247"/>
      <c r="Q205" s="247"/>
      <c r="R205" s="146"/>
      <c r="T205" s="147" t="s">
        <v>5</v>
      </c>
      <c r="U205" s="44" t="s">
        <v>37</v>
      </c>
      <c r="V205" s="148">
        <v>0.45200000000000001</v>
      </c>
      <c r="W205" s="148">
        <f>V205*K205</f>
        <v>15.82</v>
      </c>
      <c r="X205" s="148">
        <v>0</v>
      </c>
      <c r="Y205" s="148">
        <f>X205*K205</f>
        <v>0</v>
      </c>
      <c r="Z205" s="148">
        <v>0</v>
      </c>
      <c r="AA205" s="149">
        <f>Z205*K205</f>
        <v>0</v>
      </c>
      <c r="AR205" s="21" t="s">
        <v>134</v>
      </c>
      <c r="AT205" s="21" t="s">
        <v>130</v>
      </c>
      <c r="AU205" s="21" t="s">
        <v>97</v>
      </c>
      <c r="AY205" s="21" t="s">
        <v>129</v>
      </c>
      <c r="BE205" s="150">
        <f>IF(U205="základní",N205,0)</f>
        <v>0</v>
      </c>
      <c r="BF205" s="150">
        <f>IF(U205="snížená",N205,0)</f>
        <v>0</v>
      </c>
      <c r="BG205" s="150">
        <f>IF(U205="zákl. přenesená",N205,0)</f>
        <v>0</v>
      </c>
      <c r="BH205" s="150">
        <f>IF(U205="sníž. přenesená",N205,0)</f>
        <v>0</v>
      </c>
      <c r="BI205" s="150">
        <f>IF(U205="nulová",N205,0)</f>
        <v>0</v>
      </c>
      <c r="BJ205" s="21" t="s">
        <v>80</v>
      </c>
      <c r="BK205" s="150">
        <f>ROUND(L205*K205,2)</f>
        <v>0</v>
      </c>
      <c r="BL205" s="21" t="s">
        <v>134</v>
      </c>
      <c r="BM205" s="21" t="s">
        <v>431</v>
      </c>
    </row>
    <row r="206" spans="2:65" s="11" customFormat="1" ht="22.5" customHeight="1">
      <c r="B206" s="159"/>
      <c r="C206" s="160"/>
      <c r="D206" s="160"/>
      <c r="E206" s="161" t="s">
        <v>5</v>
      </c>
      <c r="F206" s="261" t="s">
        <v>432</v>
      </c>
      <c r="G206" s="262"/>
      <c r="H206" s="262"/>
      <c r="I206" s="262"/>
      <c r="J206" s="160"/>
      <c r="K206" s="162">
        <v>35</v>
      </c>
      <c r="L206" s="160"/>
      <c r="M206" s="160"/>
      <c r="N206" s="160"/>
      <c r="O206" s="160"/>
      <c r="P206" s="160"/>
      <c r="Q206" s="160"/>
      <c r="R206" s="163"/>
      <c r="T206" s="164"/>
      <c r="U206" s="160"/>
      <c r="V206" s="160"/>
      <c r="W206" s="160"/>
      <c r="X206" s="160"/>
      <c r="Y206" s="160"/>
      <c r="Z206" s="160"/>
      <c r="AA206" s="165"/>
      <c r="AT206" s="166" t="s">
        <v>137</v>
      </c>
      <c r="AU206" s="166" t="s">
        <v>97</v>
      </c>
      <c r="AV206" s="11" t="s">
        <v>97</v>
      </c>
      <c r="AW206" s="11" t="s">
        <v>30</v>
      </c>
      <c r="AX206" s="11" t="s">
        <v>72</v>
      </c>
      <c r="AY206" s="166" t="s">
        <v>129</v>
      </c>
    </row>
    <row r="207" spans="2:65" s="12" customFormat="1" ht="22.5" customHeight="1">
      <c r="B207" s="167"/>
      <c r="C207" s="168"/>
      <c r="D207" s="168"/>
      <c r="E207" s="169" t="s">
        <v>5</v>
      </c>
      <c r="F207" s="259" t="s">
        <v>141</v>
      </c>
      <c r="G207" s="260"/>
      <c r="H207" s="260"/>
      <c r="I207" s="260"/>
      <c r="J207" s="168"/>
      <c r="K207" s="170">
        <v>35</v>
      </c>
      <c r="L207" s="168"/>
      <c r="M207" s="168"/>
      <c r="N207" s="168"/>
      <c r="O207" s="168"/>
      <c r="P207" s="168"/>
      <c r="Q207" s="168"/>
      <c r="R207" s="171"/>
      <c r="T207" s="172"/>
      <c r="U207" s="168"/>
      <c r="V207" s="168"/>
      <c r="W207" s="168"/>
      <c r="X207" s="168"/>
      <c r="Y207" s="168"/>
      <c r="Z207" s="168"/>
      <c r="AA207" s="173"/>
      <c r="AT207" s="174" t="s">
        <v>137</v>
      </c>
      <c r="AU207" s="174" t="s">
        <v>97</v>
      </c>
      <c r="AV207" s="12" t="s">
        <v>134</v>
      </c>
      <c r="AW207" s="12" t="s">
        <v>30</v>
      </c>
      <c r="AX207" s="12" t="s">
        <v>80</v>
      </c>
      <c r="AY207" s="174" t="s">
        <v>129</v>
      </c>
    </row>
    <row r="208" spans="2:65" s="1" customFormat="1" ht="22.5" customHeight="1">
      <c r="B208" s="141"/>
      <c r="C208" s="142" t="s">
        <v>433</v>
      </c>
      <c r="D208" s="142" t="s">
        <v>130</v>
      </c>
      <c r="E208" s="143" t="s">
        <v>434</v>
      </c>
      <c r="F208" s="246" t="s">
        <v>435</v>
      </c>
      <c r="G208" s="246"/>
      <c r="H208" s="246"/>
      <c r="I208" s="246"/>
      <c r="J208" s="144" t="s">
        <v>221</v>
      </c>
      <c r="K208" s="145">
        <v>35</v>
      </c>
      <c r="L208" s="247"/>
      <c r="M208" s="247"/>
      <c r="N208" s="247">
        <f>ROUND(L208*K208,2)</f>
        <v>0</v>
      </c>
      <c r="O208" s="247"/>
      <c r="P208" s="247"/>
      <c r="Q208" s="247"/>
      <c r="R208" s="146"/>
      <c r="T208" s="147" t="s">
        <v>5</v>
      </c>
      <c r="U208" s="44" t="s">
        <v>37</v>
      </c>
      <c r="V208" s="148">
        <v>0.45200000000000001</v>
      </c>
      <c r="W208" s="148">
        <f>V208*K208</f>
        <v>15.82</v>
      </c>
      <c r="X208" s="148">
        <v>0</v>
      </c>
      <c r="Y208" s="148">
        <f>X208*K208</f>
        <v>0</v>
      </c>
      <c r="Z208" s="148">
        <v>0</v>
      </c>
      <c r="AA208" s="149">
        <f>Z208*K208</f>
        <v>0</v>
      </c>
      <c r="AR208" s="21" t="s">
        <v>134</v>
      </c>
      <c r="AT208" s="21" t="s">
        <v>130</v>
      </c>
      <c r="AU208" s="21" t="s">
        <v>97</v>
      </c>
      <c r="AY208" s="21" t="s">
        <v>129</v>
      </c>
      <c r="BE208" s="150">
        <f>IF(U208="základní",N208,0)</f>
        <v>0</v>
      </c>
      <c r="BF208" s="150">
        <f>IF(U208="snížená",N208,0)</f>
        <v>0</v>
      </c>
      <c r="BG208" s="150">
        <f>IF(U208="zákl. přenesená",N208,0)</f>
        <v>0</v>
      </c>
      <c r="BH208" s="150">
        <f>IF(U208="sníž. přenesená",N208,0)</f>
        <v>0</v>
      </c>
      <c r="BI208" s="150">
        <f>IF(U208="nulová",N208,0)</f>
        <v>0</v>
      </c>
      <c r="BJ208" s="21" t="s">
        <v>80</v>
      </c>
      <c r="BK208" s="150">
        <f>ROUND(L208*K208,2)</f>
        <v>0</v>
      </c>
      <c r="BL208" s="21" t="s">
        <v>134</v>
      </c>
      <c r="BM208" s="21" t="s">
        <v>436</v>
      </c>
    </row>
    <row r="209" spans="2:65" s="1" customFormat="1" ht="22.5" customHeight="1">
      <c r="B209" s="141"/>
      <c r="C209" s="142" t="s">
        <v>437</v>
      </c>
      <c r="D209" s="142" t="s">
        <v>130</v>
      </c>
      <c r="E209" s="143" t="s">
        <v>438</v>
      </c>
      <c r="F209" s="246" t="s">
        <v>439</v>
      </c>
      <c r="G209" s="246"/>
      <c r="H209" s="246"/>
      <c r="I209" s="246"/>
      <c r="J209" s="144" t="s">
        <v>221</v>
      </c>
      <c r="K209" s="145">
        <v>35</v>
      </c>
      <c r="L209" s="247"/>
      <c r="M209" s="247"/>
      <c r="N209" s="247">
        <f>ROUND(L209*K209,2)</f>
        <v>0</v>
      </c>
      <c r="O209" s="247"/>
      <c r="P209" s="247"/>
      <c r="Q209" s="247"/>
      <c r="R209" s="146"/>
      <c r="T209" s="147" t="s">
        <v>5</v>
      </c>
      <c r="U209" s="44" t="s">
        <v>37</v>
      </c>
      <c r="V209" s="148">
        <v>0.45200000000000001</v>
      </c>
      <c r="W209" s="148">
        <f>V209*K209</f>
        <v>15.82</v>
      </c>
      <c r="X209" s="148">
        <v>0</v>
      </c>
      <c r="Y209" s="148">
        <f>X209*K209</f>
        <v>0</v>
      </c>
      <c r="Z209" s="148">
        <v>0</v>
      </c>
      <c r="AA209" s="149">
        <f>Z209*K209</f>
        <v>0</v>
      </c>
      <c r="AR209" s="21" t="s">
        <v>134</v>
      </c>
      <c r="AT209" s="21" t="s">
        <v>130</v>
      </c>
      <c r="AU209" s="21" t="s">
        <v>97</v>
      </c>
      <c r="AY209" s="21" t="s">
        <v>129</v>
      </c>
      <c r="BE209" s="150">
        <f>IF(U209="základní",N209,0)</f>
        <v>0</v>
      </c>
      <c r="BF209" s="150">
        <f>IF(U209="snížená",N209,0)</f>
        <v>0</v>
      </c>
      <c r="BG209" s="150">
        <f>IF(U209="zákl. přenesená",N209,0)</f>
        <v>0</v>
      </c>
      <c r="BH209" s="150">
        <f>IF(U209="sníž. přenesená",N209,0)</f>
        <v>0</v>
      </c>
      <c r="BI209" s="150">
        <f>IF(U209="nulová",N209,0)</f>
        <v>0</v>
      </c>
      <c r="BJ209" s="21" t="s">
        <v>80</v>
      </c>
      <c r="BK209" s="150">
        <f>ROUND(L209*K209,2)</f>
        <v>0</v>
      </c>
      <c r="BL209" s="21" t="s">
        <v>134</v>
      </c>
      <c r="BM209" s="21" t="s">
        <v>440</v>
      </c>
    </row>
    <row r="210" spans="2:65" s="9" customFormat="1" ht="29.85" customHeight="1">
      <c r="B210" s="130"/>
      <c r="C210" s="131"/>
      <c r="D210" s="140" t="s">
        <v>112</v>
      </c>
      <c r="E210" s="140"/>
      <c r="F210" s="140"/>
      <c r="G210" s="140"/>
      <c r="H210" s="140"/>
      <c r="I210" s="140"/>
      <c r="J210" s="140"/>
      <c r="K210" s="140"/>
      <c r="L210" s="140"/>
      <c r="M210" s="140"/>
      <c r="N210" s="268">
        <f>BK210</f>
        <v>0</v>
      </c>
      <c r="O210" s="269"/>
      <c r="P210" s="269"/>
      <c r="Q210" s="269"/>
      <c r="R210" s="133"/>
      <c r="T210" s="134"/>
      <c r="U210" s="131"/>
      <c r="V210" s="131"/>
      <c r="W210" s="135">
        <v>0</v>
      </c>
      <c r="X210" s="131"/>
      <c r="Y210" s="135">
        <v>0</v>
      </c>
      <c r="Z210" s="131"/>
      <c r="AA210" s="136">
        <v>0</v>
      </c>
      <c r="AR210" s="137" t="s">
        <v>80</v>
      </c>
      <c r="AT210" s="138" t="s">
        <v>71</v>
      </c>
      <c r="AU210" s="138" t="s">
        <v>80</v>
      </c>
      <c r="AY210" s="137" t="s">
        <v>129</v>
      </c>
      <c r="BK210" s="139">
        <v>0</v>
      </c>
    </row>
    <row r="211" spans="2:65" s="9" customFormat="1" ht="19.899999999999999" customHeight="1">
      <c r="B211" s="130"/>
      <c r="C211" s="131"/>
      <c r="D211" s="140" t="s">
        <v>113</v>
      </c>
      <c r="E211" s="140"/>
      <c r="F211" s="140"/>
      <c r="G211" s="140"/>
      <c r="H211" s="140"/>
      <c r="I211" s="140"/>
      <c r="J211" s="140"/>
      <c r="K211" s="140"/>
      <c r="L211" s="140"/>
      <c r="M211" s="140"/>
      <c r="N211" s="251">
        <f>BK211</f>
        <v>0</v>
      </c>
      <c r="O211" s="252"/>
      <c r="P211" s="252"/>
      <c r="Q211" s="252"/>
      <c r="R211" s="133"/>
      <c r="T211" s="134"/>
      <c r="U211" s="131"/>
      <c r="V211" s="131"/>
      <c r="W211" s="135">
        <f>W212</f>
        <v>376.08928900000001</v>
      </c>
      <c r="X211" s="131"/>
      <c r="Y211" s="135">
        <f>Y212</f>
        <v>0</v>
      </c>
      <c r="Z211" s="131"/>
      <c r="AA211" s="136">
        <f>AA212</f>
        <v>0</v>
      </c>
      <c r="AR211" s="137" t="s">
        <v>80</v>
      </c>
      <c r="AT211" s="138" t="s">
        <v>71</v>
      </c>
      <c r="AU211" s="138" t="s">
        <v>80</v>
      </c>
      <c r="AY211" s="137" t="s">
        <v>129</v>
      </c>
      <c r="BK211" s="139">
        <f>BK212</f>
        <v>0</v>
      </c>
    </row>
    <row r="212" spans="2:65" s="1" customFormat="1" ht="31.5" customHeight="1">
      <c r="B212" s="141"/>
      <c r="C212" s="142" t="s">
        <v>441</v>
      </c>
      <c r="D212" s="142" t="s">
        <v>130</v>
      </c>
      <c r="E212" s="143" t="s">
        <v>442</v>
      </c>
      <c r="F212" s="246" t="s">
        <v>443</v>
      </c>
      <c r="G212" s="246"/>
      <c r="H212" s="246"/>
      <c r="I212" s="246"/>
      <c r="J212" s="144" t="s">
        <v>182</v>
      </c>
      <c r="K212" s="145">
        <v>187.76300000000001</v>
      </c>
      <c r="L212" s="247"/>
      <c r="M212" s="247"/>
      <c r="N212" s="247">
        <f>ROUND(L212*K212,2)</f>
        <v>0</v>
      </c>
      <c r="O212" s="247"/>
      <c r="P212" s="247"/>
      <c r="Q212" s="247"/>
      <c r="R212" s="146"/>
      <c r="T212" s="147" t="s">
        <v>5</v>
      </c>
      <c r="U212" s="187" t="s">
        <v>37</v>
      </c>
      <c r="V212" s="188">
        <v>2.0030000000000001</v>
      </c>
      <c r="W212" s="188">
        <f>V212*K212</f>
        <v>376.08928900000001</v>
      </c>
      <c r="X212" s="188">
        <v>0</v>
      </c>
      <c r="Y212" s="188">
        <f>X212*K212</f>
        <v>0</v>
      </c>
      <c r="Z212" s="188">
        <v>0</v>
      </c>
      <c r="AA212" s="189">
        <f>Z212*K212</f>
        <v>0</v>
      </c>
      <c r="AR212" s="21" t="s">
        <v>134</v>
      </c>
      <c r="AT212" s="21" t="s">
        <v>130</v>
      </c>
      <c r="AU212" s="21" t="s">
        <v>97</v>
      </c>
      <c r="AY212" s="21" t="s">
        <v>129</v>
      </c>
      <c r="BE212" s="150">
        <f>IF(U212="základní",N212,0)</f>
        <v>0</v>
      </c>
      <c r="BF212" s="150">
        <f>IF(U212="snížená",N212,0)</f>
        <v>0</v>
      </c>
      <c r="BG212" s="150">
        <f>IF(U212="zákl. přenesená",N212,0)</f>
        <v>0</v>
      </c>
      <c r="BH212" s="150">
        <f>IF(U212="sníž. přenesená",N212,0)</f>
        <v>0</v>
      </c>
      <c r="BI212" s="150">
        <f>IF(U212="nulová",N212,0)</f>
        <v>0</v>
      </c>
      <c r="BJ212" s="21" t="s">
        <v>80</v>
      </c>
      <c r="BK212" s="150">
        <f>ROUND(L212*K212,2)</f>
        <v>0</v>
      </c>
      <c r="BL212" s="21" t="s">
        <v>134</v>
      </c>
      <c r="BM212" s="21" t="s">
        <v>444</v>
      </c>
    </row>
    <row r="213" spans="2:65" s="1" customFormat="1" ht="6.95" customHeight="1">
      <c r="B213" s="59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1"/>
    </row>
  </sheetData>
  <mergeCells count="240">
    <mergeCell ref="H1:K1"/>
    <mergeCell ref="S2:AC2"/>
    <mergeCell ref="F206:I206"/>
    <mergeCell ref="F207:I207"/>
    <mergeCell ref="F208:I208"/>
    <mergeCell ref="L208:M208"/>
    <mergeCell ref="N208:Q208"/>
    <mergeCell ref="F209:I209"/>
    <mergeCell ref="L209:M209"/>
    <mergeCell ref="N209:Q209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188:I188"/>
    <mergeCell ref="F189:I189"/>
    <mergeCell ref="F190:I190"/>
    <mergeCell ref="L190:M190"/>
    <mergeCell ref="F212:I212"/>
    <mergeCell ref="L212:M212"/>
    <mergeCell ref="N212:Q212"/>
    <mergeCell ref="N210:Q210"/>
    <mergeCell ref="N211:Q211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N190:Q190"/>
    <mergeCell ref="F191:I191"/>
    <mergeCell ref="F192:I192"/>
    <mergeCell ref="F193:I193"/>
    <mergeCell ref="L193:M193"/>
    <mergeCell ref="N193:Q193"/>
    <mergeCell ref="F183:I183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78:I178"/>
    <mergeCell ref="F179:I179"/>
    <mergeCell ref="F180:I180"/>
    <mergeCell ref="L180:M180"/>
    <mergeCell ref="N180:Q180"/>
    <mergeCell ref="F181:I181"/>
    <mergeCell ref="L181:M181"/>
    <mergeCell ref="N181:Q181"/>
    <mergeCell ref="F182:I182"/>
    <mergeCell ref="F173:I173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F163:I163"/>
    <mergeCell ref="L163:M163"/>
    <mergeCell ref="N163:Q163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L159:M159"/>
    <mergeCell ref="N159:Q159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38:I138"/>
    <mergeCell ref="L138:M138"/>
    <mergeCell ref="N138:Q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27:I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2:I122"/>
    <mergeCell ref="F123:I123"/>
    <mergeCell ref="L123:M123"/>
    <mergeCell ref="N123:Q123"/>
    <mergeCell ref="F124:I124"/>
    <mergeCell ref="F125:I125"/>
    <mergeCell ref="F126:I126"/>
    <mergeCell ref="L126:M126"/>
    <mergeCell ref="N126:Q126"/>
    <mergeCell ref="F117:I117"/>
    <mergeCell ref="F118:I118"/>
    <mergeCell ref="F119:I119"/>
    <mergeCell ref="L119:M119"/>
    <mergeCell ref="N119:Q119"/>
    <mergeCell ref="F120:I120"/>
    <mergeCell ref="L120:M120"/>
    <mergeCell ref="N120:Q120"/>
    <mergeCell ref="F121:I121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113:Q113"/>
    <mergeCell ref="N114:Q114"/>
    <mergeCell ref="N115:Q115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"/>
  <sheetViews>
    <sheetView showGridLines="0" workbookViewId="0">
      <pane ySplit="1" topLeftCell="A115" activePane="bottomLeft" state="frozen"/>
      <selection pane="bottomLeft" activeCell="Q131" sqref="Q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92</v>
      </c>
      <c r="G1" s="17"/>
      <c r="H1" s="267" t="s">
        <v>93</v>
      </c>
      <c r="I1" s="267"/>
      <c r="J1" s="267"/>
      <c r="K1" s="267"/>
      <c r="L1" s="17" t="s">
        <v>94</v>
      </c>
      <c r="M1" s="15"/>
      <c r="N1" s="15"/>
      <c r="O1" s="16" t="s">
        <v>95</v>
      </c>
      <c r="P1" s="15"/>
      <c r="Q1" s="15"/>
      <c r="R1" s="15"/>
      <c r="S1" s="17" t="s">
        <v>96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193" t="s">
        <v>7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S2" s="218" t="s">
        <v>8</v>
      </c>
      <c r="T2" s="219"/>
      <c r="U2" s="219"/>
      <c r="V2" s="219"/>
      <c r="W2" s="219"/>
      <c r="X2" s="219"/>
      <c r="Y2" s="219"/>
      <c r="Z2" s="219"/>
      <c r="AA2" s="219"/>
      <c r="AB2" s="219"/>
      <c r="AC2" s="219"/>
      <c r="AT2" s="21" t="s">
        <v>87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97</v>
      </c>
    </row>
    <row r="4" spans="1:66" ht="36.950000000000003" customHeight="1">
      <c r="B4" s="25"/>
      <c r="C4" s="195" t="s">
        <v>98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17</v>
      </c>
      <c r="E6" s="28"/>
      <c r="F6" s="227" t="str">
        <f>'Rekapitulace stavby'!K6</f>
        <v>Částečné oboustranné stromořadí v ulici Zámecká , Lovosice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8"/>
      <c r="R6" s="26"/>
    </row>
    <row r="7" spans="1:66" s="1" customFormat="1" ht="32.85" customHeight="1">
      <c r="B7" s="35"/>
      <c r="C7" s="36"/>
      <c r="D7" s="31" t="s">
        <v>99</v>
      </c>
      <c r="E7" s="36"/>
      <c r="F7" s="199" t="s">
        <v>445</v>
      </c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36"/>
      <c r="R7" s="37"/>
    </row>
    <row r="8" spans="1:66" s="1" customFormat="1" ht="14.45" customHeight="1">
      <c r="B8" s="35"/>
      <c r="C8" s="36"/>
      <c r="D8" s="32" t="s">
        <v>19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20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21</v>
      </c>
      <c r="E9" s="36"/>
      <c r="F9" s="30" t="s">
        <v>22</v>
      </c>
      <c r="G9" s="36"/>
      <c r="H9" s="36"/>
      <c r="I9" s="36"/>
      <c r="J9" s="36"/>
      <c r="K9" s="36"/>
      <c r="L9" s="36"/>
      <c r="M9" s="32" t="s">
        <v>23</v>
      </c>
      <c r="N9" s="36"/>
      <c r="O9" s="230" t="str">
        <f>'Rekapitulace stavby'!AN8</f>
        <v>6. 6. 2017</v>
      </c>
      <c r="P9" s="230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25</v>
      </c>
      <c r="E11" s="36"/>
      <c r="F11" s="36"/>
      <c r="G11" s="36"/>
      <c r="H11" s="36"/>
      <c r="I11" s="36"/>
      <c r="J11" s="36"/>
      <c r="K11" s="36"/>
      <c r="L11" s="36"/>
      <c r="M11" s="32" t="s">
        <v>26</v>
      </c>
      <c r="N11" s="36"/>
      <c r="O11" s="197" t="str">
        <f>IF('Rekapitulace stavby'!AN10="","",'Rekapitulace stavby'!AN10)</f>
        <v/>
      </c>
      <c r="P11" s="19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27</v>
      </c>
      <c r="N12" s="36"/>
      <c r="O12" s="197" t="str">
        <f>IF('Rekapitulace stavby'!AN11="","",'Rekapitulace stavby'!AN11)</f>
        <v/>
      </c>
      <c r="P12" s="19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28</v>
      </c>
      <c r="E14" s="36"/>
      <c r="F14" s="36"/>
      <c r="G14" s="36"/>
      <c r="H14" s="36"/>
      <c r="I14" s="36"/>
      <c r="J14" s="36"/>
      <c r="K14" s="36"/>
      <c r="L14" s="36"/>
      <c r="M14" s="32" t="s">
        <v>26</v>
      </c>
      <c r="N14" s="36"/>
      <c r="O14" s="197" t="str">
        <f>IF('Rekapitulace stavby'!AN13="","",'Rekapitulace stavby'!AN13)</f>
        <v/>
      </c>
      <c r="P14" s="19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27</v>
      </c>
      <c r="N15" s="36"/>
      <c r="O15" s="197" t="str">
        <f>IF('Rekapitulace stavby'!AN14="","",'Rekapitulace stavby'!AN14)</f>
        <v/>
      </c>
      <c r="P15" s="19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29</v>
      </c>
      <c r="E17" s="36"/>
      <c r="F17" s="36"/>
      <c r="G17" s="36"/>
      <c r="H17" s="36"/>
      <c r="I17" s="36"/>
      <c r="J17" s="36"/>
      <c r="K17" s="36"/>
      <c r="L17" s="36"/>
      <c r="M17" s="32" t="s">
        <v>26</v>
      </c>
      <c r="N17" s="36"/>
      <c r="O17" s="197" t="str">
        <f>IF('Rekapitulace stavby'!AN16="","",'Rekapitulace stavby'!AN16)</f>
        <v/>
      </c>
      <c r="P17" s="19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27</v>
      </c>
      <c r="N18" s="36"/>
      <c r="O18" s="197" t="str">
        <f>IF('Rekapitulace stavby'!AN17="","",'Rekapitulace stavby'!AN17)</f>
        <v/>
      </c>
      <c r="P18" s="19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31</v>
      </c>
      <c r="E20" s="36"/>
      <c r="F20" s="36"/>
      <c r="G20" s="36"/>
      <c r="H20" s="36"/>
      <c r="I20" s="36"/>
      <c r="J20" s="36"/>
      <c r="K20" s="36"/>
      <c r="L20" s="36"/>
      <c r="M20" s="32" t="s">
        <v>26</v>
      </c>
      <c r="N20" s="36"/>
      <c r="O20" s="197" t="str">
        <f>IF('Rekapitulace stavby'!AN19="","",'Rekapitulace stavby'!AN19)</f>
        <v/>
      </c>
      <c r="P20" s="19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27</v>
      </c>
      <c r="N21" s="36"/>
      <c r="O21" s="197" t="str">
        <f>IF('Rekapitulace stavby'!AN20="","",'Rekapitulace stavby'!AN20)</f>
        <v/>
      </c>
      <c r="P21" s="19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00" t="s">
        <v>5</v>
      </c>
      <c r="F24" s="200"/>
      <c r="G24" s="200"/>
      <c r="H24" s="200"/>
      <c r="I24" s="200"/>
      <c r="J24" s="200"/>
      <c r="K24" s="200"/>
      <c r="L24" s="200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101</v>
      </c>
      <c r="E27" s="36"/>
      <c r="F27" s="36"/>
      <c r="G27" s="36"/>
      <c r="H27" s="36"/>
      <c r="I27" s="36"/>
      <c r="J27" s="36"/>
      <c r="K27" s="36"/>
      <c r="L27" s="36"/>
      <c r="M27" s="224">
        <f>N88</f>
        <v>0</v>
      </c>
      <c r="N27" s="224"/>
      <c r="O27" s="224"/>
      <c r="P27" s="224"/>
      <c r="Q27" s="36"/>
      <c r="R27" s="37"/>
    </row>
    <row r="28" spans="2:18" s="1" customFormat="1" ht="14.45" customHeight="1">
      <c r="B28" s="35"/>
      <c r="C28" s="36"/>
      <c r="D28" s="34" t="s">
        <v>102</v>
      </c>
      <c r="E28" s="36"/>
      <c r="F28" s="36"/>
      <c r="G28" s="36"/>
      <c r="H28" s="36"/>
      <c r="I28" s="36"/>
      <c r="J28" s="36"/>
      <c r="K28" s="36"/>
      <c r="L28" s="36"/>
      <c r="M28" s="224">
        <f>N91</f>
        <v>0</v>
      </c>
      <c r="N28" s="224"/>
      <c r="O28" s="224"/>
      <c r="P28" s="22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35</v>
      </c>
      <c r="E30" s="36"/>
      <c r="F30" s="36"/>
      <c r="G30" s="36"/>
      <c r="H30" s="36"/>
      <c r="I30" s="36"/>
      <c r="J30" s="36"/>
      <c r="K30" s="36"/>
      <c r="L30" s="36"/>
      <c r="M30" s="231">
        <f>ROUND(M27+M28,2)</f>
        <v>0</v>
      </c>
      <c r="N30" s="229"/>
      <c r="O30" s="229"/>
      <c r="P30" s="229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36</v>
      </c>
      <c r="E32" s="42" t="s">
        <v>37</v>
      </c>
      <c r="F32" s="43">
        <v>0.21</v>
      </c>
      <c r="G32" s="108" t="s">
        <v>38</v>
      </c>
      <c r="H32" s="232">
        <f>ROUND((SUM(BE91:BE92)+SUM(BE110:BE124)), 2)</f>
        <v>0</v>
      </c>
      <c r="I32" s="229"/>
      <c r="J32" s="229"/>
      <c r="K32" s="36"/>
      <c r="L32" s="36"/>
      <c r="M32" s="232">
        <f>ROUND(ROUND((SUM(BE91:BE92)+SUM(BE110:BE124)), 2)*F32, 2)</f>
        <v>0</v>
      </c>
      <c r="N32" s="229"/>
      <c r="O32" s="229"/>
      <c r="P32" s="229"/>
      <c r="Q32" s="36"/>
      <c r="R32" s="37"/>
    </row>
    <row r="33" spans="2:18" s="1" customFormat="1" ht="14.45" customHeight="1">
      <c r="B33" s="35"/>
      <c r="C33" s="36"/>
      <c r="D33" s="36"/>
      <c r="E33" s="42" t="s">
        <v>39</v>
      </c>
      <c r="F33" s="43">
        <v>0.15</v>
      </c>
      <c r="G33" s="108" t="s">
        <v>38</v>
      </c>
      <c r="H33" s="232">
        <f>ROUND((SUM(BF91:BF92)+SUM(BF110:BF124)), 2)</f>
        <v>0</v>
      </c>
      <c r="I33" s="229"/>
      <c r="J33" s="229"/>
      <c r="K33" s="36"/>
      <c r="L33" s="36"/>
      <c r="M33" s="232">
        <f>ROUND(ROUND((SUM(BF91:BF92)+SUM(BF110:BF124)), 2)*F33, 2)</f>
        <v>0</v>
      </c>
      <c r="N33" s="229"/>
      <c r="O33" s="229"/>
      <c r="P33" s="229"/>
      <c r="Q33" s="36"/>
      <c r="R33" s="37"/>
    </row>
    <row r="34" spans="2:18" s="1" customFormat="1" ht="14.45" hidden="1" customHeight="1">
      <c r="B34" s="35"/>
      <c r="C34" s="36"/>
      <c r="D34" s="36"/>
      <c r="E34" s="42" t="s">
        <v>40</v>
      </c>
      <c r="F34" s="43">
        <v>0.21</v>
      </c>
      <c r="G34" s="108" t="s">
        <v>38</v>
      </c>
      <c r="H34" s="232">
        <f>ROUND((SUM(BG91:BG92)+SUM(BG110:BG124)), 2)</f>
        <v>0</v>
      </c>
      <c r="I34" s="229"/>
      <c r="J34" s="229"/>
      <c r="K34" s="36"/>
      <c r="L34" s="36"/>
      <c r="M34" s="232">
        <v>0</v>
      </c>
      <c r="N34" s="229"/>
      <c r="O34" s="229"/>
      <c r="P34" s="229"/>
      <c r="Q34" s="36"/>
      <c r="R34" s="37"/>
    </row>
    <row r="35" spans="2:18" s="1" customFormat="1" ht="14.45" hidden="1" customHeight="1">
      <c r="B35" s="35"/>
      <c r="C35" s="36"/>
      <c r="D35" s="36"/>
      <c r="E35" s="42" t="s">
        <v>41</v>
      </c>
      <c r="F35" s="43">
        <v>0.15</v>
      </c>
      <c r="G35" s="108" t="s">
        <v>38</v>
      </c>
      <c r="H35" s="232">
        <f>ROUND((SUM(BH91:BH92)+SUM(BH110:BH124)), 2)</f>
        <v>0</v>
      </c>
      <c r="I35" s="229"/>
      <c r="J35" s="229"/>
      <c r="K35" s="36"/>
      <c r="L35" s="36"/>
      <c r="M35" s="232">
        <v>0</v>
      </c>
      <c r="N35" s="229"/>
      <c r="O35" s="229"/>
      <c r="P35" s="229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42</v>
      </c>
      <c r="F36" s="43">
        <v>0</v>
      </c>
      <c r="G36" s="108" t="s">
        <v>38</v>
      </c>
      <c r="H36" s="232">
        <f>ROUND((SUM(BI91:BI92)+SUM(BI110:BI124)), 2)</f>
        <v>0</v>
      </c>
      <c r="I36" s="229"/>
      <c r="J36" s="229"/>
      <c r="K36" s="36"/>
      <c r="L36" s="36"/>
      <c r="M36" s="232">
        <v>0</v>
      </c>
      <c r="N36" s="229"/>
      <c r="O36" s="229"/>
      <c r="P36" s="229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43</v>
      </c>
      <c r="E38" s="75"/>
      <c r="F38" s="75"/>
      <c r="G38" s="110" t="s">
        <v>44</v>
      </c>
      <c r="H38" s="111" t="s">
        <v>45</v>
      </c>
      <c r="I38" s="75"/>
      <c r="J38" s="75"/>
      <c r="K38" s="75"/>
      <c r="L38" s="233">
        <f>SUM(M30:M36)</f>
        <v>0</v>
      </c>
      <c r="M38" s="233"/>
      <c r="N38" s="233"/>
      <c r="O38" s="233"/>
      <c r="P38" s="234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46</v>
      </c>
      <c r="E50" s="51"/>
      <c r="F50" s="51"/>
      <c r="G50" s="51"/>
      <c r="H50" s="52"/>
      <c r="I50" s="36"/>
      <c r="J50" s="50" t="s">
        <v>47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48</v>
      </c>
      <c r="E59" s="56"/>
      <c r="F59" s="56"/>
      <c r="G59" s="57" t="s">
        <v>49</v>
      </c>
      <c r="H59" s="58"/>
      <c r="I59" s="36"/>
      <c r="J59" s="55" t="s">
        <v>48</v>
      </c>
      <c r="K59" s="56"/>
      <c r="L59" s="56"/>
      <c r="M59" s="56"/>
      <c r="N59" s="57" t="s">
        <v>49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50</v>
      </c>
      <c r="E61" s="51"/>
      <c r="F61" s="51"/>
      <c r="G61" s="51"/>
      <c r="H61" s="52"/>
      <c r="I61" s="36"/>
      <c r="J61" s="50" t="s">
        <v>51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48</v>
      </c>
      <c r="E70" s="56"/>
      <c r="F70" s="56"/>
      <c r="G70" s="57" t="s">
        <v>49</v>
      </c>
      <c r="H70" s="58"/>
      <c r="I70" s="36"/>
      <c r="J70" s="55" t="s">
        <v>48</v>
      </c>
      <c r="K70" s="56"/>
      <c r="L70" s="56"/>
      <c r="M70" s="56"/>
      <c r="N70" s="57" t="s">
        <v>49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195" t="s">
        <v>103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17</v>
      </c>
      <c r="D78" s="36"/>
      <c r="E78" s="36"/>
      <c r="F78" s="227" t="str">
        <f>F6</f>
        <v>Částečné oboustranné stromořadí v ulici Zámecká , Lovosice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6"/>
      <c r="R78" s="37"/>
    </row>
    <row r="79" spans="2:18" s="1" customFormat="1" ht="36.950000000000003" customHeight="1">
      <c r="B79" s="35"/>
      <c r="C79" s="69" t="s">
        <v>99</v>
      </c>
      <c r="D79" s="36"/>
      <c r="E79" s="36"/>
      <c r="F79" s="209" t="str">
        <f>F7</f>
        <v>901 - VON</v>
      </c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21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23</v>
      </c>
      <c r="L81" s="36"/>
      <c r="M81" s="230" t="str">
        <f>IF(O9="","",O9)</f>
        <v>6. 6. 2017</v>
      </c>
      <c r="N81" s="230"/>
      <c r="O81" s="230"/>
      <c r="P81" s="230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25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29</v>
      </c>
      <c r="L83" s="36"/>
      <c r="M83" s="197" t="str">
        <f>E18</f>
        <v xml:space="preserve"> </v>
      </c>
      <c r="N83" s="197"/>
      <c r="O83" s="197"/>
      <c r="P83" s="197"/>
      <c r="Q83" s="197"/>
      <c r="R83" s="37"/>
    </row>
    <row r="84" spans="2:47" s="1" customFormat="1" ht="14.45" customHeight="1">
      <c r="B84" s="35"/>
      <c r="C84" s="32" t="s">
        <v>28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31</v>
      </c>
      <c r="L84" s="36"/>
      <c r="M84" s="197" t="str">
        <f>E21</f>
        <v xml:space="preserve"> </v>
      </c>
      <c r="N84" s="197"/>
      <c r="O84" s="197"/>
      <c r="P84" s="197"/>
      <c r="Q84" s="19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35" t="s">
        <v>104</v>
      </c>
      <c r="D86" s="236"/>
      <c r="E86" s="236"/>
      <c r="F86" s="236"/>
      <c r="G86" s="236"/>
      <c r="H86" s="104"/>
      <c r="I86" s="104"/>
      <c r="J86" s="104"/>
      <c r="K86" s="104"/>
      <c r="L86" s="104"/>
      <c r="M86" s="104"/>
      <c r="N86" s="235" t="s">
        <v>105</v>
      </c>
      <c r="O86" s="236"/>
      <c r="P86" s="236"/>
      <c r="Q86" s="236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106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14">
        <f>N110</f>
        <v>0</v>
      </c>
      <c r="O88" s="237"/>
      <c r="P88" s="237"/>
      <c r="Q88" s="237"/>
      <c r="R88" s="37"/>
      <c r="AU88" s="21" t="s">
        <v>107</v>
      </c>
    </row>
    <row r="89" spans="2:47" s="6" customFormat="1" ht="24.95" customHeight="1">
      <c r="B89" s="113"/>
      <c r="C89" s="114"/>
      <c r="D89" s="115" t="s">
        <v>446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8">
        <f>N111</f>
        <v>0</v>
      </c>
      <c r="O89" s="239"/>
      <c r="P89" s="239"/>
      <c r="Q89" s="239"/>
      <c r="R89" s="116"/>
    </row>
    <row r="90" spans="2:47" s="1" customFormat="1" ht="21.75" customHeight="1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7"/>
    </row>
    <row r="91" spans="2:47" s="1" customFormat="1" ht="29.25" customHeight="1">
      <c r="B91" s="35"/>
      <c r="C91" s="112" t="s">
        <v>114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237">
        <v>0</v>
      </c>
      <c r="O91" s="242"/>
      <c r="P91" s="242"/>
      <c r="Q91" s="242"/>
      <c r="R91" s="37"/>
      <c r="T91" s="121"/>
      <c r="U91" s="122" t="s">
        <v>36</v>
      </c>
    </row>
    <row r="92" spans="2:47" s="1" customFormat="1" ht="18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2:47" s="1" customFormat="1" ht="29.25" customHeight="1">
      <c r="B93" s="35"/>
      <c r="C93" s="103" t="s">
        <v>91</v>
      </c>
      <c r="D93" s="104"/>
      <c r="E93" s="104"/>
      <c r="F93" s="104"/>
      <c r="G93" s="104"/>
      <c r="H93" s="104"/>
      <c r="I93" s="104"/>
      <c r="J93" s="104"/>
      <c r="K93" s="104"/>
      <c r="L93" s="217">
        <f>ROUND(SUM(N88+N91),2)</f>
        <v>0</v>
      </c>
      <c r="M93" s="217"/>
      <c r="N93" s="217"/>
      <c r="O93" s="217"/>
      <c r="P93" s="217"/>
      <c r="Q93" s="217"/>
      <c r="R93" s="37"/>
    </row>
    <row r="94" spans="2:47" s="1" customFormat="1" ht="6.95" customHeight="1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</row>
    <row r="98" spans="2:65" s="1" customFormat="1" ht="6.95" customHeight="1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</row>
    <row r="99" spans="2:65" s="1" customFormat="1" ht="36.950000000000003" customHeight="1">
      <c r="B99" s="35"/>
      <c r="C99" s="195" t="s">
        <v>115</v>
      </c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37"/>
    </row>
    <row r="100" spans="2:65" s="1" customFormat="1" ht="6.9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30" customHeight="1">
      <c r="B101" s="35"/>
      <c r="C101" s="32" t="s">
        <v>17</v>
      </c>
      <c r="D101" s="36"/>
      <c r="E101" s="36"/>
      <c r="F101" s="227" t="str">
        <f>F6</f>
        <v>Částečné oboustranné stromořadí v ulici Zámecká , Lovosice</v>
      </c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36"/>
      <c r="R101" s="37"/>
    </row>
    <row r="102" spans="2:65" s="1" customFormat="1" ht="36.950000000000003" customHeight="1">
      <c r="B102" s="35"/>
      <c r="C102" s="69" t="s">
        <v>99</v>
      </c>
      <c r="D102" s="36"/>
      <c r="E102" s="36"/>
      <c r="F102" s="209" t="str">
        <f>F7</f>
        <v>901 - VON</v>
      </c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36"/>
      <c r="R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18" customHeight="1">
      <c r="B104" s="35"/>
      <c r="C104" s="32" t="s">
        <v>21</v>
      </c>
      <c r="D104" s="36"/>
      <c r="E104" s="36"/>
      <c r="F104" s="30" t="str">
        <f>F9</f>
        <v xml:space="preserve"> </v>
      </c>
      <c r="G104" s="36"/>
      <c r="H104" s="36"/>
      <c r="I104" s="36"/>
      <c r="J104" s="36"/>
      <c r="K104" s="32" t="s">
        <v>23</v>
      </c>
      <c r="L104" s="36"/>
      <c r="M104" s="230" t="str">
        <f>IF(O9="","",O9)</f>
        <v>6. 6. 2017</v>
      </c>
      <c r="N104" s="230"/>
      <c r="O104" s="230"/>
      <c r="P104" s="230"/>
      <c r="Q104" s="36"/>
      <c r="R104" s="37"/>
    </row>
    <row r="105" spans="2:65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15">
      <c r="B106" s="35"/>
      <c r="C106" s="32" t="s">
        <v>25</v>
      </c>
      <c r="D106" s="36"/>
      <c r="E106" s="36"/>
      <c r="F106" s="30" t="str">
        <f>E12</f>
        <v xml:space="preserve"> </v>
      </c>
      <c r="G106" s="36"/>
      <c r="H106" s="36"/>
      <c r="I106" s="36"/>
      <c r="J106" s="36"/>
      <c r="K106" s="32" t="s">
        <v>29</v>
      </c>
      <c r="L106" s="36"/>
      <c r="M106" s="197" t="str">
        <f>E18</f>
        <v xml:space="preserve"> </v>
      </c>
      <c r="N106" s="197"/>
      <c r="O106" s="197"/>
      <c r="P106" s="197"/>
      <c r="Q106" s="197"/>
      <c r="R106" s="37"/>
    </row>
    <row r="107" spans="2:65" s="1" customFormat="1" ht="14.45" customHeight="1">
      <c r="B107" s="35"/>
      <c r="C107" s="32" t="s">
        <v>28</v>
      </c>
      <c r="D107" s="36"/>
      <c r="E107" s="36"/>
      <c r="F107" s="30" t="str">
        <f>IF(E15="","",E15)</f>
        <v xml:space="preserve"> </v>
      </c>
      <c r="G107" s="36"/>
      <c r="H107" s="36"/>
      <c r="I107" s="36"/>
      <c r="J107" s="36"/>
      <c r="K107" s="32" t="s">
        <v>31</v>
      </c>
      <c r="L107" s="36"/>
      <c r="M107" s="197" t="str">
        <f>E21</f>
        <v xml:space="preserve"> </v>
      </c>
      <c r="N107" s="197"/>
      <c r="O107" s="197"/>
      <c r="P107" s="197"/>
      <c r="Q107" s="197"/>
      <c r="R107" s="37"/>
    </row>
    <row r="108" spans="2:65" s="1" customFormat="1" ht="10.3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8" customFormat="1" ht="29.25" customHeight="1">
      <c r="B109" s="123"/>
      <c r="C109" s="124" t="s">
        <v>116</v>
      </c>
      <c r="D109" s="125" t="s">
        <v>117</v>
      </c>
      <c r="E109" s="125" t="s">
        <v>54</v>
      </c>
      <c r="F109" s="243" t="s">
        <v>118</v>
      </c>
      <c r="G109" s="243"/>
      <c r="H109" s="243"/>
      <c r="I109" s="243"/>
      <c r="J109" s="125" t="s">
        <v>119</v>
      </c>
      <c r="K109" s="125" t="s">
        <v>120</v>
      </c>
      <c r="L109" s="244" t="s">
        <v>121</v>
      </c>
      <c r="M109" s="244"/>
      <c r="N109" s="243" t="s">
        <v>105</v>
      </c>
      <c r="O109" s="243"/>
      <c r="P109" s="243"/>
      <c r="Q109" s="245"/>
      <c r="R109" s="126"/>
      <c r="T109" s="76" t="s">
        <v>122</v>
      </c>
      <c r="U109" s="77" t="s">
        <v>36</v>
      </c>
      <c r="V109" s="77" t="s">
        <v>123</v>
      </c>
      <c r="W109" s="77" t="s">
        <v>124</v>
      </c>
      <c r="X109" s="77" t="s">
        <v>125</v>
      </c>
      <c r="Y109" s="77" t="s">
        <v>126</v>
      </c>
      <c r="Z109" s="77" t="s">
        <v>127</v>
      </c>
      <c r="AA109" s="78" t="s">
        <v>128</v>
      </c>
    </row>
    <row r="110" spans="2:65" s="1" customFormat="1" ht="29.25" customHeight="1">
      <c r="B110" s="35"/>
      <c r="C110" s="80" t="s">
        <v>101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48">
        <f>BK110</f>
        <v>0</v>
      </c>
      <c r="O110" s="249"/>
      <c r="P110" s="249"/>
      <c r="Q110" s="249"/>
      <c r="R110" s="37"/>
      <c r="T110" s="79"/>
      <c r="U110" s="51"/>
      <c r="V110" s="51"/>
      <c r="W110" s="127">
        <f>W111</f>
        <v>0</v>
      </c>
      <c r="X110" s="51"/>
      <c r="Y110" s="127">
        <f>Y111</f>
        <v>0</v>
      </c>
      <c r="Z110" s="51"/>
      <c r="AA110" s="128">
        <f>AA111</f>
        <v>0</v>
      </c>
      <c r="AT110" s="21" t="s">
        <v>71</v>
      </c>
      <c r="AU110" s="21" t="s">
        <v>107</v>
      </c>
      <c r="BK110" s="129">
        <f>BK111</f>
        <v>0</v>
      </c>
    </row>
    <row r="111" spans="2:65" s="9" customFormat="1" ht="37.35" customHeight="1">
      <c r="B111" s="130"/>
      <c r="C111" s="131"/>
      <c r="D111" s="132" t="s">
        <v>446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270">
        <f>BK111</f>
        <v>0</v>
      </c>
      <c r="O111" s="271"/>
      <c r="P111" s="271"/>
      <c r="Q111" s="271"/>
      <c r="R111" s="133"/>
      <c r="T111" s="134"/>
      <c r="U111" s="131"/>
      <c r="V111" s="131"/>
      <c r="W111" s="135">
        <f>SUM(W112:W124)</f>
        <v>0</v>
      </c>
      <c r="X111" s="131"/>
      <c r="Y111" s="135">
        <f>SUM(Y112:Y124)</f>
        <v>0</v>
      </c>
      <c r="Z111" s="131"/>
      <c r="AA111" s="136">
        <f>SUM(AA112:AA124)</f>
        <v>0</v>
      </c>
      <c r="AR111" s="137" t="s">
        <v>154</v>
      </c>
      <c r="AT111" s="138" t="s">
        <v>71</v>
      </c>
      <c r="AU111" s="138" t="s">
        <v>72</v>
      </c>
      <c r="AY111" s="137" t="s">
        <v>129</v>
      </c>
      <c r="BK111" s="139">
        <f>SUM(BK112:BK124)</f>
        <v>0</v>
      </c>
    </row>
    <row r="112" spans="2:65" s="1" customFormat="1" ht="31.5" customHeight="1">
      <c r="B112" s="141"/>
      <c r="C112" s="142" t="s">
        <v>80</v>
      </c>
      <c r="D112" s="142" t="s">
        <v>130</v>
      </c>
      <c r="E112" s="143" t="s">
        <v>447</v>
      </c>
      <c r="F112" s="246" t="s">
        <v>448</v>
      </c>
      <c r="G112" s="246"/>
      <c r="H112" s="246"/>
      <c r="I112" s="246"/>
      <c r="J112" s="144" t="s">
        <v>221</v>
      </c>
      <c r="K112" s="145">
        <v>1</v>
      </c>
      <c r="L112" s="247"/>
      <c r="M112" s="247"/>
      <c r="N112" s="247">
        <f t="shared" ref="N112:N124" si="0">ROUND(L112*K112,2)</f>
        <v>0</v>
      </c>
      <c r="O112" s="247"/>
      <c r="P112" s="247"/>
      <c r="Q112" s="247"/>
      <c r="R112" s="146"/>
      <c r="T112" s="147" t="s">
        <v>5</v>
      </c>
      <c r="U112" s="44" t="s">
        <v>37</v>
      </c>
      <c r="V112" s="148">
        <v>0</v>
      </c>
      <c r="W112" s="148">
        <f t="shared" ref="W112:W124" si="1">V112*K112</f>
        <v>0</v>
      </c>
      <c r="X112" s="148">
        <v>0</v>
      </c>
      <c r="Y112" s="148">
        <f t="shared" ref="Y112:Y124" si="2">X112*K112</f>
        <v>0</v>
      </c>
      <c r="Z112" s="148">
        <v>0</v>
      </c>
      <c r="AA112" s="149">
        <f t="shared" ref="AA112:AA124" si="3">Z112*K112</f>
        <v>0</v>
      </c>
      <c r="AR112" s="21" t="s">
        <v>449</v>
      </c>
      <c r="AT112" s="21" t="s">
        <v>130</v>
      </c>
      <c r="AU112" s="21" t="s">
        <v>80</v>
      </c>
      <c r="AY112" s="21" t="s">
        <v>129</v>
      </c>
      <c r="BE112" s="150">
        <f t="shared" ref="BE112:BE124" si="4">IF(U112="základní",N112,0)</f>
        <v>0</v>
      </c>
      <c r="BF112" s="150">
        <f t="shared" ref="BF112:BF124" si="5">IF(U112="snížená",N112,0)</f>
        <v>0</v>
      </c>
      <c r="BG112" s="150">
        <f t="shared" ref="BG112:BG124" si="6">IF(U112="zákl. přenesená",N112,0)</f>
        <v>0</v>
      </c>
      <c r="BH112" s="150">
        <f t="shared" ref="BH112:BH124" si="7">IF(U112="sníž. přenesená",N112,0)</f>
        <v>0</v>
      </c>
      <c r="BI112" s="150">
        <f t="shared" ref="BI112:BI124" si="8">IF(U112="nulová",N112,0)</f>
        <v>0</v>
      </c>
      <c r="BJ112" s="21" t="s">
        <v>80</v>
      </c>
      <c r="BK112" s="150">
        <f t="shared" ref="BK112:BK124" si="9">ROUND(L112*K112,2)</f>
        <v>0</v>
      </c>
      <c r="BL112" s="21" t="s">
        <v>449</v>
      </c>
      <c r="BM112" s="21" t="s">
        <v>450</v>
      </c>
    </row>
    <row r="113" spans="2:65" s="1" customFormat="1" ht="31.5" customHeight="1">
      <c r="B113" s="141"/>
      <c r="C113" s="142" t="s">
        <v>97</v>
      </c>
      <c r="D113" s="142" t="s">
        <v>130</v>
      </c>
      <c r="E113" s="143" t="s">
        <v>451</v>
      </c>
      <c r="F113" s="246" t="s">
        <v>452</v>
      </c>
      <c r="G113" s="246"/>
      <c r="H113" s="246"/>
      <c r="I113" s="246"/>
      <c r="J113" s="144" t="s">
        <v>221</v>
      </c>
      <c r="K113" s="145">
        <v>1</v>
      </c>
      <c r="L113" s="247"/>
      <c r="M113" s="247"/>
      <c r="N113" s="247">
        <f t="shared" si="0"/>
        <v>0</v>
      </c>
      <c r="O113" s="247"/>
      <c r="P113" s="247"/>
      <c r="Q113" s="247"/>
      <c r="R113" s="146"/>
      <c r="T113" s="147" t="s">
        <v>5</v>
      </c>
      <c r="U113" s="44" t="s">
        <v>37</v>
      </c>
      <c r="V113" s="148">
        <v>0</v>
      </c>
      <c r="W113" s="148">
        <f t="shared" si="1"/>
        <v>0</v>
      </c>
      <c r="X113" s="148">
        <v>0</v>
      </c>
      <c r="Y113" s="148">
        <f t="shared" si="2"/>
        <v>0</v>
      </c>
      <c r="Z113" s="148">
        <v>0</v>
      </c>
      <c r="AA113" s="149">
        <f t="shared" si="3"/>
        <v>0</v>
      </c>
      <c r="AR113" s="21" t="s">
        <v>449</v>
      </c>
      <c r="AT113" s="21" t="s">
        <v>130</v>
      </c>
      <c r="AU113" s="21" t="s">
        <v>80</v>
      </c>
      <c r="AY113" s="21" t="s">
        <v>129</v>
      </c>
      <c r="BE113" s="150">
        <f t="shared" si="4"/>
        <v>0</v>
      </c>
      <c r="BF113" s="150">
        <f t="shared" si="5"/>
        <v>0</v>
      </c>
      <c r="BG113" s="150">
        <f t="shared" si="6"/>
        <v>0</v>
      </c>
      <c r="BH113" s="150">
        <f t="shared" si="7"/>
        <v>0</v>
      </c>
      <c r="BI113" s="150">
        <f t="shared" si="8"/>
        <v>0</v>
      </c>
      <c r="BJ113" s="21" t="s">
        <v>80</v>
      </c>
      <c r="BK113" s="150">
        <f t="shared" si="9"/>
        <v>0</v>
      </c>
      <c r="BL113" s="21" t="s">
        <v>449</v>
      </c>
      <c r="BM113" s="21" t="s">
        <v>453</v>
      </c>
    </row>
    <row r="114" spans="2:65" s="1" customFormat="1" ht="22.5" customHeight="1">
      <c r="B114" s="141"/>
      <c r="C114" s="142" t="s">
        <v>145</v>
      </c>
      <c r="D114" s="142" t="s">
        <v>130</v>
      </c>
      <c r="E114" s="143" t="s">
        <v>454</v>
      </c>
      <c r="F114" s="246" t="s">
        <v>455</v>
      </c>
      <c r="G114" s="246"/>
      <c r="H114" s="246"/>
      <c r="I114" s="246"/>
      <c r="J114" s="144" t="s">
        <v>221</v>
      </c>
      <c r="K114" s="145">
        <v>1</v>
      </c>
      <c r="L114" s="247"/>
      <c r="M114" s="247"/>
      <c r="N114" s="247">
        <f t="shared" si="0"/>
        <v>0</v>
      </c>
      <c r="O114" s="247"/>
      <c r="P114" s="247"/>
      <c r="Q114" s="247"/>
      <c r="R114" s="146"/>
      <c r="T114" s="147" t="s">
        <v>5</v>
      </c>
      <c r="U114" s="44" t="s">
        <v>37</v>
      </c>
      <c r="V114" s="148">
        <v>0</v>
      </c>
      <c r="W114" s="148">
        <f t="shared" si="1"/>
        <v>0</v>
      </c>
      <c r="X114" s="148">
        <v>0</v>
      </c>
      <c r="Y114" s="148">
        <f t="shared" si="2"/>
        <v>0</v>
      </c>
      <c r="Z114" s="148">
        <v>0</v>
      </c>
      <c r="AA114" s="149">
        <f t="shared" si="3"/>
        <v>0</v>
      </c>
      <c r="AR114" s="21" t="s">
        <v>449</v>
      </c>
      <c r="AT114" s="21" t="s">
        <v>130</v>
      </c>
      <c r="AU114" s="21" t="s">
        <v>80</v>
      </c>
      <c r="AY114" s="21" t="s">
        <v>129</v>
      </c>
      <c r="BE114" s="150">
        <f t="shared" si="4"/>
        <v>0</v>
      </c>
      <c r="BF114" s="150">
        <f t="shared" si="5"/>
        <v>0</v>
      </c>
      <c r="BG114" s="150">
        <f t="shared" si="6"/>
        <v>0</v>
      </c>
      <c r="BH114" s="150">
        <f t="shared" si="7"/>
        <v>0</v>
      </c>
      <c r="BI114" s="150">
        <f t="shared" si="8"/>
        <v>0</v>
      </c>
      <c r="BJ114" s="21" t="s">
        <v>80</v>
      </c>
      <c r="BK114" s="150">
        <f t="shared" si="9"/>
        <v>0</v>
      </c>
      <c r="BL114" s="21" t="s">
        <v>449</v>
      </c>
      <c r="BM114" s="21" t="s">
        <v>456</v>
      </c>
    </row>
    <row r="115" spans="2:65" s="1" customFormat="1" ht="31.5" customHeight="1">
      <c r="B115" s="141"/>
      <c r="C115" s="142" t="s">
        <v>134</v>
      </c>
      <c r="D115" s="142" t="s">
        <v>130</v>
      </c>
      <c r="E115" s="143" t="s">
        <v>457</v>
      </c>
      <c r="F115" s="246" t="s">
        <v>458</v>
      </c>
      <c r="G115" s="246"/>
      <c r="H115" s="246"/>
      <c r="I115" s="246"/>
      <c r="J115" s="144" t="s">
        <v>221</v>
      </c>
      <c r="K115" s="145">
        <v>1</v>
      </c>
      <c r="L115" s="247"/>
      <c r="M115" s="247"/>
      <c r="N115" s="247">
        <f t="shared" si="0"/>
        <v>0</v>
      </c>
      <c r="O115" s="247"/>
      <c r="P115" s="247"/>
      <c r="Q115" s="247"/>
      <c r="R115" s="146"/>
      <c r="T115" s="147" t="s">
        <v>5</v>
      </c>
      <c r="U115" s="44" t="s">
        <v>37</v>
      </c>
      <c r="V115" s="148">
        <v>0</v>
      </c>
      <c r="W115" s="148">
        <f t="shared" si="1"/>
        <v>0</v>
      </c>
      <c r="X115" s="148">
        <v>0</v>
      </c>
      <c r="Y115" s="148">
        <f t="shared" si="2"/>
        <v>0</v>
      </c>
      <c r="Z115" s="148">
        <v>0</v>
      </c>
      <c r="AA115" s="149">
        <f t="shared" si="3"/>
        <v>0</v>
      </c>
      <c r="AR115" s="21" t="s">
        <v>449</v>
      </c>
      <c r="AT115" s="21" t="s">
        <v>130</v>
      </c>
      <c r="AU115" s="21" t="s">
        <v>80</v>
      </c>
      <c r="AY115" s="21" t="s">
        <v>129</v>
      </c>
      <c r="BE115" s="150">
        <f t="shared" si="4"/>
        <v>0</v>
      </c>
      <c r="BF115" s="150">
        <f t="shared" si="5"/>
        <v>0</v>
      </c>
      <c r="BG115" s="150">
        <f t="shared" si="6"/>
        <v>0</v>
      </c>
      <c r="BH115" s="150">
        <f t="shared" si="7"/>
        <v>0</v>
      </c>
      <c r="BI115" s="150">
        <f t="shared" si="8"/>
        <v>0</v>
      </c>
      <c r="BJ115" s="21" t="s">
        <v>80</v>
      </c>
      <c r="BK115" s="150">
        <f t="shared" si="9"/>
        <v>0</v>
      </c>
      <c r="BL115" s="21" t="s">
        <v>449</v>
      </c>
      <c r="BM115" s="21" t="s">
        <v>459</v>
      </c>
    </row>
    <row r="116" spans="2:65" s="1" customFormat="1" ht="31.5" customHeight="1">
      <c r="B116" s="141"/>
      <c r="C116" s="142" t="s">
        <v>154</v>
      </c>
      <c r="D116" s="142" t="s">
        <v>130</v>
      </c>
      <c r="E116" s="143" t="s">
        <v>460</v>
      </c>
      <c r="F116" s="246" t="s">
        <v>461</v>
      </c>
      <c r="G116" s="246"/>
      <c r="H116" s="246"/>
      <c r="I116" s="246"/>
      <c r="J116" s="144" t="s">
        <v>221</v>
      </c>
      <c r="K116" s="145">
        <v>1</v>
      </c>
      <c r="L116" s="247"/>
      <c r="M116" s="247"/>
      <c r="N116" s="247">
        <f t="shared" si="0"/>
        <v>0</v>
      </c>
      <c r="O116" s="247"/>
      <c r="P116" s="247"/>
      <c r="Q116" s="247"/>
      <c r="R116" s="146"/>
      <c r="T116" s="147" t="s">
        <v>5</v>
      </c>
      <c r="U116" s="44" t="s">
        <v>37</v>
      </c>
      <c r="V116" s="148">
        <v>0</v>
      </c>
      <c r="W116" s="148">
        <f t="shared" si="1"/>
        <v>0</v>
      </c>
      <c r="X116" s="148">
        <v>0</v>
      </c>
      <c r="Y116" s="148">
        <f t="shared" si="2"/>
        <v>0</v>
      </c>
      <c r="Z116" s="148">
        <v>0</v>
      </c>
      <c r="AA116" s="149">
        <f t="shared" si="3"/>
        <v>0</v>
      </c>
      <c r="AR116" s="21" t="s">
        <v>449</v>
      </c>
      <c r="AT116" s="21" t="s">
        <v>130</v>
      </c>
      <c r="AU116" s="21" t="s">
        <v>80</v>
      </c>
      <c r="AY116" s="21" t="s">
        <v>129</v>
      </c>
      <c r="BE116" s="150">
        <f t="shared" si="4"/>
        <v>0</v>
      </c>
      <c r="BF116" s="150">
        <f t="shared" si="5"/>
        <v>0</v>
      </c>
      <c r="BG116" s="150">
        <f t="shared" si="6"/>
        <v>0</v>
      </c>
      <c r="BH116" s="150">
        <f t="shared" si="7"/>
        <v>0</v>
      </c>
      <c r="BI116" s="150">
        <f t="shared" si="8"/>
        <v>0</v>
      </c>
      <c r="BJ116" s="21" t="s">
        <v>80</v>
      </c>
      <c r="BK116" s="150">
        <f t="shared" si="9"/>
        <v>0</v>
      </c>
      <c r="BL116" s="21" t="s">
        <v>449</v>
      </c>
      <c r="BM116" s="21" t="s">
        <v>462</v>
      </c>
    </row>
    <row r="117" spans="2:65" s="1" customFormat="1" ht="31.5" customHeight="1">
      <c r="B117" s="141"/>
      <c r="C117" s="142" t="s">
        <v>165</v>
      </c>
      <c r="D117" s="142" t="s">
        <v>130</v>
      </c>
      <c r="E117" s="143" t="s">
        <v>463</v>
      </c>
      <c r="F117" s="246" t="s">
        <v>464</v>
      </c>
      <c r="G117" s="246"/>
      <c r="H117" s="246"/>
      <c r="I117" s="246"/>
      <c r="J117" s="144" t="s">
        <v>221</v>
      </c>
      <c r="K117" s="145">
        <v>1</v>
      </c>
      <c r="L117" s="247"/>
      <c r="M117" s="247"/>
      <c r="N117" s="247">
        <f t="shared" si="0"/>
        <v>0</v>
      </c>
      <c r="O117" s="247"/>
      <c r="P117" s="247"/>
      <c r="Q117" s="247"/>
      <c r="R117" s="146"/>
      <c r="T117" s="147" t="s">
        <v>5</v>
      </c>
      <c r="U117" s="44" t="s">
        <v>37</v>
      </c>
      <c r="V117" s="148">
        <v>0</v>
      </c>
      <c r="W117" s="148">
        <f t="shared" si="1"/>
        <v>0</v>
      </c>
      <c r="X117" s="148">
        <v>0</v>
      </c>
      <c r="Y117" s="148">
        <f t="shared" si="2"/>
        <v>0</v>
      </c>
      <c r="Z117" s="148">
        <v>0</v>
      </c>
      <c r="AA117" s="149">
        <f t="shared" si="3"/>
        <v>0</v>
      </c>
      <c r="AR117" s="21" t="s">
        <v>449</v>
      </c>
      <c r="AT117" s="21" t="s">
        <v>130</v>
      </c>
      <c r="AU117" s="21" t="s">
        <v>80</v>
      </c>
      <c r="AY117" s="21" t="s">
        <v>129</v>
      </c>
      <c r="BE117" s="150">
        <f t="shared" si="4"/>
        <v>0</v>
      </c>
      <c r="BF117" s="150">
        <f t="shared" si="5"/>
        <v>0</v>
      </c>
      <c r="BG117" s="150">
        <f t="shared" si="6"/>
        <v>0</v>
      </c>
      <c r="BH117" s="150">
        <f t="shared" si="7"/>
        <v>0</v>
      </c>
      <c r="BI117" s="150">
        <f t="shared" si="8"/>
        <v>0</v>
      </c>
      <c r="BJ117" s="21" t="s">
        <v>80</v>
      </c>
      <c r="BK117" s="150">
        <f t="shared" si="9"/>
        <v>0</v>
      </c>
      <c r="BL117" s="21" t="s">
        <v>449</v>
      </c>
      <c r="BM117" s="21" t="s">
        <v>465</v>
      </c>
    </row>
    <row r="118" spans="2:65" s="1" customFormat="1" ht="22.5" customHeight="1">
      <c r="B118" s="141"/>
      <c r="C118" s="142" t="s">
        <v>170</v>
      </c>
      <c r="D118" s="142" t="s">
        <v>130</v>
      </c>
      <c r="E118" s="143" t="s">
        <v>466</v>
      </c>
      <c r="F118" s="246" t="s">
        <v>467</v>
      </c>
      <c r="G118" s="246"/>
      <c r="H118" s="246"/>
      <c r="I118" s="246"/>
      <c r="J118" s="144" t="s">
        <v>221</v>
      </c>
      <c r="K118" s="145">
        <v>1</v>
      </c>
      <c r="L118" s="247"/>
      <c r="M118" s="247"/>
      <c r="N118" s="247">
        <f t="shared" si="0"/>
        <v>0</v>
      </c>
      <c r="O118" s="247"/>
      <c r="P118" s="247"/>
      <c r="Q118" s="247"/>
      <c r="R118" s="146"/>
      <c r="T118" s="147" t="s">
        <v>5</v>
      </c>
      <c r="U118" s="44" t="s">
        <v>37</v>
      </c>
      <c r="V118" s="148">
        <v>0</v>
      </c>
      <c r="W118" s="148">
        <f t="shared" si="1"/>
        <v>0</v>
      </c>
      <c r="X118" s="148">
        <v>0</v>
      </c>
      <c r="Y118" s="148">
        <f t="shared" si="2"/>
        <v>0</v>
      </c>
      <c r="Z118" s="148">
        <v>0</v>
      </c>
      <c r="AA118" s="149">
        <f t="shared" si="3"/>
        <v>0</v>
      </c>
      <c r="AR118" s="21" t="s">
        <v>449</v>
      </c>
      <c r="AT118" s="21" t="s">
        <v>130</v>
      </c>
      <c r="AU118" s="21" t="s">
        <v>80</v>
      </c>
      <c r="AY118" s="21" t="s">
        <v>129</v>
      </c>
      <c r="BE118" s="150">
        <f t="shared" si="4"/>
        <v>0</v>
      </c>
      <c r="BF118" s="150">
        <f t="shared" si="5"/>
        <v>0</v>
      </c>
      <c r="BG118" s="150">
        <f t="shared" si="6"/>
        <v>0</v>
      </c>
      <c r="BH118" s="150">
        <f t="shared" si="7"/>
        <v>0</v>
      </c>
      <c r="BI118" s="150">
        <f t="shared" si="8"/>
        <v>0</v>
      </c>
      <c r="BJ118" s="21" t="s">
        <v>80</v>
      </c>
      <c r="BK118" s="150">
        <f t="shared" si="9"/>
        <v>0</v>
      </c>
      <c r="BL118" s="21" t="s">
        <v>449</v>
      </c>
      <c r="BM118" s="21" t="s">
        <v>468</v>
      </c>
    </row>
    <row r="119" spans="2:65" s="1" customFormat="1" ht="22.5" customHeight="1">
      <c r="B119" s="141"/>
      <c r="C119" s="142" t="s">
        <v>175</v>
      </c>
      <c r="D119" s="142" t="s">
        <v>130</v>
      </c>
      <c r="E119" s="143" t="s">
        <v>469</v>
      </c>
      <c r="F119" s="246" t="s">
        <v>470</v>
      </c>
      <c r="G119" s="246"/>
      <c r="H119" s="246"/>
      <c r="I119" s="246"/>
      <c r="J119" s="144" t="s">
        <v>221</v>
      </c>
      <c r="K119" s="145">
        <v>1</v>
      </c>
      <c r="L119" s="247"/>
      <c r="M119" s="247"/>
      <c r="N119" s="247">
        <f t="shared" si="0"/>
        <v>0</v>
      </c>
      <c r="O119" s="247"/>
      <c r="P119" s="247"/>
      <c r="Q119" s="247"/>
      <c r="R119" s="146"/>
      <c r="T119" s="147" t="s">
        <v>5</v>
      </c>
      <c r="U119" s="44" t="s">
        <v>37</v>
      </c>
      <c r="V119" s="148">
        <v>0</v>
      </c>
      <c r="W119" s="148">
        <f t="shared" si="1"/>
        <v>0</v>
      </c>
      <c r="X119" s="148">
        <v>0</v>
      </c>
      <c r="Y119" s="148">
        <f t="shared" si="2"/>
        <v>0</v>
      </c>
      <c r="Z119" s="148">
        <v>0</v>
      </c>
      <c r="AA119" s="149">
        <f t="shared" si="3"/>
        <v>0</v>
      </c>
      <c r="AR119" s="21" t="s">
        <v>449</v>
      </c>
      <c r="AT119" s="21" t="s">
        <v>130</v>
      </c>
      <c r="AU119" s="21" t="s">
        <v>80</v>
      </c>
      <c r="AY119" s="21" t="s">
        <v>129</v>
      </c>
      <c r="BE119" s="150">
        <f t="shared" si="4"/>
        <v>0</v>
      </c>
      <c r="BF119" s="150">
        <f t="shared" si="5"/>
        <v>0</v>
      </c>
      <c r="BG119" s="150">
        <f t="shared" si="6"/>
        <v>0</v>
      </c>
      <c r="BH119" s="150">
        <f t="shared" si="7"/>
        <v>0</v>
      </c>
      <c r="BI119" s="150">
        <f t="shared" si="8"/>
        <v>0</v>
      </c>
      <c r="BJ119" s="21" t="s">
        <v>80</v>
      </c>
      <c r="BK119" s="150">
        <f t="shared" si="9"/>
        <v>0</v>
      </c>
      <c r="BL119" s="21" t="s">
        <v>449</v>
      </c>
      <c r="BM119" s="21" t="s">
        <v>471</v>
      </c>
    </row>
    <row r="120" spans="2:65" s="1" customFormat="1" ht="31.5" customHeight="1">
      <c r="B120" s="141"/>
      <c r="C120" s="142" t="s">
        <v>179</v>
      </c>
      <c r="D120" s="142" t="s">
        <v>130</v>
      </c>
      <c r="E120" s="143" t="s">
        <v>472</v>
      </c>
      <c r="F120" s="246" t="s">
        <v>473</v>
      </c>
      <c r="G120" s="246"/>
      <c r="H120" s="246"/>
      <c r="I120" s="246"/>
      <c r="J120" s="144" t="s">
        <v>221</v>
      </c>
      <c r="K120" s="145">
        <v>1</v>
      </c>
      <c r="L120" s="247"/>
      <c r="M120" s="247"/>
      <c r="N120" s="247">
        <f t="shared" si="0"/>
        <v>0</v>
      </c>
      <c r="O120" s="247"/>
      <c r="P120" s="247"/>
      <c r="Q120" s="247"/>
      <c r="R120" s="146"/>
      <c r="T120" s="147" t="s">
        <v>5</v>
      </c>
      <c r="U120" s="44" t="s">
        <v>37</v>
      </c>
      <c r="V120" s="148">
        <v>0</v>
      </c>
      <c r="W120" s="148">
        <f t="shared" si="1"/>
        <v>0</v>
      </c>
      <c r="X120" s="148">
        <v>0</v>
      </c>
      <c r="Y120" s="148">
        <f t="shared" si="2"/>
        <v>0</v>
      </c>
      <c r="Z120" s="148">
        <v>0</v>
      </c>
      <c r="AA120" s="149">
        <f t="shared" si="3"/>
        <v>0</v>
      </c>
      <c r="AR120" s="21" t="s">
        <v>449</v>
      </c>
      <c r="AT120" s="21" t="s">
        <v>130</v>
      </c>
      <c r="AU120" s="21" t="s">
        <v>80</v>
      </c>
      <c r="AY120" s="21" t="s">
        <v>129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21" t="s">
        <v>80</v>
      </c>
      <c r="BK120" s="150">
        <f t="shared" si="9"/>
        <v>0</v>
      </c>
      <c r="BL120" s="21" t="s">
        <v>449</v>
      </c>
      <c r="BM120" s="21" t="s">
        <v>474</v>
      </c>
    </row>
    <row r="121" spans="2:65" s="1" customFormat="1" ht="22.5" customHeight="1">
      <c r="B121" s="141"/>
      <c r="C121" s="142" t="s">
        <v>185</v>
      </c>
      <c r="D121" s="142" t="s">
        <v>130</v>
      </c>
      <c r="E121" s="143" t="s">
        <v>475</v>
      </c>
      <c r="F121" s="246" t="s">
        <v>476</v>
      </c>
      <c r="G121" s="246"/>
      <c r="H121" s="246"/>
      <c r="I121" s="246"/>
      <c r="J121" s="144" t="s">
        <v>221</v>
      </c>
      <c r="K121" s="145">
        <v>1</v>
      </c>
      <c r="L121" s="247"/>
      <c r="M121" s="247"/>
      <c r="N121" s="247">
        <f t="shared" si="0"/>
        <v>0</v>
      </c>
      <c r="O121" s="247"/>
      <c r="P121" s="247"/>
      <c r="Q121" s="247"/>
      <c r="R121" s="146"/>
      <c r="T121" s="147" t="s">
        <v>5</v>
      </c>
      <c r="U121" s="44" t="s">
        <v>37</v>
      </c>
      <c r="V121" s="148">
        <v>0</v>
      </c>
      <c r="W121" s="148">
        <f t="shared" si="1"/>
        <v>0</v>
      </c>
      <c r="X121" s="148">
        <v>0</v>
      </c>
      <c r="Y121" s="148">
        <f t="shared" si="2"/>
        <v>0</v>
      </c>
      <c r="Z121" s="148">
        <v>0</v>
      </c>
      <c r="AA121" s="149">
        <f t="shared" si="3"/>
        <v>0</v>
      </c>
      <c r="AR121" s="21" t="s">
        <v>449</v>
      </c>
      <c r="AT121" s="21" t="s">
        <v>130</v>
      </c>
      <c r="AU121" s="21" t="s">
        <v>80</v>
      </c>
      <c r="AY121" s="21" t="s">
        <v>129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21" t="s">
        <v>80</v>
      </c>
      <c r="BK121" s="150">
        <f t="shared" si="9"/>
        <v>0</v>
      </c>
      <c r="BL121" s="21" t="s">
        <v>449</v>
      </c>
      <c r="BM121" s="21" t="s">
        <v>477</v>
      </c>
    </row>
    <row r="122" spans="2:65" s="1" customFormat="1" ht="22.5" customHeight="1">
      <c r="B122" s="141"/>
      <c r="C122" s="142" t="s">
        <v>190</v>
      </c>
      <c r="D122" s="142" t="s">
        <v>130</v>
      </c>
      <c r="E122" s="143" t="s">
        <v>478</v>
      </c>
      <c r="F122" s="246" t="s">
        <v>479</v>
      </c>
      <c r="G122" s="246"/>
      <c r="H122" s="246"/>
      <c r="I122" s="246"/>
      <c r="J122" s="144" t="s">
        <v>221</v>
      </c>
      <c r="K122" s="145">
        <v>1</v>
      </c>
      <c r="L122" s="247"/>
      <c r="M122" s="247"/>
      <c r="N122" s="247">
        <f t="shared" si="0"/>
        <v>0</v>
      </c>
      <c r="O122" s="247"/>
      <c r="P122" s="247"/>
      <c r="Q122" s="247"/>
      <c r="R122" s="146"/>
      <c r="T122" s="147" t="s">
        <v>5</v>
      </c>
      <c r="U122" s="44" t="s">
        <v>37</v>
      </c>
      <c r="V122" s="148">
        <v>0</v>
      </c>
      <c r="W122" s="148">
        <f t="shared" si="1"/>
        <v>0</v>
      </c>
      <c r="X122" s="148">
        <v>0</v>
      </c>
      <c r="Y122" s="148">
        <f t="shared" si="2"/>
        <v>0</v>
      </c>
      <c r="Z122" s="148">
        <v>0</v>
      </c>
      <c r="AA122" s="149">
        <f t="shared" si="3"/>
        <v>0</v>
      </c>
      <c r="AR122" s="21" t="s">
        <v>449</v>
      </c>
      <c r="AT122" s="21" t="s">
        <v>130</v>
      </c>
      <c r="AU122" s="21" t="s">
        <v>80</v>
      </c>
      <c r="AY122" s="21" t="s">
        <v>129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21" t="s">
        <v>80</v>
      </c>
      <c r="BK122" s="150">
        <f t="shared" si="9"/>
        <v>0</v>
      </c>
      <c r="BL122" s="21" t="s">
        <v>449</v>
      </c>
      <c r="BM122" s="21" t="s">
        <v>480</v>
      </c>
    </row>
    <row r="123" spans="2:65" s="1" customFormat="1" ht="22.5" customHeight="1">
      <c r="B123" s="141"/>
      <c r="C123" s="142" t="s">
        <v>194</v>
      </c>
      <c r="D123" s="142" t="s">
        <v>130</v>
      </c>
      <c r="E123" s="143" t="s">
        <v>481</v>
      </c>
      <c r="F123" s="246" t="s">
        <v>482</v>
      </c>
      <c r="G123" s="246"/>
      <c r="H123" s="246"/>
      <c r="I123" s="246"/>
      <c r="J123" s="144" t="s">
        <v>221</v>
      </c>
      <c r="K123" s="145">
        <v>1</v>
      </c>
      <c r="L123" s="247"/>
      <c r="M123" s="247"/>
      <c r="N123" s="247">
        <f t="shared" si="0"/>
        <v>0</v>
      </c>
      <c r="O123" s="247"/>
      <c r="P123" s="247"/>
      <c r="Q123" s="247"/>
      <c r="R123" s="146"/>
      <c r="T123" s="147" t="s">
        <v>5</v>
      </c>
      <c r="U123" s="44" t="s">
        <v>37</v>
      </c>
      <c r="V123" s="148">
        <v>0</v>
      </c>
      <c r="W123" s="148">
        <f t="shared" si="1"/>
        <v>0</v>
      </c>
      <c r="X123" s="148">
        <v>0</v>
      </c>
      <c r="Y123" s="148">
        <f t="shared" si="2"/>
        <v>0</v>
      </c>
      <c r="Z123" s="148">
        <v>0</v>
      </c>
      <c r="AA123" s="149">
        <f t="shared" si="3"/>
        <v>0</v>
      </c>
      <c r="AR123" s="21" t="s">
        <v>449</v>
      </c>
      <c r="AT123" s="21" t="s">
        <v>130</v>
      </c>
      <c r="AU123" s="21" t="s">
        <v>80</v>
      </c>
      <c r="AY123" s="21" t="s">
        <v>129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21" t="s">
        <v>80</v>
      </c>
      <c r="BK123" s="150">
        <f t="shared" si="9"/>
        <v>0</v>
      </c>
      <c r="BL123" s="21" t="s">
        <v>449</v>
      </c>
      <c r="BM123" s="21" t="s">
        <v>483</v>
      </c>
    </row>
    <row r="124" spans="2:65" s="1" customFormat="1" ht="22.5" customHeight="1">
      <c r="B124" s="141"/>
      <c r="C124" s="142" t="s">
        <v>198</v>
      </c>
      <c r="D124" s="142" t="s">
        <v>130</v>
      </c>
      <c r="E124" s="143" t="s">
        <v>484</v>
      </c>
      <c r="F124" s="246" t="s">
        <v>485</v>
      </c>
      <c r="G124" s="246"/>
      <c r="H124" s="246"/>
      <c r="I124" s="246"/>
      <c r="J124" s="144" t="s">
        <v>221</v>
      </c>
      <c r="K124" s="145">
        <v>1</v>
      </c>
      <c r="L124" s="247"/>
      <c r="M124" s="247"/>
      <c r="N124" s="247">
        <f t="shared" si="0"/>
        <v>0</v>
      </c>
      <c r="O124" s="247"/>
      <c r="P124" s="247"/>
      <c r="Q124" s="247"/>
      <c r="R124" s="146"/>
      <c r="T124" s="147" t="s">
        <v>5</v>
      </c>
      <c r="U124" s="187" t="s">
        <v>37</v>
      </c>
      <c r="V124" s="188">
        <v>0</v>
      </c>
      <c r="W124" s="188">
        <f t="shared" si="1"/>
        <v>0</v>
      </c>
      <c r="X124" s="188">
        <v>0</v>
      </c>
      <c r="Y124" s="188">
        <f t="shared" si="2"/>
        <v>0</v>
      </c>
      <c r="Z124" s="188">
        <v>0</v>
      </c>
      <c r="AA124" s="189">
        <f t="shared" si="3"/>
        <v>0</v>
      </c>
      <c r="AR124" s="21" t="s">
        <v>449</v>
      </c>
      <c r="AT124" s="21" t="s">
        <v>130</v>
      </c>
      <c r="AU124" s="21" t="s">
        <v>80</v>
      </c>
      <c r="AY124" s="21" t="s">
        <v>129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21" t="s">
        <v>80</v>
      </c>
      <c r="BK124" s="150">
        <f t="shared" si="9"/>
        <v>0</v>
      </c>
      <c r="BL124" s="21" t="s">
        <v>449</v>
      </c>
      <c r="BM124" s="21" t="s">
        <v>486</v>
      </c>
    </row>
    <row r="125" spans="2:65" s="1" customFormat="1" ht="6.95" customHeight="1"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1"/>
    </row>
  </sheetData>
  <mergeCells count="92">
    <mergeCell ref="H1:K1"/>
    <mergeCell ref="S2:AC2"/>
    <mergeCell ref="F124:I124"/>
    <mergeCell ref="L124:M124"/>
    <mergeCell ref="N124:Q124"/>
    <mergeCell ref="N110:Q110"/>
    <mergeCell ref="N111:Q111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F116:I116"/>
    <mergeCell ref="L116:M116"/>
    <mergeCell ref="N116:Q116"/>
    <mergeCell ref="F117:I117"/>
    <mergeCell ref="L117:M117"/>
    <mergeCell ref="N117:Q117"/>
    <mergeCell ref="F114:I114"/>
    <mergeCell ref="L114:M114"/>
    <mergeCell ref="N114:Q114"/>
    <mergeCell ref="F115:I115"/>
    <mergeCell ref="L115:M115"/>
    <mergeCell ref="N115:Q115"/>
    <mergeCell ref="F112:I112"/>
    <mergeCell ref="L112:M112"/>
    <mergeCell ref="N112:Q112"/>
    <mergeCell ref="F113:I113"/>
    <mergeCell ref="L113:M113"/>
    <mergeCell ref="N113:Q113"/>
    <mergeCell ref="F102:P102"/>
    <mergeCell ref="M104:P104"/>
    <mergeCell ref="M106:Q106"/>
    <mergeCell ref="M107:Q107"/>
    <mergeCell ref="F109:I109"/>
    <mergeCell ref="L109:M109"/>
    <mergeCell ref="N109:Q109"/>
    <mergeCell ref="N89:Q89"/>
    <mergeCell ref="N91:Q91"/>
    <mergeCell ref="L93:Q93"/>
    <mergeCell ref="C99:Q99"/>
    <mergeCell ref="F101:P101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100 - SO 100 Komunikace a...</vt:lpstr>
      <vt:lpstr>800 - SO 800 Sadové úpravy</vt:lpstr>
      <vt:lpstr>901 - VON</vt:lpstr>
      <vt:lpstr>'100 - SO 100 Komunikace a...'!Názvy_tisku</vt:lpstr>
      <vt:lpstr>'800 - SO 800 Sadové úpravy'!Názvy_tisku</vt:lpstr>
      <vt:lpstr>'901 - VON'!Názvy_tisku</vt:lpstr>
      <vt:lpstr>'Rekapitulace stavby'!Názvy_tisku</vt:lpstr>
      <vt:lpstr>'100 - SO 100 Komunikace a...'!Oblast_tisku</vt:lpstr>
      <vt:lpstr>'800 - SO 800 Sadové úpravy'!Oblast_tisku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uzivatel</cp:lastModifiedBy>
  <dcterms:created xsi:type="dcterms:W3CDTF">2017-06-07T08:46:08Z</dcterms:created>
  <dcterms:modified xsi:type="dcterms:W3CDTF">2017-06-07T17:35:11Z</dcterms:modified>
</cp:coreProperties>
</file>