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360" yWindow="600" windowWidth="19440" windowHeight="11445" activeTab="1"/>
  </bookViews>
  <sheets>
    <sheet name="Rekapitulace stavby" sheetId="1" r:id="rId1"/>
    <sheet name="LEN-06-2017-D - Lovosice,..." sheetId="2" r:id="rId2"/>
  </sheets>
  <definedNames>
    <definedName name="_xlnm._FilterDatabase" localSheetId="1" hidden="1">'LEN-06-2017-D - Lovosice,...'!$C$80:$K$261</definedName>
    <definedName name="_xlnm.Print_Area" localSheetId="1">'LEN-06-2017-D - Lovosice,...'!$C$4:$J$34,'LEN-06-2017-D - Lovosice,...'!$C$40:$J$64,'LEN-06-2017-D - Lovosice,...'!$C$70:$K$261</definedName>
    <definedName name="_xlnm.Print_Area" localSheetId="0">'Rekapitulace stavby'!$D$4:$AO$33,'Rekapitulace stavby'!$C$39:$AQ$53</definedName>
    <definedName name="_xlnm.Print_Titles" localSheetId="0">'Rekapitulace stavby'!$49:$49</definedName>
  </definedNames>
  <calcPr calcId="145621"/>
</workbook>
</file>

<file path=xl/sharedStrings.xml><?xml version="1.0" encoding="utf-8"?>
<sst xmlns="http://schemas.openxmlformats.org/spreadsheetml/2006/main" count="1897" uniqueCount="424">
  <si>
    <t>Export VZ</t>
  </si>
  <si>
    <t>List obsahuje:</t>
  </si>
  <si>
    <t>1) Rekapitulace stavby</t>
  </si>
  <si>
    <t>2) Rekapitulace objektů stavby a soupisů prací</t>
  </si>
  <si>
    <t>3.0</t>
  </si>
  <si>
    <t>ZAMOK</t>
  </si>
  <si>
    <t>False</t>
  </si>
  <si>
    <t>{43e3318d-4aad-40e3-84eb-85654f62c568}</t>
  </si>
  <si>
    <t>0,01</t>
  </si>
  <si>
    <t>21</t>
  </si>
  <si>
    <t>15</t>
  </si>
  <si>
    <t>REKAPITULACE STAVBY</t>
  </si>
  <si>
    <t>v ---  níže se nacházejí doplnkové a pomocné údaje k sestavám  --- v</t>
  </si>
  <si>
    <t>Návod na vyplnění</t>
  </si>
  <si>
    <t>0,001</t>
  </si>
  <si>
    <t>Kód:</t>
  </si>
  <si>
    <t>LEN-06-2017-D</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</si>
  <si>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</si>
  <si>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</si>
  <si>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Lovosice, Hřbitov - bezodtoková jímka slaškových vod</t>
  </si>
  <si>
    <t>KSO:</t>
  </si>
  <si>
    <t>814 11 31</t>
  </si>
  <si>
    <t>CC-CZ:</t>
  </si>
  <si>
    <t>22231</t>
  </si>
  <si>
    <t>Místo:</t>
  </si>
  <si>
    <t>Lovosice</t>
  </si>
  <si>
    <t>Datum:</t>
  </si>
  <si>
    <t>30. 9. 2017</t>
  </si>
  <si>
    <t>CZ-CPV:</t>
  </si>
  <si>
    <t>45233000-9</t>
  </si>
  <si>
    <t>CZ-CPA:</t>
  </si>
  <si>
    <t>42.21.22</t>
  </si>
  <si>
    <t>Zadavatel:</t>
  </si>
  <si>
    <t>IČ:</t>
  </si>
  <si>
    <t>00263991</t>
  </si>
  <si>
    <t>Město Lovosice</t>
  </si>
  <si>
    <t>DIČ:</t>
  </si>
  <si>
    <t>CZ00263991</t>
  </si>
  <si>
    <t>Uchazeč:</t>
  </si>
  <si>
    <t>Vyplň údaj</t>
  </si>
  <si>
    <t>Projektant:</t>
  </si>
  <si>
    <t>87515237</t>
  </si>
  <si>
    <t>ing. Jan Lenner</t>
  </si>
  <si>
    <t>CZ875515237</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</si>
  <si>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</si>
  <si>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</si>
  <si>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</si>
  <si>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</si>
  <si>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</si>
  <si>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</si>
  <si>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</si>
  <si>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</si>
  <si>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</si>
  <si>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</si>
  <si>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</si>
  <si>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</si>
  <si>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</si>
  <si>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</si>
  <si>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</si>
  <si>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</si>
  <si>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</si>
  <si>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</si>
  <si>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</si>
  <si>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</si>
  <si>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</si>
  <si>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</si>
  <si>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</si>
  <si>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</si>
  <si>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</si>
  <si>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</si>
  <si>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</si>
  <si>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</si>
  <si>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</si>
  <si>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</si>
  <si>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</si>
  <si>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</si>
  <si>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</si>
  <si>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</si>
  <si>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</si>
  <si>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</si>
  <si>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</si>
  <si>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</si>
  <si>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</si>
  <si>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</si>
  <si>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</si>
  <si>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</si>
  <si>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</si>
  <si>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</si>
  <si>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</si>
  <si>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</si>
  <si>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</si>
  <si>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</si>
  <si>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</si>
  <si>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</si>
  <si>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</si>
  <si>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</si>
  <si>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</si>
  <si>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</si>
  <si>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</si>
  <si>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</si>
  <si>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</si>
  <si>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</si>
  <si>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</si>
  <si>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</si>
  <si>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</si>
  <si>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</si>
  <si>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</si>
  <si>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</si>
  <si>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</si>
  <si>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</si>
  <si>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</si>
  <si>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</si>
  <si>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</si>
  <si>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</si>
  <si>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</si>
  <si>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</si>
  <si>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</si>
  <si>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</si>
  <si>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</si>
  <si>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</si>
  <si>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</si>
  <si>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</si>
  <si>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</si>
  <si>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</si>
  <si>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</si>
  <si>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</si>
  <si>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</si>
  <si>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</si>
  <si>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</si>
  <si>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</si>
  <si>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</si>
  <si>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113107132</t>
  </si>
  <si>
    <t>Odstranění podkladů nebo krytů s přemístěním hmot na skládku na vzdálenost do 3 m nebo s naložením na dopravní prostředek v ploše jednotlivě do 50 m2 z betonu prostého, o tl. vrstvy přes 150 do 300 mm</t>
  </si>
  <si>
    <t>m2</t>
  </si>
  <si>
    <t>CS ÚRS 2017 02</t>
  </si>
  <si>
    <t>4</t>
  </si>
  <si>
    <t>1409089016</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</si>
  <si>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</si>
  <si>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</si>
  <si>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</si>
  <si>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"plocha odečtena ze situace</t>
  </si>
  <si>
    <t>46,41</t>
  </si>
  <si>
    <t>131201201</t>
  </si>
  <si>
    <t>Hloubení zapažených jam a zářezů s urovnáním dna do předepsaného profilu a spádu v hornině tř. 3 do 100 m3</t>
  </si>
  <si>
    <t>m3</t>
  </si>
  <si>
    <t>2034641004</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</si>
  <si>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</si>
  <si>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P</t>
  </si>
  <si>
    <t>Poznámka k položce:
Vzhledem k absenci IGP bylo zatřídění zeminy odhadnuto dle místních zkušenností.</t>
  </si>
  <si>
    <t>"hloubení jámy pro novou jímku</t>
  </si>
  <si>
    <t>"výkop svahován 1:2 - komolý jehlan: základna 3,39x2,89; povrch 5,89x5,39; hloubka 2,89</t>
  </si>
  <si>
    <t>1/6*(2,89*((2*5,89+3,39)*5,39+(2*5,39+2,89)*2,89))</t>
  </si>
  <si>
    <t>"odpočet konstrukce zpevněné plochy</t>
  </si>
  <si>
    <t>-1*5,89*5,39*0,25</t>
  </si>
  <si>
    <t>Součet</t>
  </si>
  <si>
    <t>3</t>
  </si>
  <si>
    <t>131201209</t>
  </si>
  <si>
    <t>Hloubení zapažených jam a zářezů s urovnáním dna do předepsaného profilu a spádu Příplatek k cenám za lepivost horniny tř. 3</t>
  </si>
  <si>
    <t>118475878</t>
  </si>
  <si>
    <t>Poznámka k položce:
Vzhledem k absenci IGP byla lepivost zeminy odhadnuta dle místních zkušenností.</t>
  </si>
  <si>
    <t>"předpoklad zastižení 30% lepivosti zeminy</t>
  </si>
  <si>
    <t>50,476*0,30</t>
  </si>
  <si>
    <t>132201202</t>
  </si>
  <si>
    <t>Hloubení zapažených i nezapažených rýh šířky přes 600 do 2 000 mm s urovnáním dna do předepsaného profilu a spádu v hornině tř. 3 přes 100 do 1 000 m3</t>
  </si>
  <si>
    <t>1868307190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</si>
  <si>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</si>
  <si>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 xml:space="preserve">Poznámka k položce:
Vzhledem k absenci IGP bylo zatřídění zeminy odhadnuto dle místních zkušenností.
</t>
  </si>
  <si>
    <t>"předpoklad zastižení 100% zeminy tř.3</t>
  </si>
  <si>
    <t>"š x dl. x hl.</t>
  </si>
  <si>
    <t>1,00*15,08*1,15 "hloubka uložení dle kóty zaústění v jímce</t>
  </si>
  <si>
    <t>"odpožet konstrukce zpevněné plochy</t>
  </si>
  <si>
    <t>-1,00*15,08*0,25 "předpoklad tl.betonové plochy 0,25m</t>
  </si>
  <si>
    <t>5</t>
  </si>
  <si>
    <t>132201209</t>
  </si>
  <si>
    <t>Hloubení zapažených i nezapažených rýh šířky přes 600 do 2 000 mm s urovnáním dna do předepsaného profilu a spádu v hornině tř. 3 Příplatek k cenám za lepivost horniny tř. 3</t>
  </si>
  <si>
    <t>1484231483</t>
  </si>
  <si>
    <t>13,572*0,30</t>
  </si>
  <si>
    <t>6</t>
  </si>
  <si>
    <t>161101102</t>
  </si>
  <si>
    <t>Svislé přemístění výkopku bez naložení do dopravní nádoby avšak s vyprázdněním dopravní nádoby na hromadu nebo do dopravního prostředku z horniny tř. 1 až 4, při hloubce výkopu přes 2,5 do 4 m</t>
  </si>
  <si>
    <t>479010050</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</si>
  <si>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</si>
  <si>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13,572 "z rýhy trubního vedení</t>
  </si>
  <si>
    <t>50,476 "z jámy pro jímku</t>
  </si>
  <si>
    <t>7</t>
  </si>
  <si>
    <t>162701105</t>
  </si>
  <si>
    <t>Vodorovné přemístění výkopku nebo sypaniny po suchu na obvyklém dopravním prostředku, bez naložení výkopku, avšak se složením bez rozhrnutí z horniny tř. 1 až 4 na vzdálenost přes 9 000 do 10 000 m</t>
  </si>
  <si>
    <t>-1362319032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</si>
  <si>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</si>
  <si>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Předploklad odvozu na skládku do 15km.</t>
  </si>
  <si>
    <t>2,262 " lože pod potruním</t>
  </si>
  <si>
    <t>3,459 " obsyp potrubí</t>
  </si>
  <si>
    <t>3,14*0,40*1,00 " konstrukce šachty</t>
  </si>
  <si>
    <t>3,39*2,89*0,10 " štěrk.lože jímky</t>
  </si>
  <si>
    <t>3,05*2,55*0,20 " podkladové desky jímky</t>
  </si>
  <si>
    <t>2,55*2,05*2,25 " jímky (prefa)</t>
  </si>
  <si>
    <t>2,55*2,05*0,225 " stropní desky</t>
  </si>
  <si>
    <t>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</si>
  <si>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</si>
  <si>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</si>
  <si>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1165864931</t>
  </si>
  <si>
    <t>"počet do 15km odvozu na skládku</t>
  </si>
  <si>
    <t>22,451*5,00</t>
  </si>
  <si>
    <t>9</t>
  </si>
  <si>
    <t>171201211</t>
  </si>
  <si>
    <t>Uložení sypaniny poplatek za uložení sypaniny na skládce (skládkovné)</t>
  </si>
  <si>
    <t>t</t>
  </si>
  <si>
    <t>-41239695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</si>
  <si>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</si>
  <si>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"přepočet m3 -&gt; t .... 1,80</t>
  </si>
  <si>
    <t>22,451*1,80</t>
  </si>
  <si>
    <t>10</t>
  </si>
  <si>
    <t>174101101</t>
  </si>
  <si>
    <t>Zásyp sypaninou z jakékoliv horniny s uložením výkopku ve vrstvách se zhutněním jam, šachet, rýh nebo kolem objektů v těchto vykopávkách</t>
  </si>
  <si>
    <t>314706806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</si>
  <si>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</si>
  <si>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Včetně zasypání stávající jímky u níž byl odbourán pouze strop. Pro zásyp bude použit výkopek.</t>
  </si>
  <si>
    <t>"hloubení</t>
  </si>
  <si>
    <t>13,572 "hloubení rýhy</t>
  </si>
  <si>
    <t>50,476 "hloubení pro jímku</t>
  </si>
  <si>
    <t>2,05*2,55*2,00 "zasypaní stávající jímky - využit bude výkopek</t>
  </si>
  <si>
    <t>-2,262 "odpočet lože pod potruním</t>
  </si>
  <si>
    <t>-3,459 "odpočet obsypu potrubí</t>
  </si>
  <si>
    <t>-3,14*0,40*1,00 "odpočet konstrukce šachty</t>
  </si>
  <si>
    <t>-3,39*2,89*0,10 "odpočet štěrk.lože jímky</t>
  </si>
  <si>
    <t>-3,05*2,55*0,20 "odpočet podkladové desky jímky</t>
  </si>
  <si>
    <t>-2,55*2,05*2,25 "odpočet jímky (prefa)</t>
  </si>
  <si>
    <t>-2,55*2,05*0,225 "odpočet stropní desky</t>
  </si>
  <si>
    <t>-46,41*0,120 "odpočet nové konstrukce zpev.plochy</t>
  </si>
  <si>
    <t>11</t>
  </si>
  <si>
    <t>175151101</t>
  </si>
  <si>
    <t>Obsypání potrubí strojně sypaninou z vhodných hornin tř. 1 až 4 nebo materiálem připraveným podél výkopu ve vzdálenosti do 3 m od jeho kraje, pro jakoukoliv hloubku výkopu a míru zhutnění bez prohození sypaniny</t>
  </si>
  <si>
    <t>948528993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</si>
  <si>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</si>
  <si>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"š x dl. x tl.</t>
  </si>
  <si>
    <t>1,00*15,08*0,30</t>
  </si>
  <si>
    <t>"odpočet potrubí</t>
  </si>
  <si>
    <t>-1*3,14*0,15*0,15*15,08</t>
  </si>
  <si>
    <t>12</t>
  </si>
  <si>
    <t>M</t>
  </si>
  <si>
    <t>583373020</t>
  </si>
  <si>
    <t>štěrkopísek frakce 0-16</t>
  </si>
  <si>
    <t>-1175560115</t>
  </si>
  <si>
    <t>3,459*1,8 'Přepočtené koeficientem množství</t>
  </si>
  <si>
    <t>Zakládání</t>
  </si>
  <si>
    <t>13</t>
  </si>
  <si>
    <t>271532211</t>
  </si>
  <si>
    <t>Podsyp pod základové konstrukce se zhutněním a urovnáním povrchu z kameniva hrubého, frakce 32 - 63 mm</t>
  </si>
  <si>
    <t>-672373574</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</si>
  <si>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</si>
  <si>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3,05*2,55*0,1</t>
  </si>
  <si>
    <t>14</t>
  </si>
  <si>
    <t>273326131</t>
  </si>
  <si>
    <t>Základy z betonu železového desky z betonu se zvýšenými nároky na prostředí tř. C 30/37</t>
  </si>
  <si>
    <t>1489629418</t>
  </si>
  <si>
    <t xml:space="preserve">Poznámka k souboru cen:
1. Ceny jsou určeny pro samostatné základy, které monoliticky nenavazují na další konstrukce (např. pod prefabrikované stěny). Základy, které navazují na další konstrukce, se oceňují cenami souboru cen 380 32- . . Kompletní konstrukce čistíren odpadních vod, nádrží, vodojemů, kanálů z betonu železového. </t>
  </si>
  <si>
    <t>"š x dl. tl.</t>
  </si>
  <si>
    <t>2,85*2,35*0,20</t>
  </si>
  <si>
    <t>273356021</t>
  </si>
  <si>
    <t>Bednění základů z betonu prostého nebo železového desek pro plochy rovinné zřízení</t>
  </si>
  <si>
    <t>1231218045</t>
  </si>
  <si>
    <t>"výška 0,20m</t>
  </si>
  <si>
    <t>(2*2,85+2,*2,35)*0,20</t>
  </si>
  <si>
    <t>16</t>
  </si>
  <si>
    <t>273356022</t>
  </si>
  <si>
    <t>Bednění základů z betonu prostého nebo železového desek pro plochy rovinné odstranění</t>
  </si>
  <si>
    <t>593049666</t>
  </si>
  <si>
    <t>2,08</t>
  </si>
  <si>
    <t>17</t>
  </si>
  <si>
    <t>273362021</t>
  </si>
  <si>
    <t>Výztuž základů desek ze svařovaných sítí z drátů typu KARI</t>
  </si>
  <si>
    <t>-1546482299</t>
  </si>
  <si>
    <t xml:space="preserve">Poznámka k souboru cen:
1. Ceny platí pro desky rovné, s náběhy, hřibové nebo upnuté do žeber včetně výztuže těchto žeber. </t>
  </si>
  <si>
    <t>"1m2 = 5,30kg</t>
  </si>
  <si>
    <t>5,30*(2*(2,85*2,35))*0,001</t>
  </si>
  <si>
    <t>Svislé a kompletní konstrukce</t>
  </si>
  <si>
    <t>18</t>
  </si>
  <si>
    <t>380321772</t>
  </si>
  <si>
    <t>Kompletní konstrukce čistíren odpadních vod, nádrží, vodojemů, kanálů z betonu železového bez výztuže a bednění bez zvýšených nároků na prostředí tř. C 35/45, tl. přes 150 do 300 mm</t>
  </si>
  <si>
    <t>680477763</t>
  </si>
  <si>
    <t>2,55*2,05*0,225</t>
  </si>
  <si>
    <t>19</t>
  </si>
  <si>
    <t>380356231</t>
  </si>
  <si>
    <t>Bednění kompletních konstrukcí čistíren odpadních vod, nádrží, vodojemů, kanálů konstrukcí neomítaných z betonu prostého nebo železového ploch rovinných zřízení</t>
  </si>
  <si>
    <t>1538748127</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</si>
  <si>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</si>
  <si>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2*2,25+2*2,05 "vnější líc</t>
  </si>
  <si>
    <t>4*0,60 "otvor pro poklop</t>
  </si>
  <si>
    <t>20</t>
  </si>
  <si>
    <t>380356232</t>
  </si>
  <si>
    <t>Bednění kompletních konstrukcí čistíren odpadních vod, nádrží, vodojemů, kanálů konstrukcí neomítaných z betonu prostého nebo železového ploch rovinných odstranění</t>
  </si>
  <si>
    <t>-1844895960</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</si>
  <si>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</si>
  <si>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</si>
  <si>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1455619627</t>
  </si>
  <si>
    <t>5,30*(2*(2,25*2,05))*0,001</t>
  </si>
  <si>
    <t>Vodorovné konstrukce</t>
  </si>
  <si>
    <t>22</t>
  </si>
  <si>
    <t>451573111</t>
  </si>
  <si>
    <t>Lože pod potrubí, stoky a drobné objekty v otevřeném výkopu z písku a štěrkopísku do 63 mm</t>
  </si>
  <si>
    <t>1529872257</t>
  </si>
  <si>
    <t xml:space="preserve">Poznámka k souboru cen:
1. Ceny -1111 a -1192 lze použít i pro zřízení sběrných vrstev nad drenážními trubkami. 2. V cenách -5111 a -1192 jsou započteny i náklady na prohození výkopku získaného při zemních pracích. </t>
  </si>
  <si>
    <t>1,00*15,08*0,15</t>
  </si>
  <si>
    <t>Komunikace pozemní</t>
  </si>
  <si>
    <t>23</t>
  </si>
  <si>
    <t>581121112</t>
  </si>
  <si>
    <t>Kryt cementobetonový silničních komunikací skupiny CB I tl. 120 mm</t>
  </si>
  <si>
    <t>-1082569959</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</si>
  <si>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</si>
  <si>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Úpravy povrchů, podlahy a osazování výplní</t>
  </si>
  <si>
    <t>24</t>
  </si>
  <si>
    <t>631313131</t>
  </si>
  <si>
    <t>Vytvarování dna z betonu prostého žlabů, kanálů, nádrží nebo vodárenských rychlofiltrů s bedněním s potěrem z cementové malty hlazeným ocelovým hladítkem žlabů nebo kanálů, z betonu se zvýšenými nároky na prostředí C 30/37, poloměr zakřivení do 300 mm</t>
  </si>
  <si>
    <t>-1859163665</t>
  </si>
  <si>
    <t xml:space="preserve">Poznámka k souboru cen:
1. Ceny -3111 až -3155 jsou určeny pro beton dna se zaoblenou plochou v příčném i podélném průřezu mezi dnem a stěnami kanálů, žlabů, jízků apod., jestliže tloušťka betonu i s potěrem v nejširším místě nepřesahuje 500 mm. 2. Ceny -3211 až -3254 jsou určeny pro beton dna se zaoblenou plochou mezi dnem a stěnami nádrží, když tloušťka betonu i s potěrem v nejširším místě nepřesahuje 500 mm. Pro vytvarování žlabů, zřizovaných ve dně nádrží, jsou určeny ceny -3111 až -3155. 3. Cena -3312 je určena pro zřízení podkladních pražců lichoběžníkového nebo jiného průřezu pod vzduchová tělesa vodárenských rychlofiltrů. 4. Ceny nelze použít pro výplňový, spádový nebo vyrovnávací beton, který se oceňuje cenami 380 31-1422 a -1532. 5. Množství měrných jednotek se určuje podle ustanovení kapitoly 3*1 Konstrukce z betonu prostého nebo železového části 35 Všeobecných podmínek tohoto katalogu. </t>
  </si>
  <si>
    <t>Poznámka k položce:
Úprava spádovní dna jímky.</t>
  </si>
  <si>
    <t>2,25*1,75*0,3</t>
  </si>
  <si>
    <t>Trubní vedení</t>
  </si>
  <si>
    <t>25</t>
  </si>
  <si>
    <t>871355231</t>
  </si>
  <si>
    <t>Kanalizační potrubí z tvrdého PVC v otevřeném výkopu ve sklonu do 20 %, hladkého plnostěnného jednovrstvého, tuhost třídy SN 10 DN 200</t>
  </si>
  <si>
    <t>m</t>
  </si>
  <si>
    <t>-2143534785</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</si>
  <si>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</si>
  <si>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26</t>
  </si>
  <si>
    <t>877355211</t>
  </si>
  <si>
    <t>Montáž tvarovek na kanalizačním potrubí z trub z plastu z tvrdého PVC nebo z polypropylenu v otevřeném výkopu jednoosých DN 200</t>
  </si>
  <si>
    <t>kus</t>
  </si>
  <si>
    <t>734540913</t>
  </si>
  <si>
    <t xml:space="preserve">Poznámka k souboru cen:
1. V cenách nejsou započteny náklady na dodání tvarovek. Tvarovky se oceňují ve ve specifikaci. </t>
  </si>
  <si>
    <t>27</t>
  </si>
  <si>
    <t>286113660</t>
  </si>
  <si>
    <t>koleno kanalizace plastové KG 200x45°</t>
  </si>
  <si>
    <t>-1938998722</t>
  </si>
  <si>
    <t>28</t>
  </si>
  <si>
    <t>286115700</t>
  </si>
  <si>
    <t>objímka převlečná kanalizace plastové KG DN 200</t>
  </si>
  <si>
    <t>91468206</t>
  </si>
  <si>
    <t>29</t>
  </si>
  <si>
    <t>286118080</t>
  </si>
  <si>
    <t>objímka instalační pro plastové potrubí KG DN 200</t>
  </si>
  <si>
    <t>694123146</t>
  </si>
  <si>
    <t>30</t>
  </si>
  <si>
    <t>894812163</t>
  </si>
  <si>
    <t>Revizní a čistící šachta z polypropylenu PP pro hladké trouby DN 315 poklop litinový (pro zatížení) plný do teleskopické trubky (40 t)</t>
  </si>
  <si>
    <t>214136444</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</si>
  <si>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</si>
  <si>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31</t>
  </si>
  <si>
    <t>8944111.R</t>
  </si>
  <si>
    <t xml:space="preserve">Osazení bezodtokové jímky prefabrikované </t>
  </si>
  <si>
    <t>115446440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</si>
  <si>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</si>
  <si>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32</t>
  </si>
  <si>
    <t>JIMKA-SL150</t>
  </si>
  <si>
    <t>Jímka SL 150-5,9 je prefabrikovaná železobetonová podzemní nádrž o objemu 5,9m3</t>
  </si>
  <si>
    <t>ks</t>
  </si>
  <si>
    <t>502417324</t>
  </si>
  <si>
    <t>33</t>
  </si>
  <si>
    <t>899104112</t>
  </si>
  <si>
    <t>Osazení poklopů litinových a ocelových včetně rámů pro třídu zatížení D400, E600</t>
  </si>
  <si>
    <t>1345117147</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</si>
  <si>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</si>
  <si>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34</t>
  </si>
  <si>
    <t>POKL-600x600</t>
  </si>
  <si>
    <t>Poklop čtverocvý, uzamykatelný 600x600, D400 včetně rámu</t>
  </si>
  <si>
    <t>490943247</t>
  </si>
  <si>
    <t>35</t>
  </si>
  <si>
    <t>899501411</t>
  </si>
  <si>
    <t>Stupadla do šachet a drobných objektů ocelová s PE povlakem vidlicová s vysekáním otvoru v betonu</t>
  </si>
  <si>
    <t>-1967595691</t>
  </si>
  <si>
    <t xml:space="preserve">Poznámka k souboru cen:
1. V cenách jsou započteny i náklady na dodání stupadel. </t>
  </si>
  <si>
    <t>Ostatní konstrukce a práce, bourání</t>
  </si>
  <si>
    <t>36</t>
  </si>
  <si>
    <t>919735125</t>
  </si>
  <si>
    <t>Řezání stávajícího betonového krytu nebo podkladu hloubky přes 200 do 250 mm</t>
  </si>
  <si>
    <t>1266963770</t>
  </si>
  <si>
    <t xml:space="preserve">Poznámka k souboru cen:
1. V cenách jsou započteny i náklady na spotřebu vody. </t>
  </si>
  <si>
    <t>"odečteno ze situace</t>
  </si>
  <si>
    <t>48,78</t>
  </si>
  <si>
    <t>37</t>
  </si>
  <si>
    <t>931994111</t>
  </si>
  <si>
    <t>Těsnění spáry betonové konstrukce pásy, profily, tmely profilem, spáry styčné u prefa dílců bobtnajícím</t>
  </si>
  <si>
    <t>1553693702</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</si>
  <si>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</si>
  <si>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4*2,55+4*2,05</t>
  </si>
  <si>
    <t>38</t>
  </si>
  <si>
    <t>963051113</t>
  </si>
  <si>
    <t>Bourání železobetonových stropů deskových, tl. přes 80 mm</t>
  </si>
  <si>
    <t>-1469973282</t>
  </si>
  <si>
    <t xml:space="preserve">Poznámka k souboru cen:
1. Cenu -1313 lze použít i pro bourání bedničkových stropů. Množství jednotek se určuje v m3 včetně dutin. </t>
  </si>
  <si>
    <t>Poznámka k položce:
Rozměry stájící jimky odhadnuty dle infomaci objednatele.
Předpoklad odbourání pouze stropní desky.</t>
  </si>
  <si>
    <t>"odhad dle pokladů</t>
  </si>
  <si>
    <t>"š x dl x tl.</t>
  </si>
  <si>
    <t>2,05*2,55*0,15</t>
  </si>
  <si>
    <t>39</t>
  </si>
  <si>
    <t>977151126</t>
  </si>
  <si>
    <t>Jádrové vrty diamantovými korunkami do stavebních materiálů (železobetonu, betonu, cihel, obkladů, dlažeb, kamene) průměru přes 200 do 225 mm</t>
  </si>
  <si>
    <t>-1867618442</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</si>
  <si>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</si>
  <si>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997</t>
  </si>
  <si>
    <t>Přesun sutě</t>
  </si>
  <si>
    <t>40</t>
  </si>
  <si>
    <t>997221561</t>
  </si>
  <si>
    <t>Vodorovná doprava suti bez naložení, ale se složením a s hrubým urovnáním z kusových materiálů, na vzdálenost do 1 km</t>
  </si>
  <si>
    <t>-872492714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</si>
  <si>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</si>
  <si>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41</t>
  </si>
  <si>
    <t>997221569</t>
  </si>
  <si>
    <t>Vodorovná doprava suti bez naložení, ale se složením a s hrubým urovnáním Příplatek k ceně za každý další i započatý 1 km přes 1 km</t>
  </si>
  <si>
    <t>-735015807</t>
  </si>
  <si>
    <t>"dopočet do 15km</t>
  </si>
  <si>
    <t>30,888*14</t>
  </si>
  <si>
    <t>42</t>
  </si>
  <si>
    <t>997221815</t>
  </si>
  <si>
    <t>Poplatek za uložení stavebního odpadu na skládce (skládkovné) betonového</t>
  </si>
  <si>
    <t>1946066420</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</si>
  <si>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</si>
  <si>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</si>
  <si>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</si>
  <si>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43</t>
  </si>
  <si>
    <t>998276101</t>
  </si>
  <si>
    <t>Přesun hmot pro trubní vedení hloubené z trub z plastických hmot nebo sklolaminátových pro vodovody nebo kanalizace v otevřeném výkopu dopravní vzdálenost do 15 m</t>
  </si>
  <si>
    <t>1900000889</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</si>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</sst>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8">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9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19"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30" fillId="2" borderId="0" xfId="20" applyFont="1" applyFill="1" applyAlignment="1">
      <alignment vertical="center"/>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workbookViewId="0" topLeftCell="A1">
      <pane ySplit="1" topLeftCell="A2" activePane="bottomLeft" state="frozen"/>
      <selection pane="bottomLeft" activeCell="P66" sqref="P66"/>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247"/>
      <c r="AS2" s="247"/>
      <c r="AT2" s="247"/>
      <c r="AU2" s="247"/>
      <c r="AV2" s="247"/>
      <c r="AW2" s="247"/>
      <c r="AX2" s="247"/>
      <c r="AY2" s="247"/>
      <c r="AZ2" s="247"/>
      <c r="BA2" s="247"/>
      <c r="BB2" s="247"/>
      <c r="BC2" s="247"/>
      <c r="BD2" s="247"/>
      <c r="BE2" s="247"/>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276" t="s">
        <v>16</v>
      </c>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
      <c r="AQ5" s="29"/>
      <c r="BE5" s="274" t="s">
        <v>17</v>
      </c>
      <c r="BS5" s="22" t="s">
        <v>8</v>
      </c>
    </row>
    <row r="6" spans="2:71" ht="36.95" customHeight="1">
      <c r="B6" s="26"/>
      <c r="C6" s="27"/>
      <c r="D6" s="34" t="s">
        <v>18</v>
      </c>
      <c r="E6" s="27"/>
      <c r="F6" s="27"/>
      <c r="G6" s="27"/>
      <c r="H6" s="27"/>
      <c r="I6" s="27"/>
      <c r="J6" s="27"/>
      <c r="K6" s="278" t="s">
        <v>19</v>
      </c>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
      <c r="AQ6" s="29"/>
      <c r="BE6" s="275"/>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23</v>
      </c>
      <c r="AO7" s="27"/>
      <c r="AP7" s="27"/>
      <c r="AQ7" s="29"/>
      <c r="BE7" s="275"/>
      <c r="BS7" s="22" t="s">
        <v>8</v>
      </c>
    </row>
    <row r="8" spans="2:71" ht="14.45" customHeight="1">
      <c r="B8" s="26"/>
      <c r="C8" s="27"/>
      <c r="D8" s="35"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26</v>
      </c>
      <c r="AL8" s="27"/>
      <c r="AM8" s="27"/>
      <c r="AN8" s="36" t="s">
        <v>27</v>
      </c>
      <c r="AO8" s="27"/>
      <c r="AP8" s="27"/>
      <c r="AQ8" s="29"/>
      <c r="BE8" s="275"/>
      <c r="BS8" s="22" t="s">
        <v>8</v>
      </c>
    </row>
    <row r="9" spans="2:71" ht="29.25" customHeight="1">
      <c r="B9" s="26"/>
      <c r="C9" s="27"/>
      <c r="D9" s="32" t="s">
        <v>28</v>
      </c>
      <c r="E9" s="27"/>
      <c r="F9" s="27"/>
      <c r="G9" s="27"/>
      <c r="H9" s="27"/>
      <c r="I9" s="27"/>
      <c r="J9" s="27"/>
      <c r="K9" s="37" t="s">
        <v>29</v>
      </c>
      <c r="L9" s="27"/>
      <c r="M9" s="27"/>
      <c r="N9" s="27"/>
      <c r="O9" s="27"/>
      <c r="P9" s="27"/>
      <c r="Q9" s="27"/>
      <c r="R9" s="27"/>
      <c r="S9" s="27"/>
      <c r="T9" s="27"/>
      <c r="U9" s="27"/>
      <c r="V9" s="27"/>
      <c r="W9" s="27"/>
      <c r="X9" s="27"/>
      <c r="Y9" s="27"/>
      <c r="Z9" s="27"/>
      <c r="AA9" s="27"/>
      <c r="AB9" s="27"/>
      <c r="AC9" s="27"/>
      <c r="AD9" s="27"/>
      <c r="AE9" s="27"/>
      <c r="AF9" s="27"/>
      <c r="AG9" s="27"/>
      <c r="AH9" s="27"/>
      <c r="AI9" s="27"/>
      <c r="AJ9" s="27"/>
      <c r="AK9" s="32" t="s">
        <v>30</v>
      </c>
      <c r="AL9" s="27"/>
      <c r="AM9" s="27"/>
      <c r="AN9" s="37" t="s">
        <v>31</v>
      </c>
      <c r="AO9" s="27"/>
      <c r="AP9" s="27"/>
      <c r="AQ9" s="29"/>
      <c r="BE9" s="275"/>
      <c r="BS9" s="22" t="s">
        <v>8</v>
      </c>
    </row>
    <row r="10" spans="2:71" ht="14.45" customHeight="1">
      <c r="B10" s="26"/>
      <c r="C10" s="27"/>
      <c r="D10" s="35" t="s">
        <v>32</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33</v>
      </c>
      <c r="AL10" s="27"/>
      <c r="AM10" s="27"/>
      <c r="AN10" s="33" t="s">
        <v>34</v>
      </c>
      <c r="AO10" s="27"/>
      <c r="AP10" s="27"/>
      <c r="AQ10" s="29"/>
      <c r="BE10" s="275"/>
      <c r="BS10" s="22" t="s">
        <v>8</v>
      </c>
    </row>
    <row r="11" spans="2:71" ht="18.4" customHeight="1">
      <c r="B11" s="26"/>
      <c r="C11" s="27"/>
      <c r="D11" s="27"/>
      <c r="E11" s="33" t="s">
        <v>35</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36</v>
      </c>
      <c r="AL11" s="27"/>
      <c r="AM11" s="27"/>
      <c r="AN11" s="33" t="s">
        <v>37</v>
      </c>
      <c r="AO11" s="27"/>
      <c r="AP11" s="27"/>
      <c r="AQ11" s="29"/>
      <c r="BE11" s="275"/>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275"/>
      <c r="BS12" s="22" t="s">
        <v>8</v>
      </c>
    </row>
    <row r="13" spans="2:71" ht="14.45" customHeight="1">
      <c r="B13" s="26"/>
      <c r="C13" s="27"/>
      <c r="D13" s="35" t="s">
        <v>38</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33</v>
      </c>
      <c r="AL13" s="27"/>
      <c r="AM13" s="27"/>
      <c r="AN13" s="38" t="s">
        <v>39</v>
      </c>
      <c r="AO13" s="27"/>
      <c r="AP13" s="27"/>
      <c r="AQ13" s="29"/>
      <c r="BE13" s="275"/>
      <c r="BS13" s="22" t="s">
        <v>8</v>
      </c>
    </row>
    <row r="14" spans="2:71" ht="15">
      <c r="B14" s="26"/>
      <c r="C14" s="27"/>
      <c r="D14" s="27"/>
      <c r="E14" s="279" t="s">
        <v>39</v>
      </c>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35" t="s">
        <v>36</v>
      </c>
      <c r="AL14" s="27"/>
      <c r="AM14" s="27"/>
      <c r="AN14" s="38" t="s">
        <v>39</v>
      </c>
      <c r="AO14" s="27"/>
      <c r="AP14" s="27"/>
      <c r="AQ14" s="29"/>
      <c r="BE14" s="275"/>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275"/>
      <c r="BS15" s="22" t="s">
        <v>6</v>
      </c>
    </row>
    <row r="16" spans="2:71" ht="14.45" customHeight="1">
      <c r="B16" s="26"/>
      <c r="C16" s="27"/>
      <c r="D16" s="35" t="s">
        <v>40</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33</v>
      </c>
      <c r="AL16" s="27"/>
      <c r="AM16" s="27"/>
      <c r="AN16" s="33" t="s">
        <v>41</v>
      </c>
      <c r="AO16" s="27"/>
      <c r="AP16" s="27"/>
      <c r="AQ16" s="29"/>
      <c r="BE16" s="275"/>
      <c r="BS16" s="22" t="s">
        <v>6</v>
      </c>
    </row>
    <row r="17" spans="2:71" ht="18.4" customHeight="1">
      <c r="B17" s="26"/>
      <c r="C17" s="27"/>
      <c r="D17" s="27"/>
      <c r="E17" s="33" t="s">
        <v>42</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36</v>
      </c>
      <c r="AL17" s="27"/>
      <c r="AM17" s="27"/>
      <c r="AN17" s="33" t="s">
        <v>43</v>
      </c>
      <c r="AO17" s="27"/>
      <c r="AP17" s="27"/>
      <c r="AQ17" s="29"/>
      <c r="BE17" s="275"/>
      <c r="BS17" s="22" t="s">
        <v>44</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275"/>
      <c r="BS18" s="22" t="s">
        <v>8</v>
      </c>
    </row>
    <row r="19" spans="2:71" ht="14.45" customHeight="1">
      <c r="B19" s="26"/>
      <c r="C19" s="27"/>
      <c r="D19" s="35" t="s">
        <v>45</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275"/>
      <c r="BS19" s="22" t="s">
        <v>8</v>
      </c>
    </row>
    <row r="20" spans="2:71" ht="57" customHeight="1">
      <c r="B20" s="26"/>
      <c r="C20" s="27"/>
      <c r="D20" s="27"/>
      <c r="E20" s="281" t="s">
        <v>46</v>
      </c>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7"/>
      <c r="AP20" s="27"/>
      <c r="AQ20" s="29"/>
      <c r="BE20" s="275"/>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275"/>
    </row>
    <row r="22" spans="2:57" ht="6.95" customHeight="1">
      <c r="B22" s="26"/>
      <c r="C22" s="27"/>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7"/>
      <c r="AQ22" s="29"/>
      <c r="BE22" s="275"/>
    </row>
    <row r="23" spans="2:57" s="1" customFormat="1" ht="25.9" customHeight="1">
      <c r="B23" s="40"/>
      <c r="C23" s="41"/>
      <c r="D23" s="42" t="s">
        <v>47</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282">
        <f>ROUND(AG51,2)</f>
        <v>0</v>
      </c>
      <c r="AL23" s="283"/>
      <c r="AM23" s="283"/>
      <c r="AN23" s="283"/>
      <c r="AO23" s="283"/>
      <c r="AP23" s="41"/>
      <c r="AQ23" s="44"/>
      <c r="BE23" s="275"/>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275"/>
    </row>
    <row r="25" spans="2:57" s="1" customFormat="1" ht="13.5">
      <c r="B25" s="40"/>
      <c r="C25" s="41"/>
      <c r="D25" s="41"/>
      <c r="E25" s="41"/>
      <c r="F25" s="41"/>
      <c r="G25" s="41"/>
      <c r="H25" s="41"/>
      <c r="I25" s="41"/>
      <c r="J25" s="41"/>
      <c r="K25" s="41"/>
      <c r="L25" s="284" t="s">
        <v>48</v>
      </c>
      <c r="M25" s="284"/>
      <c r="N25" s="284"/>
      <c r="O25" s="284"/>
      <c r="P25" s="41"/>
      <c r="Q25" s="41"/>
      <c r="R25" s="41"/>
      <c r="S25" s="41"/>
      <c r="T25" s="41"/>
      <c r="U25" s="41"/>
      <c r="V25" s="41"/>
      <c r="W25" s="284" t="s">
        <v>49</v>
      </c>
      <c r="X25" s="284"/>
      <c r="Y25" s="284"/>
      <c r="Z25" s="284"/>
      <c r="AA25" s="284"/>
      <c r="AB25" s="284"/>
      <c r="AC25" s="284"/>
      <c r="AD25" s="284"/>
      <c r="AE25" s="284"/>
      <c r="AF25" s="41"/>
      <c r="AG25" s="41"/>
      <c r="AH25" s="41"/>
      <c r="AI25" s="41"/>
      <c r="AJ25" s="41"/>
      <c r="AK25" s="284" t="s">
        <v>50</v>
      </c>
      <c r="AL25" s="284"/>
      <c r="AM25" s="284"/>
      <c r="AN25" s="284"/>
      <c r="AO25" s="284"/>
      <c r="AP25" s="41"/>
      <c r="AQ25" s="44"/>
      <c r="BE25" s="275"/>
    </row>
    <row r="26" spans="2:57" s="2" customFormat="1" ht="14.45" customHeight="1">
      <c r="B26" s="46"/>
      <c r="C26" s="47"/>
      <c r="D26" s="48" t="s">
        <v>51</v>
      </c>
      <c r="E26" s="47"/>
      <c r="F26" s="48" t="s">
        <v>52</v>
      </c>
      <c r="G26" s="47"/>
      <c r="H26" s="47"/>
      <c r="I26" s="47"/>
      <c r="J26" s="47"/>
      <c r="K26" s="47"/>
      <c r="L26" s="267">
        <v>0.21</v>
      </c>
      <c r="M26" s="268"/>
      <c r="N26" s="268"/>
      <c r="O26" s="268"/>
      <c r="P26" s="47"/>
      <c r="Q26" s="47"/>
      <c r="R26" s="47"/>
      <c r="S26" s="47"/>
      <c r="T26" s="47"/>
      <c r="U26" s="47"/>
      <c r="V26" s="47"/>
      <c r="W26" s="269">
        <f>ROUND(AZ51,2)</f>
        <v>0</v>
      </c>
      <c r="X26" s="268"/>
      <c r="Y26" s="268"/>
      <c r="Z26" s="268"/>
      <c r="AA26" s="268"/>
      <c r="AB26" s="268"/>
      <c r="AC26" s="268"/>
      <c r="AD26" s="268"/>
      <c r="AE26" s="268"/>
      <c r="AF26" s="47"/>
      <c r="AG26" s="47"/>
      <c r="AH26" s="47"/>
      <c r="AI26" s="47"/>
      <c r="AJ26" s="47"/>
      <c r="AK26" s="269">
        <f>ROUND(AV51,2)</f>
        <v>0</v>
      </c>
      <c r="AL26" s="268"/>
      <c r="AM26" s="268"/>
      <c r="AN26" s="268"/>
      <c r="AO26" s="268"/>
      <c r="AP26" s="47"/>
      <c r="AQ26" s="49"/>
      <c r="BE26" s="275"/>
    </row>
    <row r="27" spans="2:57" s="2" customFormat="1" ht="14.45" customHeight="1">
      <c r="B27" s="46"/>
      <c r="C27" s="47"/>
      <c r="D27" s="47"/>
      <c r="E27" s="47"/>
      <c r="F27" s="48" t="s">
        <v>53</v>
      </c>
      <c r="G27" s="47"/>
      <c r="H27" s="47"/>
      <c r="I27" s="47"/>
      <c r="J27" s="47"/>
      <c r="K27" s="47"/>
      <c r="L27" s="267">
        <v>0.15</v>
      </c>
      <c r="M27" s="268"/>
      <c r="N27" s="268"/>
      <c r="O27" s="268"/>
      <c r="P27" s="47"/>
      <c r="Q27" s="47"/>
      <c r="R27" s="47"/>
      <c r="S27" s="47"/>
      <c r="T27" s="47"/>
      <c r="U27" s="47"/>
      <c r="V27" s="47"/>
      <c r="W27" s="269">
        <f>ROUND(BA51,2)</f>
        <v>0</v>
      </c>
      <c r="X27" s="268"/>
      <c r="Y27" s="268"/>
      <c r="Z27" s="268"/>
      <c r="AA27" s="268"/>
      <c r="AB27" s="268"/>
      <c r="AC27" s="268"/>
      <c r="AD27" s="268"/>
      <c r="AE27" s="268"/>
      <c r="AF27" s="47"/>
      <c r="AG27" s="47"/>
      <c r="AH27" s="47"/>
      <c r="AI27" s="47"/>
      <c r="AJ27" s="47"/>
      <c r="AK27" s="269">
        <f>ROUND(AW51,2)</f>
        <v>0</v>
      </c>
      <c r="AL27" s="268"/>
      <c r="AM27" s="268"/>
      <c r="AN27" s="268"/>
      <c r="AO27" s="268"/>
      <c r="AP27" s="47"/>
      <c r="AQ27" s="49"/>
      <c r="BE27" s="275"/>
    </row>
    <row r="28" spans="2:57" s="2" customFormat="1" ht="14.45" customHeight="1" hidden="1">
      <c r="B28" s="46"/>
      <c r="C28" s="47"/>
      <c r="D28" s="47"/>
      <c r="E28" s="47"/>
      <c r="F28" s="48" t="s">
        <v>54</v>
      </c>
      <c r="G28" s="47"/>
      <c r="H28" s="47"/>
      <c r="I28" s="47"/>
      <c r="J28" s="47"/>
      <c r="K28" s="47"/>
      <c r="L28" s="267">
        <v>0.21</v>
      </c>
      <c r="M28" s="268"/>
      <c r="N28" s="268"/>
      <c r="O28" s="268"/>
      <c r="P28" s="47"/>
      <c r="Q28" s="47"/>
      <c r="R28" s="47"/>
      <c r="S28" s="47"/>
      <c r="T28" s="47"/>
      <c r="U28" s="47"/>
      <c r="V28" s="47"/>
      <c r="W28" s="269">
        <f>ROUND(BB51,2)</f>
        <v>0</v>
      </c>
      <c r="X28" s="268"/>
      <c r="Y28" s="268"/>
      <c r="Z28" s="268"/>
      <c r="AA28" s="268"/>
      <c r="AB28" s="268"/>
      <c r="AC28" s="268"/>
      <c r="AD28" s="268"/>
      <c r="AE28" s="268"/>
      <c r="AF28" s="47"/>
      <c r="AG28" s="47"/>
      <c r="AH28" s="47"/>
      <c r="AI28" s="47"/>
      <c r="AJ28" s="47"/>
      <c r="AK28" s="269">
        <v>0</v>
      </c>
      <c r="AL28" s="268"/>
      <c r="AM28" s="268"/>
      <c r="AN28" s="268"/>
      <c r="AO28" s="268"/>
      <c r="AP28" s="47"/>
      <c r="AQ28" s="49"/>
      <c r="BE28" s="275"/>
    </row>
    <row r="29" spans="2:57" s="2" customFormat="1" ht="14.45" customHeight="1" hidden="1">
      <c r="B29" s="46"/>
      <c r="C29" s="47"/>
      <c r="D29" s="47"/>
      <c r="E29" s="47"/>
      <c r="F29" s="48" t="s">
        <v>55</v>
      </c>
      <c r="G29" s="47"/>
      <c r="H29" s="47"/>
      <c r="I29" s="47"/>
      <c r="J29" s="47"/>
      <c r="K29" s="47"/>
      <c r="L29" s="267">
        <v>0.15</v>
      </c>
      <c r="M29" s="268"/>
      <c r="N29" s="268"/>
      <c r="O29" s="268"/>
      <c r="P29" s="47"/>
      <c r="Q29" s="47"/>
      <c r="R29" s="47"/>
      <c r="S29" s="47"/>
      <c r="T29" s="47"/>
      <c r="U29" s="47"/>
      <c r="V29" s="47"/>
      <c r="W29" s="269">
        <f>ROUND(BC51,2)</f>
        <v>0</v>
      </c>
      <c r="X29" s="268"/>
      <c r="Y29" s="268"/>
      <c r="Z29" s="268"/>
      <c r="AA29" s="268"/>
      <c r="AB29" s="268"/>
      <c r="AC29" s="268"/>
      <c r="AD29" s="268"/>
      <c r="AE29" s="268"/>
      <c r="AF29" s="47"/>
      <c r="AG29" s="47"/>
      <c r="AH29" s="47"/>
      <c r="AI29" s="47"/>
      <c r="AJ29" s="47"/>
      <c r="AK29" s="269">
        <v>0</v>
      </c>
      <c r="AL29" s="268"/>
      <c r="AM29" s="268"/>
      <c r="AN29" s="268"/>
      <c r="AO29" s="268"/>
      <c r="AP29" s="47"/>
      <c r="AQ29" s="49"/>
      <c r="BE29" s="275"/>
    </row>
    <row r="30" spans="2:57" s="2" customFormat="1" ht="14.45" customHeight="1" hidden="1">
      <c r="B30" s="46"/>
      <c r="C30" s="47"/>
      <c r="D30" s="47"/>
      <c r="E30" s="47"/>
      <c r="F30" s="48" t="s">
        <v>56</v>
      </c>
      <c r="G30" s="47"/>
      <c r="H30" s="47"/>
      <c r="I30" s="47"/>
      <c r="J30" s="47"/>
      <c r="K30" s="47"/>
      <c r="L30" s="267">
        <v>0</v>
      </c>
      <c r="M30" s="268"/>
      <c r="N30" s="268"/>
      <c r="O30" s="268"/>
      <c r="P30" s="47"/>
      <c r="Q30" s="47"/>
      <c r="R30" s="47"/>
      <c r="S30" s="47"/>
      <c r="T30" s="47"/>
      <c r="U30" s="47"/>
      <c r="V30" s="47"/>
      <c r="W30" s="269">
        <f>ROUND(BD51,2)</f>
        <v>0</v>
      </c>
      <c r="X30" s="268"/>
      <c r="Y30" s="268"/>
      <c r="Z30" s="268"/>
      <c r="AA30" s="268"/>
      <c r="AB30" s="268"/>
      <c r="AC30" s="268"/>
      <c r="AD30" s="268"/>
      <c r="AE30" s="268"/>
      <c r="AF30" s="47"/>
      <c r="AG30" s="47"/>
      <c r="AH30" s="47"/>
      <c r="AI30" s="47"/>
      <c r="AJ30" s="47"/>
      <c r="AK30" s="269">
        <v>0</v>
      </c>
      <c r="AL30" s="268"/>
      <c r="AM30" s="268"/>
      <c r="AN30" s="268"/>
      <c r="AO30" s="268"/>
      <c r="AP30" s="47"/>
      <c r="AQ30" s="49"/>
      <c r="BE30" s="275"/>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275"/>
    </row>
    <row r="32" spans="2:57" s="1" customFormat="1" ht="25.9" customHeight="1">
      <c r="B32" s="40"/>
      <c r="C32" s="50"/>
      <c r="D32" s="51" t="s">
        <v>57</v>
      </c>
      <c r="E32" s="52"/>
      <c r="F32" s="52"/>
      <c r="G32" s="52"/>
      <c r="H32" s="52"/>
      <c r="I32" s="52"/>
      <c r="J32" s="52"/>
      <c r="K32" s="52"/>
      <c r="L32" s="52"/>
      <c r="M32" s="52"/>
      <c r="N32" s="52"/>
      <c r="O32" s="52"/>
      <c r="P32" s="52"/>
      <c r="Q32" s="52"/>
      <c r="R32" s="52"/>
      <c r="S32" s="52"/>
      <c r="T32" s="53" t="s">
        <v>58</v>
      </c>
      <c r="U32" s="52"/>
      <c r="V32" s="52"/>
      <c r="W32" s="52"/>
      <c r="X32" s="270" t="s">
        <v>59</v>
      </c>
      <c r="Y32" s="271"/>
      <c r="Z32" s="271"/>
      <c r="AA32" s="271"/>
      <c r="AB32" s="271"/>
      <c r="AC32" s="52"/>
      <c r="AD32" s="52"/>
      <c r="AE32" s="52"/>
      <c r="AF32" s="52"/>
      <c r="AG32" s="52"/>
      <c r="AH32" s="52"/>
      <c r="AI32" s="52"/>
      <c r="AJ32" s="52"/>
      <c r="AK32" s="272">
        <f>SUM(AK23:AK30)</f>
        <v>0</v>
      </c>
      <c r="AL32" s="271"/>
      <c r="AM32" s="271"/>
      <c r="AN32" s="271"/>
      <c r="AO32" s="273"/>
      <c r="AP32" s="50"/>
      <c r="AQ32" s="54"/>
      <c r="BE32" s="275"/>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60</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LEN-06-2017-D</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253" t="str">
        <f>K6</f>
        <v>Lovosice, Hřbitov - bezodtoková jímka slaškových vod</v>
      </c>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24</v>
      </c>
      <c r="D44" s="62"/>
      <c r="E44" s="62"/>
      <c r="F44" s="62"/>
      <c r="G44" s="62"/>
      <c r="H44" s="62"/>
      <c r="I44" s="62"/>
      <c r="J44" s="62"/>
      <c r="K44" s="62"/>
      <c r="L44" s="71" t="str">
        <f>IF(K8="","",K8)</f>
        <v>Lovosice</v>
      </c>
      <c r="M44" s="62"/>
      <c r="N44" s="62"/>
      <c r="O44" s="62"/>
      <c r="P44" s="62"/>
      <c r="Q44" s="62"/>
      <c r="R44" s="62"/>
      <c r="S44" s="62"/>
      <c r="T44" s="62"/>
      <c r="U44" s="62"/>
      <c r="V44" s="62"/>
      <c r="W44" s="62"/>
      <c r="X44" s="62"/>
      <c r="Y44" s="62"/>
      <c r="Z44" s="62"/>
      <c r="AA44" s="62"/>
      <c r="AB44" s="62"/>
      <c r="AC44" s="62"/>
      <c r="AD44" s="62"/>
      <c r="AE44" s="62"/>
      <c r="AF44" s="62"/>
      <c r="AG44" s="62"/>
      <c r="AH44" s="62"/>
      <c r="AI44" s="64" t="s">
        <v>26</v>
      </c>
      <c r="AJ44" s="62"/>
      <c r="AK44" s="62"/>
      <c r="AL44" s="62"/>
      <c r="AM44" s="255" t="str">
        <f>IF(AN8="","",AN8)</f>
        <v>30. 9. 2017</v>
      </c>
      <c r="AN44" s="255"/>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32</v>
      </c>
      <c r="D46" s="62"/>
      <c r="E46" s="62"/>
      <c r="F46" s="62"/>
      <c r="G46" s="62"/>
      <c r="H46" s="62"/>
      <c r="I46" s="62"/>
      <c r="J46" s="62"/>
      <c r="K46" s="62"/>
      <c r="L46" s="65" t="str">
        <f>IF(E11="","",E11)</f>
        <v>Město Lovosice</v>
      </c>
      <c r="M46" s="62"/>
      <c r="N46" s="62"/>
      <c r="O46" s="62"/>
      <c r="P46" s="62"/>
      <c r="Q46" s="62"/>
      <c r="R46" s="62"/>
      <c r="S46" s="62"/>
      <c r="T46" s="62"/>
      <c r="U46" s="62"/>
      <c r="V46" s="62"/>
      <c r="W46" s="62"/>
      <c r="X46" s="62"/>
      <c r="Y46" s="62"/>
      <c r="Z46" s="62"/>
      <c r="AA46" s="62"/>
      <c r="AB46" s="62"/>
      <c r="AC46" s="62"/>
      <c r="AD46" s="62"/>
      <c r="AE46" s="62"/>
      <c r="AF46" s="62"/>
      <c r="AG46" s="62"/>
      <c r="AH46" s="62"/>
      <c r="AI46" s="64" t="s">
        <v>40</v>
      </c>
      <c r="AJ46" s="62"/>
      <c r="AK46" s="62"/>
      <c r="AL46" s="62"/>
      <c r="AM46" s="256" t="str">
        <f>IF(E17="","",E17)</f>
        <v>ing. Jan Lenner</v>
      </c>
      <c r="AN46" s="256"/>
      <c r="AO46" s="256"/>
      <c r="AP46" s="256"/>
      <c r="AQ46" s="62"/>
      <c r="AR46" s="60"/>
      <c r="AS46" s="257" t="s">
        <v>61</v>
      </c>
      <c r="AT46" s="258"/>
      <c r="AU46" s="73"/>
      <c r="AV46" s="73"/>
      <c r="AW46" s="73"/>
      <c r="AX46" s="73"/>
      <c r="AY46" s="73"/>
      <c r="AZ46" s="73"/>
      <c r="BA46" s="73"/>
      <c r="BB46" s="73"/>
      <c r="BC46" s="73"/>
      <c r="BD46" s="74"/>
    </row>
    <row r="47" spans="2:56" s="1" customFormat="1" ht="15">
      <c r="B47" s="40"/>
      <c r="C47" s="64" t="s">
        <v>38</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259"/>
      <c r="AT47" s="260"/>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261"/>
      <c r="AT48" s="262"/>
      <c r="AU48" s="41"/>
      <c r="AV48" s="41"/>
      <c r="AW48" s="41"/>
      <c r="AX48" s="41"/>
      <c r="AY48" s="41"/>
      <c r="AZ48" s="41"/>
      <c r="BA48" s="41"/>
      <c r="BB48" s="41"/>
      <c r="BC48" s="41"/>
      <c r="BD48" s="77"/>
    </row>
    <row r="49" spans="2:56" s="1" customFormat="1" ht="29.25" customHeight="1">
      <c r="B49" s="40"/>
      <c r="C49" s="263" t="s">
        <v>62</v>
      </c>
      <c r="D49" s="264"/>
      <c r="E49" s="264"/>
      <c r="F49" s="264"/>
      <c r="G49" s="264"/>
      <c r="H49" s="78"/>
      <c r="I49" s="265" t="s">
        <v>63</v>
      </c>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6" t="s">
        <v>64</v>
      </c>
      <c r="AH49" s="264"/>
      <c r="AI49" s="264"/>
      <c r="AJ49" s="264"/>
      <c r="AK49" s="264"/>
      <c r="AL49" s="264"/>
      <c r="AM49" s="264"/>
      <c r="AN49" s="265" t="s">
        <v>65</v>
      </c>
      <c r="AO49" s="264"/>
      <c r="AP49" s="264"/>
      <c r="AQ49" s="79" t="s">
        <v>66</v>
      </c>
      <c r="AR49" s="60"/>
      <c r="AS49" s="80" t="s">
        <v>67</v>
      </c>
      <c r="AT49" s="81" t="s">
        <v>68</v>
      </c>
      <c r="AU49" s="81" t="s">
        <v>69</v>
      </c>
      <c r="AV49" s="81" t="s">
        <v>70</v>
      </c>
      <c r="AW49" s="81" t="s">
        <v>71</v>
      </c>
      <c r="AX49" s="81" t="s">
        <v>72</v>
      </c>
      <c r="AY49" s="81" t="s">
        <v>73</v>
      </c>
      <c r="AZ49" s="81" t="s">
        <v>74</v>
      </c>
      <c r="BA49" s="81" t="s">
        <v>75</v>
      </c>
      <c r="BB49" s="81" t="s">
        <v>76</v>
      </c>
      <c r="BC49" s="81" t="s">
        <v>77</v>
      </c>
      <c r="BD49" s="82" t="s">
        <v>78</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79</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251">
        <f>ROUND(AG52,2)</f>
        <v>0</v>
      </c>
      <c r="AH51" s="251"/>
      <c r="AI51" s="251"/>
      <c r="AJ51" s="251"/>
      <c r="AK51" s="251"/>
      <c r="AL51" s="251"/>
      <c r="AM51" s="251"/>
      <c r="AN51" s="252">
        <f>SUM(AG51,AT51)</f>
        <v>0</v>
      </c>
      <c r="AO51" s="252"/>
      <c r="AP51" s="252"/>
      <c r="AQ51" s="88" t="s">
        <v>80</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81</v>
      </c>
      <c r="BT51" s="93" t="s">
        <v>82</v>
      </c>
      <c r="BV51" s="93" t="s">
        <v>83</v>
      </c>
      <c r="BW51" s="93" t="s">
        <v>7</v>
      </c>
      <c r="BX51" s="93" t="s">
        <v>84</v>
      </c>
      <c r="CL51" s="93" t="s">
        <v>21</v>
      </c>
    </row>
    <row r="52" spans="1:90" s="5" customFormat="1" ht="31.5" customHeight="1">
      <c r="A52" s="94" t="s">
        <v>85</v>
      </c>
      <c r="B52" s="95"/>
      <c r="C52" s="96"/>
      <c r="D52" s="250" t="s">
        <v>16</v>
      </c>
      <c r="E52" s="250"/>
      <c r="F52" s="250"/>
      <c r="G52" s="250"/>
      <c r="H52" s="250"/>
      <c r="I52" s="97"/>
      <c r="J52" s="250" t="s">
        <v>19</v>
      </c>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48">
        <f>'LEN-06-2017-D - Lovosice,...'!J25</f>
        <v>0</v>
      </c>
      <c r="AH52" s="249"/>
      <c r="AI52" s="249"/>
      <c r="AJ52" s="249"/>
      <c r="AK52" s="249"/>
      <c r="AL52" s="249"/>
      <c r="AM52" s="249"/>
      <c r="AN52" s="248">
        <f>SUM(AG52,AT52)</f>
        <v>0</v>
      </c>
      <c r="AO52" s="249"/>
      <c r="AP52" s="249"/>
      <c r="AQ52" s="98" t="s">
        <v>86</v>
      </c>
      <c r="AR52" s="99"/>
      <c r="AS52" s="100">
        <v>0</v>
      </c>
      <c r="AT52" s="101">
        <f>ROUND(SUM(AV52:AW52),2)</f>
        <v>0</v>
      </c>
      <c r="AU52" s="102">
        <f>'LEN-06-2017-D - Lovosice,...'!P81</f>
        <v>0</v>
      </c>
      <c r="AV52" s="101">
        <f>'LEN-06-2017-D - Lovosice,...'!J28</f>
        <v>0</v>
      </c>
      <c r="AW52" s="101">
        <f>'LEN-06-2017-D - Lovosice,...'!J29</f>
        <v>0</v>
      </c>
      <c r="AX52" s="101">
        <f>'LEN-06-2017-D - Lovosice,...'!J30</f>
        <v>0</v>
      </c>
      <c r="AY52" s="101">
        <f>'LEN-06-2017-D - Lovosice,...'!J31</f>
        <v>0</v>
      </c>
      <c r="AZ52" s="101">
        <f>'LEN-06-2017-D - Lovosice,...'!F28</f>
        <v>0</v>
      </c>
      <c r="BA52" s="101">
        <f>'LEN-06-2017-D - Lovosice,...'!F29</f>
        <v>0</v>
      </c>
      <c r="BB52" s="101">
        <f>'LEN-06-2017-D - Lovosice,...'!F30</f>
        <v>0</v>
      </c>
      <c r="BC52" s="101">
        <f>'LEN-06-2017-D - Lovosice,...'!F31</f>
        <v>0</v>
      </c>
      <c r="BD52" s="103">
        <f>'LEN-06-2017-D - Lovosice,...'!F32</f>
        <v>0</v>
      </c>
      <c r="BT52" s="104" t="s">
        <v>87</v>
      </c>
      <c r="BU52" s="104" t="s">
        <v>88</v>
      </c>
      <c r="BV52" s="104" t="s">
        <v>83</v>
      </c>
      <c r="BW52" s="104" t="s">
        <v>7</v>
      </c>
      <c r="BX52" s="104" t="s">
        <v>84</v>
      </c>
      <c r="CL52" s="104" t="s">
        <v>21</v>
      </c>
    </row>
    <row r="53" spans="2:44"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2:44"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password="CC35" sheet="1" objects="1" scenarios="1" formatColumns="0" formatRows="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LEN-06-2017-D - Lovosic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2"/>
  <sheetViews>
    <sheetView showGridLines="0" tabSelected="1" workbookViewId="0" topLeftCell="A1">
      <pane ySplit="1" topLeftCell="A2" activePane="bottomLeft" state="frozen"/>
      <selection pane="bottomLeft" activeCell="L235" sqref="L23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6"/>
      <c r="C1" s="106"/>
      <c r="D1" s="107" t="s">
        <v>1</v>
      </c>
      <c r="E1" s="106"/>
      <c r="F1" s="108" t="s">
        <v>89</v>
      </c>
      <c r="G1" s="285" t="s">
        <v>90</v>
      </c>
      <c r="H1" s="285"/>
      <c r="I1" s="109"/>
      <c r="J1" s="108" t="s">
        <v>91</v>
      </c>
      <c r="K1" s="107" t="s">
        <v>92</v>
      </c>
      <c r="L1" s="108" t="s">
        <v>93</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247"/>
      <c r="M2" s="247"/>
      <c r="N2" s="247"/>
      <c r="O2" s="247"/>
      <c r="P2" s="247"/>
      <c r="Q2" s="247"/>
      <c r="R2" s="247"/>
      <c r="S2" s="247"/>
      <c r="T2" s="247"/>
      <c r="U2" s="247"/>
      <c r="V2" s="247"/>
      <c r="AT2" s="22" t="s">
        <v>7</v>
      </c>
    </row>
    <row r="3" spans="2:46" ht="6.95" customHeight="1">
      <c r="B3" s="23"/>
      <c r="C3" s="24"/>
      <c r="D3" s="24"/>
      <c r="E3" s="24"/>
      <c r="F3" s="24"/>
      <c r="G3" s="24"/>
      <c r="H3" s="24"/>
      <c r="I3" s="110"/>
      <c r="J3" s="24"/>
      <c r="K3" s="25"/>
      <c r="AT3" s="22" t="s">
        <v>94</v>
      </c>
    </row>
    <row r="4" spans="2:46" ht="36.95" customHeight="1">
      <c r="B4" s="26"/>
      <c r="C4" s="27"/>
      <c r="D4" s="28" t="s">
        <v>95</v>
      </c>
      <c r="E4" s="27"/>
      <c r="F4" s="27"/>
      <c r="G4" s="27"/>
      <c r="H4" s="27"/>
      <c r="I4" s="111"/>
      <c r="J4" s="27"/>
      <c r="K4" s="29"/>
      <c r="M4" s="30" t="s">
        <v>12</v>
      </c>
      <c r="AT4" s="22" t="s">
        <v>6</v>
      </c>
    </row>
    <row r="5" spans="2:11" ht="6.95" customHeight="1">
      <c r="B5" s="26"/>
      <c r="C5" s="27"/>
      <c r="D5" s="27"/>
      <c r="E5" s="27"/>
      <c r="F5" s="27"/>
      <c r="G5" s="27"/>
      <c r="H5" s="27"/>
      <c r="I5" s="111"/>
      <c r="J5" s="27"/>
      <c r="K5" s="29"/>
    </row>
    <row r="6" spans="2:11" s="1" customFormat="1" ht="15">
      <c r="B6" s="40"/>
      <c r="C6" s="41"/>
      <c r="D6" s="35" t="s">
        <v>18</v>
      </c>
      <c r="E6" s="41"/>
      <c r="F6" s="41"/>
      <c r="G6" s="41"/>
      <c r="H6" s="41"/>
      <c r="I6" s="112"/>
      <c r="J6" s="41"/>
      <c r="K6" s="44"/>
    </row>
    <row r="7" spans="2:11" s="1" customFormat="1" ht="36.95" customHeight="1">
      <c r="B7" s="40"/>
      <c r="C7" s="41"/>
      <c r="D7" s="41"/>
      <c r="E7" s="286" t="s">
        <v>19</v>
      </c>
      <c r="F7" s="287"/>
      <c r="G7" s="287"/>
      <c r="H7" s="287"/>
      <c r="I7" s="112"/>
      <c r="J7" s="41"/>
      <c r="K7" s="44"/>
    </row>
    <row r="8" spans="2:11" s="1" customFormat="1" ht="13.5">
      <c r="B8" s="40"/>
      <c r="C8" s="41"/>
      <c r="D8" s="41"/>
      <c r="E8" s="41"/>
      <c r="F8" s="41"/>
      <c r="G8" s="41"/>
      <c r="H8" s="41"/>
      <c r="I8" s="112"/>
      <c r="J8" s="41"/>
      <c r="K8" s="44"/>
    </row>
    <row r="9" spans="2:11" s="1" customFormat="1" ht="14.45" customHeight="1">
      <c r="B9" s="40"/>
      <c r="C9" s="41"/>
      <c r="D9" s="35" t="s">
        <v>20</v>
      </c>
      <c r="E9" s="41"/>
      <c r="F9" s="33" t="s">
        <v>21</v>
      </c>
      <c r="G9" s="41"/>
      <c r="H9" s="41"/>
      <c r="I9" s="113" t="s">
        <v>22</v>
      </c>
      <c r="J9" s="33" t="s">
        <v>23</v>
      </c>
      <c r="K9" s="44"/>
    </row>
    <row r="10" spans="2:11" s="1" customFormat="1" ht="14.45" customHeight="1">
      <c r="B10" s="40"/>
      <c r="C10" s="41"/>
      <c r="D10" s="35" t="s">
        <v>24</v>
      </c>
      <c r="E10" s="41"/>
      <c r="F10" s="33" t="s">
        <v>25</v>
      </c>
      <c r="G10" s="41"/>
      <c r="H10" s="41"/>
      <c r="I10" s="113" t="s">
        <v>26</v>
      </c>
      <c r="J10" s="114" t="str">
        <f>'Rekapitulace stavby'!AN8</f>
        <v>30. 9. 2017</v>
      </c>
      <c r="K10" s="44"/>
    </row>
    <row r="11" spans="2:11" s="1" customFormat="1" ht="21.75" customHeight="1">
      <c r="B11" s="40"/>
      <c r="C11" s="41"/>
      <c r="D11" s="32" t="s">
        <v>28</v>
      </c>
      <c r="E11" s="41"/>
      <c r="F11" s="37" t="s">
        <v>29</v>
      </c>
      <c r="G11" s="41"/>
      <c r="H11" s="41"/>
      <c r="I11" s="115" t="s">
        <v>30</v>
      </c>
      <c r="J11" s="37" t="s">
        <v>31</v>
      </c>
      <c r="K11" s="44"/>
    </row>
    <row r="12" spans="2:11" s="1" customFormat="1" ht="14.45" customHeight="1">
      <c r="B12" s="40"/>
      <c r="C12" s="41"/>
      <c r="D12" s="35" t="s">
        <v>32</v>
      </c>
      <c r="E12" s="41"/>
      <c r="F12" s="41"/>
      <c r="G12" s="41"/>
      <c r="H12" s="41"/>
      <c r="I12" s="113" t="s">
        <v>33</v>
      </c>
      <c r="J12" s="33" t="s">
        <v>34</v>
      </c>
      <c r="K12" s="44"/>
    </row>
    <row r="13" spans="2:11" s="1" customFormat="1" ht="18" customHeight="1">
      <c r="B13" s="40"/>
      <c r="C13" s="41"/>
      <c r="D13" s="41"/>
      <c r="E13" s="33" t="s">
        <v>35</v>
      </c>
      <c r="F13" s="41"/>
      <c r="G13" s="41"/>
      <c r="H13" s="41"/>
      <c r="I13" s="113" t="s">
        <v>36</v>
      </c>
      <c r="J13" s="33" t="s">
        <v>37</v>
      </c>
      <c r="K13" s="44"/>
    </row>
    <row r="14" spans="2:11" s="1" customFormat="1" ht="6.95" customHeight="1">
      <c r="B14" s="40"/>
      <c r="C14" s="41"/>
      <c r="D14" s="41"/>
      <c r="E14" s="41"/>
      <c r="F14" s="41"/>
      <c r="G14" s="41"/>
      <c r="H14" s="41"/>
      <c r="I14" s="112"/>
      <c r="J14" s="41"/>
      <c r="K14" s="44"/>
    </row>
    <row r="15" spans="2:11" s="1" customFormat="1" ht="14.45" customHeight="1">
      <c r="B15" s="40"/>
      <c r="C15" s="41"/>
      <c r="D15" s="35" t="s">
        <v>38</v>
      </c>
      <c r="E15" s="41"/>
      <c r="F15" s="41"/>
      <c r="G15" s="41"/>
      <c r="H15" s="41"/>
      <c r="I15" s="113" t="s">
        <v>33</v>
      </c>
      <c r="J15" s="33" t="str">
        <f>IF('Rekapitulace stavby'!AN13="Vyplň údaj","",IF('Rekapitulace stavby'!AN13="","",'Rekapitulace stavby'!AN13))</f>
        <v/>
      </c>
      <c r="K15" s="44"/>
    </row>
    <row r="16" spans="2:11" s="1" customFormat="1" ht="18" customHeight="1">
      <c r="B16" s="40"/>
      <c r="C16" s="41"/>
      <c r="D16" s="41"/>
      <c r="E16" s="33" t="str">
        <f>IF('Rekapitulace stavby'!E14="Vyplň údaj","",IF('Rekapitulace stavby'!E14="","",'Rekapitulace stavby'!E14))</f>
        <v/>
      </c>
      <c r="F16" s="41"/>
      <c r="G16" s="41"/>
      <c r="H16" s="41"/>
      <c r="I16" s="113" t="s">
        <v>36</v>
      </c>
      <c r="J16" s="33" t="str">
        <f>IF('Rekapitulace stavby'!AN14="Vyplň údaj","",IF('Rekapitulace stavby'!AN14="","",'Rekapitulace stavby'!AN14))</f>
        <v/>
      </c>
      <c r="K16" s="44"/>
    </row>
    <row r="17" spans="2:11" s="1" customFormat="1" ht="6.95" customHeight="1">
      <c r="B17" s="40"/>
      <c r="C17" s="41"/>
      <c r="D17" s="41"/>
      <c r="E17" s="41"/>
      <c r="F17" s="41"/>
      <c r="G17" s="41"/>
      <c r="H17" s="41"/>
      <c r="I17" s="112"/>
      <c r="J17" s="41"/>
      <c r="K17" s="44"/>
    </row>
    <row r="18" spans="2:11" s="1" customFormat="1" ht="14.45" customHeight="1">
      <c r="B18" s="40"/>
      <c r="C18" s="41"/>
      <c r="D18" s="35" t="s">
        <v>40</v>
      </c>
      <c r="E18" s="41"/>
      <c r="F18" s="41"/>
      <c r="G18" s="41"/>
      <c r="H18" s="41"/>
      <c r="I18" s="113" t="s">
        <v>33</v>
      </c>
      <c r="J18" s="33" t="s">
        <v>41</v>
      </c>
      <c r="K18" s="44"/>
    </row>
    <row r="19" spans="2:11" s="1" customFormat="1" ht="18" customHeight="1">
      <c r="B19" s="40"/>
      <c r="C19" s="41"/>
      <c r="D19" s="41"/>
      <c r="E19" s="33" t="s">
        <v>42</v>
      </c>
      <c r="F19" s="41"/>
      <c r="G19" s="41"/>
      <c r="H19" s="41"/>
      <c r="I19" s="113" t="s">
        <v>36</v>
      </c>
      <c r="J19" s="33" t="s">
        <v>43</v>
      </c>
      <c r="K19" s="44"/>
    </row>
    <row r="20" spans="2:11" s="1" customFormat="1" ht="6.95" customHeight="1">
      <c r="B20" s="40"/>
      <c r="C20" s="41"/>
      <c r="D20" s="41"/>
      <c r="E20" s="41"/>
      <c r="F20" s="41"/>
      <c r="G20" s="41"/>
      <c r="H20" s="41"/>
      <c r="I20" s="112"/>
      <c r="J20" s="41"/>
      <c r="K20" s="44"/>
    </row>
    <row r="21" spans="2:11" s="1" customFormat="1" ht="14.45" customHeight="1">
      <c r="B21" s="40"/>
      <c r="C21" s="41"/>
      <c r="D21" s="35" t="s">
        <v>45</v>
      </c>
      <c r="E21" s="41"/>
      <c r="F21" s="41"/>
      <c r="G21" s="41"/>
      <c r="H21" s="41"/>
      <c r="I21" s="112"/>
      <c r="J21" s="41"/>
      <c r="K21" s="44"/>
    </row>
    <row r="22" spans="2:11" s="6" customFormat="1" ht="71.25" customHeight="1">
      <c r="B22" s="116"/>
      <c r="C22" s="117"/>
      <c r="D22" s="117"/>
      <c r="E22" s="281" t="s">
        <v>46</v>
      </c>
      <c r="F22" s="281"/>
      <c r="G22" s="281"/>
      <c r="H22" s="281"/>
      <c r="I22" s="118"/>
      <c r="J22" s="117"/>
      <c r="K22" s="119"/>
    </row>
    <row r="23" spans="2:11" s="1" customFormat="1" ht="6.95" customHeight="1">
      <c r="B23" s="40"/>
      <c r="C23" s="41"/>
      <c r="D23" s="41"/>
      <c r="E23" s="41"/>
      <c r="F23" s="41"/>
      <c r="G23" s="41"/>
      <c r="H23" s="41"/>
      <c r="I23" s="112"/>
      <c r="J23" s="41"/>
      <c r="K23" s="44"/>
    </row>
    <row r="24" spans="2:11" s="1" customFormat="1" ht="6.95" customHeight="1">
      <c r="B24" s="40"/>
      <c r="C24" s="41"/>
      <c r="D24" s="84"/>
      <c r="E24" s="84"/>
      <c r="F24" s="84"/>
      <c r="G24" s="84"/>
      <c r="H24" s="84"/>
      <c r="I24" s="120"/>
      <c r="J24" s="84"/>
      <c r="K24" s="121"/>
    </row>
    <row r="25" spans="2:11" s="1" customFormat="1" ht="25.35" customHeight="1">
      <c r="B25" s="40"/>
      <c r="C25" s="41"/>
      <c r="D25" s="122" t="s">
        <v>47</v>
      </c>
      <c r="E25" s="41"/>
      <c r="F25" s="41"/>
      <c r="G25" s="41"/>
      <c r="H25" s="41"/>
      <c r="I25" s="112"/>
      <c r="J25" s="123">
        <f>ROUND(J81,2)</f>
        <v>0</v>
      </c>
      <c r="K25" s="44"/>
    </row>
    <row r="26" spans="2:11" s="1" customFormat="1" ht="6.95" customHeight="1">
      <c r="B26" s="40"/>
      <c r="C26" s="41"/>
      <c r="D26" s="84"/>
      <c r="E26" s="84"/>
      <c r="F26" s="84"/>
      <c r="G26" s="84"/>
      <c r="H26" s="84"/>
      <c r="I26" s="120"/>
      <c r="J26" s="84"/>
      <c r="K26" s="121"/>
    </row>
    <row r="27" spans="2:11" s="1" customFormat="1" ht="14.45" customHeight="1">
      <c r="B27" s="40"/>
      <c r="C27" s="41"/>
      <c r="D27" s="41"/>
      <c r="E27" s="41"/>
      <c r="F27" s="45" t="s">
        <v>49</v>
      </c>
      <c r="G27" s="41"/>
      <c r="H27" s="41"/>
      <c r="I27" s="124" t="s">
        <v>48</v>
      </c>
      <c r="J27" s="45" t="s">
        <v>50</v>
      </c>
      <c r="K27" s="44"/>
    </row>
    <row r="28" spans="2:11" s="1" customFormat="1" ht="14.45" customHeight="1">
      <c r="B28" s="40"/>
      <c r="C28" s="41"/>
      <c r="D28" s="48" t="s">
        <v>51</v>
      </c>
      <c r="E28" s="48" t="s">
        <v>52</v>
      </c>
      <c r="F28" s="125">
        <f>ROUND(SUM(BE81:BE261),2)</f>
        <v>0</v>
      </c>
      <c r="G28" s="41"/>
      <c r="H28" s="41"/>
      <c r="I28" s="126">
        <v>0.21</v>
      </c>
      <c r="J28" s="125">
        <f>ROUND(ROUND((SUM(BE81:BE261)),2)*I28,2)</f>
        <v>0</v>
      </c>
      <c r="K28" s="44"/>
    </row>
    <row r="29" spans="2:11" s="1" customFormat="1" ht="14.45" customHeight="1">
      <c r="B29" s="40"/>
      <c r="C29" s="41"/>
      <c r="D29" s="41"/>
      <c r="E29" s="48" t="s">
        <v>53</v>
      </c>
      <c r="F29" s="125">
        <f>ROUND(SUM(BF81:BF261),2)</f>
        <v>0</v>
      </c>
      <c r="G29" s="41"/>
      <c r="H29" s="41"/>
      <c r="I29" s="126">
        <v>0.15</v>
      </c>
      <c r="J29" s="125">
        <f>ROUND(ROUND((SUM(BF81:BF261)),2)*I29,2)</f>
        <v>0</v>
      </c>
      <c r="K29" s="44"/>
    </row>
    <row r="30" spans="2:11" s="1" customFormat="1" ht="14.45" customHeight="1" hidden="1">
      <c r="B30" s="40"/>
      <c r="C30" s="41"/>
      <c r="D30" s="41"/>
      <c r="E30" s="48" t="s">
        <v>54</v>
      </c>
      <c r="F30" s="125">
        <f>ROUND(SUM(BG81:BG261),2)</f>
        <v>0</v>
      </c>
      <c r="G30" s="41"/>
      <c r="H30" s="41"/>
      <c r="I30" s="126">
        <v>0.21</v>
      </c>
      <c r="J30" s="125">
        <v>0</v>
      </c>
      <c r="K30" s="44"/>
    </row>
    <row r="31" spans="2:11" s="1" customFormat="1" ht="14.45" customHeight="1" hidden="1">
      <c r="B31" s="40"/>
      <c r="C31" s="41"/>
      <c r="D31" s="41"/>
      <c r="E31" s="48" t="s">
        <v>55</v>
      </c>
      <c r="F31" s="125">
        <f>ROUND(SUM(BH81:BH261),2)</f>
        <v>0</v>
      </c>
      <c r="G31" s="41"/>
      <c r="H31" s="41"/>
      <c r="I31" s="126">
        <v>0.15</v>
      </c>
      <c r="J31" s="125">
        <v>0</v>
      </c>
      <c r="K31" s="44"/>
    </row>
    <row r="32" spans="2:11" s="1" customFormat="1" ht="14.45" customHeight="1" hidden="1">
      <c r="B32" s="40"/>
      <c r="C32" s="41"/>
      <c r="D32" s="41"/>
      <c r="E32" s="48" t="s">
        <v>56</v>
      </c>
      <c r="F32" s="125">
        <f>ROUND(SUM(BI81:BI261),2)</f>
        <v>0</v>
      </c>
      <c r="G32" s="41"/>
      <c r="H32" s="41"/>
      <c r="I32" s="126">
        <v>0</v>
      </c>
      <c r="J32" s="125">
        <v>0</v>
      </c>
      <c r="K32" s="44"/>
    </row>
    <row r="33" spans="2:11" s="1" customFormat="1" ht="6.95" customHeight="1">
      <c r="B33" s="40"/>
      <c r="C33" s="41"/>
      <c r="D33" s="41"/>
      <c r="E33" s="41"/>
      <c r="F33" s="41"/>
      <c r="G33" s="41"/>
      <c r="H33" s="41"/>
      <c r="I33" s="112"/>
      <c r="J33" s="41"/>
      <c r="K33" s="44"/>
    </row>
    <row r="34" spans="2:11" s="1" customFormat="1" ht="25.35" customHeight="1">
      <c r="B34" s="40"/>
      <c r="C34" s="127"/>
      <c r="D34" s="128" t="s">
        <v>57</v>
      </c>
      <c r="E34" s="78"/>
      <c r="F34" s="78"/>
      <c r="G34" s="129" t="s">
        <v>58</v>
      </c>
      <c r="H34" s="130" t="s">
        <v>59</v>
      </c>
      <c r="I34" s="131"/>
      <c r="J34" s="132">
        <f>SUM(J25:J32)</f>
        <v>0</v>
      </c>
      <c r="K34" s="133"/>
    </row>
    <row r="35" spans="2:11" s="1" customFormat="1" ht="14.45" customHeight="1">
      <c r="B35" s="55"/>
      <c r="C35" s="56"/>
      <c r="D35" s="56"/>
      <c r="E35" s="56"/>
      <c r="F35" s="56"/>
      <c r="G35" s="56"/>
      <c r="H35" s="56"/>
      <c r="I35" s="134"/>
      <c r="J35" s="56"/>
      <c r="K35" s="57"/>
    </row>
    <row r="39" spans="2:11" s="1" customFormat="1" ht="6.95" customHeight="1">
      <c r="B39" s="135"/>
      <c r="C39" s="136"/>
      <c r="D39" s="136"/>
      <c r="E39" s="136"/>
      <c r="F39" s="136"/>
      <c r="G39" s="136"/>
      <c r="H39" s="136"/>
      <c r="I39" s="137"/>
      <c r="J39" s="136"/>
      <c r="K39" s="138"/>
    </row>
    <row r="40" spans="2:11" s="1" customFormat="1" ht="36.95" customHeight="1">
      <c r="B40" s="40"/>
      <c r="C40" s="28" t="s">
        <v>96</v>
      </c>
      <c r="D40" s="41"/>
      <c r="E40" s="41"/>
      <c r="F40" s="41"/>
      <c r="G40" s="41"/>
      <c r="H40" s="41"/>
      <c r="I40" s="112"/>
      <c r="J40" s="41"/>
      <c r="K40" s="44"/>
    </row>
    <row r="41" spans="2:11" s="1" customFormat="1" ht="6.95" customHeight="1">
      <c r="B41" s="40"/>
      <c r="C41" s="41"/>
      <c r="D41" s="41"/>
      <c r="E41" s="41"/>
      <c r="F41" s="41"/>
      <c r="G41" s="41"/>
      <c r="H41" s="41"/>
      <c r="I41" s="112"/>
      <c r="J41" s="41"/>
      <c r="K41" s="44"/>
    </row>
    <row r="42" spans="2:11" s="1" customFormat="1" ht="14.45" customHeight="1">
      <c r="B42" s="40"/>
      <c r="C42" s="35" t="s">
        <v>18</v>
      </c>
      <c r="D42" s="41"/>
      <c r="E42" s="41"/>
      <c r="F42" s="41"/>
      <c r="G42" s="41"/>
      <c r="H42" s="41"/>
      <c r="I42" s="112"/>
      <c r="J42" s="41"/>
      <c r="K42" s="44"/>
    </row>
    <row r="43" spans="2:11" s="1" customFormat="1" ht="17.25" customHeight="1">
      <c r="B43" s="40"/>
      <c r="C43" s="41"/>
      <c r="D43" s="41"/>
      <c r="E43" s="286" t="str">
        <f>E7</f>
        <v>Lovosice, Hřbitov - bezodtoková jímka slaškových vod</v>
      </c>
      <c r="F43" s="287"/>
      <c r="G43" s="287"/>
      <c r="H43" s="287"/>
      <c r="I43" s="112"/>
      <c r="J43" s="41"/>
      <c r="K43" s="44"/>
    </row>
    <row r="44" spans="2:11" s="1" customFormat="1" ht="6.95" customHeight="1">
      <c r="B44" s="40"/>
      <c r="C44" s="41"/>
      <c r="D44" s="41"/>
      <c r="E44" s="41"/>
      <c r="F44" s="41"/>
      <c r="G44" s="41"/>
      <c r="H44" s="41"/>
      <c r="I44" s="112"/>
      <c r="J44" s="41"/>
      <c r="K44" s="44"/>
    </row>
    <row r="45" spans="2:11" s="1" customFormat="1" ht="18" customHeight="1">
      <c r="B45" s="40"/>
      <c r="C45" s="35" t="s">
        <v>24</v>
      </c>
      <c r="D45" s="41"/>
      <c r="E45" s="41"/>
      <c r="F45" s="33" t="str">
        <f>F10</f>
        <v>Lovosice</v>
      </c>
      <c r="G45" s="41"/>
      <c r="H45" s="41"/>
      <c r="I45" s="113" t="s">
        <v>26</v>
      </c>
      <c r="J45" s="114" t="str">
        <f>IF(J10="","",J10)</f>
        <v>30. 9. 2017</v>
      </c>
      <c r="K45" s="44"/>
    </row>
    <row r="46" spans="2:11" s="1" customFormat="1" ht="6.95" customHeight="1">
      <c r="B46" s="40"/>
      <c r="C46" s="41"/>
      <c r="D46" s="41"/>
      <c r="E46" s="41"/>
      <c r="F46" s="41"/>
      <c r="G46" s="41"/>
      <c r="H46" s="41"/>
      <c r="I46" s="112"/>
      <c r="J46" s="41"/>
      <c r="K46" s="44"/>
    </row>
    <row r="47" spans="2:11" s="1" customFormat="1" ht="15">
      <c r="B47" s="40"/>
      <c r="C47" s="35" t="s">
        <v>32</v>
      </c>
      <c r="D47" s="41"/>
      <c r="E47" s="41"/>
      <c r="F47" s="33" t="str">
        <f>E13</f>
        <v>Město Lovosice</v>
      </c>
      <c r="G47" s="41"/>
      <c r="H47" s="41"/>
      <c r="I47" s="113" t="s">
        <v>40</v>
      </c>
      <c r="J47" s="281" t="str">
        <f>E19</f>
        <v>ing. Jan Lenner</v>
      </c>
      <c r="K47" s="44"/>
    </row>
    <row r="48" spans="2:11" s="1" customFormat="1" ht="14.45" customHeight="1">
      <c r="B48" s="40"/>
      <c r="C48" s="35" t="s">
        <v>38</v>
      </c>
      <c r="D48" s="41"/>
      <c r="E48" s="41"/>
      <c r="F48" s="33" t="str">
        <f>IF(E16="","",E16)</f>
        <v/>
      </c>
      <c r="G48" s="41"/>
      <c r="H48" s="41"/>
      <c r="I48" s="112"/>
      <c r="J48" s="288"/>
      <c r="K48" s="44"/>
    </row>
    <row r="49" spans="2:11" s="1" customFormat="1" ht="10.35" customHeight="1">
      <c r="B49" s="40"/>
      <c r="C49" s="41"/>
      <c r="D49" s="41"/>
      <c r="E49" s="41"/>
      <c r="F49" s="41"/>
      <c r="G49" s="41"/>
      <c r="H49" s="41"/>
      <c r="I49" s="112"/>
      <c r="J49" s="41"/>
      <c r="K49" s="44"/>
    </row>
    <row r="50" spans="2:11" s="1" customFormat="1" ht="29.25" customHeight="1">
      <c r="B50" s="40"/>
      <c r="C50" s="139" t="s">
        <v>97</v>
      </c>
      <c r="D50" s="127"/>
      <c r="E50" s="127"/>
      <c r="F50" s="127"/>
      <c r="G50" s="127"/>
      <c r="H50" s="127"/>
      <c r="I50" s="140"/>
      <c r="J50" s="141" t="s">
        <v>98</v>
      </c>
      <c r="K50" s="142"/>
    </row>
    <row r="51" spans="2:11" s="1" customFormat="1" ht="10.35" customHeight="1">
      <c r="B51" s="40"/>
      <c r="C51" s="41"/>
      <c r="D51" s="41"/>
      <c r="E51" s="41"/>
      <c r="F51" s="41"/>
      <c r="G51" s="41"/>
      <c r="H51" s="41"/>
      <c r="I51" s="112"/>
      <c r="J51" s="41"/>
      <c r="K51" s="44"/>
    </row>
    <row r="52" spans="2:47" s="1" customFormat="1" ht="29.25" customHeight="1">
      <c r="B52" s="40"/>
      <c r="C52" s="143" t="s">
        <v>99</v>
      </c>
      <c r="D52" s="41"/>
      <c r="E52" s="41"/>
      <c r="F52" s="41"/>
      <c r="G52" s="41"/>
      <c r="H52" s="41"/>
      <c r="I52" s="112"/>
      <c r="J52" s="123">
        <f>J81</f>
        <v>0</v>
      </c>
      <c r="K52" s="44"/>
      <c r="AU52" s="22" t="s">
        <v>100</v>
      </c>
    </row>
    <row r="53" spans="2:11" s="7" customFormat="1" ht="24.95" customHeight="1">
      <c r="B53" s="144"/>
      <c r="C53" s="145"/>
      <c r="D53" s="146" t="s">
        <v>101</v>
      </c>
      <c r="E53" s="147"/>
      <c r="F53" s="147"/>
      <c r="G53" s="147"/>
      <c r="H53" s="147"/>
      <c r="I53" s="148"/>
      <c r="J53" s="149">
        <f>J82</f>
        <v>0</v>
      </c>
      <c r="K53" s="150"/>
    </row>
    <row r="54" spans="2:11" s="8" customFormat="1" ht="19.9" customHeight="1">
      <c r="B54" s="151"/>
      <c r="C54" s="152"/>
      <c r="D54" s="153" t="s">
        <v>102</v>
      </c>
      <c r="E54" s="154"/>
      <c r="F54" s="154"/>
      <c r="G54" s="154"/>
      <c r="H54" s="154"/>
      <c r="I54" s="155"/>
      <c r="J54" s="156">
        <f>J83</f>
        <v>0</v>
      </c>
      <c r="K54" s="157"/>
    </row>
    <row r="55" spans="2:11" s="8" customFormat="1" ht="19.9" customHeight="1">
      <c r="B55" s="151"/>
      <c r="C55" s="152"/>
      <c r="D55" s="153" t="s">
        <v>103</v>
      </c>
      <c r="E55" s="154"/>
      <c r="F55" s="154"/>
      <c r="G55" s="154"/>
      <c r="H55" s="154"/>
      <c r="I55" s="155"/>
      <c r="J55" s="156">
        <f>J166</f>
        <v>0</v>
      </c>
      <c r="K55" s="157"/>
    </row>
    <row r="56" spans="2:11" s="8" customFormat="1" ht="19.9" customHeight="1">
      <c r="B56" s="151"/>
      <c r="C56" s="152"/>
      <c r="D56" s="153" t="s">
        <v>104</v>
      </c>
      <c r="E56" s="154"/>
      <c r="F56" s="154"/>
      <c r="G56" s="154"/>
      <c r="H56" s="154"/>
      <c r="I56" s="155"/>
      <c r="J56" s="156">
        <f>J184</f>
        <v>0</v>
      </c>
      <c r="K56" s="157"/>
    </row>
    <row r="57" spans="2:11" s="8" customFormat="1" ht="19.9" customHeight="1">
      <c r="B57" s="151"/>
      <c r="C57" s="152"/>
      <c r="D57" s="153" t="s">
        <v>105</v>
      </c>
      <c r="E57" s="154"/>
      <c r="F57" s="154"/>
      <c r="G57" s="154"/>
      <c r="H57" s="154"/>
      <c r="I57" s="155"/>
      <c r="J57" s="156">
        <f>J199</f>
        <v>0</v>
      </c>
      <c r="K57" s="157"/>
    </row>
    <row r="58" spans="2:11" s="8" customFormat="1" ht="19.9" customHeight="1">
      <c r="B58" s="151"/>
      <c r="C58" s="152"/>
      <c r="D58" s="153" t="s">
        <v>106</v>
      </c>
      <c r="E58" s="154"/>
      <c r="F58" s="154"/>
      <c r="G58" s="154"/>
      <c r="H58" s="154"/>
      <c r="I58" s="155"/>
      <c r="J58" s="156">
        <f>J204</f>
        <v>0</v>
      </c>
      <c r="K58" s="157"/>
    </row>
    <row r="59" spans="2:11" s="8" customFormat="1" ht="19.9" customHeight="1">
      <c r="B59" s="151"/>
      <c r="C59" s="152"/>
      <c r="D59" s="153" t="s">
        <v>107</v>
      </c>
      <c r="E59" s="154"/>
      <c r="F59" s="154"/>
      <c r="G59" s="154"/>
      <c r="H59" s="154"/>
      <c r="I59" s="155"/>
      <c r="J59" s="156">
        <f>J209</f>
        <v>0</v>
      </c>
      <c r="K59" s="157"/>
    </row>
    <row r="60" spans="2:11" s="8" customFormat="1" ht="19.9" customHeight="1">
      <c r="B60" s="151"/>
      <c r="C60" s="152"/>
      <c r="D60" s="153" t="s">
        <v>108</v>
      </c>
      <c r="E60" s="154"/>
      <c r="F60" s="154"/>
      <c r="G60" s="154"/>
      <c r="H60" s="154"/>
      <c r="I60" s="155"/>
      <c r="J60" s="156">
        <f>J215</f>
        <v>0</v>
      </c>
      <c r="K60" s="157"/>
    </row>
    <row r="61" spans="2:11" s="8" customFormat="1" ht="19.9" customHeight="1">
      <c r="B61" s="151"/>
      <c r="C61" s="152"/>
      <c r="D61" s="153" t="s">
        <v>109</v>
      </c>
      <c r="E61" s="154"/>
      <c r="F61" s="154"/>
      <c r="G61" s="154"/>
      <c r="H61" s="154"/>
      <c r="I61" s="155"/>
      <c r="J61" s="156">
        <f>J233</f>
        <v>0</v>
      </c>
      <c r="K61" s="157"/>
    </row>
    <row r="62" spans="2:11" s="8" customFormat="1" ht="19.9" customHeight="1">
      <c r="B62" s="151"/>
      <c r="C62" s="152"/>
      <c r="D62" s="153" t="s">
        <v>110</v>
      </c>
      <c r="E62" s="154"/>
      <c r="F62" s="154"/>
      <c r="G62" s="154"/>
      <c r="H62" s="154"/>
      <c r="I62" s="155"/>
      <c r="J62" s="156">
        <f>J249</f>
        <v>0</v>
      </c>
      <c r="K62" s="157"/>
    </row>
    <row r="63" spans="2:11" s="8" customFormat="1" ht="19.9" customHeight="1">
      <c r="B63" s="151"/>
      <c r="C63" s="152"/>
      <c r="D63" s="153" t="s">
        <v>111</v>
      </c>
      <c r="E63" s="154"/>
      <c r="F63" s="154"/>
      <c r="G63" s="154"/>
      <c r="H63" s="154"/>
      <c r="I63" s="155"/>
      <c r="J63" s="156">
        <f>J259</f>
        <v>0</v>
      </c>
      <c r="K63" s="157"/>
    </row>
    <row r="64" spans="2:11" s="1" customFormat="1" ht="21.75" customHeight="1">
      <c r="B64" s="40"/>
      <c r="C64" s="41"/>
      <c r="D64" s="41"/>
      <c r="E64" s="41"/>
      <c r="F64" s="41"/>
      <c r="G64" s="41"/>
      <c r="H64" s="41"/>
      <c r="I64" s="112"/>
      <c r="J64" s="41"/>
      <c r="K64" s="44"/>
    </row>
    <row r="65" spans="2:11" s="1" customFormat="1" ht="6.95" customHeight="1">
      <c r="B65" s="55"/>
      <c r="C65" s="56"/>
      <c r="D65" s="56"/>
      <c r="E65" s="56"/>
      <c r="F65" s="56"/>
      <c r="G65" s="56"/>
      <c r="H65" s="56"/>
      <c r="I65" s="134"/>
      <c r="J65" s="56"/>
      <c r="K65" s="57"/>
    </row>
    <row r="69" spans="2:12" s="1" customFormat="1" ht="6.95" customHeight="1">
      <c r="B69" s="58"/>
      <c r="C69" s="59"/>
      <c r="D69" s="59"/>
      <c r="E69" s="59"/>
      <c r="F69" s="59"/>
      <c r="G69" s="59"/>
      <c r="H69" s="59"/>
      <c r="I69" s="137"/>
      <c r="J69" s="59"/>
      <c r="K69" s="59"/>
      <c r="L69" s="60"/>
    </row>
    <row r="70" spans="2:12" s="1" customFormat="1" ht="36.95" customHeight="1">
      <c r="B70" s="40"/>
      <c r="C70" s="61" t="s">
        <v>112</v>
      </c>
      <c r="D70" s="62"/>
      <c r="E70" s="62"/>
      <c r="F70" s="62"/>
      <c r="G70" s="62"/>
      <c r="H70" s="62"/>
      <c r="I70" s="158"/>
      <c r="J70" s="62"/>
      <c r="K70" s="62"/>
      <c r="L70" s="60"/>
    </row>
    <row r="71" spans="2:12" s="1" customFormat="1" ht="6.95" customHeight="1">
      <c r="B71" s="40"/>
      <c r="C71" s="62"/>
      <c r="D71" s="62"/>
      <c r="E71" s="62"/>
      <c r="F71" s="62"/>
      <c r="G71" s="62"/>
      <c r="H71" s="62"/>
      <c r="I71" s="158"/>
      <c r="J71" s="62"/>
      <c r="K71" s="62"/>
      <c r="L71" s="60"/>
    </row>
    <row r="72" spans="2:12" s="1" customFormat="1" ht="14.45" customHeight="1">
      <c r="B72" s="40"/>
      <c r="C72" s="64" t="s">
        <v>18</v>
      </c>
      <c r="D72" s="62"/>
      <c r="E72" s="62"/>
      <c r="F72" s="62"/>
      <c r="G72" s="62"/>
      <c r="H72" s="62"/>
      <c r="I72" s="158"/>
      <c r="J72" s="62"/>
      <c r="K72" s="62"/>
      <c r="L72" s="60"/>
    </row>
    <row r="73" spans="2:12" s="1" customFormat="1" ht="17.25" customHeight="1">
      <c r="B73" s="40"/>
      <c r="C73" s="62"/>
      <c r="D73" s="62"/>
      <c r="E73" s="253" t="str">
        <f>E7</f>
        <v>Lovosice, Hřbitov - bezodtoková jímka slaškových vod</v>
      </c>
      <c r="F73" s="289"/>
      <c r="G73" s="289"/>
      <c r="H73" s="289"/>
      <c r="I73" s="158"/>
      <c r="J73" s="62"/>
      <c r="K73" s="62"/>
      <c r="L73" s="60"/>
    </row>
    <row r="74" spans="2:12" s="1" customFormat="1" ht="6.95" customHeight="1">
      <c r="B74" s="40"/>
      <c r="C74" s="62"/>
      <c r="D74" s="62"/>
      <c r="E74" s="62"/>
      <c r="F74" s="62"/>
      <c r="G74" s="62"/>
      <c r="H74" s="62"/>
      <c r="I74" s="158"/>
      <c r="J74" s="62"/>
      <c r="K74" s="62"/>
      <c r="L74" s="60"/>
    </row>
    <row r="75" spans="2:12" s="1" customFormat="1" ht="18" customHeight="1">
      <c r="B75" s="40"/>
      <c r="C75" s="64" t="s">
        <v>24</v>
      </c>
      <c r="D75" s="62"/>
      <c r="E75" s="62"/>
      <c r="F75" s="159" t="str">
        <f>F10</f>
        <v>Lovosice</v>
      </c>
      <c r="G75" s="62"/>
      <c r="H75" s="62"/>
      <c r="I75" s="160" t="s">
        <v>26</v>
      </c>
      <c r="J75" s="72" t="str">
        <f>IF(J10="","",J10)</f>
        <v>30. 9. 2017</v>
      </c>
      <c r="K75" s="62"/>
      <c r="L75" s="60"/>
    </row>
    <row r="76" spans="2:12" s="1" customFormat="1" ht="6.95" customHeight="1">
      <c r="B76" s="40"/>
      <c r="C76" s="62"/>
      <c r="D76" s="62"/>
      <c r="E76" s="62"/>
      <c r="F76" s="62"/>
      <c r="G76" s="62"/>
      <c r="H76" s="62"/>
      <c r="I76" s="158"/>
      <c r="J76" s="62"/>
      <c r="K76" s="62"/>
      <c r="L76" s="60"/>
    </row>
    <row r="77" spans="2:12" s="1" customFormat="1" ht="15">
      <c r="B77" s="40"/>
      <c r="C77" s="64" t="s">
        <v>32</v>
      </c>
      <c r="D77" s="62"/>
      <c r="E77" s="62"/>
      <c r="F77" s="159" t="str">
        <f>E13</f>
        <v>Město Lovosice</v>
      </c>
      <c r="G77" s="62"/>
      <c r="H77" s="62"/>
      <c r="I77" s="160" t="s">
        <v>40</v>
      </c>
      <c r="J77" s="159" t="str">
        <f>E19</f>
        <v>ing. Jan Lenner</v>
      </c>
      <c r="K77" s="62"/>
      <c r="L77" s="60"/>
    </row>
    <row r="78" spans="2:12" s="1" customFormat="1" ht="14.45" customHeight="1">
      <c r="B78" s="40"/>
      <c r="C78" s="64" t="s">
        <v>38</v>
      </c>
      <c r="D78" s="62"/>
      <c r="E78" s="62"/>
      <c r="F78" s="159" t="str">
        <f>IF(E16="","",E16)</f>
        <v/>
      </c>
      <c r="G78" s="62"/>
      <c r="H78" s="62"/>
      <c r="I78" s="158"/>
      <c r="J78" s="62"/>
      <c r="K78" s="62"/>
      <c r="L78" s="60"/>
    </row>
    <row r="79" spans="2:12" s="1" customFormat="1" ht="10.35" customHeight="1">
      <c r="B79" s="40"/>
      <c r="C79" s="62"/>
      <c r="D79" s="62"/>
      <c r="E79" s="62"/>
      <c r="F79" s="62"/>
      <c r="G79" s="62"/>
      <c r="H79" s="62"/>
      <c r="I79" s="158"/>
      <c r="J79" s="62"/>
      <c r="K79" s="62"/>
      <c r="L79" s="60"/>
    </row>
    <row r="80" spans="2:20" s="9" customFormat="1" ht="29.25" customHeight="1">
      <c r="B80" s="161"/>
      <c r="C80" s="162" t="s">
        <v>113</v>
      </c>
      <c r="D80" s="163" t="s">
        <v>66</v>
      </c>
      <c r="E80" s="163" t="s">
        <v>62</v>
      </c>
      <c r="F80" s="163" t="s">
        <v>114</v>
      </c>
      <c r="G80" s="163" t="s">
        <v>115</v>
      </c>
      <c r="H80" s="163" t="s">
        <v>116</v>
      </c>
      <c r="I80" s="164" t="s">
        <v>117</v>
      </c>
      <c r="J80" s="163" t="s">
        <v>98</v>
      </c>
      <c r="K80" s="165" t="s">
        <v>118</v>
      </c>
      <c r="L80" s="166"/>
      <c r="M80" s="80" t="s">
        <v>119</v>
      </c>
      <c r="N80" s="81" t="s">
        <v>51</v>
      </c>
      <c r="O80" s="81" t="s">
        <v>120</v>
      </c>
      <c r="P80" s="81" t="s">
        <v>121</v>
      </c>
      <c r="Q80" s="81" t="s">
        <v>122</v>
      </c>
      <c r="R80" s="81" t="s">
        <v>123</v>
      </c>
      <c r="S80" s="81" t="s">
        <v>124</v>
      </c>
      <c r="T80" s="82" t="s">
        <v>125</v>
      </c>
    </row>
    <row r="81" spans="2:63" s="1" customFormat="1" ht="29.25" customHeight="1">
      <c r="B81" s="40"/>
      <c r="C81" s="86" t="s">
        <v>99</v>
      </c>
      <c r="D81" s="62"/>
      <c r="E81" s="62"/>
      <c r="F81" s="62"/>
      <c r="G81" s="62"/>
      <c r="H81" s="62"/>
      <c r="I81" s="158"/>
      <c r="J81" s="167">
        <f>BK81</f>
        <v>0</v>
      </c>
      <c r="K81" s="62"/>
      <c r="L81" s="60"/>
      <c r="M81" s="83"/>
      <c r="N81" s="84"/>
      <c r="O81" s="84"/>
      <c r="P81" s="168">
        <f>P82</f>
        <v>0</v>
      </c>
      <c r="Q81" s="84"/>
      <c r="R81" s="168">
        <f>R82</f>
        <v>24.320918550000002</v>
      </c>
      <c r="S81" s="84"/>
      <c r="T81" s="169">
        <f>T82</f>
        <v>30.9596</v>
      </c>
      <c r="AT81" s="22" t="s">
        <v>81</v>
      </c>
      <c r="AU81" s="22" t="s">
        <v>100</v>
      </c>
      <c r="BK81" s="170">
        <f>BK82</f>
        <v>0</v>
      </c>
    </row>
    <row r="82" spans="2:63" s="10" customFormat="1" ht="37.35" customHeight="1">
      <c r="B82" s="171"/>
      <c r="C82" s="172"/>
      <c r="D82" s="173" t="s">
        <v>81</v>
      </c>
      <c r="E82" s="174" t="s">
        <v>126</v>
      </c>
      <c r="F82" s="174" t="s">
        <v>127</v>
      </c>
      <c r="G82" s="172"/>
      <c r="H82" s="172"/>
      <c r="I82" s="175"/>
      <c r="J82" s="176">
        <f>BK82</f>
        <v>0</v>
      </c>
      <c r="K82" s="172"/>
      <c r="L82" s="177"/>
      <c r="M82" s="178"/>
      <c r="N82" s="179"/>
      <c r="O82" s="179"/>
      <c r="P82" s="180">
        <f>P83+P166+P184+P199+P204+P209+P215+P233+P249+P259</f>
        <v>0</v>
      </c>
      <c r="Q82" s="179"/>
      <c r="R82" s="180">
        <f>R83+R166+R184+R199+R204+R209+R215+R233+R249+R259</f>
        <v>24.320918550000002</v>
      </c>
      <c r="S82" s="179"/>
      <c r="T82" s="181">
        <f>T83+T166+T184+T199+T204+T209+T215+T233+T249+T259</f>
        <v>30.9596</v>
      </c>
      <c r="AR82" s="182" t="s">
        <v>87</v>
      </c>
      <c r="AT82" s="183" t="s">
        <v>81</v>
      </c>
      <c r="AU82" s="183" t="s">
        <v>82</v>
      </c>
      <c r="AY82" s="182" t="s">
        <v>128</v>
      </c>
      <c r="BK82" s="184">
        <f>BK83+BK166+BK184+BK199+BK204+BK209+BK215+BK233+BK249+BK259</f>
        <v>0</v>
      </c>
    </row>
    <row r="83" spans="2:63" s="10" customFormat="1" ht="19.9" customHeight="1">
      <c r="B83" s="171"/>
      <c r="C83" s="172"/>
      <c r="D83" s="173" t="s">
        <v>81</v>
      </c>
      <c r="E83" s="185" t="s">
        <v>87</v>
      </c>
      <c r="F83" s="185" t="s">
        <v>129</v>
      </c>
      <c r="G83" s="172"/>
      <c r="H83" s="172"/>
      <c r="I83" s="175"/>
      <c r="J83" s="186">
        <f>BK83</f>
        <v>0</v>
      </c>
      <c r="K83" s="172"/>
      <c r="L83" s="177"/>
      <c r="M83" s="178"/>
      <c r="N83" s="179"/>
      <c r="O83" s="179"/>
      <c r="P83" s="180">
        <f>SUM(P84:P165)</f>
        <v>0</v>
      </c>
      <c r="Q83" s="179"/>
      <c r="R83" s="180">
        <f>SUM(R84:R165)</f>
        <v>6.226</v>
      </c>
      <c r="S83" s="179"/>
      <c r="T83" s="181">
        <f>SUM(T84:T165)</f>
        <v>29.006249999999998</v>
      </c>
      <c r="AR83" s="182" t="s">
        <v>87</v>
      </c>
      <c r="AT83" s="183" t="s">
        <v>81</v>
      </c>
      <c r="AU83" s="183" t="s">
        <v>87</v>
      </c>
      <c r="AY83" s="182" t="s">
        <v>128</v>
      </c>
      <c r="BK83" s="184">
        <f>SUM(BK84:BK165)</f>
        <v>0</v>
      </c>
    </row>
    <row r="84" spans="2:65" s="1" customFormat="1" ht="38.25" customHeight="1">
      <c r="B84" s="40"/>
      <c r="C84" s="187" t="s">
        <v>87</v>
      </c>
      <c r="D84" s="187" t="s">
        <v>130</v>
      </c>
      <c r="E84" s="188" t="s">
        <v>131</v>
      </c>
      <c r="F84" s="189" t="s">
        <v>132</v>
      </c>
      <c r="G84" s="190" t="s">
        <v>133</v>
      </c>
      <c r="H84" s="191">
        <v>46.41</v>
      </c>
      <c r="I84" s="192"/>
      <c r="J84" s="193">
        <f>ROUND(I84*H84,2)</f>
        <v>0</v>
      </c>
      <c r="K84" s="189" t="s">
        <v>134</v>
      </c>
      <c r="L84" s="60"/>
      <c r="M84" s="194" t="s">
        <v>80</v>
      </c>
      <c r="N84" s="195" t="s">
        <v>52</v>
      </c>
      <c r="O84" s="41"/>
      <c r="P84" s="196">
        <f>O84*H84</f>
        <v>0</v>
      </c>
      <c r="Q84" s="196">
        <v>0</v>
      </c>
      <c r="R84" s="196">
        <f>Q84*H84</f>
        <v>0</v>
      </c>
      <c r="S84" s="196">
        <v>0.625</v>
      </c>
      <c r="T84" s="197">
        <f>S84*H84</f>
        <v>29.006249999999998</v>
      </c>
      <c r="AR84" s="22" t="s">
        <v>135</v>
      </c>
      <c r="AT84" s="22" t="s">
        <v>130</v>
      </c>
      <c r="AU84" s="22" t="s">
        <v>94</v>
      </c>
      <c r="AY84" s="22" t="s">
        <v>128</v>
      </c>
      <c r="BE84" s="198">
        <f>IF(N84="základní",J84,0)</f>
        <v>0</v>
      </c>
      <c r="BF84" s="198">
        <f>IF(N84="snížená",J84,0)</f>
        <v>0</v>
      </c>
      <c r="BG84" s="198">
        <f>IF(N84="zákl. přenesená",J84,0)</f>
        <v>0</v>
      </c>
      <c r="BH84" s="198">
        <f>IF(N84="sníž. přenesená",J84,0)</f>
        <v>0</v>
      </c>
      <c r="BI84" s="198">
        <f>IF(N84="nulová",J84,0)</f>
        <v>0</v>
      </c>
      <c r="BJ84" s="22" t="s">
        <v>87</v>
      </c>
      <c r="BK84" s="198">
        <f>ROUND(I84*H84,2)</f>
        <v>0</v>
      </c>
      <c r="BL84" s="22" t="s">
        <v>135</v>
      </c>
      <c r="BM84" s="22" t="s">
        <v>136</v>
      </c>
    </row>
    <row r="85" spans="2:47" s="1" customFormat="1" ht="256.5">
      <c r="B85" s="40"/>
      <c r="C85" s="62"/>
      <c r="D85" s="199" t="s">
        <v>137</v>
      </c>
      <c r="E85" s="62"/>
      <c r="F85" s="200" t="s">
        <v>138</v>
      </c>
      <c r="G85" s="62"/>
      <c r="H85" s="62"/>
      <c r="I85" s="158"/>
      <c r="J85" s="62"/>
      <c r="K85" s="62"/>
      <c r="L85" s="60"/>
      <c r="M85" s="201"/>
      <c r="N85" s="41"/>
      <c r="O85" s="41"/>
      <c r="P85" s="41"/>
      <c r="Q85" s="41"/>
      <c r="R85" s="41"/>
      <c r="S85" s="41"/>
      <c r="T85" s="77"/>
      <c r="AT85" s="22" t="s">
        <v>137</v>
      </c>
      <c r="AU85" s="22" t="s">
        <v>94</v>
      </c>
    </row>
    <row r="86" spans="2:51" s="11" customFormat="1" ht="13.5">
      <c r="B86" s="202"/>
      <c r="C86" s="203"/>
      <c r="D86" s="199" t="s">
        <v>139</v>
      </c>
      <c r="E86" s="204" t="s">
        <v>80</v>
      </c>
      <c r="F86" s="205" t="s">
        <v>140</v>
      </c>
      <c r="G86" s="203"/>
      <c r="H86" s="204" t="s">
        <v>80</v>
      </c>
      <c r="I86" s="206"/>
      <c r="J86" s="203"/>
      <c r="K86" s="203"/>
      <c r="L86" s="207"/>
      <c r="M86" s="208"/>
      <c r="N86" s="209"/>
      <c r="O86" s="209"/>
      <c r="P86" s="209"/>
      <c r="Q86" s="209"/>
      <c r="R86" s="209"/>
      <c r="S86" s="209"/>
      <c r="T86" s="210"/>
      <c r="AT86" s="211" t="s">
        <v>139</v>
      </c>
      <c r="AU86" s="211" t="s">
        <v>94</v>
      </c>
      <c r="AV86" s="11" t="s">
        <v>87</v>
      </c>
      <c r="AW86" s="11" t="s">
        <v>44</v>
      </c>
      <c r="AX86" s="11" t="s">
        <v>82</v>
      </c>
      <c r="AY86" s="211" t="s">
        <v>128</v>
      </c>
    </row>
    <row r="87" spans="2:51" s="12" customFormat="1" ht="13.5">
      <c r="B87" s="212"/>
      <c r="C87" s="213"/>
      <c r="D87" s="199" t="s">
        <v>139</v>
      </c>
      <c r="E87" s="214" t="s">
        <v>80</v>
      </c>
      <c r="F87" s="215" t="s">
        <v>141</v>
      </c>
      <c r="G87" s="213"/>
      <c r="H87" s="216">
        <v>46.41</v>
      </c>
      <c r="I87" s="217"/>
      <c r="J87" s="213"/>
      <c r="K87" s="213"/>
      <c r="L87" s="218"/>
      <c r="M87" s="219"/>
      <c r="N87" s="220"/>
      <c r="O87" s="220"/>
      <c r="P87" s="220"/>
      <c r="Q87" s="220"/>
      <c r="R87" s="220"/>
      <c r="S87" s="220"/>
      <c r="T87" s="221"/>
      <c r="AT87" s="222" t="s">
        <v>139</v>
      </c>
      <c r="AU87" s="222" t="s">
        <v>94</v>
      </c>
      <c r="AV87" s="12" t="s">
        <v>94</v>
      </c>
      <c r="AW87" s="12" t="s">
        <v>44</v>
      </c>
      <c r="AX87" s="12" t="s">
        <v>87</v>
      </c>
      <c r="AY87" s="222" t="s">
        <v>128</v>
      </c>
    </row>
    <row r="88" spans="2:65" s="1" customFormat="1" ht="25.5" customHeight="1">
      <c r="B88" s="40"/>
      <c r="C88" s="187" t="s">
        <v>94</v>
      </c>
      <c r="D88" s="187" t="s">
        <v>130</v>
      </c>
      <c r="E88" s="188" t="s">
        <v>142</v>
      </c>
      <c r="F88" s="189" t="s">
        <v>143</v>
      </c>
      <c r="G88" s="190" t="s">
        <v>144</v>
      </c>
      <c r="H88" s="191">
        <v>50.476</v>
      </c>
      <c r="I88" s="192"/>
      <c r="J88" s="193">
        <f>ROUND(I88*H88,2)</f>
        <v>0</v>
      </c>
      <c r="K88" s="189" t="s">
        <v>134</v>
      </c>
      <c r="L88" s="60"/>
      <c r="M88" s="194" t="s">
        <v>80</v>
      </c>
      <c r="N88" s="195" t="s">
        <v>52</v>
      </c>
      <c r="O88" s="41"/>
      <c r="P88" s="196">
        <f>O88*H88</f>
        <v>0</v>
      </c>
      <c r="Q88" s="196">
        <v>0</v>
      </c>
      <c r="R88" s="196">
        <f>Q88*H88</f>
        <v>0</v>
      </c>
      <c r="S88" s="196">
        <v>0</v>
      </c>
      <c r="T88" s="197">
        <f>S88*H88</f>
        <v>0</v>
      </c>
      <c r="AR88" s="22" t="s">
        <v>135</v>
      </c>
      <c r="AT88" s="22" t="s">
        <v>130</v>
      </c>
      <c r="AU88" s="22" t="s">
        <v>94</v>
      </c>
      <c r="AY88" s="22" t="s">
        <v>128</v>
      </c>
      <c r="BE88" s="198">
        <f>IF(N88="základní",J88,0)</f>
        <v>0</v>
      </c>
      <c r="BF88" s="198">
        <f>IF(N88="snížená",J88,0)</f>
        <v>0</v>
      </c>
      <c r="BG88" s="198">
        <f>IF(N88="zákl. přenesená",J88,0)</f>
        <v>0</v>
      </c>
      <c r="BH88" s="198">
        <f>IF(N88="sníž. přenesená",J88,0)</f>
        <v>0</v>
      </c>
      <c r="BI88" s="198">
        <f>IF(N88="nulová",J88,0)</f>
        <v>0</v>
      </c>
      <c r="BJ88" s="22" t="s">
        <v>87</v>
      </c>
      <c r="BK88" s="198">
        <f>ROUND(I88*H88,2)</f>
        <v>0</v>
      </c>
      <c r="BL88" s="22" t="s">
        <v>135</v>
      </c>
      <c r="BM88" s="22" t="s">
        <v>145</v>
      </c>
    </row>
    <row r="89" spans="2:47" s="1" customFormat="1" ht="94.5">
      <c r="B89" s="40"/>
      <c r="C89" s="62"/>
      <c r="D89" s="199" t="s">
        <v>137</v>
      </c>
      <c r="E89" s="62"/>
      <c r="F89" s="200" t="s">
        <v>146</v>
      </c>
      <c r="G89" s="62"/>
      <c r="H89" s="62"/>
      <c r="I89" s="158"/>
      <c r="J89" s="62"/>
      <c r="K89" s="62"/>
      <c r="L89" s="60"/>
      <c r="M89" s="201"/>
      <c r="N89" s="41"/>
      <c r="O89" s="41"/>
      <c r="P89" s="41"/>
      <c r="Q89" s="41"/>
      <c r="R89" s="41"/>
      <c r="S89" s="41"/>
      <c r="T89" s="77"/>
      <c r="AT89" s="22" t="s">
        <v>137</v>
      </c>
      <c r="AU89" s="22" t="s">
        <v>94</v>
      </c>
    </row>
    <row r="90" spans="2:47" s="1" customFormat="1" ht="27">
      <c r="B90" s="40"/>
      <c r="C90" s="62"/>
      <c r="D90" s="199" t="s">
        <v>147</v>
      </c>
      <c r="E90" s="62"/>
      <c r="F90" s="200" t="s">
        <v>148</v>
      </c>
      <c r="G90" s="62"/>
      <c r="H90" s="62"/>
      <c r="I90" s="158"/>
      <c r="J90" s="62"/>
      <c r="K90" s="62"/>
      <c r="L90" s="60"/>
      <c r="M90" s="201"/>
      <c r="N90" s="41"/>
      <c r="O90" s="41"/>
      <c r="P90" s="41"/>
      <c r="Q90" s="41"/>
      <c r="R90" s="41"/>
      <c r="S90" s="41"/>
      <c r="T90" s="77"/>
      <c r="AT90" s="22" t="s">
        <v>147</v>
      </c>
      <c r="AU90" s="22" t="s">
        <v>94</v>
      </c>
    </row>
    <row r="91" spans="2:51" s="11" customFormat="1" ht="13.5">
      <c r="B91" s="202"/>
      <c r="C91" s="203"/>
      <c r="D91" s="199" t="s">
        <v>139</v>
      </c>
      <c r="E91" s="204" t="s">
        <v>80</v>
      </c>
      <c r="F91" s="205" t="s">
        <v>149</v>
      </c>
      <c r="G91" s="203"/>
      <c r="H91" s="204" t="s">
        <v>80</v>
      </c>
      <c r="I91" s="206"/>
      <c r="J91" s="203"/>
      <c r="K91" s="203"/>
      <c r="L91" s="207"/>
      <c r="M91" s="208"/>
      <c r="N91" s="209"/>
      <c r="O91" s="209"/>
      <c r="P91" s="209"/>
      <c r="Q91" s="209"/>
      <c r="R91" s="209"/>
      <c r="S91" s="209"/>
      <c r="T91" s="210"/>
      <c r="AT91" s="211" t="s">
        <v>139</v>
      </c>
      <c r="AU91" s="211" t="s">
        <v>94</v>
      </c>
      <c r="AV91" s="11" t="s">
        <v>87</v>
      </c>
      <c r="AW91" s="11" t="s">
        <v>44</v>
      </c>
      <c r="AX91" s="11" t="s">
        <v>82</v>
      </c>
      <c r="AY91" s="211" t="s">
        <v>128</v>
      </c>
    </row>
    <row r="92" spans="2:51" s="11" customFormat="1" ht="27">
      <c r="B92" s="202"/>
      <c r="C92" s="203"/>
      <c r="D92" s="199" t="s">
        <v>139</v>
      </c>
      <c r="E92" s="204" t="s">
        <v>80</v>
      </c>
      <c r="F92" s="205" t="s">
        <v>150</v>
      </c>
      <c r="G92" s="203"/>
      <c r="H92" s="204" t="s">
        <v>80</v>
      </c>
      <c r="I92" s="206"/>
      <c r="J92" s="203"/>
      <c r="K92" s="203"/>
      <c r="L92" s="207"/>
      <c r="M92" s="208"/>
      <c r="N92" s="209"/>
      <c r="O92" s="209"/>
      <c r="P92" s="209"/>
      <c r="Q92" s="209"/>
      <c r="R92" s="209"/>
      <c r="S92" s="209"/>
      <c r="T92" s="210"/>
      <c r="AT92" s="211" t="s">
        <v>139</v>
      </c>
      <c r="AU92" s="211" t="s">
        <v>94</v>
      </c>
      <c r="AV92" s="11" t="s">
        <v>87</v>
      </c>
      <c r="AW92" s="11" t="s">
        <v>44</v>
      </c>
      <c r="AX92" s="11" t="s">
        <v>82</v>
      </c>
      <c r="AY92" s="211" t="s">
        <v>128</v>
      </c>
    </row>
    <row r="93" spans="2:51" s="12" customFormat="1" ht="13.5">
      <c r="B93" s="212"/>
      <c r="C93" s="213"/>
      <c r="D93" s="199" t="s">
        <v>139</v>
      </c>
      <c r="E93" s="214" t="s">
        <v>80</v>
      </c>
      <c r="F93" s="215" t="s">
        <v>151</v>
      </c>
      <c r="G93" s="213"/>
      <c r="H93" s="216">
        <v>58.413</v>
      </c>
      <c r="I93" s="217"/>
      <c r="J93" s="213"/>
      <c r="K93" s="213"/>
      <c r="L93" s="218"/>
      <c r="M93" s="219"/>
      <c r="N93" s="220"/>
      <c r="O93" s="220"/>
      <c r="P93" s="220"/>
      <c r="Q93" s="220"/>
      <c r="R93" s="220"/>
      <c r="S93" s="220"/>
      <c r="T93" s="221"/>
      <c r="AT93" s="222" t="s">
        <v>139</v>
      </c>
      <c r="AU93" s="222" t="s">
        <v>94</v>
      </c>
      <c r="AV93" s="12" t="s">
        <v>94</v>
      </c>
      <c r="AW93" s="12" t="s">
        <v>44</v>
      </c>
      <c r="AX93" s="12" t="s">
        <v>82</v>
      </c>
      <c r="AY93" s="222" t="s">
        <v>128</v>
      </c>
    </row>
    <row r="94" spans="2:51" s="11" customFormat="1" ht="13.5">
      <c r="B94" s="202"/>
      <c r="C94" s="203"/>
      <c r="D94" s="199" t="s">
        <v>139</v>
      </c>
      <c r="E94" s="204" t="s">
        <v>80</v>
      </c>
      <c r="F94" s="205" t="s">
        <v>152</v>
      </c>
      <c r="G94" s="203"/>
      <c r="H94" s="204" t="s">
        <v>80</v>
      </c>
      <c r="I94" s="206"/>
      <c r="J94" s="203"/>
      <c r="K94" s="203"/>
      <c r="L94" s="207"/>
      <c r="M94" s="208"/>
      <c r="N94" s="209"/>
      <c r="O94" s="209"/>
      <c r="P94" s="209"/>
      <c r="Q94" s="209"/>
      <c r="R94" s="209"/>
      <c r="S94" s="209"/>
      <c r="T94" s="210"/>
      <c r="AT94" s="211" t="s">
        <v>139</v>
      </c>
      <c r="AU94" s="211" t="s">
        <v>94</v>
      </c>
      <c r="AV94" s="11" t="s">
        <v>87</v>
      </c>
      <c r="AW94" s="11" t="s">
        <v>44</v>
      </c>
      <c r="AX94" s="11" t="s">
        <v>82</v>
      </c>
      <c r="AY94" s="211" t="s">
        <v>128</v>
      </c>
    </row>
    <row r="95" spans="2:51" s="12" customFormat="1" ht="13.5">
      <c r="B95" s="212"/>
      <c r="C95" s="213"/>
      <c r="D95" s="199" t="s">
        <v>139</v>
      </c>
      <c r="E95" s="214" t="s">
        <v>80</v>
      </c>
      <c r="F95" s="215" t="s">
        <v>153</v>
      </c>
      <c r="G95" s="213"/>
      <c r="H95" s="216">
        <v>-7.937</v>
      </c>
      <c r="I95" s="217"/>
      <c r="J95" s="213"/>
      <c r="K95" s="213"/>
      <c r="L95" s="218"/>
      <c r="M95" s="219"/>
      <c r="N95" s="220"/>
      <c r="O95" s="220"/>
      <c r="P95" s="220"/>
      <c r="Q95" s="220"/>
      <c r="R95" s="220"/>
      <c r="S95" s="220"/>
      <c r="T95" s="221"/>
      <c r="AT95" s="222" t="s">
        <v>139</v>
      </c>
      <c r="AU95" s="222" t="s">
        <v>94</v>
      </c>
      <c r="AV95" s="12" t="s">
        <v>94</v>
      </c>
      <c r="AW95" s="12" t="s">
        <v>44</v>
      </c>
      <c r="AX95" s="12" t="s">
        <v>82</v>
      </c>
      <c r="AY95" s="222" t="s">
        <v>128</v>
      </c>
    </row>
    <row r="96" spans="2:51" s="13" customFormat="1" ht="13.5">
      <c r="B96" s="223"/>
      <c r="C96" s="224"/>
      <c r="D96" s="199" t="s">
        <v>139</v>
      </c>
      <c r="E96" s="225" t="s">
        <v>80</v>
      </c>
      <c r="F96" s="226" t="s">
        <v>154</v>
      </c>
      <c r="G96" s="224"/>
      <c r="H96" s="227">
        <v>50.476</v>
      </c>
      <c r="I96" s="228"/>
      <c r="J96" s="224"/>
      <c r="K96" s="224"/>
      <c r="L96" s="229"/>
      <c r="M96" s="230"/>
      <c r="N96" s="231"/>
      <c r="O96" s="231"/>
      <c r="P96" s="231"/>
      <c r="Q96" s="231"/>
      <c r="R96" s="231"/>
      <c r="S96" s="231"/>
      <c r="T96" s="232"/>
      <c r="AT96" s="233" t="s">
        <v>139</v>
      </c>
      <c r="AU96" s="233" t="s">
        <v>94</v>
      </c>
      <c r="AV96" s="13" t="s">
        <v>135</v>
      </c>
      <c r="AW96" s="13" t="s">
        <v>44</v>
      </c>
      <c r="AX96" s="13" t="s">
        <v>87</v>
      </c>
      <c r="AY96" s="233" t="s">
        <v>128</v>
      </c>
    </row>
    <row r="97" spans="2:65" s="1" customFormat="1" ht="25.5" customHeight="1">
      <c r="B97" s="40"/>
      <c r="C97" s="187" t="s">
        <v>155</v>
      </c>
      <c r="D97" s="187" t="s">
        <v>130</v>
      </c>
      <c r="E97" s="188" t="s">
        <v>156</v>
      </c>
      <c r="F97" s="189" t="s">
        <v>157</v>
      </c>
      <c r="G97" s="190" t="s">
        <v>144</v>
      </c>
      <c r="H97" s="191">
        <v>15.143</v>
      </c>
      <c r="I97" s="192"/>
      <c r="J97" s="193">
        <f>ROUND(I97*H97,2)</f>
        <v>0</v>
      </c>
      <c r="K97" s="189" t="s">
        <v>134</v>
      </c>
      <c r="L97" s="60"/>
      <c r="M97" s="194" t="s">
        <v>80</v>
      </c>
      <c r="N97" s="195" t="s">
        <v>52</v>
      </c>
      <c r="O97" s="41"/>
      <c r="P97" s="196">
        <f>O97*H97</f>
        <v>0</v>
      </c>
      <c r="Q97" s="196">
        <v>0</v>
      </c>
      <c r="R97" s="196">
        <f>Q97*H97</f>
        <v>0</v>
      </c>
      <c r="S97" s="196">
        <v>0</v>
      </c>
      <c r="T97" s="197">
        <f>S97*H97</f>
        <v>0</v>
      </c>
      <c r="AR97" s="22" t="s">
        <v>135</v>
      </c>
      <c r="AT97" s="22" t="s">
        <v>130</v>
      </c>
      <c r="AU97" s="22" t="s">
        <v>94</v>
      </c>
      <c r="AY97" s="22" t="s">
        <v>128</v>
      </c>
      <c r="BE97" s="198">
        <f>IF(N97="základní",J97,0)</f>
        <v>0</v>
      </c>
      <c r="BF97" s="198">
        <f>IF(N97="snížená",J97,0)</f>
        <v>0</v>
      </c>
      <c r="BG97" s="198">
        <f>IF(N97="zákl. přenesená",J97,0)</f>
        <v>0</v>
      </c>
      <c r="BH97" s="198">
        <f>IF(N97="sníž. přenesená",J97,0)</f>
        <v>0</v>
      </c>
      <c r="BI97" s="198">
        <f>IF(N97="nulová",J97,0)</f>
        <v>0</v>
      </c>
      <c r="BJ97" s="22" t="s">
        <v>87</v>
      </c>
      <c r="BK97" s="198">
        <f>ROUND(I97*H97,2)</f>
        <v>0</v>
      </c>
      <c r="BL97" s="22" t="s">
        <v>135</v>
      </c>
      <c r="BM97" s="22" t="s">
        <v>158</v>
      </c>
    </row>
    <row r="98" spans="2:47" s="1" customFormat="1" ht="94.5">
      <c r="B98" s="40"/>
      <c r="C98" s="62"/>
      <c r="D98" s="199" t="s">
        <v>137</v>
      </c>
      <c r="E98" s="62"/>
      <c r="F98" s="200" t="s">
        <v>146</v>
      </c>
      <c r="G98" s="62"/>
      <c r="H98" s="62"/>
      <c r="I98" s="158"/>
      <c r="J98" s="62"/>
      <c r="K98" s="62"/>
      <c r="L98" s="60"/>
      <c r="M98" s="201"/>
      <c r="N98" s="41"/>
      <c r="O98" s="41"/>
      <c r="P98" s="41"/>
      <c r="Q98" s="41"/>
      <c r="R98" s="41"/>
      <c r="S98" s="41"/>
      <c r="T98" s="77"/>
      <c r="AT98" s="22" t="s">
        <v>137</v>
      </c>
      <c r="AU98" s="22" t="s">
        <v>94</v>
      </c>
    </row>
    <row r="99" spans="2:47" s="1" customFormat="1" ht="27">
      <c r="B99" s="40"/>
      <c r="C99" s="62"/>
      <c r="D99" s="199" t="s">
        <v>147</v>
      </c>
      <c r="E99" s="62"/>
      <c r="F99" s="200" t="s">
        <v>159</v>
      </c>
      <c r="G99" s="62"/>
      <c r="H99" s="62"/>
      <c r="I99" s="158"/>
      <c r="J99" s="62"/>
      <c r="K99" s="62"/>
      <c r="L99" s="60"/>
      <c r="M99" s="201"/>
      <c r="N99" s="41"/>
      <c r="O99" s="41"/>
      <c r="P99" s="41"/>
      <c r="Q99" s="41"/>
      <c r="R99" s="41"/>
      <c r="S99" s="41"/>
      <c r="T99" s="77"/>
      <c r="AT99" s="22" t="s">
        <v>147</v>
      </c>
      <c r="AU99" s="22" t="s">
        <v>94</v>
      </c>
    </row>
    <row r="100" spans="2:51" s="11" customFormat="1" ht="13.5">
      <c r="B100" s="202"/>
      <c r="C100" s="203"/>
      <c r="D100" s="199" t="s">
        <v>139</v>
      </c>
      <c r="E100" s="204" t="s">
        <v>80</v>
      </c>
      <c r="F100" s="205" t="s">
        <v>160</v>
      </c>
      <c r="G100" s="203"/>
      <c r="H100" s="204" t="s">
        <v>80</v>
      </c>
      <c r="I100" s="206"/>
      <c r="J100" s="203"/>
      <c r="K100" s="203"/>
      <c r="L100" s="207"/>
      <c r="M100" s="208"/>
      <c r="N100" s="209"/>
      <c r="O100" s="209"/>
      <c r="P100" s="209"/>
      <c r="Q100" s="209"/>
      <c r="R100" s="209"/>
      <c r="S100" s="209"/>
      <c r="T100" s="210"/>
      <c r="AT100" s="211" t="s">
        <v>139</v>
      </c>
      <c r="AU100" s="211" t="s">
        <v>94</v>
      </c>
      <c r="AV100" s="11" t="s">
        <v>87</v>
      </c>
      <c r="AW100" s="11" t="s">
        <v>44</v>
      </c>
      <c r="AX100" s="11" t="s">
        <v>82</v>
      </c>
      <c r="AY100" s="211" t="s">
        <v>128</v>
      </c>
    </row>
    <row r="101" spans="2:51" s="12" customFormat="1" ht="13.5">
      <c r="B101" s="212"/>
      <c r="C101" s="213"/>
      <c r="D101" s="199" t="s">
        <v>139</v>
      </c>
      <c r="E101" s="214" t="s">
        <v>80</v>
      </c>
      <c r="F101" s="215" t="s">
        <v>161</v>
      </c>
      <c r="G101" s="213"/>
      <c r="H101" s="216">
        <v>15.143</v>
      </c>
      <c r="I101" s="217"/>
      <c r="J101" s="213"/>
      <c r="K101" s="213"/>
      <c r="L101" s="218"/>
      <c r="M101" s="219"/>
      <c r="N101" s="220"/>
      <c r="O101" s="220"/>
      <c r="P101" s="220"/>
      <c r="Q101" s="220"/>
      <c r="R101" s="220"/>
      <c r="S101" s="220"/>
      <c r="T101" s="221"/>
      <c r="AT101" s="222" t="s">
        <v>139</v>
      </c>
      <c r="AU101" s="222" t="s">
        <v>94</v>
      </c>
      <c r="AV101" s="12" t="s">
        <v>94</v>
      </c>
      <c r="AW101" s="12" t="s">
        <v>44</v>
      </c>
      <c r="AX101" s="12" t="s">
        <v>87</v>
      </c>
      <c r="AY101" s="222" t="s">
        <v>128</v>
      </c>
    </row>
    <row r="102" spans="2:65" s="1" customFormat="1" ht="38.25" customHeight="1">
      <c r="B102" s="40"/>
      <c r="C102" s="187" t="s">
        <v>135</v>
      </c>
      <c r="D102" s="187" t="s">
        <v>130</v>
      </c>
      <c r="E102" s="188" t="s">
        <v>162</v>
      </c>
      <c r="F102" s="189" t="s">
        <v>163</v>
      </c>
      <c r="G102" s="190" t="s">
        <v>144</v>
      </c>
      <c r="H102" s="191">
        <v>13.572</v>
      </c>
      <c r="I102" s="192"/>
      <c r="J102" s="193">
        <f>ROUND(I102*H102,2)</f>
        <v>0</v>
      </c>
      <c r="K102" s="189" t="s">
        <v>134</v>
      </c>
      <c r="L102" s="60"/>
      <c r="M102" s="194" t="s">
        <v>80</v>
      </c>
      <c r="N102" s="195" t="s">
        <v>52</v>
      </c>
      <c r="O102" s="41"/>
      <c r="P102" s="196">
        <f>O102*H102</f>
        <v>0</v>
      </c>
      <c r="Q102" s="196">
        <v>0</v>
      </c>
      <c r="R102" s="196">
        <f>Q102*H102</f>
        <v>0</v>
      </c>
      <c r="S102" s="196">
        <v>0</v>
      </c>
      <c r="T102" s="197">
        <f>S102*H102</f>
        <v>0</v>
      </c>
      <c r="AR102" s="22" t="s">
        <v>135</v>
      </c>
      <c r="AT102" s="22" t="s">
        <v>130</v>
      </c>
      <c r="AU102" s="22" t="s">
        <v>94</v>
      </c>
      <c r="AY102" s="22" t="s">
        <v>128</v>
      </c>
      <c r="BE102" s="198">
        <f>IF(N102="základní",J102,0)</f>
        <v>0</v>
      </c>
      <c r="BF102" s="198">
        <f>IF(N102="snížená",J102,0)</f>
        <v>0</v>
      </c>
      <c r="BG102" s="198">
        <f>IF(N102="zákl. přenesená",J102,0)</f>
        <v>0</v>
      </c>
      <c r="BH102" s="198">
        <f>IF(N102="sníž. přenesená",J102,0)</f>
        <v>0</v>
      </c>
      <c r="BI102" s="198">
        <f>IF(N102="nulová",J102,0)</f>
        <v>0</v>
      </c>
      <c r="BJ102" s="22" t="s">
        <v>87</v>
      </c>
      <c r="BK102" s="198">
        <f>ROUND(I102*H102,2)</f>
        <v>0</v>
      </c>
      <c r="BL102" s="22" t="s">
        <v>135</v>
      </c>
      <c r="BM102" s="22" t="s">
        <v>164</v>
      </c>
    </row>
    <row r="103" spans="2:47" s="1" customFormat="1" ht="202.5">
      <c r="B103" s="40"/>
      <c r="C103" s="62"/>
      <c r="D103" s="199" t="s">
        <v>137</v>
      </c>
      <c r="E103" s="62"/>
      <c r="F103" s="200" t="s">
        <v>165</v>
      </c>
      <c r="G103" s="62"/>
      <c r="H103" s="62"/>
      <c r="I103" s="158"/>
      <c r="J103" s="62"/>
      <c r="K103" s="62"/>
      <c r="L103" s="60"/>
      <c r="M103" s="201"/>
      <c r="N103" s="41"/>
      <c r="O103" s="41"/>
      <c r="P103" s="41"/>
      <c r="Q103" s="41"/>
      <c r="R103" s="41"/>
      <c r="S103" s="41"/>
      <c r="T103" s="77"/>
      <c r="AT103" s="22" t="s">
        <v>137</v>
      </c>
      <c r="AU103" s="22" t="s">
        <v>94</v>
      </c>
    </row>
    <row r="104" spans="2:47" s="1" customFormat="1" ht="40.5">
      <c r="B104" s="40"/>
      <c r="C104" s="62"/>
      <c r="D104" s="199" t="s">
        <v>147</v>
      </c>
      <c r="E104" s="62"/>
      <c r="F104" s="200" t="s">
        <v>166</v>
      </c>
      <c r="G104" s="62"/>
      <c r="H104" s="62"/>
      <c r="I104" s="158"/>
      <c r="J104" s="62"/>
      <c r="K104" s="62"/>
      <c r="L104" s="60"/>
      <c r="M104" s="201"/>
      <c r="N104" s="41"/>
      <c r="O104" s="41"/>
      <c r="P104" s="41"/>
      <c r="Q104" s="41"/>
      <c r="R104" s="41"/>
      <c r="S104" s="41"/>
      <c r="T104" s="77"/>
      <c r="AT104" s="22" t="s">
        <v>147</v>
      </c>
      <c r="AU104" s="22" t="s">
        <v>94</v>
      </c>
    </row>
    <row r="105" spans="2:51" s="11" customFormat="1" ht="13.5">
      <c r="B105" s="202"/>
      <c r="C105" s="203"/>
      <c r="D105" s="199" t="s">
        <v>139</v>
      </c>
      <c r="E105" s="204" t="s">
        <v>80</v>
      </c>
      <c r="F105" s="205" t="s">
        <v>167</v>
      </c>
      <c r="G105" s="203"/>
      <c r="H105" s="204" t="s">
        <v>80</v>
      </c>
      <c r="I105" s="206"/>
      <c r="J105" s="203"/>
      <c r="K105" s="203"/>
      <c r="L105" s="207"/>
      <c r="M105" s="208"/>
      <c r="N105" s="209"/>
      <c r="O105" s="209"/>
      <c r="P105" s="209"/>
      <c r="Q105" s="209"/>
      <c r="R105" s="209"/>
      <c r="S105" s="209"/>
      <c r="T105" s="210"/>
      <c r="AT105" s="211" t="s">
        <v>139</v>
      </c>
      <c r="AU105" s="211" t="s">
        <v>94</v>
      </c>
      <c r="AV105" s="11" t="s">
        <v>87</v>
      </c>
      <c r="AW105" s="11" t="s">
        <v>44</v>
      </c>
      <c r="AX105" s="11" t="s">
        <v>82</v>
      </c>
      <c r="AY105" s="211" t="s">
        <v>128</v>
      </c>
    </row>
    <row r="106" spans="2:51" s="11" customFormat="1" ht="13.5">
      <c r="B106" s="202"/>
      <c r="C106" s="203"/>
      <c r="D106" s="199" t="s">
        <v>139</v>
      </c>
      <c r="E106" s="204" t="s">
        <v>80</v>
      </c>
      <c r="F106" s="205" t="s">
        <v>168</v>
      </c>
      <c r="G106" s="203"/>
      <c r="H106" s="204" t="s">
        <v>80</v>
      </c>
      <c r="I106" s="206"/>
      <c r="J106" s="203"/>
      <c r="K106" s="203"/>
      <c r="L106" s="207"/>
      <c r="M106" s="208"/>
      <c r="N106" s="209"/>
      <c r="O106" s="209"/>
      <c r="P106" s="209"/>
      <c r="Q106" s="209"/>
      <c r="R106" s="209"/>
      <c r="S106" s="209"/>
      <c r="T106" s="210"/>
      <c r="AT106" s="211" t="s">
        <v>139</v>
      </c>
      <c r="AU106" s="211" t="s">
        <v>94</v>
      </c>
      <c r="AV106" s="11" t="s">
        <v>87</v>
      </c>
      <c r="AW106" s="11" t="s">
        <v>44</v>
      </c>
      <c r="AX106" s="11" t="s">
        <v>82</v>
      </c>
      <c r="AY106" s="211" t="s">
        <v>128</v>
      </c>
    </row>
    <row r="107" spans="2:51" s="12" customFormat="1" ht="13.5">
      <c r="B107" s="212"/>
      <c r="C107" s="213"/>
      <c r="D107" s="199" t="s">
        <v>139</v>
      </c>
      <c r="E107" s="214" t="s">
        <v>80</v>
      </c>
      <c r="F107" s="215" t="s">
        <v>169</v>
      </c>
      <c r="G107" s="213"/>
      <c r="H107" s="216">
        <v>17.342</v>
      </c>
      <c r="I107" s="217"/>
      <c r="J107" s="213"/>
      <c r="K107" s="213"/>
      <c r="L107" s="218"/>
      <c r="M107" s="219"/>
      <c r="N107" s="220"/>
      <c r="O107" s="220"/>
      <c r="P107" s="220"/>
      <c r="Q107" s="220"/>
      <c r="R107" s="220"/>
      <c r="S107" s="220"/>
      <c r="T107" s="221"/>
      <c r="AT107" s="222" t="s">
        <v>139</v>
      </c>
      <c r="AU107" s="222" t="s">
        <v>94</v>
      </c>
      <c r="AV107" s="12" t="s">
        <v>94</v>
      </c>
      <c r="AW107" s="12" t="s">
        <v>44</v>
      </c>
      <c r="AX107" s="12" t="s">
        <v>82</v>
      </c>
      <c r="AY107" s="222" t="s">
        <v>128</v>
      </c>
    </row>
    <row r="108" spans="2:51" s="11" customFormat="1" ht="13.5">
      <c r="B108" s="202"/>
      <c r="C108" s="203"/>
      <c r="D108" s="199" t="s">
        <v>139</v>
      </c>
      <c r="E108" s="204" t="s">
        <v>80</v>
      </c>
      <c r="F108" s="205" t="s">
        <v>170</v>
      </c>
      <c r="G108" s="203"/>
      <c r="H108" s="204" t="s">
        <v>80</v>
      </c>
      <c r="I108" s="206"/>
      <c r="J108" s="203"/>
      <c r="K108" s="203"/>
      <c r="L108" s="207"/>
      <c r="M108" s="208"/>
      <c r="N108" s="209"/>
      <c r="O108" s="209"/>
      <c r="P108" s="209"/>
      <c r="Q108" s="209"/>
      <c r="R108" s="209"/>
      <c r="S108" s="209"/>
      <c r="T108" s="210"/>
      <c r="AT108" s="211" t="s">
        <v>139</v>
      </c>
      <c r="AU108" s="211" t="s">
        <v>94</v>
      </c>
      <c r="AV108" s="11" t="s">
        <v>87</v>
      </c>
      <c r="AW108" s="11" t="s">
        <v>44</v>
      </c>
      <c r="AX108" s="11" t="s">
        <v>82</v>
      </c>
      <c r="AY108" s="211" t="s">
        <v>128</v>
      </c>
    </row>
    <row r="109" spans="2:51" s="12" customFormat="1" ht="13.5">
      <c r="B109" s="212"/>
      <c r="C109" s="213"/>
      <c r="D109" s="199" t="s">
        <v>139</v>
      </c>
      <c r="E109" s="214" t="s">
        <v>80</v>
      </c>
      <c r="F109" s="215" t="s">
        <v>171</v>
      </c>
      <c r="G109" s="213"/>
      <c r="H109" s="216">
        <v>-3.77</v>
      </c>
      <c r="I109" s="217"/>
      <c r="J109" s="213"/>
      <c r="K109" s="213"/>
      <c r="L109" s="218"/>
      <c r="M109" s="219"/>
      <c r="N109" s="220"/>
      <c r="O109" s="220"/>
      <c r="P109" s="220"/>
      <c r="Q109" s="220"/>
      <c r="R109" s="220"/>
      <c r="S109" s="220"/>
      <c r="T109" s="221"/>
      <c r="AT109" s="222" t="s">
        <v>139</v>
      </c>
      <c r="AU109" s="222" t="s">
        <v>94</v>
      </c>
      <c r="AV109" s="12" t="s">
        <v>94</v>
      </c>
      <c r="AW109" s="12" t="s">
        <v>44</v>
      </c>
      <c r="AX109" s="12" t="s">
        <v>82</v>
      </c>
      <c r="AY109" s="222" t="s">
        <v>128</v>
      </c>
    </row>
    <row r="110" spans="2:51" s="13" customFormat="1" ht="13.5">
      <c r="B110" s="223"/>
      <c r="C110" s="224"/>
      <c r="D110" s="199" t="s">
        <v>139</v>
      </c>
      <c r="E110" s="225" t="s">
        <v>80</v>
      </c>
      <c r="F110" s="226" t="s">
        <v>154</v>
      </c>
      <c r="G110" s="224"/>
      <c r="H110" s="227">
        <v>13.572</v>
      </c>
      <c r="I110" s="228"/>
      <c r="J110" s="224"/>
      <c r="K110" s="224"/>
      <c r="L110" s="229"/>
      <c r="M110" s="230"/>
      <c r="N110" s="231"/>
      <c r="O110" s="231"/>
      <c r="P110" s="231"/>
      <c r="Q110" s="231"/>
      <c r="R110" s="231"/>
      <c r="S110" s="231"/>
      <c r="T110" s="232"/>
      <c r="AT110" s="233" t="s">
        <v>139</v>
      </c>
      <c r="AU110" s="233" t="s">
        <v>94</v>
      </c>
      <c r="AV110" s="13" t="s">
        <v>135</v>
      </c>
      <c r="AW110" s="13" t="s">
        <v>44</v>
      </c>
      <c r="AX110" s="13" t="s">
        <v>87</v>
      </c>
      <c r="AY110" s="233" t="s">
        <v>128</v>
      </c>
    </row>
    <row r="111" spans="2:65" s="1" customFormat="1" ht="38.25" customHeight="1">
      <c r="B111" s="40"/>
      <c r="C111" s="187" t="s">
        <v>172</v>
      </c>
      <c r="D111" s="187" t="s">
        <v>130</v>
      </c>
      <c r="E111" s="188" t="s">
        <v>173</v>
      </c>
      <c r="F111" s="189" t="s">
        <v>174</v>
      </c>
      <c r="G111" s="190" t="s">
        <v>144</v>
      </c>
      <c r="H111" s="191">
        <v>4.072</v>
      </c>
      <c r="I111" s="192"/>
      <c r="J111" s="193">
        <f>ROUND(I111*H111,2)</f>
        <v>0</v>
      </c>
      <c r="K111" s="189" t="s">
        <v>134</v>
      </c>
      <c r="L111" s="60"/>
      <c r="M111" s="194" t="s">
        <v>80</v>
      </c>
      <c r="N111" s="195" t="s">
        <v>52</v>
      </c>
      <c r="O111" s="41"/>
      <c r="P111" s="196">
        <f>O111*H111</f>
        <v>0</v>
      </c>
      <c r="Q111" s="196">
        <v>0</v>
      </c>
      <c r="R111" s="196">
        <f>Q111*H111</f>
        <v>0</v>
      </c>
      <c r="S111" s="196">
        <v>0</v>
      </c>
      <c r="T111" s="197">
        <f>S111*H111</f>
        <v>0</v>
      </c>
      <c r="AR111" s="22" t="s">
        <v>135</v>
      </c>
      <c r="AT111" s="22" t="s">
        <v>130</v>
      </c>
      <c r="AU111" s="22" t="s">
        <v>94</v>
      </c>
      <c r="AY111" s="22" t="s">
        <v>128</v>
      </c>
      <c r="BE111" s="198">
        <f>IF(N111="základní",J111,0)</f>
        <v>0</v>
      </c>
      <c r="BF111" s="198">
        <f>IF(N111="snížená",J111,0)</f>
        <v>0</v>
      </c>
      <c r="BG111" s="198">
        <f>IF(N111="zákl. přenesená",J111,0)</f>
        <v>0</v>
      </c>
      <c r="BH111" s="198">
        <f>IF(N111="sníž. přenesená",J111,0)</f>
        <v>0</v>
      </c>
      <c r="BI111" s="198">
        <f>IF(N111="nulová",J111,0)</f>
        <v>0</v>
      </c>
      <c r="BJ111" s="22" t="s">
        <v>87</v>
      </c>
      <c r="BK111" s="198">
        <f>ROUND(I111*H111,2)</f>
        <v>0</v>
      </c>
      <c r="BL111" s="22" t="s">
        <v>135</v>
      </c>
      <c r="BM111" s="22" t="s">
        <v>175</v>
      </c>
    </row>
    <row r="112" spans="2:47" s="1" customFormat="1" ht="202.5">
      <c r="B112" s="40"/>
      <c r="C112" s="62"/>
      <c r="D112" s="199" t="s">
        <v>137</v>
      </c>
      <c r="E112" s="62"/>
      <c r="F112" s="200" t="s">
        <v>165</v>
      </c>
      <c r="G112" s="62"/>
      <c r="H112" s="62"/>
      <c r="I112" s="158"/>
      <c r="J112" s="62"/>
      <c r="K112" s="62"/>
      <c r="L112" s="60"/>
      <c r="M112" s="201"/>
      <c r="N112" s="41"/>
      <c r="O112" s="41"/>
      <c r="P112" s="41"/>
      <c r="Q112" s="41"/>
      <c r="R112" s="41"/>
      <c r="S112" s="41"/>
      <c r="T112" s="77"/>
      <c r="AT112" s="22" t="s">
        <v>137</v>
      </c>
      <c r="AU112" s="22" t="s">
        <v>94</v>
      </c>
    </row>
    <row r="113" spans="2:47" s="1" customFormat="1" ht="27">
      <c r="B113" s="40"/>
      <c r="C113" s="62"/>
      <c r="D113" s="199" t="s">
        <v>147</v>
      </c>
      <c r="E113" s="62"/>
      <c r="F113" s="200" t="s">
        <v>159</v>
      </c>
      <c r="G113" s="62"/>
      <c r="H113" s="62"/>
      <c r="I113" s="158"/>
      <c r="J113" s="62"/>
      <c r="K113" s="62"/>
      <c r="L113" s="60"/>
      <c r="M113" s="201"/>
      <c r="N113" s="41"/>
      <c r="O113" s="41"/>
      <c r="P113" s="41"/>
      <c r="Q113" s="41"/>
      <c r="R113" s="41"/>
      <c r="S113" s="41"/>
      <c r="T113" s="77"/>
      <c r="AT113" s="22" t="s">
        <v>147</v>
      </c>
      <c r="AU113" s="22" t="s">
        <v>94</v>
      </c>
    </row>
    <row r="114" spans="2:51" s="11" customFormat="1" ht="13.5">
      <c r="B114" s="202"/>
      <c r="C114" s="203"/>
      <c r="D114" s="199" t="s">
        <v>139</v>
      </c>
      <c r="E114" s="204" t="s">
        <v>80</v>
      </c>
      <c r="F114" s="205" t="s">
        <v>160</v>
      </c>
      <c r="G114" s="203"/>
      <c r="H114" s="204" t="s">
        <v>80</v>
      </c>
      <c r="I114" s="206"/>
      <c r="J114" s="203"/>
      <c r="K114" s="203"/>
      <c r="L114" s="207"/>
      <c r="M114" s="208"/>
      <c r="N114" s="209"/>
      <c r="O114" s="209"/>
      <c r="P114" s="209"/>
      <c r="Q114" s="209"/>
      <c r="R114" s="209"/>
      <c r="S114" s="209"/>
      <c r="T114" s="210"/>
      <c r="AT114" s="211" t="s">
        <v>139</v>
      </c>
      <c r="AU114" s="211" t="s">
        <v>94</v>
      </c>
      <c r="AV114" s="11" t="s">
        <v>87</v>
      </c>
      <c r="AW114" s="11" t="s">
        <v>44</v>
      </c>
      <c r="AX114" s="11" t="s">
        <v>82</v>
      </c>
      <c r="AY114" s="211" t="s">
        <v>128</v>
      </c>
    </row>
    <row r="115" spans="2:51" s="12" customFormat="1" ht="13.5">
      <c r="B115" s="212"/>
      <c r="C115" s="213"/>
      <c r="D115" s="199" t="s">
        <v>139</v>
      </c>
      <c r="E115" s="214" t="s">
        <v>80</v>
      </c>
      <c r="F115" s="215" t="s">
        <v>176</v>
      </c>
      <c r="G115" s="213"/>
      <c r="H115" s="216">
        <v>4.072</v>
      </c>
      <c r="I115" s="217"/>
      <c r="J115" s="213"/>
      <c r="K115" s="213"/>
      <c r="L115" s="218"/>
      <c r="M115" s="219"/>
      <c r="N115" s="220"/>
      <c r="O115" s="220"/>
      <c r="P115" s="220"/>
      <c r="Q115" s="220"/>
      <c r="R115" s="220"/>
      <c r="S115" s="220"/>
      <c r="T115" s="221"/>
      <c r="AT115" s="222" t="s">
        <v>139</v>
      </c>
      <c r="AU115" s="222" t="s">
        <v>94</v>
      </c>
      <c r="AV115" s="12" t="s">
        <v>94</v>
      </c>
      <c r="AW115" s="12" t="s">
        <v>44</v>
      </c>
      <c r="AX115" s="12" t="s">
        <v>87</v>
      </c>
      <c r="AY115" s="222" t="s">
        <v>128</v>
      </c>
    </row>
    <row r="116" spans="2:65" s="1" customFormat="1" ht="38.25" customHeight="1">
      <c r="B116" s="40"/>
      <c r="C116" s="187" t="s">
        <v>177</v>
      </c>
      <c r="D116" s="187" t="s">
        <v>130</v>
      </c>
      <c r="E116" s="188" t="s">
        <v>178</v>
      </c>
      <c r="F116" s="189" t="s">
        <v>179</v>
      </c>
      <c r="G116" s="190" t="s">
        <v>144</v>
      </c>
      <c r="H116" s="191">
        <v>64.048</v>
      </c>
      <c r="I116" s="192"/>
      <c r="J116" s="193">
        <f>ROUND(I116*H116,2)</f>
        <v>0</v>
      </c>
      <c r="K116" s="189" t="s">
        <v>134</v>
      </c>
      <c r="L116" s="60"/>
      <c r="M116" s="194" t="s">
        <v>80</v>
      </c>
      <c r="N116" s="195" t="s">
        <v>52</v>
      </c>
      <c r="O116" s="41"/>
      <c r="P116" s="196">
        <f>O116*H116</f>
        <v>0</v>
      </c>
      <c r="Q116" s="196">
        <v>0</v>
      </c>
      <c r="R116" s="196">
        <f>Q116*H116</f>
        <v>0</v>
      </c>
      <c r="S116" s="196">
        <v>0</v>
      </c>
      <c r="T116" s="197">
        <f>S116*H116</f>
        <v>0</v>
      </c>
      <c r="AR116" s="22" t="s">
        <v>135</v>
      </c>
      <c r="AT116" s="22" t="s">
        <v>130</v>
      </c>
      <c r="AU116" s="22" t="s">
        <v>94</v>
      </c>
      <c r="AY116" s="22" t="s">
        <v>128</v>
      </c>
      <c r="BE116" s="198">
        <f>IF(N116="základní",J116,0)</f>
        <v>0</v>
      </c>
      <c r="BF116" s="198">
        <f>IF(N116="snížená",J116,0)</f>
        <v>0</v>
      </c>
      <c r="BG116" s="198">
        <f>IF(N116="zákl. přenesená",J116,0)</f>
        <v>0</v>
      </c>
      <c r="BH116" s="198">
        <f>IF(N116="sníž. přenesená",J116,0)</f>
        <v>0</v>
      </c>
      <c r="BI116" s="198">
        <f>IF(N116="nulová",J116,0)</f>
        <v>0</v>
      </c>
      <c r="BJ116" s="22" t="s">
        <v>87</v>
      </c>
      <c r="BK116" s="198">
        <f>ROUND(I116*H116,2)</f>
        <v>0</v>
      </c>
      <c r="BL116" s="22" t="s">
        <v>135</v>
      </c>
      <c r="BM116" s="22" t="s">
        <v>180</v>
      </c>
    </row>
    <row r="117" spans="2:47" s="1" customFormat="1" ht="94.5">
      <c r="B117" s="40"/>
      <c r="C117" s="62"/>
      <c r="D117" s="199" t="s">
        <v>137</v>
      </c>
      <c r="E117" s="62"/>
      <c r="F117" s="200" t="s">
        <v>181</v>
      </c>
      <c r="G117" s="62"/>
      <c r="H117" s="62"/>
      <c r="I117" s="158"/>
      <c r="J117" s="62"/>
      <c r="K117" s="62"/>
      <c r="L117" s="60"/>
      <c r="M117" s="201"/>
      <c r="N117" s="41"/>
      <c r="O117" s="41"/>
      <c r="P117" s="41"/>
      <c r="Q117" s="41"/>
      <c r="R117" s="41"/>
      <c r="S117" s="41"/>
      <c r="T117" s="77"/>
      <c r="AT117" s="22" t="s">
        <v>137</v>
      </c>
      <c r="AU117" s="22" t="s">
        <v>94</v>
      </c>
    </row>
    <row r="118" spans="2:51" s="12" customFormat="1" ht="13.5">
      <c r="B118" s="212"/>
      <c r="C118" s="213"/>
      <c r="D118" s="199" t="s">
        <v>139</v>
      </c>
      <c r="E118" s="214" t="s">
        <v>80</v>
      </c>
      <c r="F118" s="215" t="s">
        <v>182</v>
      </c>
      <c r="G118" s="213"/>
      <c r="H118" s="216">
        <v>13.572</v>
      </c>
      <c r="I118" s="217"/>
      <c r="J118" s="213"/>
      <c r="K118" s="213"/>
      <c r="L118" s="218"/>
      <c r="M118" s="219"/>
      <c r="N118" s="220"/>
      <c r="O118" s="220"/>
      <c r="P118" s="220"/>
      <c r="Q118" s="220"/>
      <c r="R118" s="220"/>
      <c r="S118" s="220"/>
      <c r="T118" s="221"/>
      <c r="AT118" s="222" t="s">
        <v>139</v>
      </c>
      <c r="AU118" s="222" t="s">
        <v>94</v>
      </c>
      <c r="AV118" s="12" t="s">
        <v>94</v>
      </c>
      <c r="AW118" s="12" t="s">
        <v>44</v>
      </c>
      <c r="AX118" s="12" t="s">
        <v>82</v>
      </c>
      <c r="AY118" s="222" t="s">
        <v>128</v>
      </c>
    </row>
    <row r="119" spans="2:51" s="12" customFormat="1" ht="13.5">
      <c r="B119" s="212"/>
      <c r="C119" s="213"/>
      <c r="D119" s="199" t="s">
        <v>139</v>
      </c>
      <c r="E119" s="214" t="s">
        <v>80</v>
      </c>
      <c r="F119" s="215" t="s">
        <v>183</v>
      </c>
      <c r="G119" s="213"/>
      <c r="H119" s="216">
        <v>50.476</v>
      </c>
      <c r="I119" s="217"/>
      <c r="J119" s="213"/>
      <c r="K119" s="213"/>
      <c r="L119" s="218"/>
      <c r="M119" s="219"/>
      <c r="N119" s="220"/>
      <c r="O119" s="220"/>
      <c r="P119" s="220"/>
      <c r="Q119" s="220"/>
      <c r="R119" s="220"/>
      <c r="S119" s="220"/>
      <c r="T119" s="221"/>
      <c r="AT119" s="222" t="s">
        <v>139</v>
      </c>
      <c r="AU119" s="222" t="s">
        <v>94</v>
      </c>
      <c r="AV119" s="12" t="s">
        <v>94</v>
      </c>
      <c r="AW119" s="12" t="s">
        <v>44</v>
      </c>
      <c r="AX119" s="12" t="s">
        <v>82</v>
      </c>
      <c r="AY119" s="222" t="s">
        <v>128</v>
      </c>
    </row>
    <row r="120" spans="2:51" s="13" customFormat="1" ht="13.5">
      <c r="B120" s="223"/>
      <c r="C120" s="224"/>
      <c r="D120" s="199" t="s">
        <v>139</v>
      </c>
      <c r="E120" s="225" t="s">
        <v>80</v>
      </c>
      <c r="F120" s="226" t="s">
        <v>154</v>
      </c>
      <c r="G120" s="224"/>
      <c r="H120" s="227">
        <v>64.048</v>
      </c>
      <c r="I120" s="228"/>
      <c r="J120" s="224"/>
      <c r="K120" s="224"/>
      <c r="L120" s="229"/>
      <c r="M120" s="230"/>
      <c r="N120" s="231"/>
      <c r="O120" s="231"/>
      <c r="P120" s="231"/>
      <c r="Q120" s="231"/>
      <c r="R120" s="231"/>
      <c r="S120" s="231"/>
      <c r="T120" s="232"/>
      <c r="AT120" s="233" t="s">
        <v>139</v>
      </c>
      <c r="AU120" s="233" t="s">
        <v>94</v>
      </c>
      <c r="AV120" s="13" t="s">
        <v>135</v>
      </c>
      <c r="AW120" s="13" t="s">
        <v>44</v>
      </c>
      <c r="AX120" s="13" t="s">
        <v>87</v>
      </c>
      <c r="AY120" s="233" t="s">
        <v>128</v>
      </c>
    </row>
    <row r="121" spans="2:65" s="1" customFormat="1" ht="38.25" customHeight="1">
      <c r="B121" s="40"/>
      <c r="C121" s="187" t="s">
        <v>184</v>
      </c>
      <c r="D121" s="187" t="s">
        <v>130</v>
      </c>
      <c r="E121" s="188" t="s">
        <v>185</v>
      </c>
      <c r="F121" s="189" t="s">
        <v>186</v>
      </c>
      <c r="G121" s="190" t="s">
        <v>144</v>
      </c>
      <c r="H121" s="191">
        <v>22.451</v>
      </c>
      <c r="I121" s="192"/>
      <c r="J121" s="193">
        <f>ROUND(I121*H121,2)</f>
        <v>0</v>
      </c>
      <c r="K121" s="189" t="s">
        <v>134</v>
      </c>
      <c r="L121" s="60"/>
      <c r="M121" s="194" t="s">
        <v>80</v>
      </c>
      <c r="N121" s="195" t="s">
        <v>52</v>
      </c>
      <c r="O121" s="41"/>
      <c r="P121" s="196">
        <f>O121*H121</f>
        <v>0</v>
      </c>
      <c r="Q121" s="196">
        <v>0</v>
      </c>
      <c r="R121" s="196">
        <f>Q121*H121</f>
        <v>0</v>
      </c>
      <c r="S121" s="196">
        <v>0</v>
      </c>
      <c r="T121" s="197">
        <f>S121*H121</f>
        <v>0</v>
      </c>
      <c r="AR121" s="22" t="s">
        <v>135</v>
      </c>
      <c r="AT121" s="22" t="s">
        <v>130</v>
      </c>
      <c r="AU121" s="22" t="s">
        <v>94</v>
      </c>
      <c r="AY121" s="22" t="s">
        <v>128</v>
      </c>
      <c r="BE121" s="198">
        <f>IF(N121="základní",J121,0)</f>
        <v>0</v>
      </c>
      <c r="BF121" s="198">
        <f>IF(N121="snížená",J121,0)</f>
        <v>0</v>
      </c>
      <c r="BG121" s="198">
        <f>IF(N121="zákl. přenesená",J121,0)</f>
        <v>0</v>
      </c>
      <c r="BH121" s="198">
        <f>IF(N121="sníž. přenesená",J121,0)</f>
        <v>0</v>
      </c>
      <c r="BI121" s="198">
        <f>IF(N121="nulová",J121,0)</f>
        <v>0</v>
      </c>
      <c r="BJ121" s="22" t="s">
        <v>87</v>
      </c>
      <c r="BK121" s="198">
        <f>ROUND(I121*H121,2)</f>
        <v>0</v>
      </c>
      <c r="BL121" s="22" t="s">
        <v>135</v>
      </c>
      <c r="BM121" s="22" t="s">
        <v>187</v>
      </c>
    </row>
    <row r="122" spans="2:47" s="1" customFormat="1" ht="189">
      <c r="B122" s="40"/>
      <c r="C122" s="62"/>
      <c r="D122" s="199" t="s">
        <v>137</v>
      </c>
      <c r="E122" s="62"/>
      <c r="F122" s="200" t="s">
        <v>188</v>
      </c>
      <c r="G122" s="62"/>
      <c r="H122" s="62"/>
      <c r="I122" s="158"/>
      <c r="J122" s="62"/>
      <c r="K122" s="62"/>
      <c r="L122" s="60"/>
      <c r="M122" s="201"/>
      <c r="N122" s="41"/>
      <c r="O122" s="41"/>
      <c r="P122" s="41"/>
      <c r="Q122" s="41"/>
      <c r="R122" s="41"/>
      <c r="S122" s="41"/>
      <c r="T122" s="77"/>
      <c r="AT122" s="22" t="s">
        <v>137</v>
      </c>
      <c r="AU122" s="22" t="s">
        <v>94</v>
      </c>
    </row>
    <row r="123" spans="2:47" s="1" customFormat="1" ht="27">
      <c r="B123" s="40"/>
      <c r="C123" s="62"/>
      <c r="D123" s="199" t="s">
        <v>147</v>
      </c>
      <c r="E123" s="62"/>
      <c r="F123" s="200" t="s">
        <v>189</v>
      </c>
      <c r="G123" s="62"/>
      <c r="H123" s="62"/>
      <c r="I123" s="158"/>
      <c r="J123" s="62"/>
      <c r="K123" s="62"/>
      <c r="L123" s="60"/>
      <c r="M123" s="201"/>
      <c r="N123" s="41"/>
      <c r="O123" s="41"/>
      <c r="P123" s="41"/>
      <c r="Q123" s="41"/>
      <c r="R123" s="41"/>
      <c r="S123" s="41"/>
      <c r="T123" s="77"/>
      <c r="AT123" s="22" t="s">
        <v>147</v>
      </c>
      <c r="AU123" s="22" t="s">
        <v>94</v>
      </c>
    </row>
    <row r="124" spans="2:51" s="12" customFormat="1" ht="13.5">
      <c r="B124" s="212"/>
      <c r="C124" s="213"/>
      <c r="D124" s="199" t="s">
        <v>139</v>
      </c>
      <c r="E124" s="214" t="s">
        <v>80</v>
      </c>
      <c r="F124" s="215" t="s">
        <v>190</v>
      </c>
      <c r="G124" s="213"/>
      <c r="H124" s="216">
        <v>2.262</v>
      </c>
      <c r="I124" s="217"/>
      <c r="J124" s="213"/>
      <c r="K124" s="213"/>
      <c r="L124" s="218"/>
      <c r="M124" s="219"/>
      <c r="N124" s="220"/>
      <c r="O124" s="220"/>
      <c r="P124" s="220"/>
      <c r="Q124" s="220"/>
      <c r="R124" s="220"/>
      <c r="S124" s="220"/>
      <c r="T124" s="221"/>
      <c r="AT124" s="222" t="s">
        <v>139</v>
      </c>
      <c r="AU124" s="222" t="s">
        <v>94</v>
      </c>
      <c r="AV124" s="12" t="s">
        <v>94</v>
      </c>
      <c r="AW124" s="12" t="s">
        <v>44</v>
      </c>
      <c r="AX124" s="12" t="s">
        <v>82</v>
      </c>
      <c r="AY124" s="222" t="s">
        <v>128</v>
      </c>
    </row>
    <row r="125" spans="2:51" s="12" customFormat="1" ht="13.5">
      <c r="B125" s="212"/>
      <c r="C125" s="213"/>
      <c r="D125" s="199" t="s">
        <v>139</v>
      </c>
      <c r="E125" s="214" t="s">
        <v>80</v>
      </c>
      <c r="F125" s="215" t="s">
        <v>191</v>
      </c>
      <c r="G125" s="213"/>
      <c r="H125" s="216">
        <v>3.459</v>
      </c>
      <c r="I125" s="217"/>
      <c r="J125" s="213"/>
      <c r="K125" s="213"/>
      <c r="L125" s="218"/>
      <c r="M125" s="219"/>
      <c r="N125" s="220"/>
      <c r="O125" s="220"/>
      <c r="P125" s="220"/>
      <c r="Q125" s="220"/>
      <c r="R125" s="220"/>
      <c r="S125" s="220"/>
      <c r="T125" s="221"/>
      <c r="AT125" s="222" t="s">
        <v>139</v>
      </c>
      <c r="AU125" s="222" t="s">
        <v>94</v>
      </c>
      <c r="AV125" s="12" t="s">
        <v>94</v>
      </c>
      <c r="AW125" s="12" t="s">
        <v>44</v>
      </c>
      <c r="AX125" s="12" t="s">
        <v>82</v>
      </c>
      <c r="AY125" s="222" t="s">
        <v>128</v>
      </c>
    </row>
    <row r="126" spans="2:51" s="12" customFormat="1" ht="13.5">
      <c r="B126" s="212"/>
      <c r="C126" s="213"/>
      <c r="D126" s="199" t="s">
        <v>139</v>
      </c>
      <c r="E126" s="214" t="s">
        <v>80</v>
      </c>
      <c r="F126" s="215" t="s">
        <v>192</v>
      </c>
      <c r="G126" s="213"/>
      <c r="H126" s="216">
        <v>1.256</v>
      </c>
      <c r="I126" s="217"/>
      <c r="J126" s="213"/>
      <c r="K126" s="213"/>
      <c r="L126" s="218"/>
      <c r="M126" s="219"/>
      <c r="N126" s="220"/>
      <c r="O126" s="220"/>
      <c r="P126" s="220"/>
      <c r="Q126" s="220"/>
      <c r="R126" s="220"/>
      <c r="S126" s="220"/>
      <c r="T126" s="221"/>
      <c r="AT126" s="222" t="s">
        <v>139</v>
      </c>
      <c r="AU126" s="222" t="s">
        <v>94</v>
      </c>
      <c r="AV126" s="12" t="s">
        <v>94</v>
      </c>
      <c r="AW126" s="12" t="s">
        <v>44</v>
      </c>
      <c r="AX126" s="12" t="s">
        <v>82</v>
      </c>
      <c r="AY126" s="222" t="s">
        <v>128</v>
      </c>
    </row>
    <row r="127" spans="2:51" s="12" customFormat="1" ht="13.5">
      <c r="B127" s="212"/>
      <c r="C127" s="213"/>
      <c r="D127" s="199" t="s">
        <v>139</v>
      </c>
      <c r="E127" s="214" t="s">
        <v>80</v>
      </c>
      <c r="F127" s="215" t="s">
        <v>193</v>
      </c>
      <c r="G127" s="213"/>
      <c r="H127" s="216">
        <v>0.98</v>
      </c>
      <c r="I127" s="217"/>
      <c r="J127" s="213"/>
      <c r="K127" s="213"/>
      <c r="L127" s="218"/>
      <c r="M127" s="219"/>
      <c r="N127" s="220"/>
      <c r="O127" s="220"/>
      <c r="P127" s="220"/>
      <c r="Q127" s="220"/>
      <c r="R127" s="220"/>
      <c r="S127" s="220"/>
      <c r="T127" s="221"/>
      <c r="AT127" s="222" t="s">
        <v>139</v>
      </c>
      <c r="AU127" s="222" t="s">
        <v>94</v>
      </c>
      <c r="AV127" s="12" t="s">
        <v>94</v>
      </c>
      <c r="AW127" s="12" t="s">
        <v>44</v>
      </c>
      <c r="AX127" s="12" t="s">
        <v>82</v>
      </c>
      <c r="AY127" s="222" t="s">
        <v>128</v>
      </c>
    </row>
    <row r="128" spans="2:51" s="12" customFormat="1" ht="13.5">
      <c r="B128" s="212"/>
      <c r="C128" s="213"/>
      <c r="D128" s="199" t="s">
        <v>139</v>
      </c>
      <c r="E128" s="214" t="s">
        <v>80</v>
      </c>
      <c r="F128" s="215" t="s">
        <v>194</v>
      </c>
      <c r="G128" s="213"/>
      <c r="H128" s="216">
        <v>1.556</v>
      </c>
      <c r="I128" s="217"/>
      <c r="J128" s="213"/>
      <c r="K128" s="213"/>
      <c r="L128" s="218"/>
      <c r="M128" s="219"/>
      <c r="N128" s="220"/>
      <c r="O128" s="220"/>
      <c r="P128" s="220"/>
      <c r="Q128" s="220"/>
      <c r="R128" s="220"/>
      <c r="S128" s="220"/>
      <c r="T128" s="221"/>
      <c r="AT128" s="222" t="s">
        <v>139</v>
      </c>
      <c r="AU128" s="222" t="s">
        <v>94</v>
      </c>
      <c r="AV128" s="12" t="s">
        <v>94</v>
      </c>
      <c r="AW128" s="12" t="s">
        <v>44</v>
      </c>
      <c r="AX128" s="12" t="s">
        <v>82</v>
      </c>
      <c r="AY128" s="222" t="s">
        <v>128</v>
      </c>
    </row>
    <row r="129" spans="2:51" s="12" customFormat="1" ht="13.5">
      <c r="B129" s="212"/>
      <c r="C129" s="213"/>
      <c r="D129" s="199" t="s">
        <v>139</v>
      </c>
      <c r="E129" s="214" t="s">
        <v>80</v>
      </c>
      <c r="F129" s="215" t="s">
        <v>195</v>
      </c>
      <c r="G129" s="213"/>
      <c r="H129" s="216">
        <v>11.762</v>
      </c>
      <c r="I129" s="217"/>
      <c r="J129" s="213"/>
      <c r="K129" s="213"/>
      <c r="L129" s="218"/>
      <c r="M129" s="219"/>
      <c r="N129" s="220"/>
      <c r="O129" s="220"/>
      <c r="P129" s="220"/>
      <c r="Q129" s="220"/>
      <c r="R129" s="220"/>
      <c r="S129" s="220"/>
      <c r="T129" s="221"/>
      <c r="AT129" s="222" t="s">
        <v>139</v>
      </c>
      <c r="AU129" s="222" t="s">
        <v>94</v>
      </c>
      <c r="AV129" s="12" t="s">
        <v>94</v>
      </c>
      <c r="AW129" s="12" t="s">
        <v>44</v>
      </c>
      <c r="AX129" s="12" t="s">
        <v>82</v>
      </c>
      <c r="AY129" s="222" t="s">
        <v>128</v>
      </c>
    </row>
    <row r="130" spans="2:51" s="12" customFormat="1" ht="13.5">
      <c r="B130" s="212"/>
      <c r="C130" s="213"/>
      <c r="D130" s="199" t="s">
        <v>139</v>
      </c>
      <c r="E130" s="214" t="s">
        <v>80</v>
      </c>
      <c r="F130" s="215" t="s">
        <v>196</v>
      </c>
      <c r="G130" s="213"/>
      <c r="H130" s="216">
        <v>1.176</v>
      </c>
      <c r="I130" s="217"/>
      <c r="J130" s="213"/>
      <c r="K130" s="213"/>
      <c r="L130" s="218"/>
      <c r="M130" s="219"/>
      <c r="N130" s="220"/>
      <c r="O130" s="220"/>
      <c r="P130" s="220"/>
      <c r="Q130" s="220"/>
      <c r="R130" s="220"/>
      <c r="S130" s="220"/>
      <c r="T130" s="221"/>
      <c r="AT130" s="222" t="s">
        <v>139</v>
      </c>
      <c r="AU130" s="222" t="s">
        <v>94</v>
      </c>
      <c r="AV130" s="12" t="s">
        <v>94</v>
      </c>
      <c r="AW130" s="12" t="s">
        <v>44</v>
      </c>
      <c r="AX130" s="12" t="s">
        <v>82</v>
      </c>
      <c r="AY130" s="222" t="s">
        <v>128</v>
      </c>
    </row>
    <row r="131" spans="2:51" s="13" customFormat="1" ht="13.5">
      <c r="B131" s="223"/>
      <c r="C131" s="224"/>
      <c r="D131" s="199" t="s">
        <v>139</v>
      </c>
      <c r="E131" s="225" t="s">
        <v>80</v>
      </c>
      <c r="F131" s="226" t="s">
        <v>154</v>
      </c>
      <c r="G131" s="224"/>
      <c r="H131" s="227">
        <v>22.451</v>
      </c>
      <c r="I131" s="228"/>
      <c r="J131" s="224"/>
      <c r="K131" s="224"/>
      <c r="L131" s="229"/>
      <c r="M131" s="230"/>
      <c r="N131" s="231"/>
      <c r="O131" s="231"/>
      <c r="P131" s="231"/>
      <c r="Q131" s="231"/>
      <c r="R131" s="231"/>
      <c r="S131" s="231"/>
      <c r="T131" s="232"/>
      <c r="AT131" s="233" t="s">
        <v>139</v>
      </c>
      <c r="AU131" s="233" t="s">
        <v>94</v>
      </c>
      <c r="AV131" s="13" t="s">
        <v>135</v>
      </c>
      <c r="AW131" s="13" t="s">
        <v>44</v>
      </c>
      <c r="AX131" s="13" t="s">
        <v>87</v>
      </c>
      <c r="AY131" s="233" t="s">
        <v>128</v>
      </c>
    </row>
    <row r="132" spans="2:65" s="1" customFormat="1" ht="51" customHeight="1">
      <c r="B132" s="40"/>
      <c r="C132" s="187" t="s">
        <v>197</v>
      </c>
      <c r="D132" s="187" t="s">
        <v>130</v>
      </c>
      <c r="E132" s="188" t="s">
        <v>198</v>
      </c>
      <c r="F132" s="189" t="s">
        <v>199</v>
      </c>
      <c r="G132" s="190" t="s">
        <v>144</v>
      </c>
      <c r="H132" s="191">
        <v>112.255</v>
      </c>
      <c r="I132" s="192"/>
      <c r="J132" s="193">
        <f>ROUND(I132*H132,2)</f>
        <v>0</v>
      </c>
      <c r="K132" s="189" t="s">
        <v>134</v>
      </c>
      <c r="L132" s="60"/>
      <c r="M132" s="194" t="s">
        <v>80</v>
      </c>
      <c r="N132" s="195" t="s">
        <v>52</v>
      </c>
      <c r="O132" s="41"/>
      <c r="P132" s="196">
        <f>O132*H132</f>
        <v>0</v>
      </c>
      <c r="Q132" s="196">
        <v>0</v>
      </c>
      <c r="R132" s="196">
        <f>Q132*H132</f>
        <v>0</v>
      </c>
      <c r="S132" s="196">
        <v>0</v>
      </c>
      <c r="T132" s="197">
        <f>S132*H132</f>
        <v>0</v>
      </c>
      <c r="AR132" s="22" t="s">
        <v>135</v>
      </c>
      <c r="AT132" s="22" t="s">
        <v>130</v>
      </c>
      <c r="AU132" s="22" t="s">
        <v>94</v>
      </c>
      <c r="AY132" s="22" t="s">
        <v>128</v>
      </c>
      <c r="BE132" s="198">
        <f>IF(N132="základní",J132,0)</f>
        <v>0</v>
      </c>
      <c r="BF132" s="198">
        <f>IF(N132="snížená",J132,0)</f>
        <v>0</v>
      </c>
      <c r="BG132" s="198">
        <f>IF(N132="zákl. přenesená",J132,0)</f>
        <v>0</v>
      </c>
      <c r="BH132" s="198">
        <f>IF(N132="sníž. přenesená",J132,0)</f>
        <v>0</v>
      </c>
      <c r="BI132" s="198">
        <f>IF(N132="nulová",J132,0)</f>
        <v>0</v>
      </c>
      <c r="BJ132" s="22" t="s">
        <v>87</v>
      </c>
      <c r="BK132" s="198">
        <f>ROUND(I132*H132,2)</f>
        <v>0</v>
      </c>
      <c r="BL132" s="22" t="s">
        <v>135</v>
      </c>
      <c r="BM132" s="22" t="s">
        <v>200</v>
      </c>
    </row>
    <row r="133" spans="2:47" s="1" customFormat="1" ht="189">
      <c r="B133" s="40"/>
      <c r="C133" s="62"/>
      <c r="D133" s="199" t="s">
        <v>137</v>
      </c>
      <c r="E133" s="62"/>
      <c r="F133" s="200" t="s">
        <v>188</v>
      </c>
      <c r="G133" s="62"/>
      <c r="H133" s="62"/>
      <c r="I133" s="158"/>
      <c r="J133" s="62"/>
      <c r="K133" s="62"/>
      <c r="L133" s="60"/>
      <c r="M133" s="201"/>
      <c r="N133" s="41"/>
      <c r="O133" s="41"/>
      <c r="P133" s="41"/>
      <c r="Q133" s="41"/>
      <c r="R133" s="41"/>
      <c r="S133" s="41"/>
      <c r="T133" s="77"/>
      <c r="AT133" s="22" t="s">
        <v>137</v>
      </c>
      <c r="AU133" s="22" t="s">
        <v>94</v>
      </c>
    </row>
    <row r="134" spans="2:47" s="1" customFormat="1" ht="27">
      <c r="B134" s="40"/>
      <c r="C134" s="62"/>
      <c r="D134" s="199" t="s">
        <v>147</v>
      </c>
      <c r="E134" s="62"/>
      <c r="F134" s="200" t="s">
        <v>189</v>
      </c>
      <c r="G134" s="62"/>
      <c r="H134" s="62"/>
      <c r="I134" s="158"/>
      <c r="J134" s="62"/>
      <c r="K134" s="62"/>
      <c r="L134" s="60"/>
      <c r="M134" s="201"/>
      <c r="N134" s="41"/>
      <c r="O134" s="41"/>
      <c r="P134" s="41"/>
      <c r="Q134" s="41"/>
      <c r="R134" s="41"/>
      <c r="S134" s="41"/>
      <c r="T134" s="77"/>
      <c r="AT134" s="22" t="s">
        <v>147</v>
      </c>
      <c r="AU134" s="22" t="s">
        <v>94</v>
      </c>
    </row>
    <row r="135" spans="2:51" s="11" customFormat="1" ht="13.5">
      <c r="B135" s="202"/>
      <c r="C135" s="203"/>
      <c r="D135" s="199" t="s">
        <v>139</v>
      </c>
      <c r="E135" s="204" t="s">
        <v>80</v>
      </c>
      <c r="F135" s="205" t="s">
        <v>201</v>
      </c>
      <c r="G135" s="203"/>
      <c r="H135" s="204" t="s">
        <v>80</v>
      </c>
      <c r="I135" s="206"/>
      <c r="J135" s="203"/>
      <c r="K135" s="203"/>
      <c r="L135" s="207"/>
      <c r="M135" s="208"/>
      <c r="N135" s="209"/>
      <c r="O135" s="209"/>
      <c r="P135" s="209"/>
      <c r="Q135" s="209"/>
      <c r="R135" s="209"/>
      <c r="S135" s="209"/>
      <c r="T135" s="210"/>
      <c r="AT135" s="211" t="s">
        <v>139</v>
      </c>
      <c r="AU135" s="211" t="s">
        <v>94</v>
      </c>
      <c r="AV135" s="11" t="s">
        <v>87</v>
      </c>
      <c r="AW135" s="11" t="s">
        <v>44</v>
      </c>
      <c r="AX135" s="11" t="s">
        <v>82</v>
      </c>
      <c r="AY135" s="211" t="s">
        <v>128</v>
      </c>
    </row>
    <row r="136" spans="2:51" s="12" customFormat="1" ht="13.5">
      <c r="B136" s="212"/>
      <c r="C136" s="213"/>
      <c r="D136" s="199" t="s">
        <v>139</v>
      </c>
      <c r="E136" s="214" t="s">
        <v>80</v>
      </c>
      <c r="F136" s="215" t="s">
        <v>202</v>
      </c>
      <c r="G136" s="213"/>
      <c r="H136" s="216">
        <v>112.255</v>
      </c>
      <c r="I136" s="217"/>
      <c r="J136" s="213"/>
      <c r="K136" s="213"/>
      <c r="L136" s="218"/>
      <c r="M136" s="219"/>
      <c r="N136" s="220"/>
      <c r="O136" s="220"/>
      <c r="P136" s="220"/>
      <c r="Q136" s="220"/>
      <c r="R136" s="220"/>
      <c r="S136" s="220"/>
      <c r="T136" s="221"/>
      <c r="AT136" s="222" t="s">
        <v>139</v>
      </c>
      <c r="AU136" s="222" t="s">
        <v>94</v>
      </c>
      <c r="AV136" s="12" t="s">
        <v>94</v>
      </c>
      <c r="AW136" s="12" t="s">
        <v>44</v>
      </c>
      <c r="AX136" s="12" t="s">
        <v>87</v>
      </c>
      <c r="AY136" s="222" t="s">
        <v>128</v>
      </c>
    </row>
    <row r="137" spans="2:65" s="1" customFormat="1" ht="16.5" customHeight="1">
      <c r="B137" s="40"/>
      <c r="C137" s="187" t="s">
        <v>203</v>
      </c>
      <c r="D137" s="187" t="s">
        <v>130</v>
      </c>
      <c r="E137" s="188" t="s">
        <v>204</v>
      </c>
      <c r="F137" s="189" t="s">
        <v>205</v>
      </c>
      <c r="G137" s="190" t="s">
        <v>206</v>
      </c>
      <c r="H137" s="191">
        <v>40.412</v>
      </c>
      <c r="I137" s="192"/>
      <c r="J137" s="193">
        <f>ROUND(I137*H137,2)</f>
        <v>0</v>
      </c>
      <c r="K137" s="189" t="s">
        <v>134</v>
      </c>
      <c r="L137" s="60"/>
      <c r="M137" s="194" t="s">
        <v>80</v>
      </c>
      <c r="N137" s="195" t="s">
        <v>52</v>
      </c>
      <c r="O137" s="41"/>
      <c r="P137" s="196">
        <f>O137*H137</f>
        <v>0</v>
      </c>
      <c r="Q137" s="196">
        <v>0</v>
      </c>
      <c r="R137" s="196">
        <f>Q137*H137</f>
        <v>0</v>
      </c>
      <c r="S137" s="196">
        <v>0</v>
      </c>
      <c r="T137" s="197">
        <f>S137*H137</f>
        <v>0</v>
      </c>
      <c r="AR137" s="22" t="s">
        <v>135</v>
      </c>
      <c r="AT137" s="22" t="s">
        <v>130</v>
      </c>
      <c r="AU137" s="22" t="s">
        <v>94</v>
      </c>
      <c r="AY137" s="22" t="s">
        <v>128</v>
      </c>
      <c r="BE137" s="198">
        <f>IF(N137="základní",J137,0)</f>
        <v>0</v>
      </c>
      <c r="BF137" s="198">
        <f>IF(N137="snížená",J137,0)</f>
        <v>0</v>
      </c>
      <c r="BG137" s="198">
        <f>IF(N137="zákl. přenesená",J137,0)</f>
        <v>0</v>
      </c>
      <c r="BH137" s="198">
        <f>IF(N137="sníž. přenesená",J137,0)</f>
        <v>0</v>
      </c>
      <c r="BI137" s="198">
        <f>IF(N137="nulová",J137,0)</f>
        <v>0</v>
      </c>
      <c r="BJ137" s="22" t="s">
        <v>87</v>
      </c>
      <c r="BK137" s="198">
        <f>ROUND(I137*H137,2)</f>
        <v>0</v>
      </c>
      <c r="BL137" s="22" t="s">
        <v>135</v>
      </c>
      <c r="BM137" s="22" t="s">
        <v>207</v>
      </c>
    </row>
    <row r="138" spans="2:47" s="1" customFormat="1" ht="297">
      <c r="B138" s="40"/>
      <c r="C138" s="62"/>
      <c r="D138" s="199" t="s">
        <v>137</v>
      </c>
      <c r="E138" s="62"/>
      <c r="F138" s="200" t="s">
        <v>208</v>
      </c>
      <c r="G138" s="62"/>
      <c r="H138" s="62"/>
      <c r="I138" s="158"/>
      <c r="J138" s="62"/>
      <c r="K138" s="62"/>
      <c r="L138" s="60"/>
      <c r="M138" s="201"/>
      <c r="N138" s="41"/>
      <c r="O138" s="41"/>
      <c r="P138" s="41"/>
      <c r="Q138" s="41"/>
      <c r="R138" s="41"/>
      <c r="S138" s="41"/>
      <c r="T138" s="77"/>
      <c r="AT138" s="22" t="s">
        <v>137</v>
      </c>
      <c r="AU138" s="22" t="s">
        <v>94</v>
      </c>
    </row>
    <row r="139" spans="2:51" s="11" customFormat="1" ht="13.5">
      <c r="B139" s="202"/>
      <c r="C139" s="203"/>
      <c r="D139" s="199" t="s">
        <v>139</v>
      </c>
      <c r="E139" s="204" t="s">
        <v>80</v>
      </c>
      <c r="F139" s="205" t="s">
        <v>209</v>
      </c>
      <c r="G139" s="203"/>
      <c r="H139" s="204" t="s">
        <v>80</v>
      </c>
      <c r="I139" s="206"/>
      <c r="J139" s="203"/>
      <c r="K139" s="203"/>
      <c r="L139" s="207"/>
      <c r="M139" s="208"/>
      <c r="N139" s="209"/>
      <c r="O139" s="209"/>
      <c r="P139" s="209"/>
      <c r="Q139" s="209"/>
      <c r="R139" s="209"/>
      <c r="S139" s="209"/>
      <c r="T139" s="210"/>
      <c r="AT139" s="211" t="s">
        <v>139</v>
      </c>
      <c r="AU139" s="211" t="s">
        <v>94</v>
      </c>
      <c r="AV139" s="11" t="s">
        <v>87</v>
      </c>
      <c r="AW139" s="11" t="s">
        <v>44</v>
      </c>
      <c r="AX139" s="11" t="s">
        <v>82</v>
      </c>
      <c r="AY139" s="211" t="s">
        <v>128</v>
      </c>
    </row>
    <row r="140" spans="2:51" s="12" customFormat="1" ht="13.5">
      <c r="B140" s="212"/>
      <c r="C140" s="213"/>
      <c r="D140" s="199" t="s">
        <v>139</v>
      </c>
      <c r="E140" s="214" t="s">
        <v>80</v>
      </c>
      <c r="F140" s="215" t="s">
        <v>210</v>
      </c>
      <c r="G140" s="213"/>
      <c r="H140" s="216">
        <v>40.412</v>
      </c>
      <c r="I140" s="217"/>
      <c r="J140" s="213"/>
      <c r="K140" s="213"/>
      <c r="L140" s="218"/>
      <c r="M140" s="219"/>
      <c r="N140" s="220"/>
      <c r="O140" s="220"/>
      <c r="P140" s="220"/>
      <c r="Q140" s="220"/>
      <c r="R140" s="220"/>
      <c r="S140" s="220"/>
      <c r="T140" s="221"/>
      <c r="AT140" s="222" t="s">
        <v>139</v>
      </c>
      <c r="AU140" s="222" t="s">
        <v>94</v>
      </c>
      <c r="AV140" s="12" t="s">
        <v>94</v>
      </c>
      <c r="AW140" s="12" t="s">
        <v>44</v>
      </c>
      <c r="AX140" s="12" t="s">
        <v>87</v>
      </c>
      <c r="AY140" s="222" t="s">
        <v>128</v>
      </c>
    </row>
    <row r="141" spans="2:65" s="1" customFormat="1" ht="25.5" customHeight="1">
      <c r="B141" s="40"/>
      <c r="C141" s="187" t="s">
        <v>211</v>
      </c>
      <c r="D141" s="187" t="s">
        <v>130</v>
      </c>
      <c r="E141" s="188" t="s">
        <v>212</v>
      </c>
      <c r="F141" s="189" t="s">
        <v>213</v>
      </c>
      <c r="G141" s="190" t="s">
        <v>144</v>
      </c>
      <c r="H141" s="191">
        <v>46.483</v>
      </c>
      <c r="I141" s="192"/>
      <c r="J141" s="193">
        <f>ROUND(I141*H141,2)</f>
        <v>0</v>
      </c>
      <c r="K141" s="189" t="s">
        <v>134</v>
      </c>
      <c r="L141" s="60"/>
      <c r="M141" s="194" t="s">
        <v>80</v>
      </c>
      <c r="N141" s="195" t="s">
        <v>52</v>
      </c>
      <c r="O141" s="41"/>
      <c r="P141" s="196">
        <f>O141*H141</f>
        <v>0</v>
      </c>
      <c r="Q141" s="196">
        <v>0</v>
      </c>
      <c r="R141" s="196">
        <f>Q141*H141</f>
        <v>0</v>
      </c>
      <c r="S141" s="196">
        <v>0</v>
      </c>
      <c r="T141" s="197">
        <f>S141*H141</f>
        <v>0</v>
      </c>
      <c r="AR141" s="22" t="s">
        <v>135</v>
      </c>
      <c r="AT141" s="22" t="s">
        <v>130</v>
      </c>
      <c r="AU141" s="22" t="s">
        <v>94</v>
      </c>
      <c r="AY141" s="22" t="s">
        <v>128</v>
      </c>
      <c r="BE141" s="198">
        <f>IF(N141="základní",J141,0)</f>
        <v>0</v>
      </c>
      <c r="BF141" s="198">
        <f>IF(N141="snížená",J141,0)</f>
        <v>0</v>
      </c>
      <c r="BG141" s="198">
        <f>IF(N141="zákl. přenesená",J141,0)</f>
        <v>0</v>
      </c>
      <c r="BH141" s="198">
        <f>IF(N141="sníž. přenesená",J141,0)</f>
        <v>0</v>
      </c>
      <c r="BI141" s="198">
        <f>IF(N141="nulová",J141,0)</f>
        <v>0</v>
      </c>
      <c r="BJ141" s="22" t="s">
        <v>87</v>
      </c>
      <c r="BK141" s="198">
        <f>ROUND(I141*H141,2)</f>
        <v>0</v>
      </c>
      <c r="BL141" s="22" t="s">
        <v>135</v>
      </c>
      <c r="BM141" s="22" t="s">
        <v>214</v>
      </c>
    </row>
    <row r="142" spans="2:47" s="1" customFormat="1" ht="409.5">
      <c r="B142" s="40"/>
      <c r="C142" s="62"/>
      <c r="D142" s="199" t="s">
        <v>137</v>
      </c>
      <c r="E142" s="62"/>
      <c r="F142" s="200" t="s">
        <v>215</v>
      </c>
      <c r="G142" s="62"/>
      <c r="H142" s="62"/>
      <c r="I142" s="158"/>
      <c r="J142" s="62"/>
      <c r="K142" s="62"/>
      <c r="L142" s="60"/>
      <c r="M142" s="201"/>
      <c r="N142" s="41"/>
      <c r="O142" s="41"/>
      <c r="P142" s="41"/>
      <c r="Q142" s="41"/>
      <c r="R142" s="41"/>
      <c r="S142" s="41"/>
      <c r="T142" s="77"/>
      <c r="AT142" s="22" t="s">
        <v>137</v>
      </c>
      <c r="AU142" s="22" t="s">
        <v>94</v>
      </c>
    </row>
    <row r="143" spans="2:47" s="1" customFormat="1" ht="27">
      <c r="B143" s="40"/>
      <c r="C143" s="62"/>
      <c r="D143" s="199" t="s">
        <v>147</v>
      </c>
      <c r="E143" s="62"/>
      <c r="F143" s="200" t="s">
        <v>216</v>
      </c>
      <c r="G143" s="62"/>
      <c r="H143" s="62"/>
      <c r="I143" s="158"/>
      <c r="J143" s="62"/>
      <c r="K143" s="62"/>
      <c r="L143" s="60"/>
      <c r="M143" s="201"/>
      <c r="N143" s="41"/>
      <c r="O143" s="41"/>
      <c r="P143" s="41"/>
      <c r="Q143" s="41"/>
      <c r="R143" s="41"/>
      <c r="S143" s="41"/>
      <c r="T143" s="77"/>
      <c r="AT143" s="22" t="s">
        <v>147</v>
      </c>
      <c r="AU143" s="22" t="s">
        <v>94</v>
      </c>
    </row>
    <row r="144" spans="2:51" s="11" customFormat="1" ht="13.5">
      <c r="B144" s="202"/>
      <c r="C144" s="203"/>
      <c r="D144" s="199" t="s">
        <v>139</v>
      </c>
      <c r="E144" s="204" t="s">
        <v>80</v>
      </c>
      <c r="F144" s="205" t="s">
        <v>217</v>
      </c>
      <c r="G144" s="203"/>
      <c r="H144" s="204" t="s">
        <v>80</v>
      </c>
      <c r="I144" s="206"/>
      <c r="J144" s="203"/>
      <c r="K144" s="203"/>
      <c r="L144" s="207"/>
      <c r="M144" s="208"/>
      <c r="N144" s="209"/>
      <c r="O144" s="209"/>
      <c r="P144" s="209"/>
      <c r="Q144" s="209"/>
      <c r="R144" s="209"/>
      <c r="S144" s="209"/>
      <c r="T144" s="210"/>
      <c r="AT144" s="211" t="s">
        <v>139</v>
      </c>
      <c r="AU144" s="211" t="s">
        <v>94</v>
      </c>
      <c r="AV144" s="11" t="s">
        <v>87</v>
      </c>
      <c r="AW144" s="11" t="s">
        <v>44</v>
      </c>
      <c r="AX144" s="11" t="s">
        <v>82</v>
      </c>
      <c r="AY144" s="211" t="s">
        <v>128</v>
      </c>
    </row>
    <row r="145" spans="2:51" s="12" customFormat="1" ht="13.5">
      <c r="B145" s="212"/>
      <c r="C145" s="213"/>
      <c r="D145" s="199" t="s">
        <v>139</v>
      </c>
      <c r="E145" s="214" t="s">
        <v>80</v>
      </c>
      <c r="F145" s="215" t="s">
        <v>218</v>
      </c>
      <c r="G145" s="213"/>
      <c r="H145" s="216">
        <v>13.572</v>
      </c>
      <c r="I145" s="217"/>
      <c r="J145" s="213"/>
      <c r="K145" s="213"/>
      <c r="L145" s="218"/>
      <c r="M145" s="219"/>
      <c r="N145" s="220"/>
      <c r="O145" s="220"/>
      <c r="P145" s="220"/>
      <c r="Q145" s="220"/>
      <c r="R145" s="220"/>
      <c r="S145" s="220"/>
      <c r="T145" s="221"/>
      <c r="AT145" s="222" t="s">
        <v>139</v>
      </c>
      <c r="AU145" s="222" t="s">
        <v>94</v>
      </c>
      <c r="AV145" s="12" t="s">
        <v>94</v>
      </c>
      <c r="AW145" s="12" t="s">
        <v>44</v>
      </c>
      <c r="AX145" s="12" t="s">
        <v>82</v>
      </c>
      <c r="AY145" s="222" t="s">
        <v>128</v>
      </c>
    </row>
    <row r="146" spans="2:51" s="12" customFormat="1" ht="13.5">
      <c r="B146" s="212"/>
      <c r="C146" s="213"/>
      <c r="D146" s="199" t="s">
        <v>139</v>
      </c>
      <c r="E146" s="214" t="s">
        <v>80</v>
      </c>
      <c r="F146" s="215" t="s">
        <v>219</v>
      </c>
      <c r="G146" s="213"/>
      <c r="H146" s="216">
        <v>50.476</v>
      </c>
      <c r="I146" s="217"/>
      <c r="J146" s="213"/>
      <c r="K146" s="213"/>
      <c r="L146" s="218"/>
      <c r="M146" s="219"/>
      <c r="N146" s="220"/>
      <c r="O146" s="220"/>
      <c r="P146" s="220"/>
      <c r="Q146" s="220"/>
      <c r="R146" s="220"/>
      <c r="S146" s="220"/>
      <c r="T146" s="221"/>
      <c r="AT146" s="222" t="s">
        <v>139</v>
      </c>
      <c r="AU146" s="222" t="s">
        <v>94</v>
      </c>
      <c r="AV146" s="12" t="s">
        <v>94</v>
      </c>
      <c r="AW146" s="12" t="s">
        <v>44</v>
      </c>
      <c r="AX146" s="12" t="s">
        <v>82</v>
      </c>
      <c r="AY146" s="222" t="s">
        <v>128</v>
      </c>
    </row>
    <row r="147" spans="2:51" s="12" customFormat="1" ht="13.5">
      <c r="B147" s="212"/>
      <c r="C147" s="213"/>
      <c r="D147" s="199" t="s">
        <v>139</v>
      </c>
      <c r="E147" s="214" t="s">
        <v>80</v>
      </c>
      <c r="F147" s="215" t="s">
        <v>220</v>
      </c>
      <c r="G147" s="213"/>
      <c r="H147" s="216">
        <v>10.455</v>
      </c>
      <c r="I147" s="217"/>
      <c r="J147" s="213"/>
      <c r="K147" s="213"/>
      <c r="L147" s="218"/>
      <c r="M147" s="219"/>
      <c r="N147" s="220"/>
      <c r="O147" s="220"/>
      <c r="P147" s="220"/>
      <c r="Q147" s="220"/>
      <c r="R147" s="220"/>
      <c r="S147" s="220"/>
      <c r="T147" s="221"/>
      <c r="AT147" s="222" t="s">
        <v>139</v>
      </c>
      <c r="AU147" s="222" t="s">
        <v>94</v>
      </c>
      <c r="AV147" s="12" t="s">
        <v>94</v>
      </c>
      <c r="AW147" s="12" t="s">
        <v>44</v>
      </c>
      <c r="AX147" s="12" t="s">
        <v>82</v>
      </c>
      <c r="AY147" s="222" t="s">
        <v>128</v>
      </c>
    </row>
    <row r="148" spans="2:51" s="12" customFormat="1" ht="13.5">
      <c r="B148" s="212"/>
      <c r="C148" s="213"/>
      <c r="D148" s="199" t="s">
        <v>139</v>
      </c>
      <c r="E148" s="214" t="s">
        <v>80</v>
      </c>
      <c r="F148" s="215" t="s">
        <v>221</v>
      </c>
      <c r="G148" s="213"/>
      <c r="H148" s="216">
        <v>-2.262</v>
      </c>
      <c r="I148" s="217"/>
      <c r="J148" s="213"/>
      <c r="K148" s="213"/>
      <c r="L148" s="218"/>
      <c r="M148" s="219"/>
      <c r="N148" s="220"/>
      <c r="O148" s="220"/>
      <c r="P148" s="220"/>
      <c r="Q148" s="220"/>
      <c r="R148" s="220"/>
      <c r="S148" s="220"/>
      <c r="T148" s="221"/>
      <c r="AT148" s="222" t="s">
        <v>139</v>
      </c>
      <c r="AU148" s="222" t="s">
        <v>94</v>
      </c>
      <c r="AV148" s="12" t="s">
        <v>94</v>
      </c>
      <c r="AW148" s="12" t="s">
        <v>44</v>
      </c>
      <c r="AX148" s="12" t="s">
        <v>82</v>
      </c>
      <c r="AY148" s="222" t="s">
        <v>128</v>
      </c>
    </row>
    <row r="149" spans="2:51" s="12" customFormat="1" ht="13.5">
      <c r="B149" s="212"/>
      <c r="C149" s="213"/>
      <c r="D149" s="199" t="s">
        <v>139</v>
      </c>
      <c r="E149" s="214" t="s">
        <v>80</v>
      </c>
      <c r="F149" s="215" t="s">
        <v>222</v>
      </c>
      <c r="G149" s="213"/>
      <c r="H149" s="216">
        <v>-3.459</v>
      </c>
      <c r="I149" s="217"/>
      <c r="J149" s="213"/>
      <c r="K149" s="213"/>
      <c r="L149" s="218"/>
      <c r="M149" s="219"/>
      <c r="N149" s="220"/>
      <c r="O149" s="220"/>
      <c r="P149" s="220"/>
      <c r="Q149" s="220"/>
      <c r="R149" s="220"/>
      <c r="S149" s="220"/>
      <c r="T149" s="221"/>
      <c r="AT149" s="222" t="s">
        <v>139</v>
      </c>
      <c r="AU149" s="222" t="s">
        <v>94</v>
      </c>
      <c r="AV149" s="12" t="s">
        <v>94</v>
      </c>
      <c r="AW149" s="12" t="s">
        <v>44</v>
      </c>
      <c r="AX149" s="12" t="s">
        <v>82</v>
      </c>
      <c r="AY149" s="222" t="s">
        <v>128</v>
      </c>
    </row>
    <row r="150" spans="2:51" s="12" customFormat="1" ht="13.5">
      <c r="B150" s="212"/>
      <c r="C150" s="213"/>
      <c r="D150" s="199" t="s">
        <v>139</v>
      </c>
      <c r="E150" s="214" t="s">
        <v>80</v>
      </c>
      <c r="F150" s="215" t="s">
        <v>223</v>
      </c>
      <c r="G150" s="213"/>
      <c r="H150" s="216">
        <v>-1.256</v>
      </c>
      <c r="I150" s="217"/>
      <c r="J150" s="213"/>
      <c r="K150" s="213"/>
      <c r="L150" s="218"/>
      <c r="M150" s="219"/>
      <c r="N150" s="220"/>
      <c r="O150" s="220"/>
      <c r="P150" s="220"/>
      <c r="Q150" s="220"/>
      <c r="R150" s="220"/>
      <c r="S150" s="220"/>
      <c r="T150" s="221"/>
      <c r="AT150" s="222" t="s">
        <v>139</v>
      </c>
      <c r="AU150" s="222" t="s">
        <v>94</v>
      </c>
      <c r="AV150" s="12" t="s">
        <v>94</v>
      </c>
      <c r="AW150" s="12" t="s">
        <v>44</v>
      </c>
      <c r="AX150" s="12" t="s">
        <v>82</v>
      </c>
      <c r="AY150" s="222" t="s">
        <v>128</v>
      </c>
    </row>
    <row r="151" spans="2:51" s="12" customFormat="1" ht="13.5">
      <c r="B151" s="212"/>
      <c r="C151" s="213"/>
      <c r="D151" s="199" t="s">
        <v>139</v>
      </c>
      <c r="E151" s="214" t="s">
        <v>80</v>
      </c>
      <c r="F151" s="215" t="s">
        <v>224</v>
      </c>
      <c r="G151" s="213"/>
      <c r="H151" s="216">
        <v>-0.98</v>
      </c>
      <c r="I151" s="217"/>
      <c r="J151" s="213"/>
      <c r="K151" s="213"/>
      <c r="L151" s="218"/>
      <c r="M151" s="219"/>
      <c r="N151" s="220"/>
      <c r="O151" s="220"/>
      <c r="P151" s="220"/>
      <c r="Q151" s="220"/>
      <c r="R151" s="220"/>
      <c r="S151" s="220"/>
      <c r="T151" s="221"/>
      <c r="AT151" s="222" t="s">
        <v>139</v>
      </c>
      <c r="AU151" s="222" t="s">
        <v>94</v>
      </c>
      <c r="AV151" s="12" t="s">
        <v>94</v>
      </c>
      <c r="AW151" s="12" t="s">
        <v>44</v>
      </c>
      <c r="AX151" s="12" t="s">
        <v>82</v>
      </c>
      <c r="AY151" s="222" t="s">
        <v>128</v>
      </c>
    </row>
    <row r="152" spans="2:51" s="12" customFormat="1" ht="13.5">
      <c r="B152" s="212"/>
      <c r="C152" s="213"/>
      <c r="D152" s="199" t="s">
        <v>139</v>
      </c>
      <c r="E152" s="214" t="s">
        <v>80</v>
      </c>
      <c r="F152" s="215" t="s">
        <v>225</v>
      </c>
      <c r="G152" s="213"/>
      <c r="H152" s="216">
        <v>-1.556</v>
      </c>
      <c r="I152" s="217"/>
      <c r="J152" s="213"/>
      <c r="K152" s="213"/>
      <c r="L152" s="218"/>
      <c r="M152" s="219"/>
      <c r="N152" s="220"/>
      <c r="O152" s="220"/>
      <c r="P152" s="220"/>
      <c r="Q152" s="220"/>
      <c r="R152" s="220"/>
      <c r="S152" s="220"/>
      <c r="T152" s="221"/>
      <c r="AT152" s="222" t="s">
        <v>139</v>
      </c>
      <c r="AU152" s="222" t="s">
        <v>94</v>
      </c>
      <c r="AV152" s="12" t="s">
        <v>94</v>
      </c>
      <c r="AW152" s="12" t="s">
        <v>44</v>
      </c>
      <c r="AX152" s="12" t="s">
        <v>82</v>
      </c>
      <c r="AY152" s="222" t="s">
        <v>128</v>
      </c>
    </row>
    <row r="153" spans="2:51" s="12" customFormat="1" ht="13.5">
      <c r="B153" s="212"/>
      <c r="C153" s="213"/>
      <c r="D153" s="199" t="s">
        <v>139</v>
      </c>
      <c r="E153" s="214" t="s">
        <v>80</v>
      </c>
      <c r="F153" s="215" t="s">
        <v>226</v>
      </c>
      <c r="G153" s="213"/>
      <c r="H153" s="216">
        <v>-11.762</v>
      </c>
      <c r="I153" s="217"/>
      <c r="J153" s="213"/>
      <c r="K153" s="213"/>
      <c r="L153" s="218"/>
      <c r="M153" s="219"/>
      <c r="N153" s="220"/>
      <c r="O153" s="220"/>
      <c r="P153" s="220"/>
      <c r="Q153" s="220"/>
      <c r="R153" s="220"/>
      <c r="S153" s="220"/>
      <c r="T153" s="221"/>
      <c r="AT153" s="222" t="s">
        <v>139</v>
      </c>
      <c r="AU153" s="222" t="s">
        <v>94</v>
      </c>
      <c r="AV153" s="12" t="s">
        <v>94</v>
      </c>
      <c r="AW153" s="12" t="s">
        <v>44</v>
      </c>
      <c r="AX153" s="12" t="s">
        <v>82</v>
      </c>
      <c r="AY153" s="222" t="s">
        <v>128</v>
      </c>
    </row>
    <row r="154" spans="2:51" s="12" customFormat="1" ht="13.5">
      <c r="B154" s="212"/>
      <c r="C154" s="213"/>
      <c r="D154" s="199" t="s">
        <v>139</v>
      </c>
      <c r="E154" s="214" t="s">
        <v>80</v>
      </c>
      <c r="F154" s="215" t="s">
        <v>227</v>
      </c>
      <c r="G154" s="213"/>
      <c r="H154" s="216">
        <v>-1.176</v>
      </c>
      <c r="I154" s="217"/>
      <c r="J154" s="213"/>
      <c r="K154" s="213"/>
      <c r="L154" s="218"/>
      <c r="M154" s="219"/>
      <c r="N154" s="220"/>
      <c r="O154" s="220"/>
      <c r="P154" s="220"/>
      <c r="Q154" s="220"/>
      <c r="R154" s="220"/>
      <c r="S154" s="220"/>
      <c r="T154" s="221"/>
      <c r="AT154" s="222" t="s">
        <v>139</v>
      </c>
      <c r="AU154" s="222" t="s">
        <v>94</v>
      </c>
      <c r="AV154" s="12" t="s">
        <v>94</v>
      </c>
      <c r="AW154" s="12" t="s">
        <v>44</v>
      </c>
      <c r="AX154" s="12" t="s">
        <v>82</v>
      </c>
      <c r="AY154" s="222" t="s">
        <v>128</v>
      </c>
    </row>
    <row r="155" spans="2:51" s="12" customFormat="1" ht="13.5">
      <c r="B155" s="212"/>
      <c r="C155" s="213"/>
      <c r="D155" s="199" t="s">
        <v>139</v>
      </c>
      <c r="E155" s="214" t="s">
        <v>80</v>
      </c>
      <c r="F155" s="215" t="s">
        <v>228</v>
      </c>
      <c r="G155" s="213"/>
      <c r="H155" s="216">
        <v>-5.569</v>
      </c>
      <c r="I155" s="217"/>
      <c r="J155" s="213"/>
      <c r="K155" s="213"/>
      <c r="L155" s="218"/>
      <c r="M155" s="219"/>
      <c r="N155" s="220"/>
      <c r="O155" s="220"/>
      <c r="P155" s="220"/>
      <c r="Q155" s="220"/>
      <c r="R155" s="220"/>
      <c r="S155" s="220"/>
      <c r="T155" s="221"/>
      <c r="AT155" s="222" t="s">
        <v>139</v>
      </c>
      <c r="AU155" s="222" t="s">
        <v>94</v>
      </c>
      <c r="AV155" s="12" t="s">
        <v>94</v>
      </c>
      <c r="AW155" s="12" t="s">
        <v>44</v>
      </c>
      <c r="AX155" s="12" t="s">
        <v>82</v>
      </c>
      <c r="AY155" s="222" t="s">
        <v>128</v>
      </c>
    </row>
    <row r="156" spans="2:51" s="13" customFormat="1" ht="13.5">
      <c r="B156" s="223"/>
      <c r="C156" s="224"/>
      <c r="D156" s="199" t="s">
        <v>139</v>
      </c>
      <c r="E156" s="225" t="s">
        <v>80</v>
      </c>
      <c r="F156" s="226" t="s">
        <v>154</v>
      </c>
      <c r="G156" s="224"/>
      <c r="H156" s="227">
        <v>46.483</v>
      </c>
      <c r="I156" s="228"/>
      <c r="J156" s="224"/>
      <c r="K156" s="224"/>
      <c r="L156" s="229"/>
      <c r="M156" s="230"/>
      <c r="N156" s="231"/>
      <c r="O156" s="231"/>
      <c r="P156" s="231"/>
      <c r="Q156" s="231"/>
      <c r="R156" s="231"/>
      <c r="S156" s="231"/>
      <c r="T156" s="232"/>
      <c r="AT156" s="233" t="s">
        <v>139</v>
      </c>
      <c r="AU156" s="233" t="s">
        <v>94</v>
      </c>
      <c r="AV156" s="13" t="s">
        <v>135</v>
      </c>
      <c r="AW156" s="13" t="s">
        <v>44</v>
      </c>
      <c r="AX156" s="13" t="s">
        <v>87</v>
      </c>
      <c r="AY156" s="233" t="s">
        <v>128</v>
      </c>
    </row>
    <row r="157" spans="2:65" s="1" customFormat="1" ht="38.25" customHeight="1">
      <c r="B157" s="40"/>
      <c r="C157" s="187" t="s">
        <v>229</v>
      </c>
      <c r="D157" s="187" t="s">
        <v>130</v>
      </c>
      <c r="E157" s="188" t="s">
        <v>230</v>
      </c>
      <c r="F157" s="189" t="s">
        <v>231</v>
      </c>
      <c r="G157" s="190" t="s">
        <v>144</v>
      </c>
      <c r="H157" s="191">
        <v>3.459</v>
      </c>
      <c r="I157" s="192"/>
      <c r="J157" s="193">
        <f>ROUND(I157*H157,2)</f>
        <v>0</v>
      </c>
      <c r="K157" s="189" t="s">
        <v>134</v>
      </c>
      <c r="L157" s="60"/>
      <c r="M157" s="194" t="s">
        <v>80</v>
      </c>
      <c r="N157" s="195" t="s">
        <v>52</v>
      </c>
      <c r="O157" s="41"/>
      <c r="P157" s="196">
        <f>O157*H157</f>
        <v>0</v>
      </c>
      <c r="Q157" s="196">
        <v>0</v>
      </c>
      <c r="R157" s="196">
        <f>Q157*H157</f>
        <v>0</v>
      </c>
      <c r="S157" s="196">
        <v>0</v>
      </c>
      <c r="T157" s="197">
        <f>S157*H157</f>
        <v>0</v>
      </c>
      <c r="AR157" s="22" t="s">
        <v>135</v>
      </c>
      <c r="AT157" s="22" t="s">
        <v>130</v>
      </c>
      <c r="AU157" s="22" t="s">
        <v>94</v>
      </c>
      <c r="AY157" s="22" t="s">
        <v>128</v>
      </c>
      <c r="BE157" s="198">
        <f>IF(N157="základní",J157,0)</f>
        <v>0</v>
      </c>
      <c r="BF157" s="198">
        <f>IF(N157="snížená",J157,0)</f>
        <v>0</v>
      </c>
      <c r="BG157" s="198">
        <f>IF(N157="zákl. přenesená",J157,0)</f>
        <v>0</v>
      </c>
      <c r="BH157" s="198">
        <f>IF(N157="sníž. přenesená",J157,0)</f>
        <v>0</v>
      </c>
      <c r="BI157" s="198">
        <f>IF(N157="nulová",J157,0)</f>
        <v>0</v>
      </c>
      <c r="BJ157" s="22" t="s">
        <v>87</v>
      </c>
      <c r="BK157" s="198">
        <f>ROUND(I157*H157,2)</f>
        <v>0</v>
      </c>
      <c r="BL157" s="22" t="s">
        <v>135</v>
      </c>
      <c r="BM157" s="22" t="s">
        <v>232</v>
      </c>
    </row>
    <row r="158" spans="2:47" s="1" customFormat="1" ht="108">
      <c r="B158" s="40"/>
      <c r="C158" s="62"/>
      <c r="D158" s="199" t="s">
        <v>137</v>
      </c>
      <c r="E158" s="62"/>
      <c r="F158" s="200" t="s">
        <v>233</v>
      </c>
      <c r="G158" s="62"/>
      <c r="H158" s="62"/>
      <c r="I158" s="158"/>
      <c r="J158" s="62"/>
      <c r="K158" s="62"/>
      <c r="L158" s="60"/>
      <c r="M158" s="201"/>
      <c r="N158" s="41"/>
      <c r="O158" s="41"/>
      <c r="P158" s="41"/>
      <c r="Q158" s="41"/>
      <c r="R158" s="41"/>
      <c r="S158" s="41"/>
      <c r="T158" s="77"/>
      <c r="AT158" s="22" t="s">
        <v>137</v>
      </c>
      <c r="AU158" s="22" t="s">
        <v>94</v>
      </c>
    </row>
    <row r="159" spans="2:51" s="11" customFormat="1" ht="13.5">
      <c r="B159" s="202"/>
      <c r="C159" s="203"/>
      <c r="D159" s="199" t="s">
        <v>139</v>
      </c>
      <c r="E159" s="204" t="s">
        <v>80</v>
      </c>
      <c r="F159" s="205" t="s">
        <v>234</v>
      </c>
      <c r="G159" s="203"/>
      <c r="H159" s="204" t="s">
        <v>80</v>
      </c>
      <c r="I159" s="206"/>
      <c r="J159" s="203"/>
      <c r="K159" s="203"/>
      <c r="L159" s="207"/>
      <c r="M159" s="208"/>
      <c r="N159" s="209"/>
      <c r="O159" s="209"/>
      <c r="P159" s="209"/>
      <c r="Q159" s="209"/>
      <c r="R159" s="209"/>
      <c r="S159" s="209"/>
      <c r="T159" s="210"/>
      <c r="AT159" s="211" t="s">
        <v>139</v>
      </c>
      <c r="AU159" s="211" t="s">
        <v>94</v>
      </c>
      <c r="AV159" s="11" t="s">
        <v>87</v>
      </c>
      <c r="AW159" s="11" t="s">
        <v>44</v>
      </c>
      <c r="AX159" s="11" t="s">
        <v>82</v>
      </c>
      <c r="AY159" s="211" t="s">
        <v>128</v>
      </c>
    </row>
    <row r="160" spans="2:51" s="12" customFormat="1" ht="13.5">
      <c r="B160" s="212"/>
      <c r="C160" s="213"/>
      <c r="D160" s="199" t="s">
        <v>139</v>
      </c>
      <c r="E160" s="214" t="s">
        <v>80</v>
      </c>
      <c r="F160" s="215" t="s">
        <v>235</v>
      </c>
      <c r="G160" s="213"/>
      <c r="H160" s="216">
        <v>4.524</v>
      </c>
      <c r="I160" s="217"/>
      <c r="J160" s="213"/>
      <c r="K160" s="213"/>
      <c r="L160" s="218"/>
      <c r="M160" s="219"/>
      <c r="N160" s="220"/>
      <c r="O160" s="220"/>
      <c r="P160" s="220"/>
      <c r="Q160" s="220"/>
      <c r="R160" s="220"/>
      <c r="S160" s="220"/>
      <c r="T160" s="221"/>
      <c r="AT160" s="222" t="s">
        <v>139</v>
      </c>
      <c r="AU160" s="222" t="s">
        <v>94</v>
      </c>
      <c r="AV160" s="12" t="s">
        <v>94</v>
      </c>
      <c r="AW160" s="12" t="s">
        <v>44</v>
      </c>
      <c r="AX160" s="12" t="s">
        <v>82</v>
      </c>
      <c r="AY160" s="222" t="s">
        <v>128</v>
      </c>
    </row>
    <row r="161" spans="2:51" s="11" customFormat="1" ht="13.5">
      <c r="B161" s="202"/>
      <c r="C161" s="203"/>
      <c r="D161" s="199" t="s">
        <v>139</v>
      </c>
      <c r="E161" s="204" t="s">
        <v>80</v>
      </c>
      <c r="F161" s="205" t="s">
        <v>236</v>
      </c>
      <c r="G161" s="203"/>
      <c r="H161" s="204" t="s">
        <v>80</v>
      </c>
      <c r="I161" s="206"/>
      <c r="J161" s="203"/>
      <c r="K161" s="203"/>
      <c r="L161" s="207"/>
      <c r="M161" s="208"/>
      <c r="N161" s="209"/>
      <c r="O161" s="209"/>
      <c r="P161" s="209"/>
      <c r="Q161" s="209"/>
      <c r="R161" s="209"/>
      <c r="S161" s="209"/>
      <c r="T161" s="210"/>
      <c r="AT161" s="211" t="s">
        <v>139</v>
      </c>
      <c r="AU161" s="211" t="s">
        <v>94</v>
      </c>
      <c r="AV161" s="11" t="s">
        <v>87</v>
      </c>
      <c r="AW161" s="11" t="s">
        <v>44</v>
      </c>
      <c r="AX161" s="11" t="s">
        <v>82</v>
      </c>
      <c r="AY161" s="211" t="s">
        <v>128</v>
      </c>
    </row>
    <row r="162" spans="2:51" s="12" customFormat="1" ht="13.5">
      <c r="B162" s="212"/>
      <c r="C162" s="213"/>
      <c r="D162" s="199" t="s">
        <v>139</v>
      </c>
      <c r="E162" s="214" t="s">
        <v>80</v>
      </c>
      <c r="F162" s="215" t="s">
        <v>237</v>
      </c>
      <c r="G162" s="213"/>
      <c r="H162" s="216">
        <v>-1.065</v>
      </c>
      <c r="I162" s="217"/>
      <c r="J162" s="213"/>
      <c r="K162" s="213"/>
      <c r="L162" s="218"/>
      <c r="M162" s="219"/>
      <c r="N162" s="220"/>
      <c r="O162" s="220"/>
      <c r="P162" s="220"/>
      <c r="Q162" s="220"/>
      <c r="R162" s="220"/>
      <c r="S162" s="220"/>
      <c r="T162" s="221"/>
      <c r="AT162" s="222" t="s">
        <v>139</v>
      </c>
      <c r="AU162" s="222" t="s">
        <v>94</v>
      </c>
      <c r="AV162" s="12" t="s">
        <v>94</v>
      </c>
      <c r="AW162" s="12" t="s">
        <v>44</v>
      </c>
      <c r="AX162" s="12" t="s">
        <v>82</v>
      </c>
      <c r="AY162" s="222" t="s">
        <v>128</v>
      </c>
    </row>
    <row r="163" spans="2:51" s="13" customFormat="1" ht="13.5">
      <c r="B163" s="223"/>
      <c r="C163" s="224"/>
      <c r="D163" s="199" t="s">
        <v>139</v>
      </c>
      <c r="E163" s="225" t="s">
        <v>80</v>
      </c>
      <c r="F163" s="226" t="s">
        <v>154</v>
      </c>
      <c r="G163" s="224"/>
      <c r="H163" s="227">
        <v>3.459</v>
      </c>
      <c r="I163" s="228"/>
      <c r="J163" s="224"/>
      <c r="K163" s="224"/>
      <c r="L163" s="229"/>
      <c r="M163" s="230"/>
      <c r="N163" s="231"/>
      <c r="O163" s="231"/>
      <c r="P163" s="231"/>
      <c r="Q163" s="231"/>
      <c r="R163" s="231"/>
      <c r="S163" s="231"/>
      <c r="T163" s="232"/>
      <c r="AT163" s="233" t="s">
        <v>139</v>
      </c>
      <c r="AU163" s="233" t="s">
        <v>94</v>
      </c>
      <c r="AV163" s="13" t="s">
        <v>135</v>
      </c>
      <c r="AW163" s="13" t="s">
        <v>44</v>
      </c>
      <c r="AX163" s="13" t="s">
        <v>87</v>
      </c>
      <c r="AY163" s="233" t="s">
        <v>128</v>
      </c>
    </row>
    <row r="164" spans="2:65" s="1" customFormat="1" ht="16.5" customHeight="1">
      <c r="B164" s="40"/>
      <c r="C164" s="234" t="s">
        <v>238</v>
      </c>
      <c r="D164" s="234" t="s">
        <v>239</v>
      </c>
      <c r="E164" s="235" t="s">
        <v>240</v>
      </c>
      <c r="F164" s="236" t="s">
        <v>241</v>
      </c>
      <c r="G164" s="237" t="s">
        <v>206</v>
      </c>
      <c r="H164" s="238">
        <v>6.226</v>
      </c>
      <c r="I164" s="239"/>
      <c r="J164" s="240">
        <f>ROUND(I164*H164,2)</f>
        <v>0</v>
      </c>
      <c r="K164" s="236" t="s">
        <v>134</v>
      </c>
      <c r="L164" s="241"/>
      <c r="M164" s="242" t="s">
        <v>80</v>
      </c>
      <c r="N164" s="243" t="s">
        <v>52</v>
      </c>
      <c r="O164" s="41"/>
      <c r="P164" s="196">
        <f>O164*H164</f>
        <v>0</v>
      </c>
      <c r="Q164" s="196">
        <v>1</v>
      </c>
      <c r="R164" s="196">
        <f>Q164*H164</f>
        <v>6.226</v>
      </c>
      <c r="S164" s="196">
        <v>0</v>
      </c>
      <c r="T164" s="197">
        <f>S164*H164</f>
        <v>0</v>
      </c>
      <c r="AR164" s="22" t="s">
        <v>197</v>
      </c>
      <c r="AT164" s="22" t="s">
        <v>239</v>
      </c>
      <c r="AU164" s="22" t="s">
        <v>94</v>
      </c>
      <c r="AY164" s="22" t="s">
        <v>128</v>
      </c>
      <c r="BE164" s="198">
        <f>IF(N164="základní",J164,0)</f>
        <v>0</v>
      </c>
      <c r="BF164" s="198">
        <f>IF(N164="snížená",J164,0)</f>
        <v>0</v>
      </c>
      <c r="BG164" s="198">
        <f>IF(N164="zákl. přenesená",J164,0)</f>
        <v>0</v>
      </c>
      <c r="BH164" s="198">
        <f>IF(N164="sníž. přenesená",J164,0)</f>
        <v>0</v>
      </c>
      <c r="BI164" s="198">
        <f>IF(N164="nulová",J164,0)</f>
        <v>0</v>
      </c>
      <c r="BJ164" s="22" t="s">
        <v>87</v>
      </c>
      <c r="BK164" s="198">
        <f>ROUND(I164*H164,2)</f>
        <v>0</v>
      </c>
      <c r="BL164" s="22" t="s">
        <v>135</v>
      </c>
      <c r="BM164" s="22" t="s">
        <v>242</v>
      </c>
    </row>
    <row r="165" spans="2:51" s="12" customFormat="1" ht="13.5">
      <c r="B165" s="212"/>
      <c r="C165" s="213"/>
      <c r="D165" s="199" t="s">
        <v>139</v>
      </c>
      <c r="E165" s="213"/>
      <c r="F165" s="215" t="s">
        <v>243</v>
      </c>
      <c r="G165" s="213"/>
      <c r="H165" s="216">
        <v>6.226</v>
      </c>
      <c r="I165" s="217"/>
      <c r="J165" s="213"/>
      <c r="K165" s="213"/>
      <c r="L165" s="218"/>
      <c r="M165" s="219"/>
      <c r="N165" s="220"/>
      <c r="O165" s="220"/>
      <c r="P165" s="220"/>
      <c r="Q165" s="220"/>
      <c r="R165" s="220"/>
      <c r="S165" s="220"/>
      <c r="T165" s="221"/>
      <c r="AT165" s="222" t="s">
        <v>139</v>
      </c>
      <c r="AU165" s="222" t="s">
        <v>94</v>
      </c>
      <c r="AV165" s="12" t="s">
        <v>94</v>
      </c>
      <c r="AW165" s="12" t="s">
        <v>6</v>
      </c>
      <c r="AX165" s="12" t="s">
        <v>87</v>
      </c>
      <c r="AY165" s="222" t="s">
        <v>128</v>
      </c>
    </row>
    <row r="166" spans="2:63" s="10" customFormat="1" ht="29.85" customHeight="1">
      <c r="B166" s="171"/>
      <c r="C166" s="172"/>
      <c r="D166" s="173" t="s">
        <v>81</v>
      </c>
      <c r="E166" s="185" t="s">
        <v>94</v>
      </c>
      <c r="F166" s="185" t="s">
        <v>244</v>
      </c>
      <c r="G166" s="172"/>
      <c r="H166" s="172"/>
      <c r="I166" s="175"/>
      <c r="J166" s="186">
        <f>BK166</f>
        <v>0</v>
      </c>
      <c r="K166" s="172"/>
      <c r="L166" s="177"/>
      <c r="M166" s="178"/>
      <c r="N166" s="179"/>
      <c r="O166" s="179"/>
      <c r="P166" s="180">
        <f>SUM(P167:P183)</f>
        <v>0</v>
      </c>
      <c r="Q166" s="179"/>
      <c r="R166" s="180">
        <f>SUM(R167:R183)</f>
        <v>5.1841254900000004</v>
      </c>
      <c r="S166" s="179"/>
      <c r="T166" s="181">
        <f>SUM(T167:T183)</f>
        <v>0</v>
      </c>
      <c r="AR166" s="182" t="s">
        <v>87</v>
      </c>
      <c r="AT166" s="183" t="s">
        <v>81</v>
      </c>
      <c r="AU166" s="183" t="s">
        <v>87</v>
      </c>
      <c r="AY166" s="182" t="s">
        <v>128</v>
      </c>
      <c r="BK166" s="184">
        <f>SUM(BK167:BK183)</f>
        <v>0</v>
      </c>
    </row>
    <row r="167" spans="2:65" s="1" customFormat="1" ht="25.5" customHeight="1">
      <c r="B167" s="40"/>
      <c r="C167" s="187" t="s">
        <v>245</v>
      </c>
      <c r="D167" s="187" t="s">
        <v>130</v>
      </c>
      <c r="E167" s="188" t="s">
        <v>246</v>
      </c>
      <c r="F167" s="189" t="s">
        <v>247</v>
      </c>
      <c r="G167" s="190" t="s">
        <v>144</v>
      </c>
      <c r="H167" s="191">
        <v>0.778</v>
      </c>
      <c r="I167" s="192"/>
      <c r="J167" s="193">
        <f>ROUND(I167*H167,2)</f>
        <v>0</v>
      </c>
      <c r="K167" s="189" t="s">
        <v>134</v>
      </c>
      <c r="L167" s="60"/>
      <c r="M167" s="194" t="s">
        <v>80</v>
      </c>
      <c r="N167" s="195" t="s">
        <v>52</v>
      </c>
      <c r="O167" s="41"/>
      <c r="P167" s="196">
        <f>O167*H167</f>
        <v>0</v>
      </c>
      <c r="Q167" s="196">
        <v>2.16</v>
      </c>
      <c r="R167" s="196">
        <f>Q167*H167</f>
        <v>1.6804800000000002</v>
      </c>
      <c r="S167" s="196">
        <v>0</v>
      </c>
      <c r="T167" s="197">
        <f>S167*H167</f>
        <v>0</v>
      </c>
      <c r="AR167" s="22" t="s">
        <v>135</v>
      </c>
      <c r="AT167" s="22" t="s">
        <v>130</v>
      </c>
      <c r="AU167" s="22" t="s">
        <v>94</v>
      </c>
      <c r="AY167" s="22" t="s">
        <v>128</v>
      </c>
      <c r="BE167" s="198">
        <f>IF(N167="základní",J167,0)</f>
        <v>0</v>
      </c>
      <c r="BF167" s="198">
        <f>IF(N167="snížená",J167,0)</f>
        <v>0</v>
      </c>
      <c r="BG167" s="198">
        <f>IF(N167="zákl. přenesená",J167,0)</f>
        <v>0</v>
      </c>
      <c r="BH167" s="198">
        <f>IF(N167="sníž. přenesená",J167,0)</f>
        <v>0</v>
      </c>
      <c r="BI167" s="198">
        <f>IF(N167="nulová",J167,0)</f>
        <v>0</v>
      </c>
      <c r="BJ167" s="22" t="s">
        <v>87</v>
      </c>
      <c r="BK167" s="198">
        <f>ROUND(I167*H167,2)</f>
        <v>0</v>
      </c>
      <c r="BL167" s="22" t="s">
        <v>135</v>
      </c>
      <c r="BM167" s="22" t="s">
        <v>248</v>
      </c>
    </row>
    <row r="168" spans="2:47" s="1" customFormat="1" ht="54">
      <c r="B168" s="40"/>
      <c r="C168" s="62"/>
      <c r="D168" s="199" t="s">
        <v>137</v>
      </c>
      <c r="E168" s="62"/>
      <c r="F168" s="200" t="s">
        <v>249</v>
      </c>
      <c r="G168" s="62"/>
      <c r="H168" s="62"/>
      <c r="I168" s="158"/>
      <c r="J168" s="62"/>
      <c r="K168" s="62"/>
      <c r="L168" s="60"/>
      <c r="M168" s="201"/>
      <c r="N168" s="41"/>
      <c r="O168" s="41"/>
      <c r="P168" s="41"/>
      <c r="Q168" s="41"/>
      <c r="R168" s="41"/>
      <c r="S168" s="41"/>
      <c r="T168" s="77"/>
      <c r="AT168" s="22" t="s">
        <v>137</v>
      </c>
      <c r="AU168" s="22" t="s">
        <v>94</v>
      </c>
    </row>
    <row r="169" spans="2:51" s="11" customFormat="1" ht="13.5">
      <c r="B169" s="202"/>
      <c r="C169" s="203"/>
      <c r="D169" s="199" t="s">
        <v>139</v>
      </c>
      <c r="E169" s="204" t="s">
        <v>80</v>
      </c>
      <c r="F169" s="205" t="s">
        <v>234</v>
      </c>
      <c r="G169" s="203"/>
      <c r="H169" s="204" t="s">
        <v>80</v>
      </c>
      <c r="I169" s="206"/>
      <c r="J169" s="203"/>
      <c r="K169" s="203"/>
      <c r="L169" s="207"/>
      <c r="M169" s="208"/>
      <c r="N169" s="209"/>
      <c r="O169" s="209"/>
      <c r="P169" s="209"/>
      <c r="Q169" s="209"/>
      <c r="R169" s="209"/>
      <c r="S169" s="209"/>
      <c r="T169" s="210"/>
      <c r="AT169" s="211" t="s">
        <v>139</v>
      </c>
      <c r="AU169" s="211" t="s">
        <v>94</v>
      </c>
      <c r="AV169" s="11" t="s">
        <v>87</v>
      </c>
      <c r="AW169" s="11" t="s">
        <v>44</v>
      </c>
      <c r="AX169" s="11" t="s">
        <v>82</v>
      </c>
      <c r="AY169" s="211" t="s">
        <v>128</v>
      </c>
    </row>
    <row r="170" spans="2:51" s="12" customFormat="1" ht="13.5">
      <c r="B170" s="212"/>
      <c r="C170" s="213"/>
      <c r="D170" s="199" t="s">
        <v>139</v>
      </c>
      <c r="E170" s="214" t="s">
        <v>80</v>
      </c>
      <c r="F170" s="215" t="s">
        <v>250</v>
      </c>
      <c r="G170" s="213"/>
      <c r="H170" s="216">
        <v>0.778</v>
      </c>
      <c r="I170" s="217"/>
      <c r="J170" s="213"/>
      <c r="K170" s="213"/>
      <c r="L170" s="218"/>
      <c r="M170" s="219"/>
      <c r="N170" s="220"/>
      <c r="O170" s="220"/>
      <c r="P170" s="220"/>
      <c r="Q170" s="220"/>
      <c r="R170" s="220"/>
      <c r="S170" s="220"/>
      <c r="T170" s="221"/>
      <c r="AT170" s="222" t="s">
        <v>139</v>
      </c>
      <c r="AU170" s="222" t="s">
        <v>94</v>
      </c>
      <c r="AV170" s="12" t="s">
        <v>94</v>
      </c>
      <c r="AW170" s="12" t="s">
        <v>44</v>
      </c>
      <c r="AX170" s="12" t="s">
        <v>87</v>
      </c>
      <c r="AY170" s="222" t="s">
        <v>128</v>
      </c>
    </row>
    <row r="171" spans="2:65" s="1" customFormat="1" ht="25.5" customHeight="1">
      <c r="B171" s="40"/>
      <c r="C171" s="187" t="s">
        <v>251</v>
      </c>
      <c r="D171" s="187" t="s">
        <v>130</v>
      </c>
      <c r="E171" s="188" t="s">
        <v>252</v>
      </c>
      <c r="F171" s="189" t="s">
        <v>253</v>
      </c>
      <c r="G171" s="190" t="s">
        <v>144</v>
      </c>
      <c r="H171" s="191">
        <v>1.34</v>
      </c>
      <c r="I171" s="192"/>
      <c r="J171" s="193">
        <f>ROUND(I171*H171,2)</f>
        <v>0</v>
      </c>
      <c r="K171" s="189" t="s">
        <v>134</v>
      </c>
      <c r="L171" s="60"/>
      <c r="M171" s="194" t="s">
        <v>80</v>
      </c>
      <c r="N171" s="195" t="s">
        <v>52</v>
      </c>
      <c r="O171" s="41"/>
      <c r="P171" s="196">
        <f>O171*H171</f>
        <v>0</v>
      </c>
      <c r="Q171" s="196">
        <v>2.55178</v>
      </c>
      <c r="R171" s="196">
        <f>Q171*H171</f>
        <v>3.4193852000000002</v>
      </c>
      <c r="S171" s="196">
        <v>0</v>
      </c>
      <c r="T171" s="197">
        <f>S171*H171</f>
        <v>0</v>
      </c>
      <c r="AR171" s="22" t="s">
        <v>135</v>
      </c>
      <c r="AT171" s="22" t="s">
        <v>130</v>
      </c>
      <c r="AU171" s="22" t="s">
        <v>94</v>
      </c>
      <c r="AY171" s="22" t="s">
        <v>128</v>
      </c>
      <c r="BE171" s="198">
        <f>IF(N171="základní",J171,0)</f>
        <v>0</v>
      </c>
      <c r="BF171" s="198">
        <f>IF(N171="snížená",J171,0)</f>
        <v>0</v>
      </c>
      <c r="BG171" s="198">
        <f>IF(N171="zákl. přenesená",J171,0)</f>
        <v>0</v>
      </c>
      <c r="BH171" s="198">
        <f>IF(N171="sníž. přenesená",J171,0)</f>
        <v>0</v>
      </c>
      <c r="BI171" s="198">
        <f>IF(N171="nulová",J171,0)</f>
        <v>0</v>
      </c>
      <c r="BJ171" s="22" t="s">
        <v>87</v>
      </c>
      <c r="BK171" s="198">
        <f>ROUND(I171*H171,2)</f>
        <v>0</v>
      </c>
      <c r="BL171" s="22" t="s">
        <v>135</v>
      </c>
      <c r="BM171" s="22" t="s">
        <v>254</v>
      </c>
    </row>
    <row r="172" spans="2:47" s="1" customFormat="1" ht="67.5">
      <c r="B172" s="40"/>
      <c r="C172" s="62"/>
      <c r="D172" s="199" t="s">
        <v>137</v>
      </c>
      <c r="E172" s="62"/>
      <c r="F172" s="200" t="s">
        <v>255</v>
      </c>
      <c r="G172" s="62"/>
      <c r="H172" s="62"/>
      <c r="I172" s="158"/>
      <c r="J172" s="62"/>
      <c r="K172" s="62"/>
      <c r="L172" s="60"/>
      <c r="M172" s="201"/>
      <c r="N172" s="41"/>
      <c r="O172" s="41"/>
      <c r="P172" s="41"/>
      <c r="Q172" s="41"/>
      <c r="R172" s="41"/>
      <c r="S172" s="41"/>
      <c r="T172" s="77"/>
      <c r="AT172" s="22" t="s">
        <v>137</v>
      </c>
      <c r="AU172" s="22" t="s">
        <v>94</v>
      </c>
    </row>
    <row r="173" spans="2:51" s="11" customFormat="1" ht="13.5">
      <c r="B173" s="202"/>
      <c r="C173" s="203"/>
      <c r="D173" s="199" t="s">
        <v>139</v>
      </c>
      <c r="E173" s="204" t="s">
        <v>80</v>
      </c>
      <c r="F173" s="205" t="s">
        <v>256</v>
      </c>
      <c r="G173" s="203"/>
      <c r="H173" s="204" t="s">
        <v>80</v>
      </c>
      <c r="I173" s="206"/>
      <c r="J173" s="203"/>
      <c r="K173" s="203"/>
      <c r="L173" s="207"/>
      <c r="M173" s="208"/>
      <c r="N173" s="209"/>
      <c r="O173" s="209"/>
      <c r="P173" s="209"/>
      <c r="Q173" s="209"/>
      <c r="R173" s="209"/>
      <c r="S173" s="209"/>
      <c r="T173" s="210"/>
      <c r="AT173" s="211" t="s">
        <v>139</v>
      </c>
      <c r="AU173" s="211" t="s">
        <v>94</v>
      </c>
      <c r="AV173" s="11" t="s">
        <v>87</v>
      </c>
      <c r="AW173" s="11" t="s">
        <v>44</v>
      </c>
      <c r="AX173" s="11" t="s">
        <v>82</v>
      </c>
      <c r="AY173" s="211" t="s">
        <v>128</v>
      </c>
    </row>
    <row r="174" spans="2:51" s="12" customFormat="1" ht="13.5">
      <c r="B174" s="212"/>
      <c r="C174" s="213"/>
      <c r="D174" s="199" t="s">
        <v>139</v>
      </c>
      <c r="E174" s="214" t="s">
        <v>80</v>
      </c>
      <c r="F174" s="215" t="s">
        <v>257</v>
      </c>
      <c r="G174" s="213"/>
      <c r="H174" s="216">
        <v>1.34</v>
      </c>
      <c r="I174" s="217"/>
      <c r="J174" s="213"/>
      <c r="K174" s="213"/>
      <c r="L174" s="218"/>
      <c r="M174" s="219"/>
      <c r="N174" s="220"/>
      <c r="O174" s="220"/>
      <c r="P174" s="220"/>
      <c r="Q174" s="220"/>
      <c r="R174" s="220"/>
      <c r="S174" s="220"/>
      <c r="T174" s="221"/>
      <c r="AT174" s="222" t="s">
        <v>139</v>
      </c>
      <c r="AU174" s="222" t="s">
        <v>94</v>
      </c>
      <c r="AV174" s="12" t="s">
        <v>94</v>
      </c>
      <c r="AW174" s="12" t="s">
        <v>44</v>
      </c>
      <c r="AX174" s="12" t="s">
        <v>87</v>
      </c>
      <c r="AY174" s="222" t="s">
        <v>128</v>
      </c>
    </row>
    <row r="175" spans="2:65" s="1" customFormat="1" ht="25.5" customHeight="1">
      <c r="B175" s="40"/>
      <c r="C175" s="187" t="s">
        <v>10</v>
      </c>
      <c r="D175" s="187" t="s">
        <v>130</v>
      </c>
      <c r="E175" s="188" t="s">
        <v>258</v>
      </c>
      <c r="F175" s="189" t="s">
        <v>259</v>
      </c>
      <c r="G175" s="190" t="s">
        <v>133</v>
      </c>
      <c r="H175" s="191">
        <v>2.08</v>
      </c>
      <c r="I175" s="192"/>
      <c r="J175" s="193">
        <f>ROUND(I175*H175,2)</f>
        <v>0</v>
      </c>
      <c r="K175" s="189" t="s">
        <v>134</v>
      </c>
      <c r="L175" s="60"/>
      <c r="M175" s="194" t="s">
        <v>80</v>
      </c>
      <c r="N175" s="195" t="s">
        <v>52</v>
      </c>
      <c r="O175" s="41"/>
      <c r="P175" s="196">
        <f>O175*H175</f>
        <v>0</v>
      </c>
      <c r="Q175" s="196">
        <v>0.00458</v>
      </c>
      <c r="R175" s="196">
        <f>Q175*H175</f>
        <v>0.0095264</v>
      </c>
      <c r="S175" s="196">
        <v>0</v>
      </c>
      <c r="T175" s="197">
        <f>S175*H175</f>
        <v>0</v>
      </c>
      <c r="AR175" s="22" t="s">
        <v>135</v>
      </c>
      <c r="AT175" s="22" t="s">
        <v>130</v>
      </c>
      <c r="AU175" s="22" t="s">
        <v>94</v>
      </c>
      <c r="AY175" s="22" t="s">
        <v>128</v>
      </c>
      <c r="BE175" s="198">
        <f>IF(N175="základní",J175,0)</f>
        <v>0</v>
      </c>
      <c r="BF175" s="198">
        <f>IF(N175="snížená",J175,0)</f>
        <v>0</v>
      </c>
      <c r="BG175" s="198">
        <f>IF(N175="zákl. přenesená",J175,0)</f>
        <v>0</v>
      </c>
      <c r="BH175" s="198">
        <f>IF(N175="sníž. přenesená",J175,0)</f>
        <v>0</v>
      </c>
      <c r="BI175" s="198">
        <f>IF(N175="nulová",J175,0)</f>
        <v>0</v>
      </c>
      <c r="BJ175" s="22" t="s">
        <v>87</v>
      </c>
      <c r="BK175" s="198">
        <f>ROUND(I175*H175,2)</f>
        <v>0</v>
      </c>
      <c r="BL175" s="22" t="s">
        <v>135</v>
      </c>
      <c r="BM175" s="22" t="s">
        <v>260</v>
      </c>
    </row>
    <row r="176" spans="2:51" s="11" customFormat="1" ht="13.5">
      <c r="B176" s="202"/>
      <c r="C176" s="203"/>
      <c r="D176" s="199" t="s">
        <v>139</v>
      </c>
      <c r="E176" s="204" t="s">
        <v>80</v>
      </c>
      <c r="F176" s="205" t="s">
        <v>261</v>
      </c>
      <c r="G176" s="203"/>
      <c r="H176" s="204" t="s">
        <v>80</v>
      </c>
      <c r="I176" s="206"/>
      <c r="J176" s="203"/>
      <c r="K176" s="203"/>
      <c r="L176" s="207"/>
      <c r="M176" s="208"/>
      <c r="N176" s="209"/>
      <c r="O176" s="209"/>
      <c r="P176" s="209"/>
      <c r="Q176" s="209"/>
      <c r="R176" s="209"/>
      <c r="S176" s="209"/>
      <c r="T176" s="210"/>
      <c r="AT176" s="211" t="s">
        <v>139</v>
      </c>
      <c r="AU176" s="211" t="s">
        <v>94</v>
      </c>
      <c r="AV176" s="11" t="s">
        <v>87</v>
      </c>
      <c r="AW176" s="11" t="s">
        <v>44</v>
      </c>
      <c r="AX176" s="11" t="s">
        <v>82</v>
      </c>
      <c r="AY176" s="211" t="s">
        <v>128</v>
      </c>
    </row>
    <row r="177" spans="2:51" s="12" customFormat="1" ht="13.5">
      <c r="B177" s="212"/>
      <c r="C177" s="213"/>
      <c r="D177" s="199" t="s">
        <v>139</v>
      </c>
      <c r="E177" s="214" t="s">
        <v>80</v>
      </c>
      <c r="F177" s="215" t="s">
        <v>262</v>
      </c>
      <c r="G177" s="213"/>
      <c r="H177" s="216">
        <v>2.08</v>
      </c>
      <c r="I177" s="217"/>
      <c r="J177" s="213"/>
      <c r="K177" s="213"/>
      <c r="L177" s="218"/>
      <c r="M177" s="219"/>
      <c r="N177" s="220"/>
      <c r="O177" s="220"/>
      <c r="P177" s="220"/>
      <c r="Q177" s="220"/>
      <c r="R177" s="220"/>
      <c r="S177" s="220"/>
      <c r="T177" s="221"/>
      <c r="AT177" s="222" t="s">
        <v>139</v>
      </c>
      <c r="AU177" s="222" t="s">
        <v>94</v>
      </c>
      <c r="AV177" s="12" t="s">
        <v>94</v>
      </c>
      <c r="AW177" s="12" t="s">
        <v>44</v>
      </c>
      <c r="AX177" s="12" t="s">
        <v>87</v>
      </c>
      <c r="AY177" s="222" t="s">
        <v>128</v>
      </c>
    </row>
    <row r="178" spans="2:65" s="1" customFormat="1" ht="25.5" customHeight="1">
      <c r="B178" s="40"/>
      <c r="C178" s="187" t="s">
        <v>263</v>
      </c>
      <c r="D178" s="187" t="s">
        <v>130</v>
      </c>
      <c r="E178" s="188" t="s">
        <v>264</v>
      </c>
      <c r="F178" s="189" t="s">
        <v>265</v>
      </c>
      <c r="G178" s="190" t="s">
        <v>133</v>
      </c>
      <c r="H178" s="191">
        <v>2.08</v>
      </c>
      <c r="I178" s="192"/>
      <c r="J178" s="193">
        <f>ROUND(I178*H178,2)</f>
        <v>0</v>
      </c>
      <c r="K178" s="189" t="s">
        <v>134</v>
      </c>
      <c r="L178" s="60"/>
      <c r="M178" s="194" t="s">
        <v>80</v>
      </c>
      <c r="N178" s="195" t="s">
        <v>52</v>
      </c>
      <c r="O178" s="41"/>
      <c r="P178" s="196">
        <f>O178*H178</f>
        <v>0</v>
      </c>
      <c r="Q178" s="196">
        <v>0</v>
      </c>
      <c r="R178" s="196">
        <f>Q178*H178</f>
        <v>0</v>
      </c>
      <c r="S178" s="196">
        <v>0</v>
      </c>
      <c r="T178" s="197">
        <f>S178*H178</f>
        <v>0</v>
      </c>
      <c r="AR178" s="22" t="s">
        <v>135</v>
      </c>
      <c r="AT178" s="22" t="s">
        <v>130</v>
      </c>
      <c r="AU178" s="22" t="s">
        <v>94</v>
      </c>
      <c r="AY178" s="22" t="s">
        <v>128</v>
      </c>
      <c r="BE178" s="198">
        <f>IF(N178="základní",J178,0)</f>
        <v>0</v>
      </c>
      <c r="BF178" s="198">
        <f>IF(N178="snížená",J178,0)</f>
        <v>0</v>
      </c>
      <c r="BG178" s="198">
        <f>IF(N178="zákl. přenesená",J178,0)</f>
        <v>0</v>
      </c>
      <c r="BH178" s="198">
        <f>IF(N178="sníž. přenesená",J178,0)</f>
        <v>0</v>
      </c>
      <c r="BI178" s="198">
        <f>IF(N178="nulová",J178,0)</f>
        <v>0</v>
      </c>
      <c r="BJ178" s="22" t="s">
        <v>87</v>
      </c>
      <c r="BK178" s="198">
        <f>ROUND(I178*H178,2)</f>
        <v>0</v>
      </c>
      <c r="BL178" s="22" t="s">
        <v>135</v>
      </c>
      <c r="BM178" s="22" t="s">
        <v>266</v>
      </c>
    </row>
    <row r="179" spans="2:51" s="12" customFormat="1" ht="13.5">
      <c r="B179" s="212"/>
      <c r="C179" s="213"/>
      <c r="D179" s="199" t="s">
        <v>139</v>
      </c>
      <c r="E179" s="214" t="s">
        <v>80</v>
      </c>
      <c r="F179" s="215" t="s">
        <v>267</v>
      </c>
      <c r="G179" s="213"/>
      <c r="H179" s="216">
        <v>2.08</v>
      </c>
      <c r="I179" s="217"/>
      <c r="J179" s="213"/>
      <c r="K179" s="213"/>
      <c r="L179" s="218"/>
      <c r="M179" s="219"/>
      <c r="N179" s="220"/>
      <c r="O179" s="220"/>
      <c r="P179" s="220"/>
      <c r="Q179" s="220"/>
      <c r="R179" s="220"/>
      <c r="S179" s="220"/>
      <c r="T179" s="221"/>
      <c r="AT179" s="222" t="s">
        <v>139</v>
      </c>
      <c r="AU179" s="222" t="s">
        <v>94</v>
      </c>
      <c r="AV179" s="12" t="s">
        <v>94</v>
      </c>
      <c r="AW179" s="12" t="s">
        <v>44</v>
      </c>
      <c r="AX179" s="12" t="s">
        <v>87</v>
      </c>
      <c r="AY179" s="222" t="s">
        <v>128</v>
      </c>
    </row>
    <row r="180" spans="2:65" s="1" customFormat="1" ht="16.5" customHeight="1">
      <c r="B180" s="40"/>
      <c r="C180" s="187" t="s">
        <v>268</v>
      </c>
      <c r="D180" s="187" t="s">
        <v>130</v>
      </c>
      <c r="E180" s="188" t="s">
        <v>269</v>
      </c>
      <c r="F180" s="189" t="s">
        <v>270</v>
      </c>
      <c r="G180" s="190" t="s">
        <v>206</v>
      </c>
      <c r="H180" s="191">
        <v>0.071</v>
      </c>
      <c r="I180" s="192"/>
      <c r="J180" s="193">
        <f>ROUND(I180*H180,2)</f>
        <v>0</v>
      </c>
      <c r="K180" s="189" t="s">
        <v>134</v>
      </c>
      <c r="L180" s="60"/>
      <c r="M180" s="194" t="s">
        <v>80</v>
      </c>
      <c r="N180" s="195" t="s">
        <v>52</v>
      </c>
      <c r="O180" s="41"/>
      <c r="P180" s="196">
        <f>O180*H180</f>
        <v>0</v>
      </c>
      <c r="Q180" s="196">
        <v>1.05259</v>
      </c>
      <c r="R180" s="196">
        <f>Q180*H180</f>
        <v>0.07473388999999998</v>
      </c>
      <c r="S180" s="196">
        <v>0</v>
      </c>
      <c r="T180" s="197">
        <f>S180*H180</f>
        <v>0</v>
      </c>
      <c r="AR180" s="22" t="s">
        <v>135</v>
      </c>
      <c r="AT180" s="22" t="s">
        <v>130</v>
      </c>
      <c r="AU180" s="22" t="s">
        <v>94</v>
      </c>
      <c r="AY180" s="22" t="s">
        <v>128</v>
      </c>
      <c r="BE180" s="198">
        <f>IF(N180="základní",J180,0)</f>
        <v>0</v>
      </c>
      <c r="BF180" s="198">
        <f>IF(N180="snížená",J180,0)</f>
        <v>0</v>
      </c>
      <c r="BG180" s="198">
        <f>IF(N180="zákl. přenesená",J180,0)</f>
        <v>0</v>
      </c>
      <c r="BH180" s="198">
        <f>IF(N180="sníž. přenesená",J180,0)</f>
        <v>0</v>
      </c>
      <c r="BI180" s="198">
        <f>IF(N180="nulová",J180,0)</f>
        <v>0</v>
      </c>
      <c r="BJ180" s="22" t="s">
        <v>87</v>
      </c>
      <c r="BK180" s="198">
        <f>ROUND(I180*H180,2)</f>
        <v>0</v>
      </c>
      <c r="BL180" s="22" t="s">
        <v>135</v>
      </c>
      <c r="BM180" s="22" t="s">
        <v>271</v>
      </c>
    </row>
    <row r="181" spans="2:47" s="1" customFormat="1" ht="27">
      <c r="B181" s="40"/>
      <c r="C181" s="62"/>
      <c r="D181" s="199" t="s">
        <v>137</v>
      </c>
      <c r="E181" s="62"/>
      <c r="F181" s="200" t="s">
        <v>272</v>
      </c>
      <c r="G181" s="62"/>
      <c r="H181" s="62"/>
      <c r="I181" s="158"/>
      <c r="J181" s="62"/>
      <c r="K181" s="62"/>
      <c r="L181" s="60"/>
      <c r="M181" s="201"/>
      <c r="N181" s="41"/>
      <c r="O181" s="41"/>
      <c r="P181" s="41"/>
      <c r="Q181" s="41"/>
      <c r="R181" s="41"/>
      <c r="S181" s="41"/>
      <c r="T181" s="77"/>
      <c r="AT181" s="22" t="s">
        <v>137</v>
      </c>
      <c r="AU181" s="22" t="s">
        <v>94</v>
      </c>
    </row>
    <row r="182" spans="2:51" s="11" customFormat="1" ht="13.5">
      <c r="B182" s="202"/>
      <c r="C182" s="203"/>
      <c r="D182" s="199" t="s">
        <v>139</v>
      </c>
      <c r="E182" s="204" t="s">
        <v>80</v>
      </c>
      <c r="F182" s="205" t="s">
        <v>273</v>
      </c>
      <c r="G182" s="203"/>
      <c r="H182" s="204" t="s">
        <v>80</v>
      </c>
      <c r="I182" s="206"/>
      <c r="J182" s="203"/>
      <c r="K182" s="203"/>
      <c r="L182" s="207"/>
      <c r="M182" s="208"/>
      <c r="N182" s="209"/>
      <c r="O182" s="209"/>
      <c r="P182" s="209"/>
      <c r="Q182" s="209"/>
      <c r="R182" s="209"/>
      <c r="S182" s="209"/>
      <c r="T182" s="210"/>
      <c r="AT182" s="211" t="s">
        <v>139</v>
      </c>
      <c r="AU182" s="211" t="s">
        <v>94</v>
      </c>
      <c r="AV182" s="11" t="s">
        <v>87</v>
      </c>
      <c r="AW182" s="11" t="s">
        <v>44</v>
      </c>
      <c r="AX182" s="11" t="s">
        <v>82</v>
      </c>
      <c r="AY182" s="211" t="s">
        <v>128</v>
      </c>
    </row>
    <row r="183" spans="2:51" s="12" customFormat="1" ht="13.5">
      <c r="B183" s="212"/>
      <c r="C183" s="213"/>
      <c r="D183" s="199" t="s">
        <v>139</v>
      </c>
      <c r="E183" s="214" t="s">
        <v>80</v>
      </c>
      <c r="F183" s="215" t="s">
        <v>274</v>
      </c>
      <c r="G183" s="213"/>
      <c r="H183" s="216">
        <v>0.071</v>
      </c>
      <c r="I183" s="217"/>
      <c r="J183" s="213"/>
      <c r="K183" s="213"/>
      <c r="L183" s="218"/>
      <c r="M183" s="219"/>
      <c r="N183" s="220"/>
      <c r="O183" s="220"/>
      <c r="P183" s="220"/>
      <c r="Q183" s="220"/>
      <c r="R183" s="220"/>
      <c r="S183" s="220"/>
      <c r="T183" s="221"/>
      <c r="AT183" s="222" t="s">
        <v>139</v>
      </c>
      <c r="AU183" s="222" t="s">
        <v>94</v>
      </c>
      <c r="AV183" s="12" t="s">
        <v>94</v>
      </c>
      <c r="AW183" s="12" t="s">
        <v>44</v>
      </c>
      <c r="AX183" s="12" t="s">
        <v>87</v>
      </c>
      <c r="AY183" s="222" t="s">
        <v>128</v>
      </c>
    </row>
    <row r="184" spans="2:63" s="10" customFormat="1" ht="29.85" customHeight="1">
      <c r="B184" s="171"/>
      <c r="C184" s="172"/>
      <c r="D184" s="173" t="s">
        <v>81</v>
      </c>
      <c r="E184" s="185" t="s">
        <v>155</v>
      </c>
      <c r="F184" s="185" t="s">
        <v>275</v>
      </c>
      <c r="G184" s="172"/>
      <c r="H184" s="172"/>
      <c r="I184" s="175"/>
      <c r="J184" s="186">
        <f>BK184</f>
        <v>0</v>
      </c>
      <c r="K184" s="172"/>
      <c r="L184" s="177"/>
      <c r="M184" s="178"/>
      <c r="N184" s="179"/>
      <c r="O184" s="179"/>
      <c r="P184" s="180">
        <f>SUM(P185:P198)</f>
        <v>0</v>
      </c>
      <c r="Q184" s="179"/>
      <c r="R184" s="180">
        <f>SUM(R185:R198)</f>
        <v>3.03754371</v>
      </c>
      <c r="S184" s="179"/>
      <c r="T184" s="181">
        <f>SUM(T185:T198)</f>
        <v>0</v>
      </c>
      <c r="AR184" s="182" t="s">
        <v>87</v>
      </c>
      <c r="AT184" s="183" t="s">
        <v>81</v>
      </c>
      <c r="AU184" s="183" t="s">
        <v>87</v>
      </c>
      <c r="AY184" s="182" t="s">
        <v>128</v>
      </c>
      <c r="BK184" s="184">
        <f>SUM(BK185:BK198)</f>
        <v>0</v>
      </c>
    </row>
    <row r="185" spans="2:65" s="1" customFormat="1" ht="38.25" customHeight="1">
      <c r="B185" s="40"/>
      <c r="C185" s="187" t="s">
        <v>276</v>
      </c>
      <c r="D185" s="187" t="s">
        <v>130</v>
      </c>
      <c r="E185" s="188" t="s">
        <v>277</v>
      </c>
      <c r="F185" s="189" t="s">
        <v>278</v>
      </c>
      <c r="G185" s="190" t="s">
        <v>144</v>
      </c>
      <c r="H185" s="191">
        <v>1.176</v>
      </c>
      <c r="I185" s="192"/>
      <c r="J185" s="193">
        <f>ROUND(I185*H185,2)</f>
        <v>0</v>
      </c>
      <c r="K185" s="189" t="s">
        <v>134</v>
      </c>
      <c r="L185" s="60"/>
      <c r="M185" s="194" t="s">
        <v>80</v>
      </c>
      <c r="N185" s="195" t="s">
        <v>52</v>
      </c>
      <c r="O185" s="41"/>
      <c r="P185" s="196">
        <f>O185*H185</f>
        <v>0</v>
      </c>
      <c r="Q185" s="196">
        <v>2.5143</v>
      </c>
      <c r="R185" s="196">
        <f>Q185*H185</f>
        <v>2.9568168</v>
      </c>
      <c r="S185" s="196">
        <v>0</v>
      </c>
      <c r="T185" s="197">
        <f>S185*H185</f>
        <v>0</v>
      </c>
      <c r="AR185" s="22" t="s">
        <v>135</v>
      </c>
      <c r="AT185" s="22" t="s">
        <v>130</v>
      </c>
      <c r="AU185" s="22" t="s">
        <v>94</v>
      </c>
      <c r="AY185" s="22" t="s">
        <v>128</v>
      </c>
      <c r="BE185" s="198">
        <f>IF(N185="základní",J185,0)</f>
        <v>0</v>
      </c>
      <c r="BF185" s="198">
        <f>IF(N185="snížená",J185,0)</f>
        <v>0</v>
      </c>
      <c r="BG185" s="198">
        <f>IF(N185="zákl. přenesená",J185,0)</f>
        <v>0</v>
      </c>
      <c r="BH185" s="198">
        <f>IF(N185="sníž. přenesená",J185,0)</f>
        <v>0</v>
      </c>
      <c r="BI185" s="198">
        <f>IF(N185="nulová",J185,0)</f>
        <v>0</v>
      </c>
      <c r="BJ185" s="22" t="s">
        <v>87</v>
      </c>
      <c r="BK185" s="198">
        <f>ROUND(I185*H185,2)</f>
        <v>0</v>
      </c>
      <c r="BL185" s="22" t="s">
        <v>135</v>
      </c>
      <c r="BM185" s="22" t="s">
        <v>279</v>
      </c>
    </row>
    <row r="186" spans="2:51" s="11" customFormat="1" ht="13.5">
      <c r="B186" s="202"/>
      <c r="C186" s="203"/>
      <c r="D186" s="199" t="s">
        <v>139</v>
      </c>
      <c r="E186" s="204" t="s">
        <v>80</v>
      </c>
      <c r="F186" s="205" t="s">
        <v>234</v>
      </c>
      <c r="G186" s="203"/>
      <c r="H186" s="204" t="s">
        <v>80</v>
      </c>
      <c r="I186" s="206"/>
      <c r="J186" s="203"/>
      <c r="K186" s="203"/>
      <c r="L186" s="207"/>
      <c r="M186" s="208"/>
      <c r="N186" s="209"/>
      <c r="O186" s="209"/>
      <c r="P186" s="209"/>
      <c r="Q186" s="209"/>
      <c r="R186" s="209"/>
      <c r="S186" s="209"/>
      <c r="T186" s="210"/>
      <c r="AT186" s="211" t="s">
        <v>139</v>
      </c>
      <c r="AU186" s="211" t="s">
        <v>94</v>
      </c>
      <c r="AV186" s="11" t="s">
        <v>87</v>
      </c>
      <c r="AW186" s="11" t="s">
        <v>44</v>
      </c>
      <c r="AX186" s="11" t="s">
        <v>82</v>
      </c>
      <c r="AY186" s="211" t="s">
        <v>128</v>
      </c>
    </row>
    <row r="187" spans="2:51" s="12" customFormat="1" ht="13.5">
      <c r="B187" s="212"/>
      <c r="C187" s="213"/>
      <c r="D187" s="199" t="s">
        <v>139</v>
      </c>
      <c r="E187" s="214" t="s">
        <v>80</v>
      </c>
      <c r="F187" s="215" t="s">
        <v>280</v>
      </c>
      <c r="G187" s="213"/>
      <c r="H187" s="216">
        <v>1.176</v>
      </c>
      <c r="I187" s="217"/>
      <c r="J187" s="213"/>
      <c r="K187" s="213"/>
      <c r="L187" s="218"/>
      <c r="M187" s="219"/>
      <c r="N187" s="220"/>
      <c r="O187" s="220"/>
      <c r="P187" s="220"/>
      <c r="Q187" s="220"/>
      <c r="R187" s="220"/>
      <c r="S187" s="220"/>
      <c r="T187" s="221"/>
      <c r="AT187" s="222" t="s">
        <v>139</v>
      </c>
      <c r="AU187" s="222" t="s">
        <v>94</v>
      </c>
      <c r="AV187" s="12" t="s">
        <v>94</v>
      </c>
      <c r="AW187" s="12" t="s">
        <v>44</v>
      </c>
      <c r="AX187" s="12" t="s">
        <v>87</v>
      </c>
      <c r="AY187" s="222" t="s">
        <v>128</v>
      </c>
    </row>
    <row r="188" spans="2:65" s="1" customFormat="1" ht="38.25" customHeight="1">
      <c r="B188" s="40"/>
      <c r="C188" s="187" t="s">
        <v>281</v>
      </c>
      <c r="D188" s="187" t="s">
        <v>130</v>
      </c>
      <c r="E188" s="188" t="s">
        <v>282</v>
      </c>
      <c r="F188" s="189" t="s">
        <v>283</v>
      </c>
      <c r="G188" s="190" t="s">
        <v>133</v>
      </c>
      <c r="H188" s="191">
        <v>11</v>
      </c>
      <c r="I188" s="192"/>
      <c r="J188" s="193">
        <f>ROUND(I188*H188,2)</f>
        <v>0</v>
      </c>
      <c r="K188" s="189" t="s">
        <v>134</v>
      </c>
      <c r="L188" s="60"/>
      <c r="M188" s="194" t="s">
        <v>80</v>
      </c>
      <c r="N188" s="195" t="s">
        <v>52</v>
      </c>
      <c r="O188" s="41"/>
      <c r="P188" s="196">
        <f>O188*H188</f>
        <v>0</v>
      </c>
      <c r="Q188" s="196">
        <v>0.00265</v>
      </c>
      <c r="R188" s="196">
        <f>Q188*H188</f>
        <v>0.02915</v>
      </c>
      <c r="S188" s="196">
        <v>0</v>
      </c>
      <c r="T188" s="197">
        <f>S188*H188</f>
        <v>0</v>
      </c>
      <c r="AR188" s="22" t="s">
        <v>135</v>
      </c>
      <c r="AT188" s="22" t="s">
        <v>130</v>
      </c>
      <c r="AU188" s="22" t="s">
        <v>94</v>
      </c>
      <c r="AY188" s="22" t="s">
        <v>128</v>
      </c>
      <c r="BE188" s="198">
        <f>IF(N188="základní",J188,0)</f>
        <v>0</v>
      </c>
      <c r="BF188" s="198">
        <f>IF(N188="snížená",J188,0)</f>
        <v>0</v>
      </c>
      <c r="BG188" s="198">
        <f>IF(N188="zákl. přenesená",J188,0)</f>
        <v>0</v>
      </c>
      <c r="BH188" s="198">
        <f>IF(N188="sníž. přenesená",J188,0)</f>
        <v>0</v>
      </c>
      <c r="BI188" s="198">
        <f>IF(N188="nulová",J188,0)</f>
        <v>0</v>
      </c>
      <c r="BJ188" s="22" t="s">
        <v>87</v>
      </c>
      <c r="BK188" s="198">
        <f>ROUND(I188*H188,2)</f>
        <v>0</v>
      </c>
      <c r="BL188" s="22" t="s">
        <v>135</v>
      </c>
      <c r="BM188" s="22" t="s">
        <v>284</v>
      </c>
    </row>
    <row r="189" spans="2:47" s="1" customFormat="1" ht="54">
      <c r="B189" s="40"/>
      <c r="C189" s="62"/>
      <c r="D189" s="199" t="s">
        <v>137</v>
      </c>
      <c r="E189" s="62"/>
      <c r="F189" s="200" t="s">
        <v>285</v>
      </c>
      <c r="G189" s="62"/>
      <c r="H189" s="62"/>
      <c r="I189" s="158"/>
      <c r="J189" s="62"/>
      <c r="K189" s="62"/>
      <c r="L189" s="60"/>
      <c r="M189" s="201"/>
      <c r="N189" s="41"/>
      <c r="O189" s="41"/>
      <c r="P189" s="41"/>
      <c r="Q189" s="41"/>
      <c r="R189" s="41"/>
      <c r="S189" s="41"/>
      <c r="T189" s="77"/>
      <c r="AT189" s="22" t="s">
        <v>137</v>
      </c>
      <c r="AU189" s="22" t="s">
        <v>94</v>
      </c>
    </row>
    <row r="190" spans="2:51" s="12" customFormat="1" ht="13.5">
      <c r="B190" s="212"/>
      <c r="C190" s="213"/>
      <c r="D190" s="199" t="s">
        <v>139</v>
      </c>
      <c r="E190" s="214" t="s">
        <v>80</v>
      </c>
      <c r="F190" s="215" t="s">
        <v>286</v>
      </c>
      <c r="G190" s="213"/>
      <c r="H190" s="216">
        <v>8.6</v>
      </c>
      <c r="I190" s="217"/>
      <c r="J190" s="213"/>
      <c r="K190" s="213"/>
      <c r="L190" s="218"/>
      <c r="M190" s="219"/>
      <c r="N190" s="220"/>
      <c r="O190" s="220"/>
      <c r="P190" s="220"/>
      <c r="Q190" s="220"/>
      <c r="R190" s="220"/>
      <c r="S190" s="220"/>
      <c r="T190" s="221"/>
      <c r="AT190" s="222" t="s">
        <v>139</v>
      </c>
      <c r="AU190" s="222" t="s">
        <v>94</v>
      </c>
      <c r="AV190" s="12" t="s">
        <v>94</v>
      </c>
      <c r="AW190" s="12" t="s">
        <v>44</v>
      </c>
      <c r="AX190" s="12" t="s">
        <v>82</v>
      </c>
      <c r="AY190" s="222" t="s">
        <v>128</v>
      </c>
    </row>
    <row r="191" spans="2:51" s="12" customFormat="1" ht="13.5">
      <c r="B191" s="212"/>
      <c r="C191" s="213"/>
      <c r="D191" s="199" t="s">
        <v>139</v>
      </c>
      <c r="E191" s="214" t="s">
        <v>80</v>
      </c>
      <c r="F191" s="215" t="s">
        <v>287</v>
      </c>
      <c r="G191" s="213"/>
      <c r="H191" s="216">
        <v>2.4</v>
      </c>
      <c r="I191" s="217"/>
      <c r="J191" s="213"/>
      <c r="K191" s="213"/>
      <c r="L191" s="218"/>
      <c r="M191" s="219"/>
      <c r="N191" s="220"/>
      <c r="O191" s="220"/>
      <c r="P191" s="220"/>
      <c r="Q191" s="220"/>
      <c r="R191" s="220"/>
      <c r="S191" s="220"/>
      <c r="T191" s="221"/>
      <c r="AT191" s="222" t="s">
        <v>139</v>
      </c>
      <c r="AU191" s="222" t="s">
        <v>94</v>
      </c>
      <c r="AV191" s="12" t="s">
        <v>94</v>
      </c>
      <c r="AW191" s="12" t="s">
        <v>44</v>
      </c>
      <c r="AX191" s="12" t="s">
        <v>82</v>
      </c>
      <c r="AY191" s="222" t="s">
        <v>128</v>
      </c>
    </row>
    <row r="192" spans="2:51" s="13" customFormat="1" ht="13.5">
      <c r="B192" s="223"/>
      <c r="C192" s="224"/>
      <c r="D192" s="199" t="s">
        <v>139</v>
      </c>
      <c r="E192" s="225" t="s">
        <v>80</v>
      </c>
      <c r="F192" s="226" t="s">
        <v>154</v>
      </c>
      <c r="G192" s="224"/>
      <c r="H192" s="227">
        <v>11</v>
      </c>
      <c r="I192" s="228"/>
      <c r="J192" s="224"/>
      <c r="K192" s="224"/>
      <c r="L192" s="229"/>
      <c r="M192" s="230"/>
      <c r="N192" s="231"/>
      <c r="O192" s="231"/>
      <c r="P192" s="231"/>
      <c r="Q192" s="231"/>
      <c r="R192" s="231"/>
      <c r="S192" s="231"/>
      <c r="T192" s="232"/>
      <c r="AT192" s="233" t="s">
        <v>139</v>
      </c>
      <c r="AU192" s="233" t="s">
        <v>94</v>
      </c>
      <c r="AV192" s="13" t="s">
        <v>135</v>
      </c>
      <c r="AW192" s="13" t="s">
        <v>44</v>
      </c>
      <c r="AX192" s="13" t="s">
        <v>87</v>
      </c>
      <c r="AY192" s="233" t="s">
        <v>128</v>
      </c>
    </row>
    <row r="193" spans="2:65" s="1" customFormat="1" ht="38.25" customHeight="1">
      <c r="B193" s="40"/>
      <c r="C193" s="187" t="s">
        <v>288</v>
      </c>
      <c r="D193" s="187" t="s">
        <v>130</v>
      </c>
      <c r="E193" s="188" t="s">
        <v>289</v>
      </c>
      <c r="F193" s="189" t="s">
        <v>290</v>
      </c>
      <c r="G193" s="190" t="s">
        <v>133</v>
      </c>
      <c r="H193" s="191">
        <v>11</v>
      </c>
      <c r="I193" s="192"/>
      <c r="J193" s="193">
        <f>ROUND(I193*H193,2)</f>
        <v>0</v>
      </c>
      <c r="K193" s="189" t="s">
        <v>134</v>
      </c>
      <c r="L193" s="60"/>
      <c r="M193" s="194" t="s">
        <v>80</v>
      </c>
      <c r="N193" s="195" t="s">
        <v>52</v>
      </c>
      <c r="O193" s="41"/>
      <c r="P193" s="196">
        <f>O193*H193</f>
        <v>0</v>
      </c>
      <c r="Q193" s="196">
        <v>0</v>
      </c>
      <c r="R193" s="196">
        <f>Q193*H193</f>
        <v>0</v>
      </c>
      <c r="S193" s="196">
        <v>0</v>
      </c>
      <c r="T193" s="197">
        <f>S193*H193</f>
        <v>0</v>
      </c>
      <c r="AR193" s="22" t="s">
        <v>135</v>
      </c>
      <c r="AT193" s="22" t="s">
        <v>130</v>
      </c>
      <c r="AU193" s="22" t="s">
        <v>94</v>
      </c>
      <c r="AY193" s="22" t="s">
        <v>128</v>
      </c>
      <c r="BE193" s="198">
        <f>IF(N193="základní",J193,0)</f>
        <v>0</v>
      </c>
      <c r="BF193" s="198">
        <f>IF(N193="snížená",J193,0)</f>
        <v>0</v>
      </c>
      <c r="BG193" s="198">
        <f>IF(N193="zákl. přenesená",J193,0)</f>
        <v>0</v>
      </c>
      <c r="BH193" s="198">
        <f>IF(N193="sníž. přenesená",J193,0)</f>
        <v>0</v>
      </c>
      <c r="BI193" s="198">
        <f>IF(N193="nulová",J193,0)</f>
        <v>0</v>
      </c>
      <c r="BJ193" s="22" t="s">
        <v>87</v>
      </c>
      <c r="BK193" s="198">
        <f>ROUND(I193*H193,2)</f>
        <v>0</v>
      </c>
      <c r="BL193" s="22" t="s">
        <v>135</v>
      </c>
      <c r="BM193" s="22" t="s">
        <v>291</v>
      </c>
    </row>
    <row r="194" spans="2:47" s="1" customFormat="1" ht="54">
      <c r="B194" s="40"/>
      <c r="C194" s="62"/>
      <c r="D194" s="199" t="s">
        <v>137</v>
      </c>
      <c r="E194" s="62"/>
      <c r="F194" s="200" t="s">
        <v>285</v>
      </c>
      <c r="G194" s="62"/>
      <c r="H194" s="62"/>
      <c r="I194" s="158"/>
      <c r="J194" s="62"/>
      <c r="K194" s="62"/>
      <c r="L194" s="60"/>
      <c r="M194" s="201"/>
      <c r="N194" s="41"/>
      <c r="O194" s="41"/>
      <c r="P194" s="41"/>
      <c r="Q194" s="41"/>
      <c r="R194" s="41"/>
      <c r="S194" s="41"/>
      <c r="T194" s="77"/>
      <c r="AT194" s="22" t="s">
        <v>137</v>
      </c>
      <c r="AU194" s="22" t="s">
        <v>94</v>
      </c>
    </row>
    <row r="195" spans="2:51" s="12" customFormat="1" ht="13.5">
      <c r="B195" s="212"/>
      <c r="C195" s="213"/>
      <c r="D195" s="199" t="s">
        <v>139</v>
      </c>
      <c r="E195" s="214" t="s">
        <v>80</v>
      </c>
      <c r="F195" s="215" t="s">
        <v>229</v>
      </c>
      <c r="G195" s="213"/>
      <c r="H195" s="216">
        <v>11</v>
      </c>
      <c r="I195" s="217"/>
      <c r="J195" s="213"/>
      <c r="K195" s="213"/>
      <c r="L195" s="218"/>
      <c r="M195" s="219"/>
      <c r="N195" s="220"/>
      <c r="O195" s="220"/>
      <c r="P195" s="220"/>
      <c r="Q195" s="220"/>
      <c r="R195" s="220"/>
      <c r="S195" s="220"/>
      <c r="T195" s="221"/>
      <c r="AT195" s="222" t="s">
        <v>139</v>
      </c>
      <c r="AU195" s="222" t="s">
        <v>94</v>
      </c>
      <c r="AV195" s="12" t="s">
        <v>94</v>
      </c>
      <c r="AW195" s="12" t="s">
        <v>44</v>
      </c>
      <c r="AX195" s="12" t="s">
        <v>87</v>
      </c>
      <c r="AY195" s="222" t="s">
        <v>128</v>
      </c>
    </row>
    <row r="196" spans="2:65" s="1" customFormat="1" ht="63.75" customHeight="1">
      <c r="B196" s="40"/>
      <c r="C196" s="187" t="s">
        <v>9</v>
      </c>
      <c r="D196" s="187" t="s">
        <v>130</v>
      </c>
      <c r="E196" s="188" t="s">
        <v>292</v>
      </c>
      <c r="F196" s="189" t="s">
        <v>293</v>
      </c>
      <c r="G196" s="190" t="s">
        <v>206</v>
      </c>
      <c r="H196" s="191">
        <v>0.049</v>
      </c>
      <c r="I196" s="192"/>
      <c r="J196" s="193">
        <f>ROUND(I196*H196,2)</f>
        <v>0</v>
      </c>
      <c r="K196" s="189" t="s">
        <v>134</v>
      </c>
      <c r="L196" s="60"/>
      <c r="M196" s="194" t="s">
        <v>80</v>
      </c>
      <c r="N196" s="195" t="s">
        <v>52</v>
      </c>
      <c r="O196" s="41"/>
      <c r="P196" s="196">
        <f>O196*H196</f>
        <v>0</v>
      </c>
      <c r="Q196" s="196">
        <v>1.05259</v>
      </c>
      <c r="R196" s="196">
        <f>Q196*H196</f>
        <v>0.05157691</v>
      </c>
      <c r="S196" s="196">
        <v>0</v>
      </c>
      <c r="T196" s="197">
        <f>S196*H196</f>
        <v>0</v>
      </c>
      <c r="AR196" s="22" t="s">
        <v>135</v>
      </c>
      <c r="AT196" s="22" t="s">
        <v>130</v>
      </c>
      <c r="AU196" s="22" t="s">
        <v>94</v>
      </c>
      <c r="AY196" s="22" t="s">
        <v>128</v>
      </c>
      <c r="BE196" s="198">
        <f>IF(N196="základní",J196,0)</f>
        <v>0</v>
      </c>
      <c r="BF196" s="198">
        <f>IF(N196="snížená",J196,0)</f>
        <v>0</v>
      </c>
      <c r="BG196" s="198">
        <f>IF(N196="zákl. přenesená",J196,0)</f>
        <v>0</v>
      </c>
      <c r="BH196" s="198">
        <f>IF(N196="sníž. přenesená",J196,0)</f>
        <v>0</v>
      </c>
      <c r="BI196" s="198">
        <f>IF(N196="nulová",J196,0)</f>
        <v>0</v>
      </c>
      <c r="BJ196" s="22" t="s">
        <v>87</v>
      </c>
      <c r="BK196" s="198">
        <f>ROUND(I196*H196,2)</f>
        <v>0</v>
      </c>
      <c r="BL196" s="22" t="s">
        <v>135</v>
      </c>
      <c r="BM196" s="22" t="s">
        <v>294</v>
      </c>
    </row>
    <row r="197" spans="2:51" s="11" customFormat="1" ht="13.5">
      <c r="B197" s="202"/>
      <c r="C197" s="203"/>
      <c r="D197" s="199" t="s">
        <v>139</v>
      </c>
      <c r="E197" s="204" t="s">
        <v>80</v>
      </c>
      <c r="F197" s="205" t="s">
        <v>273</v>
      </c>
      <c r="G197" s="203"/>
      <c r="H197" s="204" t="s">
        <v>80</v>
      </c>
      <c r="I197" s="206"/>
      <c r="J197" s="203"/>
      <c r="K197" s="203"/>
      <c r="L197" s="207"/>
      <c r="M197" s="208"/>
      <c r="N197" s="209"/>
      <c r="O197" s="209"/>
      <c r="P197" s="209"/>
      <c r="Q197" s="209"/>
      <c r="R197" s="209"/>
      <c r="S197" s="209"/>
      <c r="T197" s="210"/>
      <c r="AT197" s="211" t="s">
        <v>139</v>
      </c>
      <c r="AU197" s="211" t="s">
        <v>94</v>
      </c>
      <c r="AV197" s="11" t="s">
        <v>87</v>
      </c>
      <c r="AW197" s="11" t="s">
        <v>44</v>
      </c>
      <c r="AX197" s="11" t="s">
        <v>82</v>
      </c>
      <c r="AY197" s="211" t="s">
        <v>128</v>
      </c>
    </row>
    <row r="198" spans="2:51" s="12" customFormat="1" ht="13.5">
      <c r="B198" s="212"/>
      <c r="C198" s="213"/>
      <c r="D198" s="199" t="s">
        <v>139</v>
      </c>
      <c r="E198" s="214" t="s">
        <v>80</v>
      </c>
      <c r="F198" s="215" t="s">
        <v>295</v>
      </c>
      <c r="G198" s="213"/>
      <c r="H198" s="216">
        <v>0.049</v>
      </c>
      <c r="I198" s="217"/>
      <c r="J198" s="213"/>
      <c r="K198" s="213"/>
      <c r="L198" s="218"/>
      <c r="M198" s="219"/>
      <c r="N198" s="220"/>
      <c r="O198" s="220"/>
      <c r="P198" s="220"/>
      <c r="Q198" s="220"/>
      <c r="R198" s="220"/>
      <c r="S198" s="220"/>
      <c r="T198" s="221"/>
      <c r="AT198" s="222" t="s">
        <v>139</v>
      </c>
      <c r="AU198" s="222" t="s">
        <v>94</v>
      </c>
      <c r="AV198" s="12" t="s">
        <v>94</v>
      </c>
      <c r="AW198" s="12" t="s">
        <v>44</v>
      </c>
      <c r="AX198" s="12" t="s">
        <v>87</v>
      </c>
      <c r="AY198" s="222" t="s">
        <v>128</v>
      </c>
    </row>
    <row r="199" spans="2:63" s="10" customFormat="1" ht="29.85" customHeight="1">
      <c r="B199" s="171"/>
      <c r="C199" s="172"/>
      <c r="D199" s="173" t="s">
        <v>81</v>
      </c>
      <c r="E199" s="185" t="s">
        <v>135</v>
      </c>
      <c r="F199" s="185" t="s">
        <v>296</v>
      </c>
      <c r="G199" s="172"/>
      <c r="H199" s="172"/>
      <c r="I199" s="175"/>
      <c r="J199" s="186">
        <f>BK199</f>
        <v>0</v>
      </c>
      <c r="K199" s="172"/>
      <c r="L199" s="177"/>
      <c r="M199" s="178"/>
      <c r="N199" s="179"/>
      <c r="O199" s="179"/>
      <c r="P199" s="180">
        <f>SUM(P200:P203)</f>
        <v>0</v>
      </c>
      <c r="Q199" s="179"/>
      <c r="R199" s="180">
        <f>SUM(R200:R203)</f>
        <v>0</v>
      </c>
      <c r="S199" s="179"/>
      <c r="T199" s="181">
        <f>SUM(T200:T203)</f>
        <v>0</v>
      </c>
      <c r="AR199" s="182" t="s">
        <v>87</v>
      </c>
      <c r="AT199" s="183" t="s">
        <v>81</v>
      </c>
      <c r="AU199" s="183" t="s">
        <v>87</v>
      </c>
      <c r="AY199" s="182" t="s">
        <v>128</v>
      </c>
      <c r="BK199" s="184">
        <f>SUM(BK200:BK203)</f>
        <v>0</v>
      </c>
    </row>
    <row r="200" spans="2:65" s="1" customFormat="1" ht="25.5" customHeight="1">
      <c r="B200" s="40"/>
      <c r="C200" s="187" t="s">
        <v>297</v>
      </c>
      <c r="D200" s="187" t="s">
        <v>130</v>
      </c>
      <c r="E200" s="188" t="s">
        <v>298</v>
      </c>
      <c r="F200" s="189" t="s">
        <v>299</v>
      </c>
      <c r="G200" s="190" t="s">
        <v>144</v>
      </c>
      <c r="H200" s="191">
        <v>2.262</v>
      </c>
      <c r="I200" s="192"/>
      <c r="J200" s="193">
        <f>ROUND(I200*H200,2)</f>
        <v>0</v>
      </c>
      <c r="K200" s="189" t="s">
        <v>134</v>
      </c>
      <c r="L200" s="60"/>
      <c r="M200" s="194" t="s">
        <v>80</v>
      </c>
      <c r="N200" s="195" t="s">
        <v>52</v>
      </c>
      <c r="O200" s="41"/>
      <c r="P200" s="196">
        <f>O200*H200</f>
        <v>0</v>
      </c>
      <c r="Q200" s="196">
        <v>0</v>
      </c>
      <c r="R200" s="196">
        <f>Q200*H200</f>
        <v>0</v>
      </c>
      <c r="S200" s="196">
        <v>0</v>
      </c>
      <c r="T200" s="197">
        <f>S200*H200</f>
        <v>0</v>
      </c>
      <c r="AR200" s="22" t="s">
        <v>135</v>
      </c>
      <c r="AT200" s="22" t="s">
        <v>130</v>
      </c>
      <c r="AU200" s="22" t="s">
        <v>94</v>
      </c>
      <c r="AY200" s="22" t="s">
        <v>128</v>
      </c>
      <c r="BE200" s="198">
        <f>IF(N200="základní",J200,0)</f>
        <v>0</v>
      </c>
      <c r="BF200" s="198">
        <f>IF(N200="snížená",J200,0)</f>
        <v>0</v>
      </c>
      <c r="BG200" s="198">
        <f>IF(N200="zákl. přenesená",J200,0)</f>
        <v>0</v>
      </c>
      <c r="BH200" s="198">
        <f>IF(N200="sníž. přenesená",J200,0)</f>
        <v>0</v>
      </c>
      <c r="BI200" s="198">
        <f>IF(N200="nulová",J200,0)</f>
        <v>0</v>
      </c>
      <c r="BJ200" s="22" t="s">
        <v>87</v>
      </c>
      <c r="BK200" s="198">
        <f>ROUND(I200*H200,2)</f>
        <v>0</v>
      </c>
      <c r="BL200" s="22" t="s">
        <v>135</v>
      </c>
      <c r="BM200" s="22" t="s">
        <v>300</v>
      </c>
    </row>
    <row r="201" spans="2:47" s="1" customFormat="1" ht="54">
      <c r="B201" s="40"/>
      <c r="C201" s="62"/>
      <c r="D201" s="199" t="s">
        <v>137</v>
      </c>
      <c r="E201" s="62"/>
      <c r="F201" s="200" t="s">
        <v>301</v>
      </c>
      <c r="G201" s="62"/>
      <c r="H201" s="62"/>
      <c r="I201" s="158"/>
      <c r="J201" s="62"/>
      <c r="K201" s="62"/>
      <c r="L201" s="60"/>
      <c r="M201" s="201"/>
      <c r="N201" s="41"/>
      <c r="O201" s="41"/>
      <c r="P201" s="41"/>
      <c r="Q201" s="41"/>
      <c r="R201" s="41"/>
      <c r="S201" s="41"/>
      <c r="T201" s="77"/>
      <c r="AT201" s="22" t="s">
        <v>137</v>
      </c>
      <c r="AU201" s="22" t="s">
        <v>94</v>
      </c>
    </row>
    <row r="202" spans="2:51" s="11" customFormat="1" ht="13.5">
      <c r="B202" s="202"/>
      <c r="C202" s="203"/>
      <c r="D202" s="199" t="s">
        <v>139</v>
      </c>
      <c r="E202" s="204" t="s">
        <v>80</v>
      </c>
      <c r="F202" s="205" t="s">
        <v>234</v>
      </c>
      <c r="G202" s="203"/>
      <c r="H202" s="204" t="s">
        <v>80</v>
      </c>
      <c r="I202" s="206"/>
      <c r="J202" s="203"/>
      <c r="K202" s="203"/>
      <c r="L202" s="207"/>
      <c r="M202" s="208"/>
      <c r="N202" s="209"/>
      <c r="O202" s="209"/>
      <c r="P202" s="209"/>
      <c r="Q202" s="209"/>
      <c r="R202" s="209"/>
      <c r="S202" s="209"/>
      <c r="T202" s="210"/>
      <c r="AT202" s="211" t="s">
        <v>139</v>
      </c>
      <c r="AU202" s="211" t="s">
        <v>94</v>
      </c>
      <c r="AV202" s="11" t="s">
        <v>87</v>
      </c>
      <c r="AW202" s="11" t="s">
        <v>44</v>
      </c>
      <c r="AX202" s="11" t="s">
        <v>82</v>
      </c>
      <c r="AY202" s="211" t="s">
        <v>128</v>
      </c>
    </row>
    <row r="203" spans="2:51" s="12" customFormat="1" ht="13.5">
      <c r="B203" s="212"/>
      <c r="C203" s="213"/>
      <c r="D203" s="199" t="s">
        <v>139</v>
      </c>
      <c r="E203" s="214" t="s">
        <v>80</v>
      </c>
      <c r="F203" s="215" t="s">
        <v>302</v>
      </c>
      <c r="G203" s="213"/>
      <c r="H203" s="216">
        <v>2.262</v>
      </c>
      <c r="I203" s="217"/>
      <c r="J203" s="213"/>
      <c r="K203" s="213"/>
      <c r="L203" s="218"/>
      <c r="M203" s="219"/>
      <c r="N203" s="220"/>
      <c r="O203" s="220"/>
      <c r="P203" s="220"/>
      <c r="Q203" s="220"/>
      <c r="R203" s="220"/>
      <c r="S203" s="220"/>
      <c r="T203" s="221"/>
      <c r="AT203" s="222" t="s">
        <v>139</v>
      </c>
      <c r="AU203" s="222" t="s">
        <v>94</v>
      </c>
      <c r="AV203" s="12" t="s">
        <v>94</v>
      </c>
      <c r="AW203" s="12" t="s">
        <v>44</v>
      </c>
      <c r="AX203" s="12" t="s">
        <v>87</v>
      </c>
      <c r="AY203" s="222" t="s">
        <v>128</v>
      </c>
    </row>
    <row r="204" spans="2:63" s="10" customFormat="1" ht="29.85" customHeight="1">
      <c r="B204" s="171"/>
      <c r="C204" s="172"/>
      <c r="D204" s="173" t="s">
        <v>81</v>
      </c>
      <c r="E204" s="185" t="s">
        <v>172</v>
      </c>
      <c r="F204" s="185" t="s">
        <v>303</v>
      </c>
      <c r="G204" s="172"/>
      <c r="H204" s="172"/>
      <c r="I204" s="175"/>
      <c r="J204" s="186">
        <f>BK204</f>
        <v>0</v>
      </c>
      <c r="K204" s="172"/>
      <c r="L204" s="177"/>
      <c r="M204" s="178"/>
      <c r="N204" s="179"/>
      <c r="O204" s="179"/>
      <c r="P204" s="180">
        <f>SUM(P205:P208)</f>
        <v>0</v>
      </c>
      <c r="Q204" s="179"/>
      <c r="R204" s="180">
        <f>SUM(R205:R208)</f>
        <v>0</v>
      </c>
      <c r="S204" s="179"/>
      <c r="T204" s="181">
        <f>SUM(T205:T208)</f>
        <v>0</v>
      </c>
      <c r="AR204" s="182" t="s">
        <v>87</v>
      </c>
      <c r="AT204" s="183" t="s">
        <v>81</v>
      </c>
      <c r="AU204" s="183" t="s">
        <v>87</v>
      </c>
      <c r="AY204" s="182" t="s">
        <v>128</v>
      </c>
      <c r="BK204" s="184">
        <f>SUM(BK205:BK208)</f>
        <v>0</v>
      </c>
    </row>
    <row r="205" spans="2:65" s="1" customFormat="1" ht="16.5" customHeight="1">
      <c r="B205" s="40"/>
      <c r="C205" s="187" t="s">
        <v>304</v>
      </c>
      <c r="D205" s="187" t="s">
        <v>130</v>
      </c>
      <c r="E205" s="188" t="s">
        <v>305</v>
      </c>
      <c r="F205" s="189" t="s">
        <v>306</v>
      </c>
      <c r="G205" s="190" t="s">
        <v>133</v>
      </c>
      <c r="H205" s="191">
        <v>46.41</v>
      </c>
      <c r="I205" s="192"/>
      <c r="J205" s="193">
        <f>ROUND(I205*H205,2)</f>
        <v>0</v>
      </c>
      <c r="K205" s="189" t="s">
        <v>134</v>
      </c>
      <c r="L205" s="60"/>
      <c r="M205" s="194" t="s">
        <v>80</v>
      </c>
      <c r="N205" s="195" t="s">
        <v>52</v>
      </c>
      <c r="O205" s="41"/>
      <c r="P205" s="196">
        <f>O205*H205</f>
        <v>0</v>
      </c>
      <c r="Q205" s="196">
        <v>0</v>
      </c>
      <c r="R205" s="196">
        <f>Q205*H205</f>
        <v>0</v>
      </c>
      <c r="S205" s="196">
        <v>0</v>
      </c>
      <c r="T205" s="197">
        <f>S205*H205</f>
        <v>0</v>
      </c>
      <c r="AR205" s="22" t="s">
        <v>135</v>
      </c>
      <c r="AT205" s="22" t="s">
        <v>130</v>
      </c>
      <c r="AU205" s="22" t="s">
        <v>94</v>
      </c>
      <c r="AY205" s="22" t="s">
        <v>128</v>
      </c>
      <c r="BE205" s="198">
        <f>IF(N205="základní",J205,0)</f>
        <v>0</v>
      </c>
      <c r="BF205" s="198">
        <f>IF(N205="snížená",J205,0)</f>
        <v>0</v>
      </c>
      <c r="BG205" s="198">
        <f>IF(N205="zákl. přenesená",J205,0)</f>
        <v>0</v>
      </c>
      <c r="BH205" s="198">
        <f>IF(N205="sníž. přenesená",J205,0)</f>
        <v>0</v>
      </c>
      <c r="BI205" s="198">
        <f>IF(N205="nulová",J205,0)</f>
        <v>0</v>
      </c>
      <c r="BJ205" s="22" t="s">
        <v>87</v>
      </c>
      <c r="BK205" s="198">
        <f>ROUND(I205*H205,2)</f>
        <v>0</v>
      </c>
      <c r="BL205" s="22" t="s">
        <v>135</v>
      </c>
      <c r="BM205" s="22" t="s">
        <v>307</v>
      </c>
    </row>
    <row r="206" spans="2:47" s="1" customFormat="1" ht="216">
      <c r="B206" s="40"/>
      <c r="C206" s="62"/>
      <c r="D206" s="199" t="s">
        <v>137</v>
      </c>
      <c r="E206" s="62"/>
      <c r="F206" s="200" t="s">
        <v>308</v>
      </c>
      <c r="G206" s="62"/>
      <c r="H206" s="62"/>
      <c r="I206" s="158"/>
      <c r="J206" s="62"/>
      <c r="K206" s="62"/>
      <c r="L206" s="60"/>
      <c r="M206" s="201"/>
      <c r="N206" s="41"/>
      <c r="O206" s="41"/>
      <c r="P206" s="41"/>
      <c r="Q206" s="41"/>
      <c r="R206" s="41"/>
      <c r="S206" s="41"/>
      <c r="T206" s="77"/>
      <c r="AT206" s="22" t="s">
        <v>137</v>
      </c>
      <c r="AU206" s="22" t="s">
        <v>94</v>
      </c>
    </row>
    <row r="207" spans="2:51" s="11" customFormat="1" ht="13.5">
      <c r="B207" s="202"/>
      <c r="C207" s="203"/>
      <c r="D207" s="199" t="s">
        <v>139</v>
      </c>
      <c r="E207" s="204" t="s">
        <v>80</v>
      </c>
      <c r="F207" s="205" t="s">
        <v>140</v>
      </c>
      <c r="G207" s="203"/>
      <c r="H207" s="204" t="s">
        <v>80</v>
      </c>
      <c r="I207" s="206"/>
      <c r="J207" s="203"/>
      <c r="K207" s="203"/>
      <c r="L207" s="207"/>
      <c r="M207" s="208"/>
      <c r="N207" s="209"/>
      <c r="O207" s="209"/>
      <c r="P207" s="209"/>
      <c r="Q207" s="209"/>
      <c r="R207" s="209"/>
      <c r="S207" s="209"/>
      <c r="T207" s="210"/>
      <c r="AT207" s="211" t="s">
        <v>139</v>
      </c>
      <c r="AU207" s="211" t="s">
        <v>94</v>
      </c>
      <c r="AV207" s="11" t="s">
        <v>87</v>
      </c>
      <c r="AW207" s="11" t="s">
        <v>44</v>
      </c>
      <c r="AX207" s="11" t="s">
        <v>82</v>
      </c>
      <c r="AY207" s="211" t="s">
        <v>128</v>
      </c>
    </row>
    <row r="208" spans="2:51" s="12" customFormat="1" ht="13.5">
      <c r="B208" s="212"/>
      <c r="C208" s="213"/>
      <c r="D208" s="199" t="s">
        <v>139</v>
      </c>
      <c r="E208" s="214" t="s">
        <v>80</v>
      </c>
      <c r="F208" s="215" t="s">
        <v>141</v>
      </c>
      <c r="G208" s="213"/>
      <c r="H208" s="216">
        <v>46.41</v>
      </c>
      <c r="I208" s="217"/>
      <c r="J208" s="213"/>
      <c r="K208" s="213"/>
      <c r="L208" s="218"/>
      <c r="M208" s="219"/>
      <c r="N208" s="220"/>
      <c r="O208" s="220"/>
      <c r="P208" s="220"/>
      <c r="Q208" s="220"/>
      <c r="R208" s="220"/>
      <c r="S208" s="220"/>
      <c r="T208" s="221"/>
      <c r="AT208" s="222" t="s">
        <v>139</v>
      </c>
      <c r="AU208" s="222" t="s">
        <v>94</v>
      </c>
      <c r="AV208" s="12" t="s">
        <v>94</v>
      </c>
      <c r="AW208" s="12" t="s">
        <v>44</v>
      </c>
      <c r="AX208" s="12" t="s">
        <v>87</v>
      </c>
      <c r="AY208" s="222" t="s">
        <v>128</v>
      </c>
    </row>
    <row r="209" spans="2:63" s="10" customFormat="1" ht="29.85" customHeight="1">
      <c r="B209" s="171"/>
      <c r="C209" s="172"/>
      <c r="D209" s="173" t="s">
        <v>81</v>
      </c>
      <c r="E209" s="185" t="s">
        <v>177</v>
      </c>
      <c r="F209" s="185" t="s">
        <v>309</v>
      </c>
      <c r="G209" s="172"/>
      <c r="H209" s="172"/>
      <c r="I209" s="175"/>
      <c r="J209" s="186">
        <f>BK209</f>
        <v>0</v>
      </c>
      <c r="K209" s="172"/>
      <c r="L209" s="177"/>
      <c r="M209" s="178"/>
      <c r="N209" s="179"/>
      <c r="O209" s="179"/>
      <c r="P209" s="180">
        <f>SUM(P210:P214)</f>
        <v>0</v>
      </c>
      <c r="Q209" s="179"/>
      <c r="R209" s="180">
        <f>SUM(R210:R214)</f>
        <v>3.1040813500000004</v>
      </c>
      <c r="S209" s="179"/>
      <c r="T209" s="181">
        <f>SUM(T210:T214)</f>
        <v>0</v>
      </c>
      <c r="AR209" s="182" t="s">
        <v>87</v>
      </c>
      <c r="AT209" s="183" t="s">
        <v>81</v>
      </c>
      <c r="AU209" s="183" t="s">
        <v>87</v>
      </c>
      <c r="AY209" s="182" t="s">
        <v>128</v>
      </c>
      <c r="BK209" s="184">
        <f>SUM(BK210:BK214)</f>
        <v>0</v>
      </c>
    </row>
    <row r="210" spans="2:65" s="1" customFormat="1" ht="51" customHeight="1">
      <c r="B210" s="40"/>
      <c r="C210" s="187" t="s">
        <v>310</v>
      </c>
      <c r="D210" s="187" t="s">
        <v>130</v>
      </c>
      <c r="E210" s="188" t="s">
        <v>311</v>
      </c>
      <c r="F210" s="189" t="s">
        <v>312</v>
      </c>
      <c r="G210" s="190" t="s">
        <v>144</v>
      </c>
      <c r="H210" s="191">
        <v>1.181</v>
      </c>
      <c r="I210" s="192"/>
      <c r="J210" s="193">
        <f>ROUND(I210*H210,2)</f>
        <v>0</v>
      </c>
      <c r="K210" s="189" t="s">
        <v>134</v>
      </c>
      <c r="L210" s="60"/>
      <c r="M210" s="194" t="s">
        <v>80</v>
      </c>
      <c r="N210" s="195" t="s">
        <v>52</v>
      </c>
      <c r="O210" s="41"/>
      <c r="P210" s="196">
        <f>O210*H210</f>
        <v>0</v>
      </c>
      <c r="Q210" s="196">
        <v>2.62835</v>
      </c>
      <c r="R210" s="196">
        <f>Q210*H210</f>
        <v>3.1040813500000004</v>
      </c>
      <c r="S210" s="196">
        <v>0</v>
      </c>
      <c r="T210" s="197">
        <f>S210*H210</f>
        <v>0</v>
      </c>
      <c r="AR210" s="22" t="s">
        <v>135</v>
      </c>
      <c r="AT210" s="22" t="s">
        <v>130</v>
      </c>
      <c r="AU210" s="22" t="s">
        <v>94</v>
      </c>
      <c r="AY210" s="22" t="s">
        <v>128</v>
      </c>
      <c r="BE210" s="198">
        <f>IF(N210="základní",J210,0)</f>
        <v>0</v>
      </c>
      <c r="BF210" s="198">
        <f>IF(N210="snížená",J210,0)</f>
        <v>0</v>
      </c>
      <c r="BG210" s="198">
        <f>IF(N210="zákl. přenesená",J210,0)</f>
        <v>0</v>
      </c>
      <c r="BH210" s="198">
        <f>IF(N210="sníž. přenesená",J210,0)</f>
        <v>0</v>
      </c>
      <c r="BI210" s="198">
        <f>IF(N210="nulová",J210,0)</f>
        <v>0</v>
      </c>
      <c r="BJ210" s="22" t="s">
        <v>87</v>
      </c>
      <c r="BK210" s="198">
        <f>ROUND(I210*H210,2)</f>
        <v>0</v>
      </c>
      <c r="BL210" s="22" t="s">
        <v>135</v>
      </c>
      <c r="BM210" s="22" t="s">
        <v>313</v>
      </c>
    </row>
    <row r="211" spans="2:47" s="1" customFormat="1" ht="148.5">
      <c r="B211" s="40"/>
      <c r="C211" s="62"/>
      <c r="D211" s="199" t="s">
        <v>137</v>
      </c>
      <c r="E211" s="62"/>
      <c r="F211" s="200" t="s">
        <v>314</v>
      </c>
      <c r="G211" s="62"/>
      <c r="H211" s="62"/>
      <c r="I211" s="158"/>
      <c r="J211" s="62"/>
      <c r="K211" s="62"/>
      <c r="L211" s="60"/>
      <c r="M211" s="201"/>
      <c r="N211" s="41"/>
      <c r="O211" s="41"/>
      <c r="P211" s="41"/>
      <c r="Q211" s="41"/>
      <c r="R211" s="41"/>
      <c r="S211" s="41"/>
      <c r="T211" s="77"/>
      <c r="AT211" s="22" t="s">
        <v>137</v>
      </c>
      <c r="AU211" s="22" t="s">
        <v>94</v>
      </c>
    </row>
    <row r="212" spans="2:47" s="1" customFormat="1" ht="27">
      <c r="B212" s="40"/>
      <c r="C212" s="62"/>
      <c r="D212" s="199" t="s">
        <v>147</v>
      </c>
      <c r="E212" s="62"/>
      <c r="F212" s="200" t="s">
        <v>315</v>
      </c>
      <c r="G212" s="62"/>
      <c r="H212" s="62"/>
      <c r="I212" s="158"/>
      <c r="J212" s="62"/>
      <c r="K212" s="62"/>
      <c r="L212" s="60"/>
      <c r="M212" s="201"/>
      <c r="N212" s="41"/>
      <c r="O212" s="41"/>
      <c r="P212" s="41"/>
      <c r="Q212" s="41"/>
      <c r="R212" s="41"/>
      <c r="S212" s="41"/>
      <c r="T212" s="77"/>
      <c r="AT212" s="22" t="s">
        <v>147</v>
      </c>
      <c r="AU212" s="22" t="s">
        <v>94</v>
      </c>
    </row>
    <row r="213" spans="2:51" s="11" customFormat="1" ht="13.5">
      <c r="B213" s="202"/>
      <c r="C213" s="203"/>
      <c r="D213" s="199" t="s">
        <v>139</v>
      </c>
      <c r="E213" s="204" t="s">
        <v>80</v>
      </c>
      <c r="F213" s="205" t="s">
        <v>234</v>
      </c>
      <c r="G213" s="203"/>
      <c r="H213" s="204" t="s">
        <v>80</v>
      </c>
      <c r="I213" s="206"/>
      <c r="J213" s="203"/>
      <c r="K213" s="203"/>
      <c r="L213" s="207"/>
      <c r="M213" s="208"/>
      <c r="N213" s="209"/>
      <c r="O213" s="209"/>
      <c r="P213" s="209"/>
      <c r="Q213" s="209"/>
      <c r="R213" s="209"/>
      <c r="S213" s="209"/>
      <c r="T213" s="210"/>
      <c r="AT213" s="211" t="s">
        <v>139</v>
      </c>
      <c r="AU213" s="211" t="s">
        <v>94</v>
      </c>
      <c r="AV213" s="11" t="s">
        <v>87</v>
      </c>
      <c r="AW213" s="11" t="s">
        <v>44</v>
      </c>
      <c r="AX213" s="11" t="s">
        <v>82</v>
      </c>
      <c r="AY213" s="211" t="s">
        <v>128</v>
      </c>
    </row>
    <row r="214" spans="2:51" s="12" customFormat="1" ht="13.5">
      <c r="B214" s="212"/>
      <c r="C214" s="213"/>
      <c r="D214" s="199" t="s">
        <v>139</v>
      </c>
      <c r="E214" s="214" t="s">
        <v>80</v>
      </c>
      <c r="F214" s="215" t="s">
        <v>316</v>
      </c>
      <c r="G214" s="213"/>
      <c r="H214" s="216">
        <v>1.181</v>
      </c>
      <c r="I214" s="217"/>
      <c r="J214" s="213"/>
      <c r="K214" s="213"/>
      <c r="L214" s="218"/>
      <c r="M214" s="219"/>
      <c r="N214" s="220"/>
      <c r="O214" s="220"/>
      <c r="P214" s="220"/>
      <c r="Q214" s="220"/>
      <c r="R214" s="220"/>
      <c r="S214" s="220"/>
      <c r="T214" s="221"/>
      <c r="AT214" s="222" t="s">
        <v>139</v>
      </c>
      <c r="AU214" s="222" t="s">
        <v>94</v>
      </c>
      <c r="AV214" s="12" t="s">
        <v>94</v>
      </c>
      <c r="AW214" s="12" t="s">
        <v>44</v>
      </c>
      <c r="AX214" s="12" t="s">
        <v>87</v>
      </c>
      <c r="AY214" s="222" t="s">
        <v>128</v>
      </c>
    </row>
    <row r="215" spans="2:63" s="10" customFormat="1" ht="29.85" customHeight="1">
      <c r="B215" s="171"/>
      <c r="C215" s="172"/>
      <c r="D215" s="173" t="s">
        <v>81</v>
      </c>
      <c r="E215" s="185" t="s">
        <v>197</v>
      </c>
      <c r="F215" s="185" t="s">
        <v>317</v>
      </c>
      <c r="G215" s="172"/>
      <c r="H215" s="172"/>
      <c r="I215" s="175"/>
      <c r="J215" s="186">
        <f>BK215</f>
        <v>0</v>
      </c>
      <c r="K215" s="172"/>
      <c r="L215" s="177"/>
      <c r="M215" s="178"/>
      <c r="N215" s="179"/>
      <c r="O215" s="179"/>
      <c r="P215" s="180">
        <f>SUM(P216:P232)</f>
        <v>0</v>
      </c>
      <c r="Q215" s="179"/>
      <c r="R215" s="180">
        <f>SUM(R216:R232)</f>
        <v>6.758919199999999</v>
      </c>
      <c r="S215" s="179"/>
      <c r="T215" s="181">
        <f>SUM(T216:T232)</f>
        <v>0.032</v>
      </c>
      <c r="AR215" s="182" t="s">
        <v>87</v>
      </c>
      <c r="AT215" s="183" t="s">
        <v>81</v>
      </c>
      <c r="AU215" s="183" t="s">
        <v>87</v>
      </c>
      <c r="AY215" s="182" t="s">
        <v>128</v>
      </c>
      <c r="BK215" s="184">
        <f>SUM(BK216:BK232)</f>
        <v>0</v>
      </c>
    </row>
    <row r="216" spans="2:65" s="1" customFormat="1" ht="25.5" customHeight="1">
      <c r="B216" s="40"/>
      <c r="C216" s="187" t="s">
        <v>318</v>
      </c>
      <c r="D216" s="187" t="s">
        <v>130</v>
      </c>
      <c r="E216" s="188" t="s">
        <v>319</v>
      </c>
      <c r="F216" s="189" t="s">
        <v>320</v>
      </c>
      <c r="G216" s="190" t="s">
        <v>321</v>
      </c>
      <c r="H216" s="191">
        <v>15.08</v>
      </c>
      <c r="I216" s="192"/>
      <c r="J216" s="193">
        <f>ROUND(I216*H216,2)</f>
        <v>0</v>
      </c>
      <c r="K216" s="189" t="s">
        <v>134</v>
      </c>
      <c r="L216" s="60"/>
      <c r="M216" s="194" t="s">
        <v>80</v>
      </c>
      <c r="N216" s="195" t="s">
        <v>52</v>
      </c>
      <c r="O216" s="41"/>
      <c r="P216" s="196">
        <f>O216*H216</f>
        <v>0</v>
      </c>
      <c r="Q216" s="196">
        <v>0.00574</v>
      </c>
      <c r="R216" s="196">
        <f>Q216*H216</f>
        <v>0.0865592</v>
      </c>
      <c r="S216" s="196">
        <v>0</v>
      </c>
      <c r="T216" s="197">
        <f>S216*H216</f>
        <v>0</v>
      </c>
      <c r="AR216" s="22" t="s">
        <v>135</v>
      </c>
      <c r="AT216" s="22" t="s">
        <v>130</v>
      </c>
      <c r="AU216" s="22" t="s">
        <v>94</v>
      </c>
      <c r="AY216" s="22" t="s">
        <v>128</v>
      </c>
      <c r="BE216" s="198">
        <f>IF(N216="základní",J216,0)</f>
        <v>0</v>
      </c>
      <c r="BF216" s="198">
        <f>IF(N216="snížená",J216,0)</f>
        <v>0</v>
      </c>
      <c r="BG216" s="198">
        <f>IF(N216="zákl. přenesená",J216,0)</f>
        <v>0</v>
      </c>
      <c r="BH216" s="198">
        <f>IF(N216="sníž. přenesená",J216,0)</f>
        <v>0</v>
      </c>
      <c r="BI216" s="198">
        <f>IF(N216="nulová",J216,0)</f>
        <v>0</v>
      </c>
      <c r="BJ216" s="22" t="s">
        <v>87</v>
      </c>
      <c r="BK216" s="198">
        <f>ROUND(I216*H216,2)</f>
        <v>0</v>
      </c>
      <c r="BL216" s="22" t="s">
        <v>135</v>
      </c>
      <c r="BM216" s="22" t="s">
        <v>322</v>
      </c>
    </row>
    <row r="217" spans="2:47" s="1" customFormat="1" ht="108">
      <c r="B217" s="40"/>
      <c r="C217" s="62"/>
      <c r="D217" s="199" t="s">
        <v>137</v>
      </c>
      <c r="E217" s="62"/>
      <c r="F217" s="200" t="s">
        <v>323</v>
      </c>
      <c r="G217" s="62"/>
      <c r="H217" s="62"/>
      <c r="I217" s="158"/>
      <c r="J217" s="62"/>
      <c r="K217" s="62"/>
      <c r="L217" s="60"/>
      <c r="M217" s="201"/>
      <c r="N217" s="41"/>
      <c r="O217" s="41"/>
      <c r="P217" s="41"/>
      <c r="Q217" s="41"/>
      <c r="R217" s="41"/>
      <c r="S217" s="41"/>
      <c r="T217" s="77"/>
      <c r="AT217" s="22" t="s">
        <v>137</v>
      </c>
      <c r="AU217" s="22" t="s">
        <v>94</v>
      </c>
    </row>
    <row r="218" spans="2:65" s="1" customFormat="1" ht="25.5" customHeight="1">
      <c r="B218" s="40"/>
      <c r="C218" s="187" t="s">
        <v>324</v>
      </c>
      <c r="D218" s="187" t="s">
        <v>130</v>
      </c>
      <c r="E218" s="188" t="s">
        <v>325</v>
      </c>
      <c r="F218" s="189" t="s">
        <v>326</v>
      </c>
      <c r="G218" s="190" t="s">
        <v>327</v>
      </c>
      <c r="H218" s="191">
        <v>5</v>
      </c>
      <c r="I218" s="192"/>
      <c r="J218" s="193">
        <f>ROUND(I218*H218,2)</f>
        <v>0</v>
      </c>
      <c r="K218" s="189" t="s">
        <v>134</v>
      </c>
      <c r="L218" s="60"/>
      <c r="M218" s="194" t="s">
        <v>80</v>
      </c>
      <c r="N218" s="195" t="s">
        <v>52</v>
      </c>
      <c r="O218" s="41"/>
      <c r="P218" s="196">
        <f>O218*H218</f>
        <v>0</v>
      </c>
      <c r="Q218" s="196">
        <v>1E-05</v>
      </c>
      <c r="R218" s="196">
        <f>Q218*H218</f>
        <v>5E-05</v>
      </c>
      <c r="S218" s="196">
        <v>0</v>
      </c>
      <c r="T218" s="197">
        <f>S218*H218</f>
        <v>0</v>
      </c>
      <c r="AR218" s="22" t="s">
        <v>135</v>
      </c>
      <c r="AT218" s="22" t="s">
        <v>130</v>
      </c>
      <c r="AU218" s="22" t="s">
        <v>94</v>
      </c>
      <c r="AY218" s="22" t="s">
        <v>128</v>
      </c>
      <c r="BE218" s="198">
        <f>IF(N218="základní",J218,0)</f>
        <v>0</v>
      </c>
      <c r="BF218" s="198">
        <f>IF(N218="snížená",J218,0)</f>
        <v>0</v>
      </c>
      <c r="BG218" s="198">
        <f>IF(N218="zákl. přenesená",J218,0)</f>
        <v>0</v>
      </c>
      <c r="BH218" s="198">
        <f>IF(N218="sníž. přenesená",J218,0)</f>
        <v>0</v>
      </c>
      <c r="BI218" s="198">
        <f>IF(N218="nulová",J218,0)</f>
        <v>0</v>
      </c>
      <c r="BJ218" s="22" t="s">
        <v>87</v>
      </c>
      <c r="BK218" s="198">
        <f>ROUND(I218*H218,2)</f>
        <v>0</v>
      </c>
      <c r="BL218" s="22" t="s">
        <v>135</v>
      </c>
      <c r="BM218" s="22" t="s">
        <v>328</v>
      </c>
    </row>
    <row r="219" spans="2:47" s="1" customFormat="1" ht="27">
      <c r="B219" s="40"/>
      <c r="C219" s="62"/>
      <c r="D219" s="199" t="s">
        <v>137</v>
      </c>
      <c r="E219" s="62"/>
      <c r="F219" s="200" t="s">
        <v>329</v>
      </c>
      <c r="G219" s="62"/>
      <c r="H219" s="62"/>
      <c r="I219" s="158"/>
      <c r="J219" s="62"/>
      <c r="K219" s="62"/>
      <c r="L219" s="60"/>
      <c r="M219" s="201"/>
      <c r="N219" s="41"/>
      <c r="O219" s="41"/>
      <c r="P219" s="41"/>
      <c r="Q219" s="41"/>
      <c r="R219" s="41"/>
      <c r="S219" s="41"/>
      <c r="T219" s="77"/>
      <c r="AT219" s="22" t="s">
        <v>137</v>
      </c>
      <c r="AU219" s="22" t="s">
        <v>94</v>
      </c>
    </row>
    <row r="220" spans="2:65" s="1" customFormat="1" ht="16.5" customHeight="1">
      <c r="B220" s="40"/>
      <c r="C220" s="234" t="s">
        <v>330</v>
      </c>
      <c r="D220" s="234" t="s">
        <v>239</v>
      </c>
      <c r="E220" s="235" t="s">
        <v>331</v>
      </c>
      <c r="F220" s="236" t="s">
        <v>332</v>
      </c>
      <c r="G220" s="237" t="s">
        <v>327</v>
      </c>
      <c r="H220" s="238">
        <v>2</v>
      </c>
      <c r="I220" s="239"/>
      <c r="J220" s="240">
        <f>ROUND(I220*H220,2)</f>
        <v>0</v>
      </c>
      <c r="K220" s="236" t="s">
        <v>134</v>
      </c>
      <c r="L220" s="241"/>
      <c r="M220" s="242" t="s">
        <v>80</v>
      </c>
      <c r="N220" s="243" t="s">
        <v>52</v>
      </c>
      <c r="O220" s="41"/>
      <c r="P220" s="196">
        <f>O220*H220</f>
        <v>0</v>
      </c>
      <c r="Q220" s="196">
        <v>0.00125</v>
      </c>
      <c r="R220" s="196">
        <f>Q220*H220</f>
        <v>0.0025</v>
      </c>
      <c r="S220" s="196">
        <v>0</v>
      </c>
      <c r="T220" s="197">
        <f>S220*H220</f>
        <v>0</v>
      </c>
      <c r="AR220" s="22" t="s">
        <v>197</v>
      </c>
      <c r="AT220" s="22" t="s">
        <v>239</v>
      </c>
      <c r="AU220" s="22" t="s">
        <v>94</v>
      </c>
      <c r="AY220" s="22" t="s">
        <v>128</v>
      </c>
      <c r="BE220" s="198">
        <f>IF(N220="základní",J220,0)</f>
        <v>0</v>
      </c>
      <c r="BF220" s="198">
        <f>IF(N220="snížená",J220,0)</f>
        <v>0</v>
      </c>
      <c r="BG220" s="198">
        <f>IF(N220="zákl. přenesená",J220,0)</f>
        <v>0</v>
      </c>
      <c r="BH220" s="198">
        <f>IF(N220="sníž. přenesená",J220,0)</f>
        <v>0</v>
      </c>
      <c r="BI220" s="198">
        <f>IF(N220="nulová",J220,0)</f>
        <v>0</v>
      </c>
      <c r="BJ220" s="22" t="s">
        <v>87</v>
      </c>
      <c r="BK220" s="198">
        <f>ROUND(I220*H220,2)</f>
        <v>0</v>
      </c>
      <c r="BL220" s="22" t="s">
        <v>135</v>
      </c>
      <c r="BM220" s="22" t="s">
        <v>333</v>
      </c>
    </row>
    <row r="221" spans="2:65" s="1" customFormat="1" ht="16.5" customHeight="1">
      <c r="B221" s="40"/>
      <c r="C221" s="234" t="s">
        <v>334</v>
      </c>
      <c r="D221" s="234" t="s">
        <v>239</v>
      </c>
      <c r="E221" s="235" t="s">
        <v>335</v>
      </c>
      <c r="F221" s="236" t="s">
        <v>336</v>
      </c>
      <c r="G221" s="237" t="s">
        <v>327</v>
      </c>
      <c r="H221" s="238">
        <v>2</v>
      </c>
      <c r="I221" s="239"/>
      <c r="J221" s="240">
        <f>ROUND(I221*H221,2)</f>
        <v>0</v>
      </c>
      <c r="K221" s="236" t="s">
        <v>134</v>
      </c>
      <c r="L221" s="241"/>
      <c r="M221" s="242" t="s">
        <v>80</v>
      </c>
      <c r="N221" s="243" t="s">
        <v>52</v>
      </c>
      <c r="O221" s="41"/>
      <c r="P221" s="196">
        <f>O221*H221</f>
        <v>0</v>
      </c>
      <c r="Q221" s="196">
        <v>0.00102</v>
      </c>
      <c r="R221" s="196">
        <f>Q221*H221</f>
        <v>0.00204</v>
      </c>
      <c r="S221" s="196">
        <v>0</v>
      </c>
      <c r="T221" s="197">
        <f>S221*H221</f>
        <v>0</v>
      </c>
      <c r="AR221" s="22" t="s">
        <v>197</v>
      </c>
      <c r="AT221" s="22" t="s">
        <v>239</v>
      </c>
      <c r="AU221" s="22" t="s">
        <v>94</v>
      </c>
      <c r="AY221" s="22" t="s">
        <v>128</v>
      </c>
      <c r="BE221" s="198">
        <f>IF(N221="základní",J221,0)</f>
        <v>0</v>
      </c>
      <c r="BF221" s="198">
        <f>IF(N221="snížená",J221,0)</f>
        <v>0</v>
      </c>
      <c r="BG221" s="198">
        <f>IF(N221="zákl. přenesená",J221,0)</f>
        <v>0</v>
      </c>
      <c r="BH221" s="198">
        <f>IF(N221="sníž. přenesená",J221,0)</f>
        <v>0</v>
      </c>
      <c r="BI221" s="198">
        <f>IF(N221="nulová",J221,0)</f>
        <v>0</v>
      </c>
      <c r="BJ221" s="22" t="s">
        <v>87</v>
      </c>
      <c r="BK221" s="198">
        <f>ROUND(I221*H221,2)</f>
        <v>0</v>
      </c>
      <c r="BL221" s="22" t="s">
        <v>135</v>
      </c>
      <c r="BM221" s="22" t="s">
        <v>337</v>
      </c>
    </row>
    <row r="222" spans="2:65" s="1" customFormat="1" ht="16.5" customHeight="1">
      <c r="B222" s="40"/>
      <c r="C222" s="234" t="s">
        <v>338</v>
      </c>
      <c r="D222" s="234" t="s">
        <v>239</v>
      </c>
      <c r="E222" s="235" t="s">
        <v>339</v>
      </c>
      <c r="F222" s="236" t="s">
        <v>340</v>
      </c>
      <c r="G222" s="237" t="s">
        <v>327</v>
      </c>
      <c r="H222" s="238">
        <v>1</v>
      </c>
      <c r="I222" s="239"/>
      <c r="J222" s="240">
        <f>ROUND(I222*H222,2)</f>
        <v>0</v>
      </c>
      <c r="K222" s="236" t="s">
        <v>134</v>
      </c>
      <c r="L222" s="241"/>
      <c r="M222" s="242" t="s">
        <v>80</v>
      </c>
      <c r="N222" s="243" t="s">
        <v>52</v>
      </c>
      <c r="O222" s="41"/>
      <c r="P222" s="196">
        <f>O222*H222</f>
        <v>0</v>
      </c>
      <c r="Q222" s="196">
        <v>0.00041</v>
      </c>
      <c r="R222" s="196">
        <f>Q222*H222</f>
        <v>0.00041</v>
      </c>
      <c r="S222" s="196">
        <v>0</v>
      </c>
      <c r="T222" s="197">
        <f>S222*H222</f>
        <v>0</v>
      </c>
      <c r="AR222" s="22" t="s">
        <v>197</v>
      </c>
      <c r="AT222" s="22" t="s">
        <v>239</v>
      </c>
      <c r="AU222" s="22" t="s">
        <v>94</v>
      </c>
      <c r="AY222" s="22" t="s">
        <v>128</v>
      </c>
      <c r="BE222" s="198">
        <f>IF(N222="základní",J222,0)</f>
        <v>0</v>
      </c>
      <c r="BF222" s="198">
        <f>IF(N222="snížená",J222,0)</f>
        <v>0</v>
      </c>
      <c r="BG222" s="198">
        <f>IF(N222="zákl. přenesená",J222,0)</f>
        <v>0</v>
      </c>
      <c r="BH222" s="198">
        <f>IF(N222="sníž. přenesená",J222,0)</f>
        <v>0</v>
      </c>
      <c r="BI222" s="198">
        <f>IF(N222="nulová",J222,0)</f>
        <v>0</v>
      </c>
      <c r="BJ222" s="22" t="s">
        <v>87</v>
      </c>
      <c r="BK222" s="198">
        <f>ROUND(I222*H222,2)</f>
        <v>0</v>
      </c>
      <c r="BL222" s="22" t="s">
        <v>135</v>
      </c>
      <c r="BM222" s="22" t="s">
        <v>341</v>
      </c>
    </row>
    <row r="223" spans="2:65" s="1" customFormat="1" ht="25.5" customHeight="1">
      <c r="B223" s="40"/>
      <c r="C223" s="187" t="s">
        <v>342</v>
      </c>
      <c r="D223" s="187" t="s">
        <v>130</v>
      </c>
      <c r="E223" s="188" t="s">
        <v>343</v>
      </c>
      <c r="F223" s="189" t="s">
        <v>344</v>
      </c>
      <c r="G223" s="190" t="s">
        <v>327</v>
      </c>
      <c r="H223" s="191">
        <v>1</v>
      </c>
      <c r="I223" s="192"/>
      <c r="J223" s="193">
        <f>ROUND(I223*H223,2)</f>
        <v>0</v>
      </c>
      <c r="K223" s="189" t="s">
        <v>134</v>
      </c>
      <c r="L223" s="60"/>
      <c r="M223" s="194" t="s">
        <v>80</v>
      </c>
      <c r="N223" s="195" t="s">
        <v>52</v>
      </c>
      <c r="O223" s="41"/>
      <c r="P223" s="196">
        <f>O223*H223</f>
        <v>0</v>
      </c>
      <c r="Q223" s="196">
        <v>0.02525</v>
      </c>
      <c r="R223" s="196">
        <f>Q223*H223</f>
        <v>0.02525</v>
      </c>
      <c r="S223" s="196">
        <v>0</v>
      </c>
      <c r="T223" s="197">
        <f>S223*H223</f>
        <v>0</v>
      </c>
      <c r="AR223" s="22" t="s">
        <v>135</v>
      </c>
      <c r="AT223" s="22" t="s">
        <v>130</v>
      </c>
      <c r="AU223" s="22" t="s">
        <v>94</v>
      </c>
      <c r="AY223" s="22" t="s">
        <v>128</v>
      </c>
      <c r="BE223" s="198">
        <f>IF(N223="základní",J223,0)</f>
        <v>0</v>
      </c>
      <c r="BF223" s="198">
        <f>IF(N223="snížená",J223,0)</f>
        <v>0</v>
      </c>
      <c r="BG223" s="198">
        <f>IF(N223="zákl. přenesená",J223,0)</f>
        <v>0</v>
      </c>
      <c r="BH223" s="198">
        <f>IF(N223="sníž. přenesená",J223,0)</f>
        <v>0</v>
      </c>
      <c r="BI223" s="198">
        <f>IF(N223="nulová",J223,0)</f>
        <v>0</v>
      </c>
      <c r="BJ223" s="22" t="s">
        <v>87</v>
      </c>
      <c r="BK223" s="198">
        <f>ROUND(I223*H223,2)</f>
        <v>0</v>
      </c>
      <c r="BL223" s="22" t="s">
        <v>135</v>
      </c>
      <c r="BM223" s="22" t="s">
        <v>345</v>
      </c>
    </row>
    <row r="224" spans="2:47" s="1" customFormat="1" ht="81">
      <c r="B224" s="40"/>
      <c r="C224" s="62"/>
      <c r="D224" s="199" t="s">
        <v>137</v>
      </c>
      <c r="E224" s="62"/>
      <c r="F224" s="200" t="s">
        <v>346</v>
      </c>
      <c r="G224" s="62"/>
      <c r="H224" s="62"/>
      <c r="I224" s="158"/>
      <c r="J224" s="62"/>
      <c r="K224" s="62"/>
      <c r="L224" s="60"/>
      <c r="M224" s="201"/>
      <c r="N224" s="41"/>
      <c r="O224" s="41"/>
      <c r="P224" s="41"/>
      <c r="Q224" s="41"/>
      <c r="R224" s="41"/>
      <c r="S224" s="41"/>
      <c r="T224" s="77"/>
      <c r="AT224" s="22" t="s">
        <v>137</v>
      </c>
      <c r="AU224" s="22" t="s">
        <v>94</v>
      </c>
    </row>
    <row r="225" spans="2:65" s="1" customFormat="1" ht="16.5" customHeight="1">
      <c r="B225" s="40"/>
      <c r="C225" s="187" t="s">
        <v>347</v>
      </c>
      <c r="D225" s="187" t="s">
        <v>130</v>
      </c>
      <c r="E225" s="188" t="s">
        <v>348</v>
      </c>
      <c r="F225" s="189" t="s">
        <v>349</v>
      </c>
      <c r="G225" s="190" t="s">
        <v>327</v>
      </c>
      <c r="H225" s="191">
        <v>1</v>
      </c>
      <c r="I225" s="192"/>
      <c r="J225" s="193">
        <f>ROUND(I225*H225,2)</f>
        <v>0</v>
      </c>
      <c r="K225" s="189" t="s">
        <v>134</v>
      </c>
      <c r="L225" s="60"/>
      <c r="M225" s="194" t="s">
        <v>80</v>
      </c>
      <c r="N225" s="195" t="s">
        <v>52</v>
      </c>
      <c r="O225" s="41"/>
      <c r="P225" s="196">
        <f>O225*H225</f>
        <v>0</v>
      </c>
      <c r="Q225" s="196">
        <v>2.42093</v>
      </c>
      <c r="R225" s="196">
        <f>Q225*H225</f>
        <v>2.42093</v>
      </c>
      <c r="S225" s="196">
        <v>0</v>
      </c>
      <c r="T225" s="197">
        <f>S225*H225</f>
        <v>0</v>
      </c>
      <c r="AR225" s="22" t="s">
        <v>135</v>
      </c>
      <c r="AT225" s="22" t="s">
        <v>130</v>
      </c>
      <c r="AU225" s="22" t="s">
        <v>94</v>
      </c>
      <c r="AY225" s="22" t="s">
        <v>128</v>
      </c>
      <c r="BE225" s="198">
        <f>IF(N225="základní",J225,0)</f>
        <v>0</v>
      </c>
      <c r="BF225" s="198">
        <f>IF(N225="snížená",J225,0)</f>
        <v>0</v>
      </c>
      <c r="BG225" s="198">
        <f>IF(N225="zákl. přenesená",J225,0)</f>
        <v>0</v>
      </c>
      <c r="BH225" s="198">
        <f>IF(N225="sníž. přenesená",J225,0)</f>
        <v>0</v>
      </c>
      <c r="BI225" s="198">
        <f>IF(N225="nulová",J225,0)</f>
        <v>0</v>
      </c>
      <c r="BJ225" s="22" t="s">
        <v>87</v>
      </c>
      <c r="BK225" s="198">
        <f>ROUND(I225*H225,2)</f>
        <v>0</v>
      </c>
      <c r="BL225" s="22" t="s">
        <v>135</v>
      </c>
      <c r="BM225" s="22" t="s">
        <v>350</v>
      </c>
    </row>
    <row r="226" spans="2:47" s="1" customFormat="1" ht="108">
      <c r="B226" s="40"/>
      <c r="C226" s="62"/>
      <c r="D226" s="199" t="s">
        <v>137</v>
      </c>
      <c r="E226" s="62"/>
      <c r="F226" s="200" t="s">
        <v>351</v>
      </c>
      <c r="G226" s="62"/>
      <c r="H226" s="62"/>
      <c r="I226" s="158"/>
      <c r="J226" s="62"/>
      <c r="K226" s="62"/>
      <c r="L226" s="60"/>
      <c r="M226" s="201"/>
      <c r="N226" s="41"/>
      <c r="O226" s="41"/>
      <c r="P226" s="41"/>
      <c r="Q226" s="41"/>
      <c r="R226" s="41"/>
      <c r="S226" s="41"/>
      <c r="T226" s="77"/>
      <c r="AT226" s="22" t="s">
        <v>137</v>
      </c>
      <c r="AU226" s="22" t="s">
        <v>94</v>
      </c>
    </row>
    <row r="227" spans="2:65" s="1" customFormat="1" ht="25.5" customHeight="1">
      <c r="B227" s="40"/>
      <c r="C227" s="234" t="s">
        <v>352</v>
      </c>
      <c r="D227" s="234" t="s">
        <v>239</v>
      </c>
      <c r="E227" s="235" t="s">
        <v>353</v>
      </c>
      <c r="F227" s="236" t="s">
        <v>354</v>
      </c>
      <c r="G227" s="237" t="s">
        <v>355</v>
      </c>
      <c r="H227" s="238">
        <v>1</v>
      </c>
      <c r="I227" s="239"/>
      <c r="J227" s="240">
        <f>ROUND(I227*H227,2)</f>
        <v>0</v>
      </c>
      <c r="K227" s="236" t="s">
        <v>80</v>
      </c>
      <c r="L227" s="241"/>
      <c r="M227" s="242" t="s">
        <v>80</v>
      </c>
      <c r="N227" s="243" t="s">
        <v>52</v>
      </c>
      <c r="O227" s="41"/>
      <c r="P227" s="196">
        <f>O227*H227</f>
        <v>0</v>
      </c>
      <c r="Q227" s="196">
        <v>3.9</v>
      </c>
      <c r="R227" s="196">
        <f>Q227*H227</f>
        <v>3.9</v>
      </c>
      <c r="S227" s="196">
        <v>0</v>
      </c>
      <c r="T227" s="197">
        <f>S227*H227</f>
        <v>0</v>
      </c>
      <c r="AR227" s="22" t="s">
        <v>197</v>
      </c>
      <c r="AT227" s="22" t="s">
        <v>239</v>
      </c>
      <c r="AU227" s="22" t="s">
        <v>94</v>
      </c>
      <c r="AY227" s="22" t="s">
        <v>128</v>
      </c>
      <c r="BE227" s="198">
        <f>IF(N227="základní",J227,0)</f>
        <v>0</v>
      </c>
      <c r="BF227" s="198">
        <f>IF(N227="snížená",J227,0)</f>
        <v>0</v>
      </c>
      <c r="BG227" s="198">
        <f>IF(N227="zákl. přenesená",J227,0)</f>
        <v>0</v>
      </c>
      <c r="BH227" s="198">
        <f>IF(N227="sníž. přenesená",J227,0)</f>
        <v>0</v>
      </c>
      <c r="BI227" s="198">
        <f>IF(N227="nulová",J227,0)</f>
        <v>0</v>
      </c>
      <c r="BJ227" s="22" t="s">
        <v>87</v>
      </c>
      <c r="BK227" s="198">
        <f>ROUND(I227*H227,2)</f>
        <v>0</v>
      </c>
      <c r="BL227" s="22" t="s">
        <v>135</v>
      </c>
      <c r="BM227" s="22" t="s">
        <v>356</v>
      </c>
    </row>
    <row r="228" spans="2:65" s="1" customFormat="1" ht="25.5" customHeight="1">
      <c r="B228" s="40"/>
      <c r="C228" s="187" t="s">
        <v>357</v>
      </c>
      <c r="D228" s="187" t="s">
        <v>130</v>
      </c>
      <c r="E228" s="188" t="s">
        <v>358</v>
      </c>
      <c r="F228" s="189" t="s">
        <v>359</v>
      </c>
      <c r="G228" s="190" t="s">
        <v>327</v>
      </c>
      <c r="H228" s="191">
        <v>1</v>
      </c>
      <c r="I228" s="192"/>
      <c r="J228" s="193">
        <f>ROUND(I228*H228,2)</f>
        <v>0</v>
      </c>
      <c r="K228" s="189" t="s">
        <v>134</v>
      </c>
      <c r="L228" s="60"/>
      <c r="M228" s="194" t="s">
        <v>80</v>
      </c>
      <c r="N228" s="195" t="s">
        <v>52</v>
      </c>
      <c r="O228" s="41"/>
      <c r="P228" s="196">
        <f>O228*H228</f>
        <v>0</v>
      </c>
      <c r="Q228" s="196">
        <v>0.21734</v>
      </c>
      <c r="R228" s="196">
        <f>Q228*H228</f>
        <v>0.21734</v>
      </c>
      <c r="S228" s="196">
        <v>0</v>
      </c>
      <c r="T228" s="197">
        <f>S228*H228</f>
        <v>0</v>
      </c>
      <c r="AR228" s="22" t="s">
        <v>135</v>
      </c>
      <c r="AT228" s="22" t="s">
        <v>130</v>
      </c>
      <c r="AU228" s="22" t="s">
        <v>94</v>
      </c>
      <c r="AY228" s="22" t="s">
        <v>128</v>
      </c>
      <c r="BE228" s="198">
        <f>IF(N228="základní",J228,0)</f>
        <v>0</v>
      </c>
      <c r="BF228" s="198">
        <f>IF(N228="snížená",J228,0)</f>
        <v>0</v>
      </c>
      <c r="BG228" s="198">
        <f>IF(N228="zákl. přenesená",J228,0)</f>
        <v>0</v>
      </c>
      <c r="BH228" s="198">
        <f>IF(N228="sníž. přenesená",J228,0)</f>
        <v>0</v>
      </c>
      <c r="BI228" s="198">
        <f>IF(N228="nulová",J228,0)</f>
        <v>0</v>
      </c>
      <c r="BJ228" s="22" t="s">
        <v>87</v>
      </c>
      <c r="BK228" s="198">
        <f>ROUND(I228*H228,2)</f>
        <v>0</v>
      </c>
      <c r="BL228" s="22" t="s">
        <v>135</v>
      </c>
      <c r="BM228" s="22" t="s">
        <v>360</v>
      </c>
    </row>
    <row r="229" spans="2:47" s="1" customFormat="1" ht="148.5">
      <c r="B229" s="40"/>
      <c r="C229" s="62"/>
      <c r="D229" s="199" t="s">
        <v>137</v>
      </c>
      <c r="E229" s="62"/>
      <c r="F229" s="200" t="s">
        <v>361</v>
      </c>
      <c r="G229" s="62"/>
      <c r="H229" s="62"/>
      <c r="I229" s="158"/>
      <c r="J229" s="62"/>
      <c r="K229" s="62"/>
      <c r="L229" s="60"/>
      <c r="M229" s="201"/>
      <c r="N229" s="41"/>
      <c r="O229" s="41"/>
      <c r="P229" s="41"/>
      <c r="Q229" s="41"/>
      <c r="R229" s="41"/>
      <c r="S229" s="41"/>
      <c r="T229" s="77"/>
      <c r="AT229" s="22" t="s">
        <v>137</v>
      </c>
      <c r="AU229" s="22" t="s">
        <v>94</v>
      </c>
    </row>
    <row r="230" spans="2:65" s="1" customFormat="1" ht="16.5" customHeight="1">
      <c r="B230" s="40"/>
      <c r="C230" s="234" t="s">
        <v>362</v>
      </c>
      <c r="D230" s="234" t="s">
        <v>239</v>
      </c>
      <c r="E230" s="235" t="s">
        <v>363</v>
      </c>
      <c r="F230" s="236" t="s">
        <v>364</v>
      </c>
      <c r="G230" s="237" t="s">
        <v>80</v>
      </c>
      <c r="H230" s="238">
        <v>1</v>
      </c>
      <c r="I230" s="239"/>
      <c r="J230" s="240">
        <f>ROUND(I230*H230,2)</f>
        <v>0</v>
      </c>
      <c r="K230" s="236" t="s">
        <v>80</v>
      </c>
      <c r="L230" s="241"/>
      <c r="M230" s="242" t="s">
        <v>80</v>
      </c>
      <c r="N230" s="243" t="s">
        <v>52</v>
      </c>
      <c r="O230" s="41"/>
      <c r="P230" s="196">
        <f>O230*H230</f>
        <v>0</v>
      </c>
      <c r="Q230" s="196">
        <v>0</v>
      </c>
      <c r="R230" s="196">
        <f>Q230*H230</f>
        <v>0</v>
      </c>
      <c r="S230" s="196">
        <v>0</v>
      </c>
      <c r="T230" s="197">
        <f>S230*H230</f>
        <v>0</v>
      </c>
      <c r="AR230" s="22" t="s">
        <v>197</v>
      </c>
      <c r="AT230" s="22" t="s">
        <v>239</v>
      </c>
      <c r="AU230" s="22" t="s">
        <v>94</v>
      </c>
      <c r="AY230" s="22" t="s">
        <v>128</v>
      </c>
      <c r="BE230" s="198">
        <f>IF(N230="základní",J230,0)</f>
        <v>0</v>
      </c>
      <c r="BF230" s="198">
        <f>IF(N230="snížená",J230,0)</f>
        <v>0</v>
      </c>
      <c r="BG230" s="198">
        <f>IF(N230="zákl. přenesená",J230,0)</f>
        <v>0</v>
      </c>
      <c r="BH230" s="198">
        <f>IF(N230="sníž. přenesená",J230,0)</f>
        <v>0</v>
      </c>
      <c r="BI230" s="198">
        <f>IF(N230="nulová",J230,0)</f>
        <v>0</v>
      </c>
      <c r="BJ230" s="22" t="s">
        <v>87</v>
      </c>
      <c r="BK230" s="198">
        <f>ROUND(I230*H230,2)</f>
        <v>0</v>
      </c>
      <c r="BL230" s="22" t="s">
        <v>135</v>
      </c>
      <c r="BM230" s="22" t="s">
        <v>365</v>
      </c>
    </row>
    <row r="231" spans="2:65" s="1" customFormat="1" ht="25.5" customHeight="1">
      <c r="B231" s="40"/>
      <c r="C231" s="187" t="s">
        <v>366</v>
      </c>
      <c r="D231" s="187" t="s">
        <v>130</v>
      </c>
      <c r="E231" s="188" t="s">
        <v>367</v>
      </c>
      <c r="F231" s="189" t="s">
        <v>368</v>
      </c>
      <c r="G231" s="190" t="s">
        <v>327</v>
      </c>
      <c r="H231" s="191">
        <v>8</v>
      </c>
      <c r="I231" s="192"/>
      <c r="J231" s="193">
        <f>ROUND(I231*H231,2)</f>
        <v>0</v>
      </c>
      <c r="K231" s="189" t="s">
        <v>134</v>
      </c>
      <c r="L231" s="60"/>
      <c r="M231" s="194" t="s">
        <v>80</v>
      </c>
      <c r="N231" s="195" t="s">
        <v>52</v>
      </c>
      <c r="O231" s="41"/>
      <c r="P231" s="196">
        <f>O231*H231</f>
        <v>0</v>
      </c>
      <c r="Q231" s="196">
        <v>0.01298</v>
      </c>
      <c r="R231" s="196">
        <f>Q231*H231</f>
        <v>0.10384</v>
      </c>
      <c r="S231" s="196">
        <v>0.004</v>
      </c>
      <c r="T231" s="197">
        <f>S231*H231</f>
        <v>0.032</v>
      </c>
      <c r="AR231" s="22" t="s">
        <v>135</v>
      </c>
      <c r="AT231" s="22" t="s">
        <v>130</v>
      </c>
      <c r="AU231" s="22" t="s">
        <v>94</v>
      </c>
      <c r="AY231" s="22" t="s">
        <v>128</v>
      </c>
      <c r="BE231" s="198">
        <f>IF(N231="základní",J231,0)</f>
        <v>0</v>
      </c>
      <c r="BF231" s="198">
        <f>IF(N231="snížená",J231,0)</f>
        <v>0</v>
      </c>
      <c r="BG231" s="198">
        <f>IF(N231="zákl. přenesená",J231,0)</f>
        <v>0</v>
      </c>
      <c r="BH231" s="198">
        <f>IF(N231="sníž. přenesená",J231,0)</f>
        <v>0</v>
      </c>
      <c r="BI231" s="198">
        <f>IF(N231="nulová",J231,0)</f>
        <v>0</v>
      </c>
      <c r="BJ231" s="22" t="s">
        <v>87</v>
      </c>
      <c r="BK231" s="198">
        <f>ROUND(I231*H231,2)</f>
        <v>0</v>
      </c>
      <c r="BL231" s="22" t="s">
        <v>135</v>
      </c>
      <c r="BM231" s="22" t="s">
        <v>369</v>
      </c>
    </row>
    <row r="232" spans="2:47" s="1" customFormat="1" ht="27">
      <c r="B232" s="40"/>
      <c r="C232" s="62"/>
      <c r="D232" s="199" t="s">
        <v>137</v>
      </c>
      <c r="E232" s="62"/>
      <c r="F232" s="200" t="s">
        <v>370</v>
      </c>
      <c r="G232" s="62"/>
      <c r="H232" s="62"/>
      <c r="I232" s="158"/>
      <c r="J232" s="62"/>
      <c r="K232" s="62"/>
      <c r="L232" s="60"/>
      <c r="M232" s="201"/>
      <c r="N232" s="41"/>
      <c r="O232" s="41"/>
      <c r="P232" s="41"/>
      <c r="Q232" s="41"/>
      <c r="R232" s="41"/>
      <c r="S232" s="41"/>
      <c r="T232" s="77"/>
      <c r="AT232" s="22" t="s">
        <v>137</v>
      </c>
      <c r="AU232" s="22" t="s">
        <v>94</v>
      </c>
    </row>
    <row r="233" spans="2:63" s="10" customFormat="1" ht="29.85" customHeight="1">
      <c r="B233" s="171"/>
      <c r="C233" s="172"/>
      <c r="D233" s="173" t="s">
        <v>81</v>
      </c>
      <c r="E233" s="185" t="s">
        <v>203</v>
      </c>
      <c r="F233" s="185" t="s">
        <v>371</v>
      </c>
      <c r="G233" s="172"/>
      <c r="H233" s="172"/>
      <c r="I233" s="175"/>
      <c r="J233" s="186">
        <f>BK233</f>
        <v>0</v>
      </c>
      <c r="K233" s="172"/>
      <c r="L233" s="177"/>
      <c r="M233" s="178"/>
      <c r="N233" s="179"/>
      <c r="O233" s="179"/>
      <c r="P233" s="180">
        <f>SUM(P234:P248)</f>
        <v>0</v>
      </c>
      <c r="Q233" s="179"/>
      <c r="R233" s="180">
        <f>SUM(R234:R248)</f>
        <v>0.0102488</v>
      </c>
      <c r="S233" s="179"/>
      <c r="T233" s="181">
        <f>SUM(T234:T248)</f>
        <v>1.92135</v>
      </c>
      <c r="AR233" s="182" t="s">
        <v>87</v>
      </c>
      <c r="AT233" s="183" t="s">
        <v>81</v>
      </c>
      <c r="AU233" s="183" t="s">
        <v>87</v>
      </c>
      <c r="AY233" s="182" t="s">
        <v>128</v>
      </c>
      <c r="BK233" s="184">
        <f>SUM(BK234:BK248)</f>
        <v>0</v>
      </c>
    </row>
    <row r="234" spans="2:65" s="1" customFormat="1" ht="25.5" customHeight="1">
      <c r="B234" s="40"/>
      <c r="C234" s="187" t="s">
        <v>372</v>
      </c>
      <c r="D234" s="187" t="s">
        <v>130</v>
      </c>
      <c r="E234" s="188" t="s">
        <v>373</v>
      </c>
      <c r="F234" s="189" t="s">
        <v>374</v>
      </c>
      <c r="G234" s="190" t="s">
        <v>321</v>
      </c>
      <c r="H234" s="191">
        <v>48.78</v>
      </c>
      <c r="I234" s="192"/>
      <c r="J234" s="193">
        <f>ROUND(I234*H234,2)</f>
        <v>0</v>
      </c>
      <c r="K234" s="189" t="s">
        <v>134</v>
      </c>
      <c r="L234" s="60"/>
      <c r="M234" s="194" t="s">
        <v>80</v>
      </c>
      <c r="N234" s="195" t="s">
        <v>52</v>
      </c>
      <c r="O234" s="41"/>
      <c r="P234" s="196">
        <f>O234*H234</f>
        <v>0</v>
      </c>
      <c r="Q234" s="196">
        <v>0.00011</v>
      </c>
      <c r="R234" s="196">
        <f>Q234*H234</f>
        <v>0.0053658</v>
      </c>
      <c r="S234" s="196">
        <v>0</v>
      </c>
      <c r="T234" s="197">
        <f>S234*H234</f>
        <v>0</v>
      </c>
      <c r="AR234" s="22" t="s">
        <v>135</v>
      </c>
      <c r="AT234" s="22" t="s">
        <v>130</v>
      </c>
      <c r="AU234" s="22" t="s">
        <v>94</v>
      </c>
      <c r="AY234" s="22" t="s">
        <v>128</v>
      </c>
      <c r="BE234" s="198">
        <f>IF(N234="základní",J234,0)</f>
        <v>0</v>
      </c>
      <c r="BF234" s="198">
        <f>IF(N234="snížená",J234,0)</f>
        <v>0</v>
      </c>
      <c r="BG234" s="198">
        <f>IF(N234="zákl. přenesená",J234,0)</f>
        <v>0</v>
      </c>
      <c r="BH234" s="198">
        <f>IF(N234="sníž. přenesená",J234,0)</f>
        <v>0</v>
      </c>
      <c r="BI234" s="198">
        <f>IF(N234="nulová",J234,0)</f>
        <v>0</v>
      </c>
      <c r="BJ234" s="22" t="s">
        <v>87</v>
      </c>
      <c r="BK234" s="198">
        <f>ROUND(I234*H234,2)</f>
        <v>0</v>
      </c>
      <c r="BL234" s="22" t="s">
        <v>135</v>
      </c>
      <c r="BM234" s="22" t="s">
        <v>375</v>
      </c>
    </row>
    <row r="235" spans="2:47" s="1" customFormat="1" ht="27">
      <c r="B235" s="40"/>
      <c r="C235" s="62"/>
      <c r="D235" s="199" t="s">
        <v>137</v>
      </c>
      <c r="E235" s="62"/>
      <c r="F235" s="200" t="s">
        <v>376</v>
      </c>
      <c r="G235" s="62"/>
      <c r="H235" s="62"/>
      <c r="I235" s="158"/>
      <c r="J235" s="62"/>
      <c r="K235" s="62"/>
      <c r="L235" s="60"/>
      <c r="M235" s="201"/>
      <c r="N235" s="41"/>
      <c r="O235" s="41"/>
      <c r="P235" s="41"/>
      <c r="Q235" s="41"/>
      <c r="R235" s="41"/>
      <c r="S235" s="41"/>
      <c r="T235" s="77"/>
      <c r="AT235" s="22" t="s">
        <v>137</v>
      </c>
      <c r="AU235" s="22" t="s">
        <v>94</v>
      </c>
    </row>
    <row r="236" spans="2:51" s="11" customFormat="1" ht="13.5">
      <c r="B236" s="202"/>
      <c r="C236" s="203"/>
      <c r="D236" s="199" t="s">
        <v>139</v>
      </c>
      <c r="E236" s="204" t="s">
        <v>80</v>
      </c>
      <c r="F236" s="205" t="s">
        <v>377</v>
      </c>
      <c r="G236" s="203"/>
      <c r="H236" s="204" t="s">
        <v>80</v>
      </c>
      <c r="I236" s="206"/>
      <c r="J236" s="203"/>
      <c r="K236" s="203"/>
      <c r="L236" s="207"/>
      <c r="M236" s="208"/>
      <c r="N236" s="209"/>
      <c r="O236" s="209"/>
      <c r="P236" s="209"/>
      <c r="Q236" s="209"/>
      <c r="R236" s="209"/>
      <c r="S236" s="209"/>
      <c r="T236" s="210"/>
      <c r="AT236" s="211" t="s">
        <v>139</v>
      </c>
      <c r="AU236" s="211" t="s">
        <v>94</v>
      </c>
      <c r="AV236" s="11" t="s">
        <v>87</v>
      </c>
      <c r="AW236" s="11" t="s">
        <v>44</v>
      </c>
      <c r="AX236" s="11" t="s">
        <v>82</v>
      </c>
      <c r="AY236" s="211" t="s">
        <v>128</v>
      </c>
    </row>
    <row r="237" spans="2:51" s="12" customFormat="1" ht="13.5">
      <c r="B237" s="212"/>
      <c r="C237" s="213"/>
      <c r="D237" s="199" t="s">
        <v>139</v>
      </c>
      <c r="E237" s="214" t="s">
        <v>80</v>
      </c>
      <c r="F237" s="215" t="s">
        <v>378</v>
      </c>
      <c r="G237" s="213"/>
      <c r="H237" s="216">
        <v>48.78</v>
      </c>
      <c r="I237" s="217"/>
      <c r="J237" s="213"/>
      <c r="K237" s="213"/>
      <c r="L237" s="218"/>
      <c r="M237" s="219"/>
      <c r="N237" s="220"/>
      <c r="O237" s="220"/>
      <c r="P237" s="220"/>
      <c r="Q237" s="220"/>
      <c r="R237" s="220"/>
      <c r="S237" s="220"/>
      <c r="T237" s="221"/>
      <c r="AT237" s="222" t="s">
        <v>139</v>
      </c>
      <c r="AU237" s="222" t="s">
        <v>94</v>
      </c>
      <c r="AV237" s="12" t="s">
        <v>94</v>
      </c>
      <c r="AW237" s="12" t="s">
        <v>44</v>
      </c>
      <c r="AX237" s="12" t="s">
        <v>87</v>
      </c>
      <c r="AY237" s="222" t="s">
        <v>128</v>
      </c>
    </row>
    <row r="238" spans="2:65" s="1" customFormat="1" ht="25.5" customHeight="1">
      <c r="B238" s="40"/>
      <c r="C238" s="187" t="s">
        <v>379</v>
      </c>
      <c r="D238" s="187" t="s">
        <v>130</v>
      </c>
      <c r="E238" s="188" t="s">
        <v>380</v>
      </c>
      <c r="F238" s="189" t="s">
        <v>381</v>
      </c>
      <c r="G238" s="190" t="s">
        <v>321</v>
      </c>
      <c r="H238" s="191">
        <v>18.4</v>
      </c>
      <c r="I238" s="192"/>
      <c r="J238" s="193">
        <f>ROUND(I238*H238,2)</f>
        <v>0</v>
      </c>
      <c r="K238" s="189" t="s">
        <v>134</v>
      </c>
      <c r="L238" s="60"/>
      <c r="M238" s="194" t="s">
        <v>80</v>
      </c>
      <c r="N238" s="195" t="s">
        <v>52</v>
      </c>
      <c r="O238" s="41"/>
      <c r="P238" s="196">
        <f>O238*H238</f>
        <v>0</v>
      </c>
      <c r="Q238" s="196">
        <v>0.00022</v>
      </c>
      <c r="R238" s="196">
        <f>Q238*H238</f>
        <v>0.0040479999999999995</v>
      </c>
      <c r="S238" s="196">
        <v>0</v>
      </c>
      <c r="T238" s="197">
        <f>S238*H238</f>
        <v>0</v>
      </c>
      <c r="AR238" s="22" t="s">
        <v>135</v>
      </c>
      <c r="AT238" s="22" t="s">
        <v>130</v>
      </c>
      <c r="AU238" s="22" t="s">
        <v>94</v>
      </c>
      <c r="AY238" s="22" t="s">
        <v>128</v>
      </c>
      <c r="BE238" s="198">
        <f>IF(N238="základní",J238,0)</f>
        <v>0</v>
      </c>
      <c r="BF238" s="198">
        <f>IF(N238="snížená",J238,0)</f>
        <v>0</v>
      </c>
      <c r="BG238" s="198">
        <f>IF(N238="zákl. přenesená",J238,0)</f>
        <v>0</v>
      </c>
      <c r="BH238" s="198">
        <f>IF(N238="sníž. přenesená",J238,0)</f>
        <v>0</v>
      </c>
      <c r="BI238" s="198">
        <f>IF(N238="nulová",J238,0)</f>
        <v>0</v>
      </c>
      <c r="BJ238" s="22" t="s">
        <v>87</v>
      </c>
      <c r="BK238" s="198">
        <f>ROUND(I238*H238,2)</f>
        <v>0</v>
      </c>
      <c r="BL238" s="22" t="s">
        <v>135</v>
      </c>
      <c r="BM238" s="22" t="s">
        <v>382</v>
      </c>
    </row>
    <row r="239" spans="2:47" s="1" customFormat="1" ht="310.5">
      <c r="B239" s="40"/>
      <c r="C239" s="62"/>
      <c r="D239" s="199" t="s">
        <v>137</v>
      </c>
      <c r="E239" s="62"/>
      <c r="F239" s="200" t="s">
        <v>383</v>
      </c>
      <c r="G239" s="62"/>
      <c r="H239" s="62"/>
      <c r="I239" s="158"/>
      <c r="J239" s="62"/>
      <c r="K239" s="62"/>
      <c r="L239" s="60"/>
      <c r="M239" s="201"/>
      <c r="N239" s="41"/>
      <c r="O239" s="41"/>
      <c r="P239" s="41"/>
      <c r="Q239" s="41"/>
      <c r="R239" s="41"/>
      <c r="S239" s="41"/>
      <c r="T239" s="77"/>
      <c r="AT239" s="22" t="s">
        <v>137</v>
      </c>
      <c r="AU239" s="22" t="s">
        <v>94</v>
      </c>
    </row>
    <row r="240" spans="2:51" s="12" customFormat="1" ht="13.5">
      <c r="B240" s="212"/>
      <c r="C240" s="213"/>
      <c r="D240" s="199" t="s">
        <v>139</v>
      </c>
      <c r="E240" s="214" t="s">
        <v>80</v>
      </c>
      <c r="F240" s="215" t="s">
        <v>384</v>
      </c>
      <c r="G240" s="213"/>
      <c r="H240" s="216">
        <v>18.4</v>
      </c>
      <c r="I240" s="217"/>
      <c r="J240" s="213"/>
      <c r="K240" s="213"/>
      <c r="L240" s="218"/>
      <c r="M240" s="219"/>
      <c r="N240" s="220"/>
      <c r="O240" s="220"/>
      <c r="P240" s="220"/>
      <c r="Q240" s="220"/>
      <c r="R240" s="220"/>
      <c r="S240" s="220"/>
      <c r="T240" s="221"/>
      <c r="AT240" s="222" t="s">
        <v>139</v>
      </c>
      <c r="AU240" s="222" t="s">
        <v>94</v>
      </c>
      <c r="AV240" s="12" t="s">
        <v>94</v>
      </c>
      <c r="AW240" s="12" t="s">
        <v>44</v>
      </c>
      <c r="AX240" s="12" t="s">
        <v>87</v>
      </c>
      <c r="AY240" s="222" t="s">
        <v>128</v>
      </c>
    </row>
    <row r="241" spans="2:65" s="1" customFormat="1" ht="16.5" customHeight="1">
      <c r="B241" s="40"/>
      <c r="C241" s="187" t="s">
        <v>385</v>
      </c>
      <c r="D241" s="187" t="s">
        <v>130</v>
      </c>
      <c r="E241" s="188" t="s">
        <v>386</v>
      </c>
      <c r="F241" s="189" t="s">
        <v>387</v>
      </c>
      <c r="G241" s="190" t="s">
        <v>144</v>
      </c>
      <c r="H241" s="191">
        <v>0.784</v>
      </c>
      <c r="I241" s="192"/>
      <c r="J241" s="193">
        <f>ROUND(I241*H241,2)</f>
        <v>0</v>
      </c>
      <c r="K241" s="189" t="s">
        <v>134</v>
      </c>
      <c r="L241" s="60"/>
      <c r="M241" s="194" t="s">
        <v>80</v>
      </c>
      <c r="N241" s="195" t="s">
        <v>52</v>
      </c>
      <c r="O241" s="41"/>
      <c r="P241" s="196">
        <f>O241*H241</f>
        <v>0</v>
      </c>
      <c r="Q241" s="196">
        <v>0</v>
      </c>
      <c r="R241" s="196">
        <f>Q241*H241</f>
        <v>0</v>
      </c>
      <c r="S241" s="196">
        <v>2.4</v>
      </c>
      <c r="T241" s="197">
        <f>S241*H241</f>
        <v>1.8816</v>
      </c>
      <c r="AR241" s="22" t="s">
        <v>135</v>
      </c>
      <c r="AT241" s="22" t="s">
        <v>130</v>
      </c>
      <c r="AU241" s="22" t="s">
        <v>94</v>
      </c>
      <c r="AY241" s="22" t="s">
        <v>128</v>
      </c>
      <c r="BE241" s="198">
        <f>IF(N241="základní",J241,0)</f>
        <v>0</v>
      </c>
      <c r="BF241" s="198">
        <f>IF(N241="snížená",J241,0)</f>
        <v>0</v>
      </c>
      <c r="BG241" s="198">
        <f>IF(N241="zákl. přenesená",J241,0)</f>
        <v>0</v>
      </c>
      <c r="BH241" s="198">
        <f>IF(N241="sníž. přenesená",J241,0)</f>
        <v>0</v>
      </c>
      <c r="BI241" s="198">
        <f>IF(N241="nulová",J241,0)</f>
        <v>0</v>
      </c>
      <c r="BJ241" s="22" t="s">
        <v>87</v>
      </c>
      <c r="BK241" s="198">
        <f>ROUND(I241*H241,2)</f>
        <v>0</v>
      </c>
      <c r="BL241" s="22" t="s">
        <v>135</v>
      </c>
      <c r="BM241" s="22" t="s">
        <v>388</v>
      </c>
    </row>
    <row r="242" spans="2:47" s="1" customFormat="1" ht="40.5">
      <c r="B242" s="40"/>
      <c r="C242" s="62"/>
      <c r="D242" s="199" t="s">
        <v>137</v>
      </c>
      <c r="E242" s="62"/>
      <c r="F242" s="200" t="s">
        <v>389</v>
      </c>
      <c r="G242" s="62"/>
      <c r="H242" s="62"/>
      <c r="I242" s="158"/>
      <c r="J242" s="62"/>
      <c r="K242" s="62"/>
      <c r="L242" s="60"/>
      <c r="M242" s="201"/>
      <c r="N242" s="41"/>
      <c r="O242" s="41"/>
      <c r="P242" s="41"/>
      <c r="Q242" s="41"/>
      <c r="R242" s="41"/>
      <c r="S242" s="41"/>
      <c r="T242" s="77"/>
      <c r="AT242" s="22" t="s">
        <v>137</v>
      </c>
      <c r="AU242" s="22" t="s">
        <v>94</v>
      </c>
    </row>
    <row r="243" spans="2:47" s="1" customFormat="1" ht="40.5">
      <c r="B243" s="40"/>
      <c r="C243" s="62"/>
      <c r="D243" s="199" t="s">
        <v>147</v>
      </c>
      <c r="E243" s="62"/>
      <c r="F243" s="200" t="s">
        <v>390</v>
      </c>
      <c r="G243" s="62"/>
      <c r="H243" s="62"/>
      <c r="I243" s="158"/>
      <c r="J243" s="62"/>
      <c r="K243" s="62"/>
      <c r="L243" s="60"/>
      <c r="M243" s="201"/>
      <c r="N243" s="41"/>
      <c r="O243" s="41"/>
      <c r="P243" s="41"/>
      <c r="Q243" s="41"/>
      <c r="R243" s="41"/>
      <c r="S243" s="41"/>
      <c r="T243" s="77"/>
      <c r="AT243" s="22" t="s">
        <v>147</v>
      </c>
      <c r="AU243" s="22" t="s">
        <v>94</v>
      </c>
    </row>
    <row r="244" spans="2:51" s="11" customFormat="1" ht="13.5">
      <c r="B244" s="202"/>
      <c r="C244" s="203"/>
      <c r="D244" s="199" t="s">
        <v>139</v>
      </c>
      <c r="E244" s="204" t="s">
        <v>80</v>
      </c>
      <c r="F244" s="205" t="s">
        <v>391</v>
      </c>
      <c r="G244" s="203"/>
      <c r="H244" s="204" t="s">
        <v>80</v>
      </c>
      <c r="I244" s="206"/>
      <c r="J244" s="203"/>
      <c r="K244" s="203"/>
      <c r="L244" s="207"/>
      <c r="M244" s="208"/>
      <c r="N244" s="209"/>
      <c r="O244" s="209"/>
      <c r="P244" s="209"/>
      <c r="Q244" s="209"/>
      <c r="R244" s="209"/>
      <c r="S244" s="209"/>
      <c r="T244" s="210"/>
      <c r="AT244" s="211" t="s">
        <v>139</v>
      </c>
      <c r="AU244" s="211" t="s">
        <v>94</v>
      </c>
      <c r="AV244" s="11" t="s">
        <v>87</v>
      </c>
      <c r="AW244" s="11" t="s">
        <v>44</v>
      </c>
      <c r="AX244" s="11" t="s">
        <v>82</v>
      </c>
      <c r="AY244" s="211" t="s">
        <v>128</v>
      </c>
    </row>
    <row r="245" spans="2:51" s="11" customFormat="1" ht="13.5">
      <c r="B245" s="202"/>
      <c r="C245" s="203"/>
      <c r="D245" s="199" t="s">
        <v>139</v>
      </c>
      <c r="E245" s="204" t="s">
        <v>80</v>
      </c>
      <c r="F245" s="205" t="s">
        <v>392</v>
      </c>
      <c r="G245" s="203"/>
      <c r="H245" s="204" t="s">
        <v>80</v>
      </c>
      <c r="I245" s="206"/>
      <c r="J245" s="203"/>
      <c r="K245" s="203"/>
      <c r="L245" s="207"/>
      <c r="M245" s="208"/>
      <c r="N245" s="209"/>
      <c r="O245" s="209"/>
      <c r="P245" s="209"/>
      <c r="Q245" s="209"/>
      <c r="R245" s="209"/>
      <c r="S245" s="209"/>
      <c r="T245" s="210"/>
      <c r="AT245" s="211" t="s">
        <v>139</v>
      </c>
      <c r="AU245" s="211" t="s">
        <v>94</v>
      </c>
      <c r="AV245" s="11" t="s">
        <v>87</v>
      </c>
      <c r="AW245" s="11" t="s">
        <v>44</v>
      </c>
      <c r="AX245" s="11" t="s">
        <v>82</v>
      </c>
      <c r="AY245" s="211" t="s">
        <v>128</v>
      </c>
    </row>
    <row r="246" spans="2:51" s="12" customFormat="1" ht="13.5">
      <c r="B246" s="212"/>
      <c r="C246" s="213"/>
      <c r="D246" s="199" t="s">
        <v>139</v>
      </c>
      <c r="E246" s="214" t="s">
        <v>80</v>
      </c>
      <c r="F246" s="215" t="s">
        <v>393</v>
      </c>
      <c r="G246" s="213"/>
      <c r="H246" s="216">
        <v>0.784</v>
      </c>
      <c r="I246" s="217"/>
      <c r="J246" s="213"/>
      <c r="K246" s="213"/>
      <c r="L246" s="218"/>
      <c r="M246" s="219"/>
      <c r="N246" s="220"/>
      <c r="O246" s="220"/>
      <c r="P246" s="220"/>
      <c r="Q246" s="220"/>
      <c r="R246" s="220"/>
      <c r="S246" s="220"/>
      <c r="T246" s="221"/>
      <c r="AT246" s="222" t="s">
        <v>139</v>
      </c>
      <c r="AU246" s="222" t="s">
        <v>94</v>
      </c>
      <c r="AV246" s="12" t="s">
        <v>94</v>
      </c>
      <c r="AW246" s="12" t="s">
        <v>44</v>
      </c>
      <c r="AX246" s="12" t="s">
        <v>87</v>
      </c>
      <c r="AY246" s="222" t="s">
        <v>128</v>
      </c>
    </row>
    <row r="247" spans="2:65" s="1" customFormat="1" ht="25.5" customHeight="1">
      <c r="B247" s="40"/>
      <c r="C247" s="187" t="s">
        <v>394</v>
      </c>
      <c r="D247" s="187" t="s">
        <v>130</v>
      </c>
      <c r="E247" s="188" t="s">
        <v>395</v>
      </c>
      <c r="F247" s="189" t="s">
        <v>396</v>
      </c>
      <c r="G247" s="190" t="s">
        <v>321</v>
      </c>
      <c r="H247" s="191">
        <v>0.25</v>
      </c>
      <c r="I247" s="192"/>
      <c r="J247" s="193">
        <f>ROUND(I247*H247,2)</f>
        <v>0</v>
      </c>
      <c r="K247" s="189" t="s">
        <v>134</v>
      </c>
      <c r="L247" s="60"/>
      <c r="M247" s="194" t="s">
        <v>80</v>
      </c>
      <c r="N247" s="195" t="s">
        <v>52</v>
      </c>
      <c r="O247" s="41"/>
      <c r="P247" s="196">
        <f>O247*H247</f>
        <v>0</v>
      </c>
      <c r="Q247" s="196">
        <v>0.00334</v>
      </c>
      <c r="R247" s="196">
        <f>Q247*H247</f>
        <v>0.000835</v>
      </c>
      <c r="S247" s="196">
        <v>0.159</v>
      </c>
      <c r="T247" s="197">
        <f>S247*H247</f>
        <v>0.03975</v>
      </c>
      <c r="AR247" s="22" t="s">
        <v>135</v>
      </c>
      <c r="AT247" s="22" t="s">
        <v>130</v>
      </c>
      <c r="AU247" s="22" t="s">
        <v>94</v>
      </c>
      <c r="AY247" s="22" t="s">
        <v>128</v>
      </c>
      <c r="BE247" s="198">
        <f>IF(N247="základní",J247,0)</f>
        <v>0</v>
      </c>
      <c r="BF247" s="198">
        <f>IF(N247="snížená",J247,0)</f>
        <v>0</v>
      </c>
      <c r="BG247" s="198">
        <f>IF(N247="zákl. přenesená",J247,0)</f>
        <v>0</v>
      </c>
      <c r="BH247" s="198">
        <f>IF(N247="sníž. přenesená",J247,0)</f>
        <v>0</v>
      </c>
      <c r="BI247" s="198">
        <f>IF(N247="nulová",J247,0)</f>
        <v>0</v>
      </c>
      <c r="BJ247" s="22" t="s">
        <v>87</v>
      </c>
      <c r="BK247" s="198">
        <f>ROUND(I247*H247,2)</f>
        <v>0</v>
      </c>
      <c r="BL247" s="22" t="s">
        <v>135</v>
      </c>
      <c r="BM247" s="22" t="s">
        <v>397</v>
      </c>
    </row>
    <row r="248" spans="2:47" s="1" customFormat="1" ht="54">
      <c r="B248" s="40"/>
      <c r="C248" s="62"/>
      <c r="D248" s="199" t="s">
        <v>137</v>
      </c>
      <c r="E248" s="62"/>
      <c r="F248" s="200" t="s">
        <v>398</v>
      </c>
      <c r="G248" s="62"/>
      <c r="H248" s="62"/>
      <c r="I248" s="158"/>
      <c r="J248" s="62"/>
      <c r="K248" s="62"/>
      <c r="L248" s="60"/>
      <c r="M248" s="201"/>
      <c r="N248" s="41"/>
      <c r="O248" s="41"/>
      <c r="P248" s="41"/>
      <c r="Q248" s="41"/>
      <c r="R248" s="41"/>
      <c r="S248" s="41"/>
      <c r="T248" s="77"/>
      <c r="AT248" s="22" t="s">
        <v>137</v>
      </c>
      <c r="AU248" s="22" t="s">
        <v>94</v>
      </c>
    </row>
    <row r="249" spans="2:63" s="10" customFormat="1" ht="29.85" customHeight="1">
      <c r="B249" s="171"/>
      <c r="C249" s="172"/>
      <c r="D249" s="173" t="s">
        <v>81</v>
      </c>
      <c r="E249" s="185" t="s">
        <v>399</v>
      </c>
      <c r="F249" s="185" t="s">
        <v>400</v>
      </c>
      <c r="G249" s="172"/>
      <c r="H249" s="172"/>
      <c r="I249" s="175"/>
      <c r="J249" s="186">
        <f>BK249</f>
        <v>0</v>
      </c>
      <c r="K249" s="172"/>
      <c r="L249" s="177"/>
      <c r="M249" s="178"/>
      <c r="N249" s="179"/>
      <c r="O249" s="179"/>
      <c r="P249" s="180">
        <f>SUM(P250:P258)</f>
        <v>0</v>
      </c>
      <c r="Q249" s="179"/>
      <c r="R249" s="180">
        <f>SUM(R250:R258)</f>
        <v>0</v>
      </c>
      <c r="S249" s="179"/>
      <c r="T249" s="181">
        <f>SUM(T250:T258)</f>
        <v>0</v>
      </c>
      <c r="AR249" s="182" t="s">
        <v>87</v>
      </c>
      <c r="AT249" s="183" t="s">
        <v>81</v>
      </c>
      <c r="AU249" s="183" t="s">
        <v>87</v>
      </c>
      <c r="AY249" s="182" t="s">
        <v>128</v>
      </c>
      <c r="BK249" s="184">
        <f>SUM(BK250:BK258)</f>
        <v>0</v>
      </c>
    </row>
    <row r="250" spans="2:65" s="1" customFormat="1" ht="25.5" customHeight="1">
      <c r="B250" s="40"/>
      <c r="C250" s="187" t="s">
        <v>401</v>
      </c>
      <c r="D250" s="187" t="s">
        <v>130</v>
      </c>
      <c r="E250" s="188" t="s">
        <v>402</v>
      </c>
      <c r="F250" s="189" t="s">
        <v>403</v>
      </c>
      <c r="G250" s="190" t="s">
        <v>206</v>
      </c>
      <c r="H250" s="191">
        <v>30.96</v>
      </c>
      <c r="I250" s="192"/>
      <c r="J250" s="193">
        <f>ROUND(I250*H250,2)</f>
        <v>0</v>
      </c>
      <c r="K250" s="189" t="s">
        <v>134</v>
      </c>
      <c r="L250" s="60"/>
      <c r="M250" s="194" t="s">
        <v>80</v>
      </c>
      <c r="N250" s="195" t="s">
        <v>52</v>
      </c>
      <c r="O250" s="41"/>
      <c r="P250" s="196">
        <f>O250*H250</f>
        <v>0</v>
      </c>
      <c r="Q250" s="196">
        <v>0</v>
      </c>
      <c r="R250" s="196">
        <f>Q250*H250</f>
        <v>0</v>
      </c>
      <c r="S250" s="196">
        <v>0</v>
      </c>
      <c r="T250" s="197">
        <f>S250*H250</f>
        <v>0</v>
      </c>
      <c r="AR250" s="22" t="s">
        <v>135</v>
      </c>
      <c r="AT250" s="22" t="s">
        <v>130</v>
      </c>
      <c r="AU250" s="22" t="s">
        <v>94</v>
      </c>
      <c r="AY250" s="22" t="s">
        <v>128</v>
      </c>
      <c r="BE250" s="198">
        <f>IF(N250="základní",J250,0)</f>
        <v>0</v>
      </c>
      <c r="BF250" s="198">
        <f>IF(N250="snížená",J250,0)</f>
        <v>0</v>
      </c>
      <c r="BG250" s="198">
        <f>IF(N250="zákl. přenesená",J250,0)</f>
        <v>0</v>
      </c>
      <c r="BH250" s="198">
        <f>IF(N250="sníž. přenesená",J250,0)</f>
        <v>0</v>
      </c>
      <c r="BI250" s="198">
        <f>IF(N250="nulová",J250,0)</f>
        <v>0</v>
      </c>
      <c r="BJ250" s="22" t="s">
        <v>87</v>
      </c>
      <c r="BK250" s="198">
        <f>ROUND(I250*H250,2)</f>
        <v>0</v>
      </c>
      <c r="BL250" s="22" t="s">
        <v>135</v>
      </c>
      <c r="BM250" s="22" t="s">
        <v>404</v>
      </c>
    </row>
    <row r="251" spans="2:47" s="1" customFormat="1" ht="94.5">
      <c r="B251" s="40"/>
      <c r="C251" s="62"/>
      <c r="D251" s="199" t="s">
        <v>137</v>
      </c>
      <c r="E251" s="62"/>
      <c r="F251" s="200" t="s">
        <v>405</v>
      </c>
      <c r="G251" s="62"/>
      <c r="H251" s="62"/>
      <c r="I251" s="158"/>
      <c r="J251" s="62"/>
      <c r="K251" s="62"/>
      <c r="L251" s="60"/>
      <c r="M251" s="201"/>
      <c r="N251" s="41"/>
      <c r="O251" s="41"/>
      <c r="P251" s="41"/>
      <c r="Q251" s="41"/>
      <c r="R251" s="41"/>
      <c r="S251" s="41"/>
      <c r="T251" s="77"/>
      <c r="AT251" s="22" t="s">
        <v>137</v>
      </c>
      <c r="AU251" s="22" t="s">
        <v>94</v>
      </c>
    </row>
    <row r="252" spans="2:65" s="1" customFormat="1" ht="25.5" customHeight="1">
      <c r="B252" s="40"/>
      <c r="C252" s="187" t="s">
        <v>406</v>
      </c>
      <c r="D252" s="187" t="s">
        <v>130</v>
      </c>
      <c r="E252" s="188" t="s">
        <v>407</v>
      </c>
      <c r="F252" s="189" t="s">
        <v>408</v>
      </c>
      <c r="G252" s="190" t="s">
        <v>206</v>
      </c>
      <c r="H252" s="191">
        <v>432.432</v>
      </c>
      <c r="I252" s="192"/>
      <c r="J252" s="193">
        <f>ROUND(I252*H252,2)</f>
        <v>0</v>
      </c>
      <c r="K252" s="189" t="s">
        <v>134</v>
      </c>
      <c r="L252" s="60"/>
      <c r="M252" s="194" t="s">
        <v>80</v>
      </c>
      <c r="N252" s="195" t="s">
        <v>52</v>
      </c>
      <c r="O252" s="41"/>
      <c r="P252" s="196">
        <f>O252*H252</f>
        <v>0</v>
      </c>
      <c r="Q252" s="196">
        <v>0</v>
      </c>
      <c r="R252" s="196">
        <f>Q252*H252</f>
        <v>0</v>
      </c>
      <c r="S252" s="196">
        <v>0</v>
      </c>
      <c r="T252" s="197">
        <f>S252*H252</f>
        <v>0</v>
      </c>
      <c r="AR252" s="22" t="s">
        <v>135</v>
      </c>
      <c r="AT252" s="22" t="s">
        <v>130</v>
      </c>
      <c r="AU252" s="22" t="s">
        <v>94</v>
      </c>
      <c r="AY252" s="22" t="s">
        <v>128</v>
      </c>
      <c r="BE252" s="198">
        <f>IF(N252="základní",J252,0)</f>
        <v>0</v>
      </c>
      <c r="BF252" s="198">
        <f>IF(N252="snížená",J252,0)</f>
        <v>0</v>
      </c>
      <c r="BG252" s="198">
        <f>IF(N252="zákl. přenesená",J252,0)</f>
        <v>0</v>
      </c>
      <c r="BH252" s="198">
        <f>IF(N252="sníž. přenesená",J252,0)</f>
        <v>0</v>
      </c>
      <c r="BI252" s="198">
        <f>IF(N252="nulová",J252,0)</f>
        <v>0</v>
      </c>
      <c r="BJ252" s="22" t="s">
        <v>87</v>
      </c>
      <c r="BK252" s="198">
        <f>ROUND(I252*H252,2)</f>
        <v>0</v>
      </c>
      <c r="BL252" s="22" t="s">
        <v>135</v>
      </c>
      <c r="BM252" s="22" t="s">
        <v>409</v>
      </c>
    </row>
    <row r="253" spans="2:47" s="1" customFormat="1" ht="94.5">
      <c r="B253" s="40"/>
      <c r="C253" s="62"/>
      <c r="D253" s="199" t="s">
        <v>137</v>
      </c>
      <c r="E253" s="62"/>
      <c r="F253" s="200" t="s">
        <v>405</v>
      </c>
      <c r="G253" s="62"/>
      <c r="H253" s="62"/>
      <c r="I253" s="158"/>
      <c r="J253" s="62"/>
      <c r="K253" s="62"/>
      <c r="L253" s="60"/>
      <c r="M253" s="201"/>
      <c r="N253" s="41"/>
      <c r="O253" s="41"/>
      <c r="P253" s="41"/>
      <c r="Q253" s="41"/>
      <c r="R253" s="41"/>
      <c r="S253" s="41"/>
      <c r="T253" s="77"/>
      <c r="AT253" s="22" t="s">
        <v>137</v>
      </c>
      <c r="AU253" s="22" t="s">
        <v>94</v>
      </c>
    </row>
    <row r="254" spans="2:47" s="1" customFormat="1" ht="27">
      <c r="B254" s="40"/>
      <c r="C254" s="62"/>
      <c r="D254" s="199" t="s">
        <v>147</v>
      </c>
      <c r="E254" s="62"/>
      <c r="F254" s="200" t="s">
        <v>189</v>
      </c>
      <c r="G254" s="62"/>
      <c r="H254" s="62"/>
      <c r="I254" s="158"/>
      <c r="J254" s="62"/>
      <c r="K254" s="62"/>
      <c r="L254" s="60"/>
      <c r="M254" s="201"/>
      <c r="N254" s="41"/>
      <c r="O254" s="41"/>
      <c r="P254" s="41"/>
      <c r="Q254" s="41"/>
      <c r="R254" s="41"/>
      <c r="S254" s="41"/>
      <c r="T254" s="77"/>
      <c r="AT254" s="22" t="s">
        <v>147</v>
      </c>
      <c r="AU254" s="22" t="s">
        <v>94</v>
      </c>
    </row>
    <row r="255" spans="2:51" s="11" customFormat="1" ht="13.5">
      <c r="B255" s="202"/>
      <c r="C255" s="203"/>
      <c r="D255" s="199" t="s">
        <v>139</v>
      </c>
      <c r="E255" s="204" t="s">
        <v>80</v>
      </c>
      <c r="F255" s="205" t="s">
        <v>410</v>
      </c>
      <c r="G255" s="203"/>
      <c r="H255" s="204" t="s">
        <v>80</v>
      </c>
      <c r="I255" s="206"/>
      <c r="J255" s="203"/>
      <c r="K255" s="203"/>
      <c r="L255" s="207"/>
      <c r="M255" s="208"/>
      <c r="N255" s="209"/>
      <c r="O255" s="209"/>
      <c r="P255" s="209"/>
      <c r="Q255" s="209"/>
      <c r="R255" s="209"/>
      <c r="S255" s="209"/>
      <c r="T255" s="210"/>
      <c r="AT255" s="211" t="s">
        <v>139</v>
      </c>
      <c r="AU255" s="211" t="s">
        <v>94</v>
      </c>
      <c r="AV255" s="11" t="s">
        <v>87</v>
      </c>
      <c r="AW255" s="11" t="s">
        <v>44</v>
      </c>
      <c r="AX255" s="11" t="s">
        <v>82</v>
      </c>
      <c r="AY255" s="211" t="s">
        <v>128</v>
      </c>
    </row>
    <row r="256" spans="2:51" s="12" customFormat="1" ht="13.5">
      <c r="B256" s="212"/>
      <c r="C256" s="213"/>
      <c r="D256" s="199" t="s">
        <v>139</v>
      </c>
      <c r="E256" s="214" t="s">
        <v>80</v>
      </c>
      <c r="F256" s="215" t="s">
        <v>411</v>
      </c>
      <c r="G256" s="213"/>
      <c r="H256" s="216">
        <v>432.432</v>
      </c>
      <c r="I256" s="217"/>
      <c r="J256" s="213"/>
      <c r="K256" s="213"/>
      <c r="L256" s="218"/>
      <c r="M256" s="219"/>
      <c r="N256" s="220"/>
      <c r="O256" s="220"/>
      <c r="P256" s="220"/>
      <c r="Q256" s="220"/>
      <c r="R256" s="220"/>
      <c r="S256" s="220"/>
      <c r="T256" s="221"/>
      <c r="AT256" s="222" t="s">
        <v>139</v>
      </c>
      <c r="AU256" s="222" t="s">
        <v>94</v>
      </c>
      <c r="AV256" s="12" t="s">
        <v>94</v>
      </c>
      <c r="AW256" s="12" t="s">
        <v>44</v>
      </c>
      <c r="AX256" s="12" t="s">
        <v>87</v>
      </c>
      <c r="AY256" s="222" t="s">
        <v>128</v>
      </c>
    </row>
    <row r="257" spans="2:65" s="1" customFormat="1" ht="16.5" customHeight="1">
      <c r="B257" s="40"/>
      <c r="C257" s="187" t="s">
        <v>412</v>
      </c>
      <c r="D257" s="187" t="s">
        <v>130</v>
      </c>
      <c r="E257" s="188" t="s">
        <v>413</v>
      </c>
      <c r="F257" s="189" t="s">
        <v>414</v>
      </c>
      <c r="G257" s="190" t="s">
        <v>206</v>
      </c>
      <c r="H257" s="191">
        <v>30.96</v>
      </c>
      <c r="I257" s="192"/>
      <c r="J257" s="193">
        <f>ROUND(I257*H257,2)</f>
        <v>0</v>
      </c>
      <c r="K257" s="189" t="s">
        <v>134</v>
      </c>
      <c r="L257" s="60"/>
      <c r="M257" s="194" t="s">
        <v>80</v>
      </c>
      <c r="N257" s="195" t="s">
        <v>52</v>
      </c>
      <c r="O257" s="41"/>
      <c r="P257" s="196">
        <f>O257*H257</f>
        <v>0</v>
      </c>
      <c r="Q257" s="196">
        <v>0</v>
      </c>
      <c r="R257" s="196">
        <f>Q257*H257</f>
        <v>0</v>
      </c>
      <c r="S257" s="196">
        <v>0</v>
      </c>
      <c r="T257" s="197">
        <f>S257*H257</f>
        <v>0</v>
      </c>
      <c r="AR257" s="22" t="s">
        <v>135</v>
      </c>
      <c r="AT257" s="22" t="s">
        <v>130</v>
      </c>
      <c r="AU257" s="22" t="s">
        <v>94</v>
      </c>
      <c r="AY257" s="22" t="s">
        <v>128</v>
      </c>
      <c r="BE257" s="198">
        <f>IF(N257="základní",J257,0)</f>
        <v>0</v>
      </c>
      <c r="BF257" s="198">
        <f>IF(N257="snížená",J257,0)</f>
        <v>0</v>
      </c>
      <c r="BG257" s="198">
        <f>IF(N257="zákl. přenesená",J257,0)</f>
        <v>0</v>
      </c>
      <c r="BH257" s="198">
        <f>IF(N257="sníž. přenesená",J257,0)</f>
        <v>0</v>
      </c>
      <c r="BI257" s="198">
        <f>IF(N257="nulová",J257,0)</f>
        <v>0</v>
      </c>
      <c r="BJ257" s="22" t="s">
        <v>87</v>
      </c>
      <c r="BK257" s="198">
        <f>ROUND(I257*H257,2)</f>
        <v>0</v>
      </c>
      <c r="BL257" s="22" t="s">
        <v>135</v>
      </c>
      <c r="BM257" s="22" t="s">
        <v>415</v>
      </c>
    </row>
    <row r="258" spans="2:47" s="1" customFormat="1" ht="67.5">
      <c r="B258" s="40"/>
      <c r="C258" s="62"/>
      <c r="D258" s="199" t="s">
        <v>137</v>
      </c>
      <c r="E258" s="62"/>
      <c r="F258" s="200" t="s">
        <v>416</v>
      </c>
      <c r="G258" s="62"/>
      <c r="H258" s="62"/>
      <c r="I258" s="158"/>
      <c r="J258" s="62"/>
      <c r="K258" s="62"/>
      <c r="L258" s="60"/>
      <c r="M258" s="201"/>
      <c r="N258" s="41"/>
      <c r="O258" s="41"/>
      <c r="P258" s="41"/>
      <c r="Q258" s="41"/>
      <c r="R258" s="41"/>
      <c r="S258" s="41"/>
      <c r="T258" s="77"/>
      <c r="AT258" s="22" t="s">
        <v>137</v>
      </c>
      <c r="AU258" s="22" t="s">
        <v>94</v>
      </c>
    </row>
    <row r="259" spans="2:63" s="10" customFormat="1" ht="29.85" customHeight="1">
      <c r="B259" s="171"/>
      <c r="C259" s="172"/>
      <c r="D259" s="173" t="s">
        <v>81</v>
      </c>
      <c r="E259" s="185" t="s">
        <v>417</v>
      </c>
      <c r="F259" s="185" t="s">
        <v>418</v>
      </c>
      <c r="G259" s="172"/>
      <c r="H259" s="172"/>
      <c r="I259" s="175"/>
      <c r="J259" s="186">
        <f>BK259</f>
        <v>0</v>
      </c>
      <c r="K259" s="172"/>
      <c r="L259" s="177"/>
      <c r="M259" s="178"/>
      <c r="N259" s="179"/>
      <c r="O259" s="179"/>
      <c r="P259" s="180">
        <f>SUM(P260:P261)</f>
        <v>0</v>
      </c>
      <c r="Q259" s="179"/>
      <c r="R259" s="180">
        <f>SUM(R260:R261)</f>
        <v>0</v>
      </c>
      <c r="S259" s="179"/>
      <c r="T259" s="181">
        <f>SUM(T260:T261)</f>
        <v>0</v>
      </c>
      <c r="AR259" s="182" t="s">
        <v>87</v>
      </c>
      <c r="AT259" s="183" t="s">
        <v>81</v>
      </c>
      <c r="AU259" s="183" t="s">
        <v>87</v>
      </c>
      <c r="AY259" s="182" t="s">
        <v>128</v>
      </c>
      <c r="BK259" s="184">
        <f>SUM(BK260:BK261)</f>
        <v>0</v>
      </c>
    </row>
    <row r="260" spans="2:65" s="1" customFormat="1" ht="38.25" customHeight="1">
      <c r="B260" s="40"/>
      <c r="C260" s="187" t="s">
        <v>419</v>
      </c>
      <c r="D260" s="187" t="s">
        <v>130</v>
      </c>
      <c r="E260" s="188" t="s">
        <v>420</v>
      </c>
      <c r="F260" s="189" t="s">
        <v>421</v>
      </c>
      <c r="G260" s="190" t="s">
        <v>206</v>
      </c>
      <c r="H260" s="191">
        <v>24.321</v>
      </c>
      <c r="I260" s="192"/>
      <c r="J260" s="193">
        <f>ROUND(I260*H260,2)</f>
        <v>0</v>
      </c>
      <c r="K260" s="189" t="s">
        <v>134</v>
      </c>
      <c r="L260" s="60"/>
      <c r="M260" s="194" t="s">
        <v>80</v>
      </c>
      <c r="N260" s="195" t="s">
        <v>52</v>
      </c>
      <c r="O260" s="41"/>
      <c r="P260" s="196">
        <f>O260*H260</f>
        <v>0</v>
      </c>
      <c r="Q260" s="196">
        <v>0</v>
      </c>
      <c r="R260" s="196">
        <f>Q260*H260</f>
        <v>0</v>
      </c>
      <c r="S260" s="196">
        <v>0</v>
      </c>
      <c r="T260" s="197">
        <f>S260*H260</f>
        <v>0</v>
      </c>
      <c r="AR260" s="22" t="s">
        <v>135</v>
      </c>
      <c r="AT260" s="22" t="s">
        <v>130</v>
      </c>
      <c r="AU260" s="22" t="s">
        <v>94</v>
      </c>
      <c r="AY260" s="22" t="s">
        <v>128</v>
      </c>
      <c r="BE260" s="198">
        <f>IF(N260="základní",J260,0)</f>
        <v>0</v>
      </c>
      <c r="BF260" s="198">
        <f>IF(N260="snížená",J260,0)</f>
        <v>0</v>
      </c>
      <c r="BG260" s="198">
        <f>IF(N260="zákl. přenesená",J260,0)</f>
        <v>0</v>
      </c>
      <c r="BH260" s="198">
        <f>IF(N260="sníž. přenesená",J260,0)</f>
        <v>0</v>
      </c>
      <c r="BI260" s="198">
        <f>IF(N260="nulová",J260,0)</f>
        <v>0</v>
      </c>
      <c r="BJ260" s="22" t="s">
        <v>87</v>
      </c>
      <c r="BK260" s="198">
        <f>ROUND(I260*H260,2)</f>
        <v>0</v>
      </c>
      <c r="BL260" s="22" t="s">
        <v>135</v>
      </c>
      <c r="BM260" s="22" t="s">
        <v>422</v>
      </c>
    </row>
    <row r="261" spans="2:47" s="1" customFormat="1" ht="54">
      <c r="B261" s="40"/>
      <c r="C261" s="62"/>
      <c r="D261" s="199" t="s">
        <v>137</v>
      </c>
      <c r="E261" s="62"/>
      <c r="F261" s="200" t="s">
        <v>423</v>
      </c>
      <c r="G261" s="62"/>
      <c r="H261" s="62"/>
      <c r="I261" s="158"/>
      <c r="J261" s="62"/>
      <c r="K261" s="62"/>
      <c r="L261" s="60"/>
      <c r="M261" s="244"/>
      <c r="N261" s="245"/>
      <c r="O261" s="245"/>
      <c r="P261" s="245"/>
      <c r="Q261" s="245"/>
      <c r="R261" s="245"/>
      <c r="S261" s="245"/>
      <c r="T261" s="246"/>
      <c r="AT261" s="22" t="s">
        <v>137</v>
      </c>
      <c r="AU261" s="22" t="s">
        <v>94</v>
      </c>
    </row>
    <row r="262" spans="2:12" s="1" customFormat="1" ht="6.95" customHeight="1">
      <c r="B262" s="55"/>
      <c r="C262" s="56"/>
      <c r="D262" s="56"/>
      <c r="E262" s="56"/>
      <c r="F262" s="56"/>
      <c r="G262" s="56"/>
      <c r="H262" s="56"/>
      <c r="I262" s="134"/>
      <c r="J262" s="56"/>
      <c r="K262" s="56"/>
      <c r="L262" s="60"/>
    </row>
  </sheetData>
  <sheetProtection password="CC35" sheet="1" objects="1" scenarios="1" formatColumns="0" formatRows="0" autoFilter="0"/>
  <autoFilter ref="C80:K261"/>
  <mergeCells count="7">
    <mergeCell ref="J47:J48"/>
    <mergeCell ref="E73:H73"/>
    <mergeCell ref="G1:H1"/>
    <mergeCell ref="L2:V2"/>
    <mergeCell ref="E7:H7"/>
    <mergeCell ref="E22:H22"/>
    <mergeCell ref="E43:H43"/>
  </mergeCells>
  <hyperlinks>
    <hyperlink ref="F1:G1" location="C2" display="1) Krycí list soupisu"/>
    <hyperlink ref="G1:H1" location="C50"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JIMU-NTB\jiri.muller</dc:creator>
  <cp:keywords/>
  <dc:description/>
  <cp:lastModifiedBy>Beránková Jiřina</cp:lastModifiedBy>
  <dcterms:created xsi:type="dcterms:W3CDTF">2017-09-30T13:35:38Z</dcterms:created>
  <dcterms:modified xsi:type="dcterms:W3CDTF">2017-10-12T11:36:33Z</dcterms:modified>
  <cp:category/>
  <cp:version/>
  <cp:contentType/>
  <cp:contentStatus/>
</cp:coreProperties>
</file>