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Rekapitulace stavby" sheetId="1" r:id="rId1"/>
    <sheet name="0062017 - Renovace (retop..." sheetId="2" r:id="rId2"/>
  </sheets>
  <definedNames>
    <definedName name="_xlnm.Print_Titles" localSheetId="1">'0062017 - Renovace (retop...'!$117:$117</definedName>
    <definedName name="_xlnm.Print_Titles" localSheetId="0">'Rekapitulace stavby'!$85:$85</definedName>
    <definedName name="_xlnm.Print_Area" localSheetId="1">'0062017 - Renovace (retop...'!$C$4:$Q$70,'0062017 - Renovace (retop...'!$C$76:$Q$102,'0062017 - Renovace (retop...'!$C$108:$Q$133</definedName>
    <definedName name="_xlnm.Print_Area" localSheetId="0">'Rekapitulace stavby'!$C$4:$AP$70,'Rekapitulace stavby'!$C$76:$AP$96</definedName>
  </definedNames>
  <calcPr calcId="145621"/>
</workbook>
</file>

<file path=xl/calcChain.xml><?xml version="1.0" encoding="utf-8"?>
<calcChain xmlns="http://schemas.openxmlformats.org/spreadsheetml/2006/main">
  <c r="N133" i="2" l="1"/>
  <c r="AY88" i="1"/>
  <c r="AX88" i="1"/>
  <c r="BI132" i="2"/>
  <c r="BH132" i="2"/>
  <c r="BG132" i="2"/>
  <c r="H33" i="2" s="1"/>
  <c r="BB88" i="1" s="1"/>
  <c r="BB87" i="1" s="1"/>
  <c r="BF132" i="2"/>
  <c r="AA132" i="2"/>
  <c r="AA131" i="2"/>
  <c r="Y132" i="2"/>
  <c r="Y131" i="2" s="1"/>
  <c r="W132" i="2"/>
  <c r="W131" i="2"/>
  <c r="BK132" i="2"/>
  <c r="BK131" i="2" s="1"/>
  <c r="N131" i="2" s="1"/>
  <c r="N92" i="2" s="1"/>
  <c r="N132" i="2"/>
  <c r="BE132" i="2"/>
  <c r="BI130" i="2"/>
  <c r="BH130" i="2"/>
  <c r="BG130" i="2"/>
  <c r="BF130" i="2"/>
  <c r="AA130" i="2"/>
  <c r="Y130" i="2"/>
  <c r="W130" i="2"/>
  <c r="BK130" i="2"/>
  <c r="N130" i="2"/>
  <c r="BE130" i="2"/>
  <c r="BI129" i="2"/>
  <c r="BH129" i="2"/>
  <c r="BG129" i="2"/>
  <c r="BF129" i="2"/>
  <c r="AA129" i="2"/>
  <c r="Y129" i="2"/>
  <c r="W129" i="2"/>
  <c r="BK129" i="2"/>
  <c r="N129" i="2"/>
  <c r="BE129" i="2" s="1"/>
  <c r="BI128" i="2"/>
  <c r="BH128" i="2"/>
  <c r="BG128" i="2"/>
  <c r="BF128" i="2"/>
  <c r="AA128" i="2"/>
  <c r="Y128" i="2"/>
  <c r="W128" i="2"/>
  <c r="BK128" i="2"/>
  <c r="N128" i="2"/>
  <c r="BE128" i="2"/>
  <c r="BI127" i="2"/>
  <c r="BH127" i="2"/>
  <c r="BG127" i="2"/>
  <c r="BF127" i="2"/>
  <c r="AA127" i="2"/>
  <c r="AA126" i="2" s="1"/>
  <c r="Y127" i="2"/>
  <c r="Y126" i="2"/>
  <c r="W127" i="2"/>
  <c r="W126" i="2" s="1"/>
  <c r="BK127" i="2"/>
  <c r="BK126" i="2"/>
  <c r="N126" i="2"/>
  <c r="N91" i="2" s="1"/>
  <c r="N127" i="2"/>
  <c r="BE127" i="2" s="1"/>
  <c r="BI125" i="2"/>
  <c r="BH125" i="2"/>
  <c r="BG125" i="2"/>
  <c r="BF125" i="2"/>
  <c r="AA125" i="2"/>
  <c r="AA124" i="2" s="1"/>
  <c r="Y125" i="2"/>
  <c r="Y124" i="2"/>
  <c r="W125" i="2"/>
  <c r="W124" i="2" s="1"/>
  <c r="BK125" i="2"/>
  <c r="BK124" i="2"/>
  <c r="N124" i="2"/>
  <c r="N90" i="2" s="1"/>
  <c r="N125" i="2"/>
  <c r="BE125" i="2" s="1"/>
  <c r="BI123" i="2"/>
  <c r="BH123" i="2"/>
  <c r="BG123" i="2"/>
  <c r="BF123" i="2"/>
  <c r="AA123" i="2"/>
  <c r="Y123" i="2"/>
  <c r="W123" i="2"/>
  <c r="BK123" i="2"/>
  <c r="N123" i="2"/>
  <c r="BE123" i="2" s="1"/>
  <c r="BI122" i="2"/>
  <c r="BH122" i="2"/>
  <c r="BG122" i="2"/>
  <c r="BF122" i="2"/>
  <c r="AA122" i="2"/>
  <c r="Y122" i="2"/>
  <c r="W122" i="2"/>
  <c r="BK122" i="2"/>
  <c r="N122" i="2"/>
  <c r="BE122" i="2"/>
  <c r="BI121" i="2"/>
  <c r="BH121" i="2"/>
  <c r="BG121" i="2"/>
  <c r="BF121" i="2"/>
  <c r="AA121" i="2"/>
  <c r="AA120" i="2" s="1"/>
  <c r="Y121" i="2"/>
  <c r="Y120" i="2" s="1"/>
  <c r="W121" i="2"/>
  <c r="W120" i="2" s="1"/>
  <c r="W119" i="2" s="1"/>
  <c r="W118" i="2" s="1"/>
  <c r="AU88" i="1" s="1"/>
  <c r="AU87" i="1" s="1"/>
  <c r="BK121" i="2"/>
  <c r="BK120" i="2" s="1"/>
  <c r="N121" i="2"/>
  <c r="BE121" i="2" s="1"/>
  <c r="F112" i="2"/>
  <c r="F110" i="2"/>
  <c r="BI100" i="2"/>
  <c r="BH100" i="2"/>
  <c r="BG100" i="2"/>
  <c r="BF100" i="2"/>
  <c r="BI99" i="2"/>
  <c r="BH99" i="2"/>
  <c r="BG99" i="2"/>
  <c r="BF99" i="2"/>
  <c r="BI98" i="2"/>
  <c r="BH98" i="2"/>
  <c r="BG98" i="2"/>
  <c r="BF98" i="2"/>
  <c r="BI97" i="2"/>
  <c r="BH97" i="2"/>
  <c r="BG97" i="2"/>
  <c r="BF97" i="2"/>
  <c r="H32" i="2" s="1"/>
  <c r="BA88" i="1" s="1"/>
  <c r="BA87" i="1" s="1"/>
  <c r="BI96" i="2"/>
  <c r="BH96" i="2"/>
  <c r="BG96" i="2"/>
  <c r="BF96" i="2"/>
  <c r="BI95" i="2"/>
  <c r="H35" i="2" s="1"/>
  <c r="BD88" i="1" s="1"/>
  <c r="BD87" i="1" s="1"/>
  <c r="W35" i="1" s="1"/>
  <c r="BH95" i="2"/>
  <c r="H34" i="2" s="1"/>
  <c r="BC88" i="1" s="1"/>
  <c r="BC87" i="1" s="1"/>
  <c r="BG95" i="2"/>
  <c r="BF95" i="2"/>
  <c r="F80" i="2"/>
  <c r="F78" i="2"/>
  <c r="O20" i="2"/>
  <c r="E20" i="2"/>
  <c r="M115" i="2" s="1"/>
  <c r="O19" i="2"/>
  <c r="O17" i="2"/>
  <c r="E17" i="2"/>
  <c r="M114" i="2" s="1"/>
  <c r="M82" i="2"/>
  <c r="O16" i="2"/>
  <c r="O14" i="2"/>
  <c r="E14" i="2"/>
  <c r="F115" i="2"/>
  <c r="F83" i="2"/>
  <c r="O13" i="2"/>
  <c r="O11" i="2"/>
  <c r="E11" i="2"/>
  <c r="F82" i="2" s="1"/>
  <c r="F114" i="2"/>
  <c r="O10" i="2"/>
  <c r="O8" i="2"/>
  <c r="M80" i="2" s="1"/>
  <c r="M112" i="2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BK119" i="2" l="1"/>
  <c r="N120" i="2"/>
  <c r="N89" i="2" s="1"/>
  <c r="W32" i="1"/>
  <c r="AW87" i="1"/>
  <c r="AK32" i="1" s="1"/>
  <c r="AX87" i="1"/>
  <c r="W33" i="1"/>
  <c r="Y119" i="2"/>
  <c r="Y118" i="2" s="1"/>
  <c r="AY87" i="1"/>
  <c r="W34" i="1"/>
  <c r="AA119" i="2"/>
  <c r="AA118" i="2" s="1"/>
  <c r="M83" i="2"/>
  <c r="M32" i="2"/>
  <c r="AW88" i="1" s="1"/>
  <c r="N119" i="2" l="1"/>
  <c r="N88" i="2" s="1"/>
  <c r="BK118" i="2"/>
  <c r="N118" i="2" s="1"/>
  <c r="N87" i="2" s="1"/>
  <c r="N99" i="2" l="1"/>
  <c r="BE99" i="2" s="1"/>
  <c r="N97" i="2"/>
  <c r="BE97" i="2" s="1"/>
  <c r="M26" i="2"/>
  <c r="N98" i="2"/>
  <c r="BE98" i="2" s="1"/>
  <c r="N96" i="2"/>
  <c r="BE96" i="2" s="1"/>
  <c r="N100" i="2"/>
  <c r="BE100" i="2" s="1"/>
  <c r="N95" i="2"/>
  <c r="BE95" i="2" l="1"/>
  <c r="N94" i="2"/>
  <c r="M27" i="2" l="1"/>
  <c r="L102" i="2"/>
  <c r="H31" i="2"/>
  <c r="AZ88" i="1" s="1"/>
  <c r="AZ87" i="1" s="1"/>
  <c r="M31" i="2"/>
  <c r="AV88" i="1" s="1"/>
  <c r="AT88" i="1" s="1"/>
  <c r="AV87" i="1" l="1"/>
  <c r="AS88" i="1"/>
  <c r="AS87" i="1" s="1"/>
  <c r="M29" i="2"/>
  <c r="AT87" i="1" l="1"/>
  <c r="AG88" i="1"/>
  <c r="L37" i="2"/>
  <c r="AN88" i="1" l="1"/>
  <c r="AG87" i="1"/>
  <c r="AK26" i="1" l="1"/>
  <c r="AG91" i="1"/>
  <c r="AG94" i="1"/>
  <c r="AN87" i="1"/>
  <c r="AG93" i="1"/>
  <c r="AG92" i="1"/>
  <c r="CD94" i="1" l="1"/>
  <c r="AV94" i="1"/>
  <c r="BY94" i="1" s="1"/>
  <c r="AN94" i="1"/>
  <c r="CD92" i="1"/>
  <c r="AV92" i="1"/>
  <c r="BY92" i="1" s="1"/>
  <c r="AV93" i="1"/>
  <c r="BY93" i="1" s="1"/>
  <c r="CD93" i="1"/>
  <c r="CD91" i="1"/>
  <c r="AV91" i="1"/>
  <c r="BY91" i="1" s="1"/>
  <c r="AG90" i="1"/>
  <c r="AN91" i="1"/>
  <c r="W31" i="1" l="1"/>
  <c r="AK27" i="1"/>
  <c r="AK29" i="1" s="1"/>
  <c r="AK37" i="1" s="1"/>
  <c r="AG96" i="1"/>
  <c r="AK31" i="1"/>
  <c r="AN93" i="1"/>
  <c r="AN92" i="1"/>
  <c r="AN90" i="1" s="1"/>
  <c r="AN96" i="1" s="1"/>
</calcChain>
</file>

<file path=xl/sharedStrings.xml><?xml version="1.0" encoding="utf-8"?>
<sst xmlns="http://schemas.openxmlformats.org/spreadsheetml/2006/main" count="454" uniqueCount="176">
  <si>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</si>
  <si>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</si>
  <si>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</si>
  <si>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</si>
  <si>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</si>
  <si>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</si>
  <si>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</si>
  <si>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</si>
  <si>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</si>
  <si>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</si>
  <si>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</si>
  <si>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</si>
  <si>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</si>
  <si>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</si>
  <si>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</si>
  <si>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</si>
  <si>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</si>
  <si>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0062017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</si>
  <si>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</si>
  <si>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</si>
  <si>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Renovace (retoping) atletické dráhy - Lovosice</t>
  </si>
  <si>
    <t>JKSO:</t>
  </si>
  <si>
    <t/>
  </si>
  <si>
    <t>CC-CZ:</t>
  </si>
  <si>
    <t>Místo:</t>
  </si>
  <si>
    <t>Lovosice</t>
  </si>
  <si>
    <t>Datum:</t>
  </si>
  <si>
    <t>7. 11. 2017</t>
  </si>
  <si>
    <t>Objednatel:</t>
  </si>
  <si>
    <t>IČ:</t>
  </si>
  <si>
    <t xml:space="preserve"> 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</si>
  <si>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</si>
  <si>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</si>
  <si>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</si>
  <si>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</si>
  <si>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</si>
  <si>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</si>
  <si>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</si>
  <si>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</si>
  <si>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</si>
  <si>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</si>
  <si>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</si>
  <si>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</si>
  <si>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</si>
  <si>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</si>
  <si>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</si>
  <si>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</si>
  <si>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</si>
  <si>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</si>
  <si>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</si>
  <si>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</si>
  <si>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</si>
  <si>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</si>
  <si>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</si>
  <si>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</si>
  <si>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</si>
  <si>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</si>
  <si>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</si>
  <si>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</si>
  <si>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</si>
  <si>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</si>
  <si>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</si>
  <si>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</si>
  <si>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</si>
  <si>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</si>
  <si>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</si>
  <si>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</si>
  <si>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</si>
  <si>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</si>
  <si>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</si>
  <si>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</si>
  <si>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</si>
  <si>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</si>
  <si>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</si>
  <si>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</si>
  <si>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</si>
  <si>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</si>
  <si>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</si>
  <si>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</si>
  <si>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{6f5bedbe-d9d5-4846-a2ee-5de352ba66d2}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</si>
  <si>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</si>
  <si>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</si>
  <si>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</si>
  <si>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</si>
  <si>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</si>
  <si>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</si>
  <si>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</si>
  <si>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</si>
  <si>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</si>
  <si>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</si>
  <si>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</si>
  <si>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</si>
  <si>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</si>
  <si>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</si>
  <si>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</si>
  <si>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</si>
  <si>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</si>
  <si>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</si>
  <si>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</si>
  <si>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</si>
  <si>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</si>
  <si>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</si>
  <si>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</si>
  <si>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</si>
  <si>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</si>
  <si>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</si>
  <si>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</si>
  <si>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</si>
  <si>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</si>
  <si>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</si>
  <si>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</si>
  <si>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</si>
  <si>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</si>
  <si>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</si>
  <si>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</si>
  <si>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</si>
  <si>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</si>
  <si>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</si>
  <si>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</si>
  <si>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</si>
  <si>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</si>
  <si>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</si>
  <si>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</si>
  <si>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</si>
  <si>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</si>
  <si>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</si>
  <si>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</si>
  <si>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</si>
  <si>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</si>
  <si>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</si>
  <si>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</si>
  <si>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</si>
  <si>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</si>
  <si>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</si>
  <si>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</si>
  <si>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13</t>
  </si>
  <si>
    <t>K</t>
  </si>
  <si>
    <t>579211111</t>
  </si>
  <si>
    <t>Ručně litý pryžový povrch 1-vrstvý tl 13 mm 1 základní barva s impregnací na beton do 300 m2 - oprava kpl vrstvy vč. likvidace narušených částí</t>
  </si>
  <si>
    <t>m2</t>
  </si>
  <si>
    <t>4</t>
  </si>
  <si>
    <t>-1410318159</t>
  </si>
  <si>
    <t>579291111</t>
  </si>
  <si>
    <t>Lajnování venkovního litého pryžového povrchu elastickým lakem v různé barevnosti</t>
  </si>
  <si>
    <t>m</t>
  </si>
  <si>
    <t>-1052559758</t>
  </si>
  <si>
    <t>5</t>
  </si>
  <si>
    <t>589117113R</t>
  </si>
  <si>
    <t>Udržování krytů ploch litých tl do 2 mm pro tělovýchovu - retoping vrchní vrstvy v základní červené barvě</t>
  </si>
  <si>
    <t>1353312062</t>
  </si>
  <si>
    <t>7</t>
  </si>
  <si>
    <t>952905221</t>
  </si>
  <si>
    <t>Očištění povrchu od nánosu nečistot tlakovou vodou vč. zakrytí obvodových obrubníků a žlabů</t>
  </si>
  <si>
    <t>1559009844</t>
  </si>
  <si>
    <t>9</t>
  </si>
  <si>
    <t>997221551</t>
  </si>
  <si>
    <t>Vodorovná doprava suti ze sypkých materiálů do 1 km</t>
  </si>
  <si>
    <t>t</t>
  </si>
  <si>
    <t>1833376335</t>
  </si>
  <si>
    <t>10</t>
  </si>
  <si>
    <t>997221559</t>
  </si>
  <si>
    <t>Příplatek ZKD 1 km u vodorovné dopravy suti ze sypkých materiálů</t>
  </si>
  <si>
    <t>1002796337</t>
  </si>
  <si>
    <t>11</t>
  </si>
  <si>
    <t>997221611</t>
  </si>
  <si>
    <t>Nakládání suti na dopravní prostředky pro vodorovnou dopravu</t>
  </si>
  <si>
    <t>1226868263</t>
  </si>
  <si>
    <t>12</t>
  </si>
  <si>
    <t>997221855</t>
  </si>
  <si>
    <t>Poplatek za uložení odpadu zeminy a kameniva na skládce (skládkovné)</t>
  </si>
  <si>
    <t>1881373015</t>
  </si>
  <si>
    <t>998222012</t>
  </si>
  <si>
    <t>Přesun hmot pro tělovýchovné plochy</t>
  </si>
  <si>
    <t>-992271232</t>
  </si>
  <si>
    <t>VP - Vícepráce</t>
  </si>
  <si>
    <t>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</si>
</sst>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4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4" fillId="0" borderId="0" xfId="0" applyFont="1" applyAlignment="1">
      <alignment horizontal="left" vertical="center"/>
    </xf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8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9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0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0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4" fontId="27" fillId="0" borderId="17" xfId="0" applyNumberFormat="1" applyFont="1" applyBorder="1" applyAlignment="1" applyProtection="1">
      <alignment vertical="center"/>
    </xf>
    <xf numFmtId="166" fontId="27" fillId="0" borderId="17" xfId="0" applyNumberFormat="1" applyFont="1" applyBorder="1" applyAlignment="1" applyProtection="1">
      <alignment vertical="center"/>
    </xf>
    <xf numFmtId="4" fontId="27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 applyProtection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 applyProtection="1">
      <alignment vertical="center"/>
    </xf>
    <xf numFmtId="0" fontId="23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5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0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0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9" fillId="0" borderId="0" xfId="0" applyNumberFormat="1" applyFont="1" applyBorder="1" applyAlignment="1" applyProtection="1">
      <alignment vertical="center"/>
    </xf>
    <xf numFmtId="4" fontId="18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4" fontId="26" fillId="0" borderId="0" xfId="0" applyNumberFormat="1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horizontal="right" vertical="center"/>
    </xf>
    <xf numFmtId="4" fontId="23" fillId="0" borderId="0" xfId="0" applyNumberFormat="1" applyFont="1" applyBorder="1" applyAlignment="1" applyProtection="1">
      <alignment vertical="center"/>
    </xf>
    <xf numFmtId="4" fontId="23" fillId="6" borderId="0" xfId="0" applyNumberFormat="1" applyFont="1" applyFill="1" applyBorder="1" applyAlignment="1" applyProtection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 applyProtection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4" fontId="23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R2" s="213" t="s">
        <v>8</v>
      </c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70" t="s">
        <v>12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4" t="s">
        <v>17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25"/>
      <c r="AQ5" s="23"/>
      <c r="BE5" s="172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76" t="s">
        <v>20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25"/>
      <c r="AQ6" s="23"/>
      <c r="BE6" s="173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22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23</v>
      </c>
      <c r="AL7" s="25"/>
      <c r="AM7" s="25"/>
      <c r="AN7" s="27" t="s">
        <v>22</v>
      </c>
      <c r="AO7" s="25"/>
      <c r="AP7" s="25"/>
      <c r="AQ7" s="23"/>
      <c r="BE7" s="173"/>
      <c r="BS7" s="18" t="s">
        <v>9</v>
      </c>
    </row>
    <row r="8" spans="1:73" ht="14.45" customHeight="1">
      <c r="B8" s="22"/>
      <c r="C8" s="25"/>
      <c r="D8" s="29" t="s">
        <v>24</v>
      </c>
      <c r="E8" s="25"/>
      <c r="F8" s="25"/>
      <c r="G8" s="25"/>
      <c r="H8" s="25"/>
      <c r="I8" s="25"/>
      <c r="J8" s="25"/>
      <c r="K8" s="27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26</v>
      </c>
      <c r="AL8" s="25"/>
      <c r="AM8" s="25"/>
      <c r="AN8" s="30" t="s">
        <v>27</v>
      </c>
      <c r="AO8" s="25"/>
      <c r="AP8" s="25"/>
      <c r="AQ8" s="23"/>
      <c r="BE8" s="173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3"/>
      <c r="BS9" s="18" t="s">
        <v>9</v>
      </c>
    </row>
    <row r="10" spans="1:73" ht="14.45" customHeight="1">
      <c r="B10" s="22"/>
      <c r="C10" s="25"/>
      <c r="D10" s="29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29</v>
      </c>
      <c r="AL10" s="25"/>
      <c r="AM10" s="25"/>
      <c r="AN10" s="27" t="s">
        <v>22</v>
      </c>
      <c r="AO10" s="25"/>
      <c r="AP10" s="25"/>
      <c r="AQ10" s="23"/>
      <c r="BE10" s="173"/>
      <c r="BS10" s="18" t="s">
        <v>9</v>
      </c>
    </row>
    <row r="11" spans="1:73" ht="18.399999999999999" customHeight="1">
      <c r="B11" s="22"/>
      <c r="C11" s="25"/>
      <c r="D11" s="25"/>
      <c r="E11" s="27" t="s">
        <v>30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31</v>
      </c>
      <c r="AL11" s="25"/>
      <c r="AM11" s="25"/>
      <c r="AN11" s="27" t="s">
        <v>22</v>
      </c>
      <c r="AO11" s="25"/>
      <c r="AP11" s="25"/>
      <c r="AQ11" s="23"/>
      <c r="BE11" s="173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3"/>
      <c r="BS12" s="18" t="s">
        <v>9</v>
      </c>
    </row>
    <row r="13" spans="1:73" ht="14.45" customHeight="1">
      <c r="B13" s="22"/>
      <c r="C13" s="25"/>
      <c r="D13" s="29" t="s">
        <v>32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29</v>
      </c>
      <c r="AL13" s="25"/>
      <c r="AM13" s="25"/>
      <c r="AN13" s="31" t="s">
        <v>33</v>
      </c>
      <c r="AO13" s="25"/>
      <c r="AP13" s="25"/>
      <c r="AQ13" s="23"/>
      <c r="BE13" s="173"/>
      <c r="BS13" s="18" t="s">
        <v>9</v>
      </c>
    </row>
    <row r="14" spans="1:73">
      <c r="B14" s="22"/>
      <c r="C14" s="25"/>
      <c r="D14" s="25"/>
      <c r="E14" s="177" t="s">
        <v>33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9" t="s">
        <v>31</v>
      </c>
      <c r="AL14" s="25"/>
      <c r="AM14" s="25"/>
      <c r="AN14" s="31" t="s">
        <v>33</v>
      </c>
      <c r="AO14" s="25"/>
      <c r="AP14" s="25"/>
      <c r="AQ14" s="23"/>
      <c r="BE14" s="173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3"/>
      <c r="BS15" s="18" t="s">
        <v>6</v>
      </c>
    </row>
    <row r="16" spans="1:73" ht="14.45" customHeight="1">
      <c r="B16" s="22"/>
      <c r="C16" s="25"/>
      <c r="D16" s="29" t="s">
        <v>34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29</v>
      </c>
      <c r="AL16" s="25"/>
      <c r="AM16" s="25"/>
      <c r="AN16" s="27" t="s">
        <v>22</v>
      </c>
      <c r="AO16" s="25"/>
      <c r="AP16" s="25"/>
      <c r="AQ16" s="23"/>
      <c r="BE16" s="173"/>
      <c r="BS16" s="18" t="s">
        <v>6</v>
      </c>
    </row>
    <row r="17" spans="2:71" ht="18.399999999999999" customHeight="1">
      <c r="B17" s="22"/>
      <c r="C17" s="25"/>
      <c r="D17" s="25"/>
      <c r="E17" s="27" t="s">
        <v>30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31</v>
      </c>
      <c r="AL17" s="25"/>
      <c r="AM17" s="25"/>
      <c r="AN17" s="27" t="s">
        <v>22</v>
      </c>
      <c r="AO17" s="25"/>
      <c r="AP17" s="25"/>
      <c r="AQ17" s="23"/>
      <c r="BE17" s="173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3"/>
      <c r="BS18" s="18" t="s">
        <v>9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29</v>
      </c>
      <c r="AL19" s="25"/>
      <c r="AM19" s="25"/>
      <c r="AN19" s="27" t="s">
        <v>22</v>
      </c>
      <c r="AO19" s="25"/>
      <c r="AP19" s="25"/>
      <c r="AQ19" s="23"/>
      <c r="BE19" s="173"/>
      <c r="BS19" s="18" t="s">
        <v>9</v>
      </c>
    </row>
    <row r="20" spans="2:71" ht="18.399999999999999" customHeight="1">
      <c r="B20" s="22"/>
      <c r="C20" s="25"/>
      <c r="D20" s="25"/>
      <c r="E20" s="27" t="s">
        <v>30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31</v>
      </c>
      <c r="AL20" s="25"/>
      <c r="AM20" s="25"/>
      <c r="AN20" s="27" t="s">
        <v>22</v>
      </c>
      <c r="AO20" s="25"/>
      <c r="AP20" s="25"/>
      <c r="AQ20" s="23"/>
      <c r="BE20" s="173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3"/>
    </row>
    <row r="22" spans="2:71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3"/>
    </row>
    <row r="23" spans="2:71" ht="16.5" customHeight="1">
      <c r="B23" s="22"/>
      <c r="C23" s="25"/>
      <c r="D23" s="25"/>
      <c r="E23" s="179" t="s">
        <v>22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25"/>
      <c r="AP23" s="25"/>
      <c r="AQ23" s="23"/>
      <c r="BE23" s="173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3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3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80">
        <f>ROUND(AG87,2)</f>
        <v>0</v>
      </c>
      <c r="AL26" s="175"/>
      <c r="AM26" s="175"/>
      <c r="AN26" s="175"/>
      <c r="AO26" s="175"/>
      <c r="AP26" s="25"/>
      <c r="AQ26" s="23"/>
      <c r="BE26" s="173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80">
        <f>ROUND(AG90,2)</f>
        <v>0</v>
      </c>
      <c r="AL27" s="180"/>
      <c r="AM27" s="180"/>
      <c r="AN27" s="180"/>
      <c r="AO27" s="180"/>
      <c r="AP27" s="25"/>
      <c r="AQ27" s="23"/>
      <c r="BE27" s="173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3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1">
        <f>ROUND(AK26+AK27,2)</f>
        <v>0</v>
      </c>
      <c r="AL29" s="182"/>
      <c r="AM29" s="182"/>
      <c r="AN29" s="182"/>
      <c r="AO29" s="182"/>
      <c r="AP29" s="35"/>
      <c r="AQ29" s="36"/>
      <c r="BE29" s="173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3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83">
        <v>0.21</v>
      </c>
      <c r="M31" s="184"/>
      <c r="N31" s="184"/>
      <c r="O31" s="184"/>
      <c r="P31" s="40"/>
      <c r="Q31" s="40"/>
      <c r="R31" s="40"/>
      <c r="S31" s="40"/>
      <c r="T31" s="43" t="s">
        <v>43</v>
      </c>
      <c r="U31" s="40"/>
      <c r="V31" s="40"/>
      <c r="W31" s="185">
        <f>ROUND(AZ87+SUM(CD91:CD95),2)</f>
        <v>0</v>
      </c>
      <c r="X31" s="184"/>
      <c r="Y31" s="184"/>
      <c r="Z31" s="184"/>
      <c r="AA31" s="184"/>
      <c r="AB31" s="184"/>
      <c r="AC31" s="184"/>
      <c r="AD31" s="184"/>
      <c r="AE31" s="184"/>
      <c r="AF31" s="40"/>
      <c r="AG31" s="40"/>
      <c r="AH31" s="40"/>
      <c r="AI31" s="40"/>
      <c r="AJ31" s="40"/>
      <c r="AK31" s="185">
        <f>ROUND(AV87+SUM(BY91:BY95),2)</f>
        <v>0</v>
      </c>
      <c r="AL31" s="184"/>
      <c r="AM31" s="184"/>
      <c r="AN31" s="184"/>
      <c r="AO31" s="184"/>
      <c r="AP31" s="40"/>
      <c r="AQ31" s="44"/>
      <c r="BE31" s="173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83">
        <v>0.15</v>
      </c>
      <c r="M32" s="184"/>
      <c r="N32" s="184"/>
      <c r="O32" s="184"/>
      <c r="P32" s="40"/>
      <c r="Q32" s="40"/>
      <c r="R32" s="40"/>
      <c r="S32" s="40"/>
      <c r="T32" s="43" t="s">
        <v>43</v>
      </c>
      <c r="U32" s="40"/>
      <c r="V32" s="40"/>
      <c r="W32" s="185">
        <f>ROUND(BA87+SUM(CE91:CE95),2)</f>
        <v>0</v>
      </c>
      <c r="X32" s="184"/>
      <c r="Y32" s="184"/>
      <c r="Z32" s="184"/>
      <c r="AA32" s="184"/>
      <c r="AB32" s="184"/>
      <c r="AC32" s="184"/>
      <c r="AD32" s="184"/>
      <c r="AE32" s="184"/>
      <c r="AF32" s="40"/>
      <c r="AG32" s="40"/>
      <c r="AH32" s="40"/>
      <c r="AI32" s="40"/>
      <c r="AJ32" s="40"/>
      <c r="AK32" s="185">
        <f>ROUND(AW87+SUM(BZ91:BZ95),2)</f>
        <v>0</v>
      </c>
      <c r="AL32" s="184"/>
      <c r="AM32" s="184"/>
      <c r="AN32" s="184"/>
      <c r="AO32" s="184"/>
      <c r="AP32" s="40"/>
      <c r="AQ32" s="44"/>
      <c r="BE32" s="173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83">
        <v>0.21</v>
      </c>
      <c r="M33" s="184"/>
      <c r="N33" s="184"/>
      <c r="O33" s="184"/>
      <c r="P33" s="40"/>
      <c r="Q33" s="40"/>
      <c r="R33" s="40"/>
      <c r="S33" s="40"/>
      <c r="T33" s="43" t="s">
        <v>43</v>
      </c>
      <c r="U33" s="40"/>
      <c r="V33" s="40"/>
      <c r="W33" s="185">
        <f>ROUND(BB87+SUM(CF91:CF95),2)</f>
        <v>0</v>
      </c>
      <c r="X33" s="184"/>
      <c r="Y33" s="184"/>
      <c r="Z33" s="184"/>
      <c r="AA33" s="184"/>
      <c r="AB33" s="184"/>
      <c r="AC33" s="184"/>
      <c r="AD33" s="184"/>
      <c r="AE33" s="184"/>
      <c r="AF33" s="40"/>
      <c r="AG33" s="40"/>
      <c r="AH33" s="40"/>
      <c r="AI33" s="40"/>
      <c r="AJ33" s="40"/>
      <c r="AK33" s="185">
        <v>0</v>
      </c>
      <c r="AL33" s="184"/>
      <c r="AM33" s="184"/>
      <c r="AN33" s="184"/>
      <c r="AO33" s="184"/>
      <c r="AP33" s="40"/>
      <c r="AQ33" s="44"/>
      <c r="BE33" s="173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83">
        <v>0.15</v>
      </c>
      <c r="M34" s="184"/>
      <c r="N34" s="184"/>
      <c r="O34" s="184"/>
      <c r="P34" s="40"/>
      <c r="Q34" s="40"/>
      <c r="R34" s="40"/>
      <c r="S34" s="40"/>
      <c r="T34" s="43" t="s">
        <v>43</v>
      </c>
      <c r="U34" s="40"/>
      <c r="V34" s="40"/>
      <c r="W34" s="185">
        <f>ROUND(BC87+SUM(CG91:CG95),2)</f>
        <v>0</v>
      </c>
      <c r="X34" s="184"/>
      <c r="Y34" s="184"/>
      <c r="Z34" s="184"/>
      <c r="AA34" s="184"/>
      <c r="AB34" s="184"/>
      <c r="AC34" s="184"/>
      <c r="AD34" s="184"/>
      <c r="AE34" s="184"/>
      <c r="AF34" s="40"/>
      <c r="AG34" s="40"/>
      <c r="AH34" s="40"/>
      <c r="AI34" s="40"/>
      <c r="AJ34" s="40"/>
      <c r="AK34" s="185">
        <v>0</v>
      </c>
      <c r="AL34" s="184"/>
      <c r="AM34" s="184"/>
      <c r="AN34" s="184"/>
      <c r="AO34" s="184"/>
      <c r="AP34" s="40"/>
      <c r="AQ34" s="44"/>
      <c r="BE34" s="173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83">
        <v>0</v>
      </c>
      <c r="M35" s="184"/>
      <c r="N35" s="184"/>
      <c r="O35" s="184"/>
      <c r="P35" s="40"/>
      <c r="Q35" s="40"/>
      <c r="R35" s="40"/>
      <c r="S35" s="40"/>
      <c r="T35" s="43" t="s">
        <v>43</v>
      </c>
      <c r="U35" s="40"/>
      <c r="V35" s="40"/>
      <c r="W35" s="185">
        <f>ROUND(BD87+SUM(CH91:CH95),2)</f>
        <v>0</v>
      </c>
      <c r="X35" s="184"/>
      <c r="Y35" s="184"/>
      <c r="Z35" s="184"/>
      <c r="AA35" s="184"/>
      <c r="AB35" s="184"/>
      <c r="AC35" s="184"/>
      <c r="AD35" s="184"/>
      <c r="AE35" s="184"/>
      <c r="AF35" s="40"/>
      <c r="AG35" s="40"/>
      <c r="AH35" s="40"/>
      <c r="AI35" s="40"/>
      <c r="AJ35" s="40"/>
      <c r="AK35" s="185">
        <v>0</v>
      </c>
      <c r="AL35" s="184"/>
      <c r="AM35" s="184"/>
      <c r="AN35" s="184"/>
      <c r="AO35" s="184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86" t="s">
        <v>50</v>
      </c>
      <c r="Y37" s="187"/>
      <c r="Z37" s="187"/>
      <c r="AA37" s="187"/>
      <c r="AB37" s="187"/>
      <c r="AC37" s="47"/>
      <c r="AD37" s="47"/>
      <c r="AE37" s="47"/>
      <c r="AF37" s="47"/>
      <c r="AG37" s="47"/>
      <c r="AH37" s="47"/>
      <c r="AI37" s="47"/>
      <c r="AJ37" s="47"/>
      <c r="AK37" s="188">
        <f>SUM(AK29:AK35)</f>
        <v>0</v>
      </c>
      <c r="AL37" s="187"/>
      <c r="AM37" s="187"/>
      <c r="AN37" s="187"/>
      <c r="AO37" s="189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70" t="s">
        <v>57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  <c r="AF76" s="171"/>
      <c r="AG76" s="171"/>
      <c r="AH76" s="171"/>
      <c r="AI76" s="171"/>
      <c r="AJ76" s="171"/>
      <c r="AK76" s="171"/>
      <c r="AL76" s="171"/>
      <c r="AM76" s="171"/>
      <c r="AN76" s="171"/>
      <c r="AO76" s="171"/>
      <c r="AP76" s="171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0062017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90" t="str">
        <f>K6</f>
        <v>Renovace (retoping) atletické dráhy - Lovosice</v>
      </c>
      <c r="M78" s="191"/>
      <c r="N78" s="191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24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Lovosice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26</v>
      </c>
      <c r="AJ80" s="35"/>
      <c r="AK80" s="35"/>
      <c r="AL80" s="35"/>
      <c r="AM80" s="72" t="str">
        <f>IF(AN8= "","",AN8)</f>
        <v>7. 11. 2017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28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 xml:space="preserve"> 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34</v>
      </c>
      <c r="AJ82" s="35"/>
      <c r="AK82" s="35"/>
      <c r="AL82" s="35"/>
      <c r="AM82" s="192" t="str">
        <f>IF(E17="","",E17)</f>
        <v xml:space="preserve"> </v>
      </c>
      <c r="AN82" s="192"/>
      <c r="AO82" s="192"/>
      <c r="AP82" s="192"/>
      <c r="AQ82" s="36"/>
      <c r="AS82" s="193" t="s">
        <v>58</v>
      </c>
      <c r="AT82" s="194"/>
      <c r="AU82" s="73"/>
      <c r="AV82" s="73"/>
      <c r="AW82" s="73"/>
      <c r="AX82" s="73"/>
      <c r="AY82" s="73"/>
      <c r="AZ82" s="73"/>
      <c r="BA82" s="73"/>
      <c r="BB82" s="73"/>
      <c r="BC82" s="73"/>
      <c r="BD82" s="74"/>
    </row>
    <row r="83" spans="1:89" s="1" customFormat="1">
      <c r="B83" s="34"/>
      <c r="C83" s="29" t="s">
        <v>32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92" t="str">
        <f>IF(E20="","",E20)</f>
        <v xml:space="preserve"> </v>
      </c>
      <c r="AN83" s="192"/>
      <c r="AO83" s="192"/>
      <c r="AP83" s="192"/>
      <c r="AQ83" s="36"/>
      <c r="AS83" s="195"/>
      <c r="AT83" s="196"/>
      <c r="AU83" s="75"/>
      <c r="AV83" s="75"/>
      <c r="AW83" s="75"/>
      <c r="AX83" s="75"/>
      <c r="AY83" s="75"/>
      <c r="AZ83" s="75"/>
      <c r="BA83" s="75"/>
      <c r="BB83" s="75"/>
      <c r="BC83" s="75"/>
      <c r="BD83" s="76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7"/>
      <c r="AT84" s="198"/>
      <c r="AU84" s="35"/>
      <c r="AV84" s="35"/>
      <c r="AW84" s="35"/>
      <c r="AX84" s="35"/>
      <c r="AY84" s="35"/>
      <c r="AZ84" s="35"/>
      <c r="BA84" s="35"/>
      <c r="BB84" s="35"/>
      <c r="BC84" s="35"/>
      <c r="BD84" s="77"/>
    </row>
    <row r="85" spans="1:89" s="1" customFormat="1" ht="29.25" customHeight="1">
      <c r="B85" s="34"/>
      <c r="C85" s="199" t="s">
        <v>59</v>
      </c>
      <c r="D85" s="200"/>
      <c r="E85" s="200"/>
      <c r="F85" s="200"/>
      <c r="G85" s="200"/>
      <c r="H85" s="78"/>
      <c r="I85" s="201" t="s">
        <v>60</v>
      </c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1" t="s">
        <v>61</v>
      </c>
      <c r="AH85" s="200"/>
      <c r="AI85" s="200"/>
      <c r="AJ85" s="200"/>
      <c r="AK85" s="200"/>
      <c r="AL85" s="200"/>
      <c r="AM85" s="200"/>
      <c r="AN85" s="201" t="s">
        <v>62</v>
      </c>
      <c r="AO85" s="200"/>
      <c r="AP85" s="202"/>
      <c r="AQ85" s="36"/>
      <c r="AS85" s="79" t="s">
        <v>63</v>
      </c>
      <c r="AT85" s="80" t="s">
        <v>64</v>
      </c>
      <c r="AU85" s="80" t="s">
        <v>65</v>
      </c>
      <c r="AV85" s="80" t="s">
        <v>66</v>
      </c>
      <c r="AW85" s="80" t="s">
        <v>67</v>
      </c>
      <c r="AX85" s="80" t="s">
        <v>68</v>
      </c>
      <c r="AY85" s="80" t="s">
        <v>69</v>
      </c>
      <c r="AZ85" s="80" t="s">
        <v>70</v>
      </c>
      <c r="BA85" s="80" t="s">
        <v>71</v>
      </c>
      <c r="BB85" s="80" t="s">
        <v>72</v>
      </c>
      <c r="BC85" s="80" t="s">
        <v>73</v>
      </c>
      <c r="BD85" s="81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82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83" t="s">
        <v>75</v>
      </c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210">
        <f>ROUND(AG88,2)</f>
        <v>0</v>
      </c>
      <c r="AH87" s="210"/>
      <c r="AI87" s="210"/>
      <c r="AJ87" s="210"/>
      <c r="AK87" s="210"/>
      <c r="AL87" s="210"/>
      <c r="AM87" s="210"/>
      <c r="AN87" s="211">
        <f>SUM(AG87,AT87)</f>
        <v>0</v>
      </c>
      <c r="AO87" s="211"/>
      <c r="AP87" s="211"/>
      <c r="AQ87" s="70"/>
      <c r="AS87" s="85">
        <f>ROUND(AS88,2)</f>
        <v>0</v>
      </c>
      <c r="AT87" s="86">
        <f>ROUND(SUM(AV87:AW87),2)</f>
        <v>0</v>
      </c>
      <c r="AU87" s="87">
        <f>ROUND(AU88,5)</f>
        <v>0</v>
      </c>
      <c r="AV87" s="86">
        <f>ROUND(AZ87*L31,2)</f>
        <v>0</v>
      </c>
      <c r="AW87" s="86">
        <f>ROUND(BA87*L32,2)</f>
        <v>0</v>
      </c>
      <c r="AX87" s="86">
        <f>ROUND(BB87*L31,2)</f>
        <v>0</v>
      </c>
      <c r="AY87" s="86">
        <f>ROUND(BC87*L32,2)</f>
        <v>0</v>
      </c>
      <c r="AZ87" s="86">
        <f>ROUND(AZ88,2)</f>
        <v>0</v>
      </c>
      <c r="BA87" s="86">
        <f>ROUND(BA88,2)</f>
        <v>0</v>
      </c>
      <c r="BB87" s="86">
        <f>ROUND(BB88,2)</f>
        <v>0</v>
      </c>
      <c r="BC87" s="86">
        <f>ROUND(BC88,2)</f>
        <v>0</v>
      </c>
      <c r="BD87" s="88">
        <f>ROUND(BD88,2)</f>
        <v>0</v>
      </c>
      <c r="BS87" s="89" t="s">
        <v>76</v>
      </c>
      <c r="BT87" s="89" t="s">
        <v>77</v>
      </c>
      <c r="BV87" s="89" t="s">
        <v>78</v>
      </c>
      <c r="BW87" s="89" t="s">
        <v>79</v>
      </c>
      <c r="BX87" s="89" t="s">
        <v>80</v>
      </c>
    </row>
    <row r="88" spans="1:89" s="5" customFormat="1" ht="31.5" customHeight="1">
      <c r="A88" s="90" t="s">
        <v>81</v>
      </c>
      <c r="B88" s="91"/>
      <c r="C88" s="92"/>
      <c r="D88" s="205" t="s">
        <v>17</v>
      </c>
      <c r="E88" s="205"/>
      <c r="F88" s="205"/>
      <c r="G88" s="205"/>
      <c r="H88" s="205"/>
      <c r="I88" s="93"/>
      <c r="J88" s="205" t="s">
        <v>20</v>
      </c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5"/>
      <c r="AG88" s="203">
        <f>'0062017 - Renovace (retop...'!M29</f>
        <v>0</v>
      </c>
      <c r="AH88" s="204"/>
      <c r="AI88" s="204"/>
      <c r="AJ88" s="204"/>
      <c r="AK88" s="204"/>
      <c r="AL88" s="204"/>
      <c r="AM88" s="204"/>
      <c r="AN88" s="203">
        <f>SUM(AG88,AT88)</f>
        <v>0</v>
      </c>
      <c r="AO88" s="204"/>
      <c r="AP88" s="204"/>
      <c r="AQ88" s="94"/>
      <c r="AS88" s="95">
        <f>'0062017 - Renovace (retop...'!M27</f>
        <v>0</v>
      </c>
      <c r="AT88" s="96">
        <f>ROUND(SUM(AV88:AW88),2)</f>
        <v>0</v>
      </c>
      <c r="AU88" s="97">
        <f>'0062017 - Renovace (retop...'!W118</f>
        <v>0</v>
      </c>
      <c r="AV88" s="96">
        <f>'0062017 - Renovace (retop...'!M31</f>
        <v>0</v>
      </c>
      <c r="AW88" s="96">
        <f>'0062017 - Renovace (retop...'!M32</f>
        <v>0</v>
      </c>
      <c r="AX88" s="96">
        <f>'0062017 - Renovace (retop...'!M33</f>
        <v>0</v>
      </c>
      <c r="AY88" s="96">
        <f>'0062017 - Renovace (retop...'!M34</f>
        <v>0</v>
      </c>
      <c r="AZ88" s="96">
        <f>'0062017 - Renovace (retop...'!H31</f>
        <v>0</v>
      </c>
      <c r="BA88" s="96">
        <f>'0062017 - Renovace (retop...'!H32</f>
        <v>0</v>
      </c>
      <c r="BB88" s="96">
        <f>'0062017 - Renovace (retop...'!H33</f>
        <v>0</v>
      </c>
      <c r="BC88" s="96">
        <f>'0062017 - Renovace (retop...'!H34</f>
        <v>0</v>
      </c>
      <c r="BD88" s="98">
        <f>'0062017 - Renovace (retop...'!H35</f>
        <v>0</v>
      </c>
      <c r="BT88" s="99" t="s">
        <v>82</v>
      </c>
      <c r="BU88" s="99" t="s">
        <v>83</v>
      </c>
      <c r="BV88" s="99" t="s">
        <v>78</v>
      </c>
      <c r="BW88" s="99" t="s">
        <v>79</v>
      </c>
      <c r="BX88" s="99" t="s">
        <v>80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83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11">
        <f>ROUND(SUM(AG91:AG94),2)</f>
        <v>0</v>
      </c>
      <c r="AH90" s="211"/>
      <c r="AI90" s="211"/>
      <c r="AJ90" s="211"/>
      <c r="AK90" s="211"/>
      <c r="AL90" s="211"/>
      <c r="AM90" s="211"/>
      <c r="AN90" s="211">
        <f>ROUND(SUM(AN91:AN94),2)</f>
        <v>0</v>
      </c>
      <c r="AO90" s="211"/>
      <c r="AP90" s="211"/>
      <c r="AQ90" s="36"/>
      <c r="AS90" s="79" t="s">
        <v>85</v>
      </c>
      <c r="AT90" s="80" t="s">
        <v>86</v>
      </c>
      <c r="AU90" s="80" t="s">
        <v>41</v>
      </c>
      <c r="AV90" s="81" t="s">
        <v>64</v>
      </c>
    </row>
    <row r="91" spans="1:89" s="1" customFormat="1" ht="19.899999999999999" customHeight="1">
      <c r="B91" s="34"/>
      <c r="C91" s="35"/>
      <c r="D91" s="100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6">
        <f>ROUND(AG87*AS91,2)</f>
        <v>0</v>
      </c>
      <c r="AH91" s="207"/>
      <c r="AI91" s="207"/>
      <c r="AJ91" s="207"/>
      <c r="AK91" s="207"/>
      <c r="AL91" s="207"/>
      <c r="AM91" s="207"/>
      <c r="AN91" s="207">
        <f>ROUND(AG91+AV91,2)</f>
        <v>0</v>
      </c>
      <c r="AO91" s="207"/>
      <c r="AP91" s="207"/>
      <c r="AQ91" s="36"/>
      <c r="AS91" s="101">
        <v>0</v>
      </c>
      <c r="AT91" s="102" t="s">
        <v>88</v>
      </c>
      <c r="AU91" s="102" t="s">
        <v>42</v>
      </c>
      <c r="AV91" s="103">
        <f>ROUND(IF(AU91="základní",AG91*L31,IF(AU91="snížená",AG91*L32,0)),2)</f>
        <v>0</v>
      </c>
      <c r="BV91" s="18" t="s">
        <v>89</v>
      </c>
      <c r="BY91" s="104">
        <f>IF(AU91="základní",AV91,0)</f>
        <v>0</v>
      </c>
      <c r="BZ91" s="104">
        <f>IF(AU91="snížená",AV91,0)</f>
        <v>0</v>
      </c>
      <c r="CA91" s="104">
        <v>0</v>
      </c>
      <c r="CB91" s="104">
        <v>0</v>
      </c>
      <c r="CC91" s="104">
        <v>0</v>
      </c>
      <c r="CD91" s="104">
        <f>IF(AU91="základní",AG91,0)</f>
        <v>0</v>
      </c>
      <c r="CE91" s="104">
        <f>IF(AU91="snížená",AG91,0)</f>
        <v>0</v>
      </c>
      <c r="CF91" s="104">
        <f>IF(AU91="zákl. přenesená",AG91,0)</f>
        <v>0</v>
      </c>
      <c r="CG91" s="104">
        <f>IF(AU91="sníž. přenesená",AG91,0)</f>
        <v>0</v>
      </c>
      <c r="CH91" s="104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08" t="s">
        <v>90</v>
      </c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35"/>
      <c r="AD92" s="35"/>
      <c r="AE92" s="35"/>
      <c r="AF92" s="35"/>
      <c r="AG92" s="206">
        <f>AG87*AS92</f>
        <v>0</v>
      </c>
      <c r="AH92" s="207"/>
      <c r="AI92" s="207"/>
      <c r="AJ92" s="207"/>
      <c r="AK92" s="207"/>
      <c r="AL92" s="207"/>
      <c r="AM92" s="207"/>
      <c r="AN92" s="207">
        <f>AG92+AV92</f>
        <v>0</v>
      </c>
      <c r="AO92" s="207"/>
      <c r="AP92" s="207"/>
      <c r="AQ92" s="36"/>
      <c r="AS92" s="105">
        <v>0</v>
      </c>
      <c r="AT92" s="106" t="s">
        <v>88</v>
      </c>
      <c r="AU92" s="106" t="s">
        <v>42</v>
      </c>
      <c r="AV92" s="107">
        <f>ROUND(IF(AU92="nulová",0,IF(OR(AU92="základní",AU92="zákl. přenesená"),AG92*L31,AG92*L32)),2)</f>
        <v>0</v>
      </c>
      <c r="BV92" s="18" t="s">
        <v>91</v>
      </c>
      <c r="BY92" s="104">
        <f>IF(AU92="základní",AV92,0)</f>
        <v>0</v>
      </c>
      <c r="BZ92" s="104">
        <f>IF(AU92="snížená",AV92,0)</f>
        <v>0</v>
      </c>
      <c r="CA92" s="104">
        <f>IF(AU92="zákl. přenesená",AV92,0)</f>
        <v>0</v>
      </c>
      <c r="CB92" s="104">
        <f>IF(AU92="sníž. přenesená",AV92,0)</f>
        <v>0</v>
      </c>
      <c r="CC92" s="104">
        <f>IF(AU92="nulová",AV92,0)</f>
        <v>0</v>
      </c>
      <c r="CD92" s="104">
        <f>IF(AU92="základní",AG92,0)</f>
        <v>0</v>
      </c>
      <c r="CE92" s="104">
        <f>IF(AU92="snížená",AG92,0)</f>
        <v>0</v>
      </c>
      <c r="CF92" s="104">
        <f>IF(AU92="zákl. přenesená",AG92,0)</f>
        <v>0</v>
      </c>
      <c r="CG92" s="104">
        <f>IF(AU92="sníž. přenesená",AG92,0)</f>
        <v>0</v>
      </c>
      <c r="CH92" s="104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08" t="s">
        <v>90</v>
      </c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35"/>
      <c r="AD93" s="35"/>
      <c r="AE93" s="35"/>
      <c r="AF93" s="35"/>
      <c r="AG93" s="206">
        <f>AG87*AS93</f>
        <v>0</v>
      </c>
      <c r="AH93" s="207"/>
      <c r="AI93" s="207"/>
      <c r="AJ93" s="207"/>
      <c r="AK93" s="207"/>
      <c r="AL93" s="207"/>
      <c r="AM93" s="207"/>
      <c r="AN93" s="207">
        <f>AG93+AV93</f>
        <v>0</v>
      </c>
      <c r="AO93" s="207"/>
      <c r="AP93" s="207"/>
      <c r="AQ93" s="36"/>
      <c r="AS93" s="105">
        <v>0</v>
      </c>
      <c r="AT93" s="106" t="s">
        <v>88</v>
      </c>
      <c r="AU93" s="106" t="s">
        <v>42</v>
      </c>
      <c r="AV93" s="107">
        <f>ROUND(IF(AU93="nulová",0,IF(OR(AU93="základní",AU93="zákl. přenesená"),AG93*L31,AG93*L32)),2)</f>
        <v>0</v>
      </c>
      <c r="BV93" s="18" t="s">
        <v>91</v>
      </c>
      <c r="BY93" s="104">
        <f>IF(AU93="základní",AV93,0)</f>
        <v>0</v>
      </c>
      <c r="BZ93" s="104">
        <f>IF(AU93="snížená",AV93,0)</f>
        <v>0</v>
      </c>
      <c r="CA93" s="104">
        <f>IF(AU93="zákl. přenesená",AV93,0)</f>
        <v>0</v>
      </c>
      <c r="CB93" s="104">
        <f>IF(AU93="sníž. přenesená",AV93,0)</f>
        <v>0</v>
      </c>
      <c r="CC93" s="104">
        <f>IF(AU93="nulová",AV93,0)</f>
        <v>0</v>
      </c>
      <c r="CD93" s="104">
        <f>IF(AU93="základní",AG93,0)</f>
        <v>0</v>
      </c>
      <c r="CE93" s="104">
        <f>IF(AU93="snížená",AG93,0)</f>
        <v>0</v>
      </c>
      <c r="CF93" s="104">
        <f>IF(AU93="zákl. přenesená",AG93,0)</f>
        <v>0</v>
      </c>
      <c r="CG93" s="104">
        <f>IF(AU93="sníž. přenesená",AG93,0)</f>
        <v>0</v>
      </c>
      <c r="CH93" s="104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8" t="s">
        <v>90</v>
      </c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35"/>
      <c r="AD94" s="35"/>
      <c r="AE94" s="35"/>
      <c r="AF94" s="35"/>
      <c r="AG94" s="206">
        <f>AG87*AS94</f>
        <v>0</v>
      </c>
      <c r="AH94" s="207"/>
      <c r="AI94" s="207"/>
      <c r="AJ94" s="207"/>
      <c r="AK94" s="207"/>
      <c r="AL94" s="207"/>
      <c r="AM94" s="207"/>
      <c r="AN94" s="207">
        <f>AG94+AV94</f>
        <v>0</v>
      </c>
      <c r="AO94" s="207"/>
      <c r="AP94" s="207"/>
      <c r="AQ94" s="36"/>
      <c r="AS94" s="108">
        <v>0</v>
      </c>
      <c r="AT94" s="109" t="s">
        <v>88</v>
      </c>
      <c r="AU94" s="109" t="s">
        <v>42</v>
      </c>
      <c r="AV94" s="110">
        <f>ROUND(IF(AU94="nulová",0,IF(OR(AU94="základní",AU94="zákl. přenesená"),AG94*L31,AG94*L32)),2)</f>
        <v>0</v>
      </c>
      <c r="BV94" s="18" t="s">
        <v>91</v>
      </c>
      <c r="BY94" s="104">
        <f>IF(AU94="základní",AV94,0)</f>
        <v>0</v>
      </c>
      <c r="BZ94" s="104">
        <f>IF(AU94="snížená",AV94,0)</f>
        <v>0</v>
      </c>
      <c r="CA94" s="104">
        <f>IF(AU94="zákl. přenesená",AV94,0)</f>
        <v>0</v>
      </c>
      <c r="CB94" s="104">
        <f>IF(AU94="sníž. přenesená",AV94,0)</f>
        <v>0</v>
      </c>
      <c r="CC94" s="104">
        <f>IF(AU94="nulová",AV94,0)</f>
        <v>0</v>
      </c>
      <c r="CD94" s="104">
        <f>IF(AU94="základní",AG94,0)</f>
        <v>0</v>
      </c>
      <c r="CE94" s="104">
        <f>IF(AU94="snížená",AG94,0)</f>
        <v>0</v>
      </c>
      <c r="CF94" s="104">
        <f>IF(AU94="zákl. přenesená",AG94,0)</f>
        <v>0</v>
      </c>
      <c r="CG94" s="104">
        <f>IF(AU94="sníž. přenesená",AG94,0)</f>
        <v>0</v>
      </c>
      <c r="CH94" s="104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11" t="s">
        <v>92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212">
        <f>ROUND(AG87+AG90,2)</f>
        <v>0</v>
      </c>
      <c r="AH96" s="212"/>
      <c r="AI96" s="212"/>
      <c r="AJ96" s="212"/>
      <c r="AK96" s="212"/>
      <c r="AL96" s="212"/>
      <c r="AM96" s="212"/>
      <c r="AN96" s="212">
        <f>AN87+AN90</f>
        <v>0</v>
      </c>
      <c r="AO96" s="212"/>
      <c r="AP96" s="212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sheetProtection algorithmName="SHA-512" hashValue="kAYX14onjS3wXMHpq1aqlVE+eoykb0rRgPaLNFnAIDHpCYTyBC/sjxFq8C8Yv7dKITa4Lr82pUElNgntFEGrBw==" saltValue="YlzSHdJIo2Mw1jq0+flCf5GNNDnZZniFkVYa9b1+LwERMOGEy8utbyfciAwyFFY28CLPGwubh5XEWuAB0ur8Sg==" spinCount="10" sheet="1" objects="1" scenarios="1" formatColumns="0" formatRows="0"/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062017 - Renovace (retop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13"/>
      <c r="B1" s="11"/>
      <c r="C1" s="11"/>
      <c r="D1" s="12" t="s">
        <v>1</v>
      </c>
      <c r="E1" s="11"/>
      <c r="F1" s="13" t="s">
        <v>93</v>
      </c>
      <c r="G1" s="13"/>
      <c r="H1" s="246" t="s">
        <v>94</v>
      </c>
      <c r="I1" s="246"/>
      <c r="J1" s="246"/>
      <c r="K1" s="246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13"/>
      <c r="V1" s="11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8" t="s">
        <v>7</v>
      </c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S2" s="213" t="s">
        <v>8</v>
      </c>
      <c r="T2" s="214"/>
      <c r="U2" s="214"/>
      <c r="V2" s="214"/>
      <c r="W2" s="214"/>
      <c r="X2" s="214"/>
      <c r="Y2" s="214"/>
      <c r="Z2" s="214"/>
      <c r="AA2" s="214"/>
      <c r="AB2" s="214"/>
      <c r="AC2" s="214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98</v>
      </c>
    </row>
    <row r="4" spans="1:66" ht="36.950000000000003" customHeight="1">
      <c r="B4" s="22"/>
      <c r="C4" s="170" t="s">
        <v>99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176" t="s">
        <v>20</v>
      </c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22</v>
      </c>
      <c r="G7" s="35"/>
      <c r="H7" s="35"/>
      <c r="I7" s="35"/>
      <c r="J7" s="35"/>
      <c r="K7" s="35"/>
      <c r="L7" s="35"/>
      <c r="M7" s="29" t="s">
        <v>23</v>
      </c>
      <c r="N7" s="35"/>
      <c r="O7" s="27" t="s">
        <v>22</v>
      </c>
      <c r="P7" s="35"/>
      <c r="Q7" s="35"/>
      <c r="R7" s="36"/>
    </row>
    <row r="8" spans="1:66" s="1" customFormat="1" ht="14.45" customHeight="1">
      <c r="B8" s="34"/>
      <c r="C8" s="35"/>
      <c r="D8" s="29" t="s">
        <v>24</v>
      </c>
      <c r="E8" s="35"/>
      <c r="F8" s="27" t="s">
        <v>25</v>
      </c>
      <c r="G8" s="35"/>
      <c r="H8" s="35"/>
      <c r="I8" s="35"/>
      <c r="J8" s="35"/>
      <c r="K8" s="35"/>
      <c r="L8" s="35"/>
      <c r="M8" s="29" t="s">
        <v>26</v>
      </c>
      <c r="N8" s="35"/>
      <c r="O8" s="216" t="str">
        <f>'Rekapitulace stavby'!AN8</f>
        <v>7. 11. 2017</v>
      </c>
      <c r="P8" s="217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28</v>
      </c>
      <c r="E10" s="35"/>
      <c r="F10" s="35"/>
      <c r="G10" s="35"/>
      <c r="H10" s="35"/>
      <c r="I10" s="35"/>
      <c r="J10" s="35"/>
      <c r="K10" s="35"/>
      <c r="L10" s="35"/>
      <c r="M10" s="29" t="s">
        <v>29</v>
      </c>
      <c r="N10" s="35"/>
      <c r="O10" s="174" t="str">
        <f>IF('Rekapitulace stavby'!AN10="","",'Rekapitulace stavby'!AN10)</f>
        <v/>
      </c>
      <c r="P10" s="174"/>
      <c r="Q10" s="35"/>
      <c r="R10" s="36"/>
    </row>
    <row r="11" spans="1:66" s="1" customFormat="1" ht="18" customHeight="1">
      <c r="B11" s="34"/>
      <c r="C11" s="35"/>
      <c r="D11" s="35"/>
      <c r="E11" s="27" t="str">
        <f>IF('Rekapitulace stavby'!E11="","",'Rekapitulace stavby'!E11)</f>
        <v xml:space="preserve"> </v>
      </c>
      <c r="F11" s="35"/>
      <c r="G11" s="35"/>
      <c r="H11" s="35"/>
      <c r="I11" s="35"/>
      <c r="J11" s="35"/>
      <c r="K11" s="35"/>
      <c r="L11" s="35"/>
      <c r="M11" s="29" t="s">
        <v>31</v>
      </c>
      <c r="N11" s="35"/>
      <c r="O11" s="174" t="str">
        <f>IF('Rekapitulace stavby'!AN11="","",'Rekapitulace stavby'!AN11)</f>
        <v/>
      </c>
      <c r="P11" s="174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32</v>
      </c>
      <c r="E13" s="35"/>
      <c r="F13" s="35"/>
      <c r="G13" s="35"/>
      <c r="H13" s="35"/>
      <c r="I13" s="35"/>
      <c r="J13" s="35"/>
      <c r="K13" s="35"/>
      <c r="L13" s="35"/>
      <c r="M13" s="29" t="s">
        <v>29</v>
      </c>
      <c r="N13" s="35"/>
      <c r="O13" s="218" t="str">
        <f>IF('Rekapitulace stavby'!AN13="","",'Rekapitulace stavby'!AN13)</f>
        <v>Vyplň údaj</v>
      </c>
      <c r="P13" s="174"/>
      <c r="Q13" s="35"/>
      <c r="R13" s="36"/>
    </row>
    <row r="14" spans="1:66" s="1" customFormat="1" ht="18" customHeight="1">
      <c r="B14" s="34"/>
      <c r="C14" s="35"/>
      <c r="D14" s="35"/>
      <c r="E14" s="218" t="str">
        <f>IF('Rekapitulace stavby'!E14="","",'Rekapitulace stavby'!E14)</f>
        <v>Vyplň údaj</v>
      </c>
      <c r="F14" s="219"/>
      <c r="G14" s="219"/>
      <c r="H14" s="219"/>
      <c r="I14" s="219"/>
      <c r="J14" s="219"/>
      <c r="K14" s="219"/>
      <c r="L14" s="219"/>
      <c r="M14" s="29" t="s">
        <v>31</v>
      </c>
      <c r="N14" s="35"/>
      <c r="O14" s="218" t="str">
        <f>IF('Rekapitulace stavby'!AN14="","",'Rekapitulace stavby'!AN14)</f>
        <v>Vyplň údaj</v>
      </c>
      <c r="P14" s="174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34</v>
      </c>
      <c r="E16" s="35"/>
      <c r="F16" s="35"/>
      <c r="G16" s="35"/>
      <c r="H16" s="35"/>
      <c r="I16" s="35"/>
      <c r="J16" s="35"/>
      <c r="K16" s="35"/>
      <c r="L16" s="35"/>
      <c r="M16" s="29" t="s">
        <v>29</v>
      </c>
      <c r="N16" s="35"/>
      <c r="O16" s="174" t="str">
        <f>IF('Rekapitulace stavby'!AN16="","",'Rekapitulace stavby'!AN16)</f>
        <v/>
      </c>
      <c r="P16" s="174"/>
      <c r="Q16" s="35"/>
      <c r="R16" s="36"/>
    </row>
    <row r="17" spans="2:18" s="1" customFormat="1" ht="18" customHeight="1">
      <c r="B17" s="34"/>
      <c r="C17" s="35"/>
      <c r="D17" s="35"/>
      <c r="E17" s="27" t="str">
        <f>IF('Rekapitulace stavby'!E17="","",'Rekapitulace stavby'!E17)</f>
        <v xml:space="preserve"> </v>
      </c>
      <c r="F17" s="35"/>
      <c r="G17" s="35"/>
      <c r="H17" s="35"/>
      <c r="I17" s="35"/>
      <c r="J17" s="35"/>
      <c r="K17" s="35"/>
      <c r="L17" s="35"/>
      <c r="M17" s="29" t="s">
        <v>31</v>
      </c>
      <c r="N17" s="35"/>
      <c r="O17" s="174" t="str">
        <f>IF('Rekapitulace stavby'!AN17="","",'Rekapitulace stavby'!AN17)</f>
        <v/>
      </c>
      <c r="P17" s="174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35"/>
      <c r="G19" s="35"/>
      <c r="H19" s="35"/>
      <c r="I19" s="35"/>
      <c r="J19" s="35"/>
      <c r="K19" s="35"/>
      <c r="L19" s="35"/>
      <c r="M19" s="29" t="s">
        <v>29</v>
      </c>
      <c r="N19" s="35"/>
      <c r="O19" s="174" t="str">
        <f>IF('Rekapitulace stavby'!AN19="","",'Rekapitulace stavby'!AN19)</f>
        <v/>
      </c>
      <c r="P19" s="174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31</v>
      </c>
      <c r="N20" s="35"/>
      <c r="O20" s="174" t="str">
        <f>IF('Rekapitulace stavby'!AN20="","",'Rekapitulace stavby'!AN20)</f>
        <v/>
      </c>
      <c r="P20" s="174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79" t="s">
        <v>22</v>
      </c>
      <c r="F23" s="179"/>
      <c r="G23" s="179"/>
      <c r="H23" s="179"/>
      <c r="I23" s="179"/>
      <c r="J23" s="179"/>
      <c r="K23" s="179"/>
      <c r="L23" s="179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4" t="s">
        <v>100</v>
      </c>
      <c r="E26" s="35"/>
      <c r="F26" s="35"/>
      <c r="G26" s="35"/>
      <c r="H26" s="35"/>
      <c r="I26" s="35"/>
      <c r="J26" s="35"/>
      <c r="K26" s="35"/>
      <c r="L26" s="35"/>
      <c r="M26" s="180">
        <f>N87</f>
        <v>0</v>
      </c>
      <c r="N26" s="180"/>
      <c r="O26" s="180"/>
      <c r="P26" s="180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180">
        <f>N94</f>
        <v>0</v>
      </c>
      <c r="N27" s="180"/>
      <c r="O27" s="180"/>
      <c r="P27" s="180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5" t="s">
        <v>40</v>
      </c>
      <c r="E29" s="35"/>
      <c r="F29" s="35"/>
      <c r="G29" s="35"/>
      <c r="H29" s="35"/>
      <c r="I29" s="35"/>
      <c r="J29" s="35"/>
      <c r="K29" s="35"/>
      <c r="L29" s="35"/>
      <c r="M29" s="220">
        <f>ROUND(M26+M27,2)</f>
        <v>0</v>
      </c>
      <c r="N29" s="215"/>
      <c r="O29" s="215"/>
      <c r="P29" s="215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0.21</v>
      </c>
      <c r="G31" s="116" t="s">
        <v>43</v>
      </c>
      <c r="H31" s="221">
        <f>(SUM(BE94:BE101)+SUM(BE118:BE132))</f>
        <v>0</v>
      </c>
      <c r="I31" s="215"/>
      <c r="J31" s="215"/>
      <c r="K31" s="35"/>
      <c r="L31" s="35"/>
      <c r="M31" s="221">
        <f>ROUND((SUM(BE94:BE101)+SUM(BE118:BE132)), 2)*F31</f>
        <v>0</v>
      </c>
      <c r="N31" s="215"/>
      <c r="O31" s="215"/>
      <c r="P31" s="215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0.15</v>
      </c>
      <c r="G32" s="116" t="s">
        <v>43</v>
      </c>
      <c r="H32" s="221">
        <f>(SUM(BF94:BF101)+SUM(BF118:BF132))</f>
        <v>0</v>
      </c>
      <c r="I32" s="215"/>
      <c r="J32" s="215"/>
      <c r="K32" s="35"/>
      <c r="L32" s="35"/>
      <c r="M32" s="221">
        <f>ROUND((SUM(BF94:BF101)+SUM(BF118:BF132)), 2)*F32</f>
        <v>0</v>
      </c>
      <c r="N32" s="215"/>
      <c r="O32" s="215"/>
      <c r="P32" s="215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0.21</v>
      </c>
      <c r="G33" s="116" t="s">
        <v>43</v>
      </c>
      <c r="H33" s="221">
        <f>(SUM(BG94:BG101)+SUM(BG118:BG132))</f>
        <v>0</v>
      </c>
      <c r="I33" s="215"/>
      <c r="J33" s="215"/>
      <c r="K33" s="35"/>
      <c r="L33" s="35"/>
      <c r="M33" s="221">
        <v>0</v>
      </c>
      <c r="N33" s="215"/>
      <c r="O33" s="215"/>
      <c r="P33" s="215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0.15</v>
      </c>
      <c r="G34" s="116" t="s">
        <v>43</v>
      </c>
      <c r="H34" s="221">
        <f>(SUM(BH94:BH101)+SUM(BH118:BH132))</f>
        <v>0</v>
      </c>
      <c r="I34" s="215"/>
      <c r="J34" s="215"/>
      <c r="K34" s="35"/>
      <c r="L34" s="35"/>
      <c r="M34" s="221">
        <v>0</v>
      </c>
      <c r="N34" s="215"/>
      <c r="O34" s="215"/>
      <c r="P34" s="215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6" t="s">
        <v>43</v>
      </c>
      <c r="H35" s="221">
        <f>(SUM(BI94:BI101)+SUM(BI118:BI132))</f>
        <v>0</v>
      </c>
      <c r="I35" s="215"/>
      <c r="J35" s="215"/>
      <c r="K35" s="35"/>
      <c r="L35" s="35"/>
      <c r="M35" s="221">
        <v>0</v>
      </c>
      <c r="N35" s="215"/>
      <c r="O35" s="215"/>
      <c r="P35" s="215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12"/>
      <c r="D37" s="117" t="s">
        <v>48</v>
      </c>
      <c r="E37" s="78"/>
      <c r="F37" s="78"/>
      <c r="G37" s="118" t="s">
        <v>49</v>
      </c>
      <c r="H37" s="119" t="s">
        <v>50</v>
      </c>
      <c r="I37" s="78"/>
      <c r="J37" s="78"/>
      <c r="K37" s="78"/>
      <c r="L37" s="222">
        <f>SUM(M29:M35)</f>
        <v>0</v>
      </c>
      <c r="M37" s="222"/>
      <c r="N37" s="222"/>
      <c r="O37" s="222"/>
      <c r="P37" s="223"/>
      <c r="Q37" s="112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21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21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21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21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21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21" s="1" customFormat="1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21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21" s="1" customFormat="1" ht="6.95" customHeight="1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>
      <c r="B76" s="34"/>
      <c r="C76" s="170" t="s">
        <v>101</v>
      </c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36"/>
      <c r="T76" s="123"/>
      <c r="U76" s="123"/>
    </row>
    <row r="77" spans="2:21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  <c r="T77" s="123"/>
      <c r="U77" s="123"/>
    </row>
    <row r="78" spans="2:21" s="1" customFormat="1" ht="36.950000000000003" customHeight="1">
      <c r="B78" s="34"/>
      <c r="C78" s="68" t="s">
        <v>19</v>
      </c>
      <c r="D78" s="35"/>
      <c r="E78" s="35"/>
      <c r="F78" s="190" t="str">
        <f>F6</f>
        <v>Renovace (retoping) atletické dráhy - Lovosice</v>
      </c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35"/>
      <c r="R78" s="36"/>
      <c r="T78" s="123"/>
      <c r="U78" s="123"/>
    </row>
    <row r="79" spans="2:21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  <c r="T79" s="123"/>
      <c r="U79" s="123"/>
    </row>
    <row r="80" spans="2:21" s="1" customFormat="1" ht="18" customHeight="1">
      <c r="B80" s="34"/>
      <c r="C80" s="29" t="s">
        <v>24</v>
      </c>
      <c r="D80" s="35"/>
      <c r="E80" s="35"/>
      <c r="F80" s="27" t="str">
        <f>F8</f>
        <v>Lovosice</v>
      </c>
      <c r="G80" s="35"/>
      <c r="H80" s="35"/>
      <c r="I80" s="35"/>
      <c r="J80" s="35"/>
      <c r="K80" s="29" t="s">
        <v>26</v>
      </c>
      <c r="L80" s="35"/>
      <c r="M80" s="217" t="str">
        <f>IF(O8="","",O8)</f>
        <v>7. 11. 2017</v>
      </c>
      <c r="N80" s="217"/>
      <c r="O80" s="217"/>
      <c r="P80" s="217"/>
      <c r="Q80" s="35"/>
      <c r="R80" s="36"/>
      <c r="T80" s="123"/>
      <c r="U80" s="123"/>
    </row>
    <row r="81" spans="2:65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  <c r="T81" s="123"/>
      <c r="U81" s="123"/>
    </row>
    <row r="82" spans="2:65" s="1" customFormat="1">
      <c r="B82" s="34"/>
      <c r="C82" s="29" t="s">
        <v>28</v>
      </c>
      <c r="D82" s="35"/>
      <c r="E82" s="35"/>
      <c r="F82" s="27" t="str">
        <f>E11</f>
        <v xml:space="preserve"> </v>
      </c>
      <c r="G82" s="35"/>
      <c r="H82" s="35"/>
      <c r="I82" s="35"/>
      <c r="J82" s="35"/>
      <c r="K82" s="29" t="s">
        <v>34</v>
      </c>
      <c r="L82" s="35"/>
      <c r="M82" s="174" t="str">
        <f>E17</f>
        <v xml:space="preserve"> </v>
      </c>
      <c r="N82" s="174"/>
      <c r="O82" s="174"/>
      <c r="P82" s="174"/>
      <c r="Q82" s="174"/>
      <c r="R82" s="36"/>
      <c r="T82" s="123"/>
      <c r="U82" s="123"/>
    </row>
    <row r="83" spans="2:65" s="1" customFormat="1" ht="14.45" customHeight="1">
      <c r="B83" s="34"/>
      <c r="C83" s="29" t="s">
        <v>32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36</v>
      </c>
      <c r="L83" s="35"/>
      <c r="M83" s="174" t="str">
        <f>E20</f>
        <v xml:space="preserve"> </v>
      </c>
      <c r="N83" s="174"/>
      <c r="O83" s="174"/>
      <c r="P83" s="174"/>
      <c r="Q83" s="174"/>
      <c r="R83" s="36"/>
      <c r="T83" s="123"/>
      <c r="U83" s="123"/>
    </row>
    <row r="84" spans="2:65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  <c r="T84" s="123"/>
      <c r="U84" s="123"/>
    </row>
    <row r="85" spans="2:65" s="1" customFormat="1" ht="29.25" customHeight="1">
      <c r="B85" s="34"/>
      <c r="C85" s="224" t="s">
        <v>102</v>
      </c>
      <c r="D85" s="225"/>
      <c r="E85" s="225"/>
      <c r="F85" s="225"/>
      <c r="G85" s="225"/>
      <c r="H85" s="112"/>
      <c r="I85" s="112"/>
      <c r="J85" s="112"/>
      <c r="K85" s="112"/>
      <c r="L85" s="112"/>
      <c r="M85" s="112"/>
      <c r="N85" s="224" t="s">
        <v>103</v>
      </c>
      <c r="O85" s="225"/>
      <c r="P85" s="225"/>
      <c r="Q85" s="225"/>
      <c r="R85" s="36"/>
      <c r="T85" s="123"/>
      <c r="U85" s="123"/>
    </row>
    <row r="86" spans="2:65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  <c r="T86" s="123"/>
      <c r="U86" s="123"/>
    </row>
    <row r="87" spans="2:65" s="1" customFormat="1" ht="29.25" customHeight="1">
      <c r="B87" s="34"/>
      <c r="C87" s="124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11">
        <f>N118</f>
        <v>0</v>
      </c>
      <c r="O87" s="226"/>
      <c r="P87" s="226"/>
      <c r="Q87" s="226"/>
      <c r="R87" s="36"/>
      <c r="T87" s="123"/>
      <c r="U87" s="123"/>
      <c r="AU87" s="18" t="s">
        <v>105</v>
      </c>
    </row>
    <row r="88" spans="2:65" s="6" customFormat="1" ht="24.95" customHeight="1">
      <c r="B88" s="125"/>
      <c r="C88" s="126"/>
      <c r="D88" s="127" t="s">
        <v>106</v>
      </c>
      <c r="E88" s="126"/>
      <c r="F88" s="126"/>
      <c r="G88" s="126"/>
      <c r="H88" s="126"/>
      <c r="I88" s="126"/>
      <c r="J88" s="126"/>
      <c r="K88" s="126"/>
      <c r="L88" s="126"/>
      <c r="M88" s="126"/>
      <c r="N88" s="227">
        <f>N119</f>
        <v>0</v>
      </c>
      <c r="O88" s="228"/>
      <c r="P88" s="228"/>
      <c r="Q88" s="228"/>
      <c r="R88" s="128"/>
      <c r="T88" s="129"/>
      <c r="U88" s="129"/>
    </row>
    <row r="89" spans="2:65" s="7" customFormat="1" ht="19.899999999999999" customHeight="1">
      <c r="B89" s="130"/>
      <c r="C89" s="131"/>
      <c r="D89" s="100" t="s">
        <v>107</v>
      </c>
      <c r="E89" s="131"/>
      <c r="F89" s="131"/>
      <c r="G89" s="131"/>
      <c r="H89" s="131"/>
      <c r="I89" s="131"/>
      <c r="J89" s="131"/>
      <c r="K89" s="131"/>
      <c r="L89" s="131"/>
      <c r="M89" s="131"/>
      <c r="N89" s="207">
        <f>N120</f>
        <v>0</v>
      </c>
      <c r="O89" s="229"/>
      <c r="P89" s="229"/>
      <c r="Q89" s="229"/>
      <c r="R89" s="132"/>
      <c r="T89" s="133"/>
      <c r="U89" s="133"/>
    </row>
    <row r="90" spans="2:65" s="7" customFormat="1" ht="19.899999999999999" customHeight="1">
      <c r="B90" s="130"/>
      <c r="C90" s="131"/>
      <c r="D90" s="100" t="s">
        <v>108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07">
        <f>N124</f>
        <v>0</v>
      </c>
      <c r="O90" s="229"/>
      <c r="P90" s="229"/>
      <c r="Q90" s="229"/>
      <c r="R90" s="132"/>
      <c r="T90" s="133"/>
      <c r="U90" s="133"/>
    </row>
    <row r="91" spans="2:65" s="7" customFormat="1" ht="19.899999999999999" customHeight="1">
      <c r="B91" s="130"/>
      <c r="C91" s="131"/>
      <c r="D91" s="100" t="s">
        <v>109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07">
        <f>N126</f>
        <v>0</v>
      </c>
      <c r="O91" s="229"/>
      <c r="P91" s="229"/>
      <c r="Q91" s="229"/>
      <c r="R91" s="132"/>
      <c r="T91" s="133"/>
      <c r="U91" s="133"/>
    </row>
    <row r="92" spans="2:65" s="7" customFormat="1" ht="19.899999999999999" customHeight="1">
      <c r="B92" s="130"/>
      <c r="C92" s="131"/>
      <c r="D92" s="100" t="s">
        <v>110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07">
        <f>N131</f>
        <v>0</v>
      </c>
      <c r="O92" s="229"/>
      <c r="P92" s="229"/>
      <c r="Q92" s="229"/>
      <c r="R92" s="132"/>
      <c r="T92" s="133"/>
      <c r="U92" s="133"/>
    </row>
    <row r="93" spans="2:65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  <c r="T93" s="123"/>
      <c r="U93" s="123"/>
    </row>
    <row r="94" spans="2:65" s="1" customFormat="1" ht="29.25" customHeight="1">
      <c r="B94" s="34"/>
      <c r="C94" s="124" t="s">
        <v>111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26">
        <f>ROUND(N95+N96+N97+N98+N99+N100,2)</f>
        <v>0</v>
      </c>
      <c r="O94" s="230"/>
      <c r="P94" s="230"/>
      <c r="Q94" s="230"/>
      <c r="R94" s="36"/>
      <c r="T94" s="134"/>
      <c r="U94" s="135" t="s">
        <v>41</v>
      </c>
    </row>
    <row r="95" spans="2:65" s="1" customFormat="1" ht="18" customHeight="1">
      <c r="B95" s="34"/>
      <c r="C95" s="35"/>
      <c r="D95" s="208" t="s">
        <v>112</v>
      </c>
      <c r="E95" s="209"/>
      <c r="F95" s="209"/>
      <c r="G95" s="209"/>
      <c r="H95" s="209"/>
      <c r="I95" s="35"/>
      <c r="J95" s="35"/>
      <c r="K95" s="35"/>
      <c r="L95" s="35"/>
      <c r="M95" s="35"/>
      <c r="N95" s="206">
        <f>ROUND(N87*T95,2)</f>
        <v>0</v>
      </c>
      <c r="O95" s="207"/>
      <c r="P95" s="207"/>
      <c r="Q95" s="207"/>
      <c r="R95" s="36"/>
      <c r="S95" s="136"/>
      <c r="T95" s="137"/>
      <c r="U95" s="138" t="s">
        <v>42</v>
      </c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9" t="s">
        <v>113</v>
      </c>
      <c r="AZ95" s="136"/>
      <c r="BA95" s="136"/>
      <c r="BB95" s="136"/>
      <c r="BC95" s="136"/>
      <c r="BD95" s="136"/>
      <c r="BE95" s="140">
        <f t="shared" ref="BE95:BE100" si="0">IF(U95="základní",N95,0)</f>
        <v>0</v>
      </c>
      <c r="BF95" s="140">
        <f t="shared" ref="BF95:BF100" si="1">IF(U95="snížená",N95,0)</f>
        <v>0</v>
      </c>
      <c r="BG95" s="140">
        <f t="shared" ref="BG95:BG100" si="2">IF(U95="zákl. přenesená",N95,0)</f>
        <v>0</v>
      </c>
      <c r="BH95" s="140">
        <f t="shared" ref="BH95:BH100" si="3">IF(U95="sníž. přenesená",N95,0)</f>
        <v>0</v>
      </c>
      <c r="BI95" s="140">
        <f t="shared" ref="BI95:BI100" si="4">IF(U95="nulová",N95,0)</f>
        <v>0</v>
      </c>
      <c r="BJ95" s="139" t="s">
        <v>82</v>
      </c>
      <c r="BK95" s="136"/>
      <c r="BL95" s="136"/>
      <c r="BM95" s="136"/>
    </row>
    <row r="96" spans="2:65" s="1" customFormat="1" ht="18" customHeight="1">
      <c r="B96" s="34"/>
      <c r="C96" s="35"/>
      <c r="D96" s="208" t="s">
        <v>114</v>
      </c>
      <c r="E96" s="209"/>
      <c r="F96" s="209"/>
      <c r="G96" s="209"/>
      <c r="H96" s="209"/>
      <c r="I96" s="35"/>
      <c r="J96" s="35"/>
      <c r="K96" s="35"/>
      <c r="L96" s="35"/>
      <c r="M96" s="35"/>
      <c r="N96" s="206">
        <f>ROUND(N87*T96,2)</f>
        <v>0</v>
      </c>
      <c r="O96" s="207"/>
      <c r="P96" s="207"/>
      <c r="Q96" s="207"/>
      <c r="R96" s="36"/>
      <c r="S96" s="136"/>
      <c r="T96" s="137"/>
      <c r="U96" s="138" t="s">
        <v>42</v>
      </c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9" t="s">
        <v>113</v>
      </c>
      <c r="AZ96" s="136"/>
      <c r="BA96" s="136"/>
      <c r="BB96" s="136"/>
      <c r="BC96" s="136"/>
      <c r="BD96" s="136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82</v>
      </c>
      <c r="BK96" s="136"/>
      <c r="BL96" s="136"/>
      <c r="BM96" s="136"/>
    </row>
    <row r="97" spans="2:65" s="1" customFormat="1" ht="18" customHeight="1">
      <c r="B97" s="34"/>
      <c r="C97" s="35"/>
      <c r="D97" s="208" t="s">
        <v>115</v>
      </c>
      <c r="E97" s="209"/>
      <c r="F97" s="209"/>
      <c r="G97" s="209"/>
      <c r="H97" s="209"/>
      <c r="I97" s="35"/>
      <c r="J97" s="35"/>
      <c r="K97" s="35"/>
      <c r="L97" s="35"/>
      <c r="M97" s="35"/>
      <c r="N97" s="206">
        <f>ROUND(N87*T97,2)</f>
        <v>0</v>
      </c>
      <c r="O97" s="207"/>
      <c r="P97" s="207"/>
      <c r="Q97" s="207"/>
      <c r="R97" s="36"/>
      <c r="S97" s="136"/>
      <c r="T97" s="137"/>
      <c r="U97" s="138" t="s">
        <v>42</v>
      </c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9" t="s">
        <v>113</v>
      </c>
      <c r="AZ97" s="136"/>
      <c r="BA97" s="136"/>
      <c r="BB97" s="136"/>
      <c r="BC97" s="136"/>
      <c r="BD97" s="136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82</v>
      </c>
      <c r="BK97" s="136"/>
      <c r="BL97" s="136"/>
      <c r="BM97" s="136"/>
    </row>
    <row r="98" spans="2:65" s="1" customFormat="1" ht="18" customHeight="1">
      <c r="B98" s="34"/>
      <c r="C98" s="35"/>
      <c r="D98" s="208" t="s">
        <v>116</v>
      </c>
      <c r="E98" s="209"/>
      <c r="F98" s="209"/>
      <c r="G98" s="209"/>
      <c r="H98" s="209"/>
      <c r="I98" s="35"/>
      <c r="J98" s="35"/>
      <c r="K98" s="35"/>
      <c r="L98" s="35"/>
      <c r="M98" s="35"/>
      <c r="N98" s="206">
        <f>ROUND(N87*T98,2)</f>
        <v>0</v>
      </c>
      <c r="O98" s="207"/>
      <c r="P98" s="207"/>
      <c r="Q98" s="207"/>
      <c r="R98" s="36"/>
      <c r="S98" s="136"/>
      <c r="T98" s="137"/>
      <c r="U98" s="138" t="s">
        <v>42</v>
      </c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9" t="s">
        <v>113</v>
      </c>
      <c r="AZ98" s="136"/>
      <c r="BA98" s="136"/>
      <c r="BB98" s="136"/>
      <c r="BC98" s="136"/>
      <c r="BD98" s="136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82</v>
      </c>
      <c r="BK98" s="136"/>
      <c r="BL98" s="136"/>
      <c r="BM98" s="136"/>
    </row>
    <row r="99" spans="2:65" s="1" customFormat="1" ht="18" customHeight="1">
      <c r="B99" s="34"/>
      <c r="C99" s="35"/>
      <c r="D99" s="208" t="s">
        <v>117</v>
      </c>
      <c r="E99" s="209"/>
      <c r="F99" s="209"/>
      <c r="G99" s="209"/>
      <c r="H99" s="209"/>
      <c r="I99" s="35"/>
      <c r="J99" s="35"/>
      <c r="K99" s="35"/>
      <c r="L99" s="35"/>
      <c r="M99" s="35"/>
      <c r="N99" s="206">
        <f>ROUND(N87*T99,2)</f>
        <v>0</v>
      </c>
      <c r="O99" s="207"/>
      <c r="P99" s="207"/>
      <c r="Q99" s="207"/>
      <c r="R99" s="36"/>
      <c r="S99" s="136"/>
      <c r="T99" s="137"/>
      <c r="U99" s="138" t="s">
        <v>42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9" t="s">
        <v>113</v>
      </c>
      <c r="AZ99" s="136"/>
      <c r="BA99" s="136"/>
      <c r="BB99" s="136"/>
      <c r="BC99" s="136"/>
      <c r="BD99" s="136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82</v>
      </c>
      <c r="BK99" s="136"/>
      <c r="BL99" s="136"/>
      <c r="BM99" s="136"/>
    </row>
    <row r="100" spans="2:65" s="1" customFormat="1" ht="18" customHeight="1">
      <c r="B100" s="34"/>
      <c r="C100" s="35"/>
      <c r="D100" s="100" t="s">
        <v>118</v>
      </c>
      <c r="E100" s="35"/>
      <c r="F100" s="35"/>
      <c r="G100" s="35"/>
      <c r="H100" s="35"/>
      <c r="I100" s="35"/>
      <c r="J100" s="35"/>
      <c r="K100" s="35"/>
      <c r="L100" s="35"/>
      <c r="M100" s="35"/>
      <c r="N100" s="206">
        <f>ROUND(N87*T100,2)</f>
        <v>0</v>
      </c>
      <c r="O100" s="207"/>
      <c r="P100" s="207"/>
      <c r="Q100" s="207"/>
      <c r="R100" s="36"/>
      <c r="S100" s="136"/>
      <c r="T100" s="141"/>
      <c r="U100" s="142" t="s">
        <v>42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9" t="s">
        <v>119</v>
      </c>
      <c r="AZ100" s="136"/>
      <c r="BA100" s="136"/>
      <c r="BB100" s="136"/>
      <c r="BC100" s="136"/>
      <c r="BD100" s="136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82</v>
      </c>
      <c r="BK100" s="136"/>
      <c r="BL100" s="136"/>
      <c r="BM100" s="136"/>
    </row>
    <row r="101" spans="2:65" s="1" customFormat="1" ht="13.5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  <c r="T101" s="123"/>
      <c r="U101" s="123"/>
    </row>
    <row r="102" spans="2:65" s="1" customFormat="1" ht="29.25" customHeight="1">
      <c r="B102" s="34"/>
      <c r="C102" s="111" t="s">
        <v>92</v>
      </c>
      <c r="D102" s="112"/>
      <c r="E102" s="112"/>
      <c r="F102" s="112"/>
      <c r="G102" s="112"/>
      <c r="H102" s="112"/>
      <c r="I102" s="112"/>
      <c r="J102" s="112"/>
      <c r="K102" s="112"/>
      <c r="L102" s="212">
        <f>ROUND(SUM(N87+N94),2)</f>
        <v>0</v>
      </c>
      <c r="M102" s="212"/>
      <c r="N102" s="212"/>
      <c r="O102" s="212"/>
      <c r="P102" s="212"/>
      <c r="Q102" s="212"/>
      <c r="R102" s="36"/>
      <c r="T102" s="123"/>
      <c r="U102" s="123"/>
    </row>
    <row r="103" spans="2:65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  <c r="T103" s="123"/>
      <c r="U103" s="123"/>
    </row>
    <row r="107" spans="2:65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08" spans="2:65" s="1" customFormat="1" ht="36.950000000000003" customHeight="1">
      <c r="B108" s="34"/>
      <c r="C108" s="170" t="s">
        <v>120</v>
      </c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36"/>
    </row>
    <row r="109" spans="2:65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5" s="1" customFormat="1" ht="36.950000000000003" customHeight="1">
      <c r="B110" s="34"/>
      <c r="C110" s="68" t="s">
        <v>19</v>
      </c>
      <c r="D110" s="35"/>
      <c r="E110" s="35"/>
      <c r="F110" s="190" t="str">
        <f>F6</f>
        <v>Renovace (retoping) atletické dráhy - Lovosice</v>
      </c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35"/>
      <c r="R110" s="36"/>
    </row>
    <row r="111" spans="2:65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65" s="1" customFormat="1" ht="18" customHeight="1">
      <c r="B112" s="34"/>
      <c r="C112" s="29" t="s">
        <v>24</v>
      </c>
      <c r="D112" s="35"/>
      <c r="E112" s="35"/>
      <c r="F112" s="27" t="str">
        <f>F8</f>
        <v>Lovosice</v>
      </c>
      <c r="G112" s="35"/>
      <c r="H112" s="35"/>
      <c r="I112" s="35"/>
      <c r="J112" s="35"/>
      <c r="K112" s="29" t="s">
        <v>26</v>
      </c>
      <c r="L112" s="35"/>
      <c r="M112" s="217" t="str">
        <f>IF(O8="","",O8)</f>
        <v>7. 11. 2017</v>
      </c>
      <c r="N112" s="217"/>
      <c r="O112" s="217"/>
      <c r="P112" s="217"/>
      <c r="Q112" s="35"/>
      <c r="R112" s="36"/>
    </row>
    <row r="113" spans="2:65" s="1" customFormat="1" ht="6.95" customHeight="1">
      <c r="B113" s="34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6"/>
    </row>
    <row r="114" spans="2:65" s="1" customFormat="1">
      <c r="B114" s="34"/>
      <c r="C114" s="29" t="s">
        <v>28</v>
      </c>
      <c r="D114" s="35"/>
      <c r="E114" s="35"/>
      <c r="F114" s="27" t="str">
        <f>E11</f>
        <v xml:space="preserve"> </v>
      </c>
      <c r="G114" s="35"/>
      <c r="H114" s="35"/>
      <c r="I114" s="35"/>
      <c r="J114" s="35"/>
      <c r="K114" s="29" t="s">
        <v>34</v>
      </c>
      <c r="L114" s="35"/>
      <c r="M114" s="174" t="str">
        <f>E17</f>
        <v xml:space="preserve"> </v>
      </c>
      <c r="N114" s="174"/>
      <c r="O114" s="174"/>
      <c r="P114" s="174"/>
      <c r="Q114" s="174"/>
      <c r="R114" s="36"/>
    </row>
    <row r="115" spans="2:65" s="1" customFormat="1" ht="14.45" customHeight="1">
      <c r="B115" s="34"/>
      <c r="C115" s="29" t="s">
        <v>32</v>
      </c>
      <c r="D115" s="35"/>
      <c r="E115" s="35"/>
      <c r="F115" s="27" t="str">
        <f>IF(E14="","",E14)</f>
        <v>Vyplň údaj</v>
      </c>
      <c r="G115" s="35"/>
      <c r="H115" s="35"/>
      <c r="I115" s="35"/>
      <c r="J115" s="35"/>
      <c r="K115" s="29" t="s">
        <v>36</v>
      </c>
      <c r="L115" s="35"/>
      <c r="M115" s="174" t="str">
        <f>E20</f>
        <v xml:space="preserve"> </v>
      </c>
      <c r="N115" s="174"/>
      <c r="O115" s="174"/>
      <c r="P115" s="174"/>
      <c r="Q115" s="174"/>
      <c r="R115" s="36"/>
    </row>
    <row r="116" spans="2:65" s="1" customFormat="1" ht="10.3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8" customFormat="1" ht="29.25" customHeight="1">
      <c r="B117" s="143"/>
      <c r="C117" s="144" t="s">
        <v>121</v>
      </c>
      <c r="D117" s="145" t="s">
        <v>122</v>
      </c>
      <c r="E117" s="145" t="s">
        <v>59</v>
      </c>
      <c r="F117" s="231" t="s">
        <v>123</v>
      </c>
      <c r="G117" s="231"/>
      <c r="H117" s="231"/>
      <c r="I117" s="231"/>
      <c r="J117" s="145" t="s">
        <v>124</v>
      </c>
      <c r="K117" s="145" t="s">
        <v>125</v>
      </c>
      <c r="L117" s="231" t="s">
        <v>126</v>
      </c>
      <c r="M117" s="231"/>
      <c r="N117" s="231" t="s">
        <v>103</v>
      </c>
      <c r="O117" s="231"/>
      <c r="P117" s="231"/>
      <c r="Q117" s="232"/>
      <c r="R117" s="146"/>
      <c r="T117" s="79" t="s">
        <v>127</v>
      </c>
      <c r="U117" s="80" t="s">
        <v>41</v>
      </c>
      <c r="V117" s="80" t="s">
        <v>128</v>
      </c>
      <c r="W117" s="80" t="s">
        <v>129</v>
      </c>
      <c r="X117" s="80" t="s">
        <v>130</v>
      </c>
      <c r="Y117" s="80" t="s">
        <v>131</v>
      </c>
      <c r="Z117" s="80" t="s">
        <v>132</v>
      </c>
      <c r="AA117" s="81" t="s">
        <v>133</v>
      </c>
    </row>
    <row r="118" spans="2:65" s="1" customFormat="1" ht="29.25" customHeight="1">
      <c r="B118" s="34"/>
      <c r="C118" s="83" t="s">
        <v>100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37">
        <f>BK118</f>
        <v>0</v>
      </c>
      <c r="O118" s="238"/>
      <c r="P118" s="238"/>
      <c r="Q118" s="238"/>
      <c r="R118" s="36"/>
      <c r="T118" s="82"/>
      <c r="U118" s="50"/>
      <c r="V118" s="50"/>
      <c r="W118" s="147">
        <f>W119+W133</f>
        <v>0</v>
      </c>
      <c r="X118" s="50"/>
      <c r="Y118" s="147">
        <f>Y119+Y133</f>
        <v>42.094200000000001</v>
      </c>
      <c r="Z118" s="50"/>
      <c r="AA118" s="148">
        <f>AA119+AA133</f>
        <v>20.900000000000002</v>
      </c>
      <c r="AT118" s="18" t="s">
        <v>76</v>
      </c>
      <c r="AU118" s="18" t="s">
        <v>105</v>
      </c>
      <c r="BK118" s="149">
        <f>BK119+BK133</f>
        <v>0</v>
      </c>
    </row>
    <row r="119" spans="2:65" s="9" customFormat="1" ht="37.35" customHeight="1">
      <c r="B119" s="150"/>
      <c r="C119" s="151"/>
      <c r="D119" s="152" t="s">
        <v>106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27"/>
      <c r="P119" s="227"/>
      <c r="Q119" s="227"/>
      <c r="R119" s="153"/>
      <c r="T119" s="154"/>
      <c r="U119" s="151"/>
      <c r="V119" s="151"/>
      <c r="W119" s="155">
        <f>W120+W124+W126+W131</f>
        <v>0</v>
      </c>
      <c r="X119" s="151"/>
      <c r="Y119" s="155">
        <f>Y120+Y124+Y126+Y131</f>
        <v>42.094200000000001</v>
      </c>
      <c r="Z119" s="151"/>
      <c r="AA119" s="156">
        <f>AA120+AA124+AA126+AA131</f>
        <v>20.900000000000002</v>
      </c>
      <c r="AR119" s="157" t="s">
        <v>82</v>
      </c>
      <c r="AT119" s="158" t="s">
        <v>76</v>
      </c>
      <c r="AU119" s="158" t="s">
        <v>77</v>
      </c>
      <c r="AY119" s="157" t="s">
        <v>134</v>
      </c>
      <c r="BK119" s="159">
        <f>BK120+BK124+BK126+BK131</f>
        <v>0</v>
      </c>
    </row>
    <row r="120" spans="2:65" s="9" customFormat="1" ht="19.899999999999999" customHeight="1">
      <c r="B120" s="150"/>
      <c r="C120" s="151"/>
      <c r="D120" s="160" t="s">
        <v>107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0">
        <f>BK120</f>
        <v>0</v>
      </c>
      <c r="O120" s="241"/>
      <c r="P120" s="241"/>
      <c r="Q120" s="241"/>
      <c r="R120" s="153"/>
      <c r="T120" s="154"/>
      <c r="U120" s="151"/>
      <c r="V120" s="151"/>
      <c r="W120" s="155">
        <f>SUM(W121:W123)</f>
        <v>0</v>
      </c>
      <c r="X120" s="151"/>
      <c r="Y120" s="155">
        <f>SUM(Y121:Y123)</f>
        <v>42.094200000000001</v>
      </c>
      <c r="Z120" s="151"/>
      <c r="AA120" s="156">
        <f>SUM(AA121:AA123)</f>
        <v>0</v>
      </c>
      <c r="AR120" s="157" t="s">
        <v>82</v>
      </c>
      <c r="AT120" s="158" t="s">
        <v>76</v>
      </c>
      <c r="AU120" s="158" t="s">
        <v>82</v>
      </c>
      <c r="AY120" s="157" t="s">
        <v>134</v>
      </c>
      <c r="BK120" s="159">
        <f>SUM(BK121:BK123)</f>
        <v>0</v>
      </c>
    </row>
    <row r="121" spans="2:65" s="1" customFormat="1" ht="51" customHeight="1">
      <c r="B121" s="34"/>
      <c r="C121" s="161" t="s">
        <v>135</v>
      </c>
      <c r="D121" s="161" t="s">
        <v>136</v>
      </c>
      <c r="E121" s="162" t="s">
        <v>137</v>
      </c>
      <c r="F121" s="233" t="s">
        <v>138</v>
      </c>
      <c r="G121" s="233"/>
      <c r="H121" s="233"/>
      <c r="I121" s="233"/>
      <c r="J121" s="163" t="s">
        <v>139</v>
      </c>
      <c r="K121" s="164">
        <v>48</v>
      </c>
      <c r="L121" s="234">
        <v>0</v>
      </c>
      <c r="M121" s="235"/>
      <c r="N121" s="236">
        <f>ROUND(L121*K121,2)</f>
        <v>0</v>
      </c>
      <c r="O121" s="236"/>
      <c r="P121" s="236"/>
      <c r="Q121" s="236"/>
      <c r="R121" s="36"/>
      <c r="T121" s="165" t="s">
        <v>22</v>
      </c>
      <c r="U121" s="43" t="s">
        <v>42</v>
      </c>
      <c r="V121" s="35"/>
      <c r="W121" s="166">
        <f>V121*K121</f>
        <v>0</v>
      </c>
      <c r="X121" s="166">
        <v>1.54E-2</v>
      </c>
      <c r="Y121" s="166">
        <f>X121*K121</f>
        <v>0.73920000000000008</v>
      </c>
      <c r="Z121" s="166">
        <v>0</v>
      </c>
      <c r="AA121" s="167">
        <f>Z121*K121</f>
        <v>0</v>
      </c>
      <c r="AR121" s="18" t="s">
        <v>140</v>
      </c>
      <c r="AT121" s="18" t="s">
        <v>136</v>
      </c>
      <c r="AU121" s="18" t="s">
        <v>98</v>
      </c>
      <c r="AY121" s="18" t="s">
        <v>134</v>
      </c>
      <c r="BE121" s="104">
        <f>IF(U121="základní",N121,0)</f>
        <v>0</v>
      </c>
      <c r="BF121" s="104">
        <f>IF(U121="snížená",N121,0)</f>
        <v>0</v>
      </c>
      <c r="BG121" s="104">
        <f>IF(U121="zákl. přenesená",N121,0)</f>
        <v>0</v>
      </c>
      <c r="BH121" s="104">
        <f>IF(U121="sníž. přenesená",N121,0)</f>
        <v>0</v>
      </c>
      <c r="BI121" s="104">
        <f>IF(U121="nulová",N121,0)</f>
        <v>0</v>
      </c>
      <c r="BJ121" s="18" t="s">
        <v>82</v>
      </c>
      <c r="BK121" s="104">
        <f>ROUND(L121*K121,2)</f>
        <v>0</v>
      </c>
      <c r="BL121" s="18" t="s">
        <v>140</v>
      </c>
      <c r="BM121" s="18" t="s">
        <v>141</v>
      </c>
    </row>
    <row r="122" spans="2:65" s="1" customFormat="1" ht="38.25" customHeight="1">
      <c r="B122" s="34"/>
      <c r="C122" s="161" t="s">
        <v>98</v>
      </c>
      <c r="D122" s="161" t="s">
        <v>136</v>
      </c>
      <c r="E122" s="162" t="s">
        <v>142</v>
      </c>
      <c r="F122" s="233" t="s">
        <v>143</v>
      </c>
      <c r="G122" s="233"/>
      <c r="H122" s="233"/>
      <c r="I122" s="233"/>
      <c r="J122" s="163" t="s">
        <v>144</v>
      </c>
      <c r="K122" s="164">
        <v>3500</v>
      </c>
      <c r="L122" s="234">
        <v>0</v>
      </c>
      <c r="M122" s="235"/>
      <c r="N122" s="236">
        <f>ROUND(L122*K122,2)</f>
        <v>0</v>
      </c>
      <c r="O122" s="236"/>
      <c r="P122" s="236"/>
      <c r="Q122" s="236"/>
      <c r="R122" s="36"/>
      <c r="T122" s="165" t="s">
        <v>22</v>
      </c>
      <c r="U122" s="43" t="s">
        <v>42</v>
      </c>
      <c r="V122" s="35"/>
      <c r="W122" s="166">
        <f>V122*K122</f>
        <v>0</v>
      </c>
      <c r="X122" s="166">
        <v>1.0000000000000001E-5</v>
      </c>
      <c r="Y122" s="166">
        <f>X122*K122</f>
        <v>3.5000000000000003E-2</v>
      </c>
      <c r="Z122" s="166">
        <v>0</v>
      </c>
      <c r="AA122" s="167">
        <f>Z122*K122</f>
        <v>0</v>
      </c>
      <c r="AR122" s="18" t="s">
        <v>140</v>
      </c>
      <c r="AT122" s="18" t="s">
        <v>136</v>
      </c>
      <c r="AU122" s="18" t="s">
        <v>98</v>
      </c>
      <c r="AY122" s="18" t="s">
        <v>134</v>
      </c>
      <c r="BE122" s="104">
        <f>IF(U122="základní",N122,0)</f>
        <v>0</v>
      </c>
      <c r="BF122" s="104">
        <f>IF(U122="snížená",N122,0)</f>
        <v>0</v>
      </c>
      <c r="BG122" s="104">
        <f>IF(U122="zákl. přenesená",N122,0)</f>
        <v>0</v>
      </c>
      <c r="BH122" s="104">
        <f>IF(U122="sníž. přenesená",N122,0)</f>
        <v>0</v>
      </c>
      <c r="BI122" s="104">
        <f>IF(U122="nulová",N122,0)</f>
        <v>0</v>
      </c>
      <c r="BJ122" s="18" t="s">
        <v>82</v>
      </c>
      <c r="BK122" s="104">
        <f>ROUND(L122*K122,2)</f>
        <v>0</v>
      </c>
      <c r="BL122" s="18" t="s">
        <v>140</v>
      </c>
      <c r="BM122" s="18" t="s">
        <v>145</v>
      </c>
    </row>
    <row r="123" spans="2:65" s="1" customFormat="1" ht="38.25" customHeight="1">
      <c r="B123" s="34"/>
      <c r="C123" s="161" t="s">
        <v>146</v>
      </c>
      <c r="D123" s="161" t="s">
        <v>136</v>
      </c>
      <c r="E123" s="162" t="s">
        <v>147</v>
      </c>
      <c r="F123" s="233" t="s">
        <v>148</v>
      </c>
      <c r="G123" s="233"/>
      <c r="H123" s="233"/>
      <c r="I123" s="233"/>
      <c r="J123" s="163" t="s">
        <v>139</v>
      </c>
      <c r="K123" s="164">
        <v>4132</v>
      </c>
      <c r="L123" s="234">
        <v>0</v>
      </c>
      <c r="M123" s="235"/>
      <c r="N123" s="236">
        <f>ROUND(L123*K123,2)</f>
        <v>0</v>
      </c>
      <c r="O123" s="236"/>
      <c r="P123" s="236"/>
      <c r="Q123" s="236"/>
      <c r="R123" s="36"/>
      <c r="T123" s="165" t="s">
        <v>22</v>
      </c>
      <c r="U123" s="43" t="s">
        <v>42</v>
      </c>
      <c r="V123" s="35"/>
      <c r="W123" s="166">
        <f>V123*K123</f>
        <v>0</v>
      </c>
      <c r="X123" s="166">
        <v>0.01</v>
      </c>
      <c r="Y123" s="166">
        <f>X123*K123</f>
        <v>41.32</v>
      </c>
      <c r="Z123" s="166">
        <v>0</v>
      </c>
      <c r="AA123" s="167">
        <f>Z123*K123</f>
        <v>0</v>
      </c>
      <c r="AR123" s="18" t="s">
        <v>140</v>
      </c>
      <c r="AT123" s="18" t="s">
        <v>136</v>
      </c>
      <c r="AU123" s="18" t="s">
        <v>98</v>
      </c>
      <c r="AY123" s="18" t="s">
        <v>134</v>
      </c>
      <c r="BE123" s="104">
        <f>IF(U123="základní",N123,0)</f>
        <v>0</v>
      </c>
      <c r="BF123" s="104">
        <f>IF(U123="snížená",N123,0)</f>
        <v>0</v>
      </c>
      <c r="BG123" s="104">
        <f>IF(U123="zákl. přenesená",N123,0)</f>
        <v>0</v>
      </c>
      <c r="BH123" s="104">
        <f>IF(U123="sníž. přenesená",N123,0)</f>
        <v>0</v>
      </c>
      <c r="BI123" s="104">
        <f>IF(U123="nulová",N123,0)</f>
        <v>0</v>
      </c>
      <c r="BJ123" s="18" t="s">
        <v>82</v>
      </c>
      <c r="BK123" s="104">
        <f>ROUND(L123*K123,2)</f>
        <v>0</v>
      </c>
      <c r="BL123" s="18" t="s">
        <v>140</v>
      </c>
      <c r="BM123" s="18" t="s">
        <v>149</v>
      </c>
    </row>
    <row r="124" spans="2:65" s="9" customFormat="1" ht="29.85" customHeight="1">
      <c r="B124" s="150"/>
      <c r="C124" s="151"/>
      <c r="D124" s="160" t="s">
        <v>108</v>
      </c>
      <c r="E124" s="160"/>
      <c r="F124" s="160"/>
      <c r="G124" s="160"/>
      <c r="H124" s="160"/>
      <c r="I124" s="160"/>
      <c r="J124" s="160"/>
      <c r="K124" s="160"/>
      <c r="L124" s="160"/>
      <c r="M124" s="160"/>
      <c r="N124" s="242">
        <f>BK124</f>
        <v>0</v>
      </c>
      <c r="O124" s="243"/>
      <c r="P124" s="243"/>
      <c r="Q124" s="243"/>
      <c r="R124" s="153"/>
      <c r="T124" s="154"/>
      <c r="U124" s="151"/>
      <c r="V124" s="151"/>
      <c r="W124" s="155">
        <f>W125</f>
        <v>0</v>
      </c>
      <c r="X124" s="151"/>
      <c r="Y124" s="155">
        <f>Y125</f>
        <v>0</v>
      </c>
      <c r="Z124" s="151"/>
      <c r="AA124" s="156">
        <f>AA125</f>
        <v>20.900000000000002</v>
      </c>
      <c r="AR124" s="157" t="s">
        <v>82</v>
      </c>
      <c r="AT124" s="158" t="s">
        <v>76</v>
      </c>
      <c r="AU124" s="158" t="s">
        <v>82</v>
      </c>
      <c r="AY124" s="157" t="s">
        <v>134</v>
      </c>
      <c r="BK124" s="159">
        <f>BK125</f>
        <v>0</v>
      </c>
    </row>
    <row r="125" spans="2:65" s="1" customFormat="1" ht="38.25" customHeight="1">
      <c r="B125" s="34"/>
      <c r="C125" s="161" t="s">
        <v>150</v>
      </c>
      <c r="D125" s="161" t="s">
        <v>136</v>
      </c>
      <c r="E125" s="162" t="s">
        <v>151</v>
      </c>
      <c r="F125" s="233" t="s">
        <v>152</v>
      </c>
      <c r="G125" s="233"/>
      <c r="H125" s="233"/>
      <c r="I125" s="233"/>
      <c r="J125" s="163" t="s">
        <v>139</v>
      </c>
      <c r="K125" s="164">
        <v>4180</v>
      </c>
      <c r="L125" s="234">
        <v>0</v>
      </c>
      <c r="M125" s="235"/>
      <c r="N125" s="236">
        <f>ROUND(L125*K125,2)</f>
        <v>0</v>
      </c>
      <c r="O125" s="236"/>
      <c r="P125" s="236"/>
      <c r="Q125" s="236"/>
      <c r="R125" s="36"/>
      <c r="T125" s="165" t="s">
        <v>22</v>
      </c>
      <c r="U125" s="43" t="s">
        <v>42</v>
      </c>
      <c r="V125" s="35"/>
      <c r="W125" s="166">
        <f>V125*K125</f>
        <v>0</v>
      </c>
      <c r="X125" s="166">
        <v>0</v>
      </c>
      <c r="Y125" s="166">
        <f>X125*K125</f>
        <v>0</v>
      </c>
      <c r="Z125" s="166">
        <v>5.0000000000000001E-3</v>
      </c>
      <c r="AA125" s="167">
        <f>Z125*K125</f>
        <v>20.900000000000002</v>
      </c>
      <c r="AR125" s="18" t="s">
        <v>140</v>
      </c>
      <c r="AT125" s="18" t="s">
        <v>136</v>
      </c>
      <c r="AU125" s="18" t="s">
        <v>98</v>
      </c>
      <c r="AY125" s="18" t="s">
        <v>134</v>
      </c>
      <c r="BE125" s="104">
        <f>IF(U125="základní",N125,0)</f>
        <v>0</v>
      </c>
      <c r="BF125" s="104">
        <f>IF(U125="snížená",N125,0)</f>
        <v>0</v>
      </c>
      <c r="BG125" s="104">
        <f>IF(U125="zákl. přenesená",N125,0)</f>
        <v>0</v>
      </c>
      <c r="BH125" s="104">
        <f>IF(U125="sníž. přenesená",N125,0)</f>
        <v>0</v>
      </c>
      <c r="BI125" s="104">
        <f>IF(U125="nulová",N125,0)</f>
        <v>0</v>
      </c>
      <c r="BJ125" s="18" t="s">
        <v>82</v>
      </c>
      <c r="BK125" s="104">
        <f>ROUND(L125*K125,2)</f>
        <v>0</v>
      </c>
      <c r="BL125" s="18" t="s">
        <v>140</v>
      </c>
      <c r="BM125" s="18" t="s">
        <v>153</v>
      </c>
    </row>
    <row r="126" spans="2:65" s="9" customFormat="1" ht="29.85" customHeight="1">
      <c r="B126" s="150"/>
      <c r="C126" s="151"/>
      <c r="D126" s="160" t="s">
        <v>109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42">
        <f>BK126</f>
        <v>0</v>
      </c>
      <c r="O126" s="243"/>
      <c r="P126" s="243"/>
      <c r="Q126" s="243"/>
      <c r="R126" s="153"/>
      <c r="T126" s="154"/>
      <c r="U126" s="151"/>
      <c r="V126" s="151"/>
      <c r="W126" s="155">
        <f>SUM(W127:W130)</f>
        <v>0</v>
      </c>
      <c r="X126" s="151"/>
      <c r="Y126" s="155">
        <f>SUM(Y127:Y130)</f>
        <v>0</v>
      </c>
      <c r="Z126" s="151"/>
      <c r="AA126" s="156">
        <f>SUM(AA127:AA130)</f>
        <v>0</v>
      </c>
      <c r="AR126" s="157" t="s">
        <v>82</v>
      </c>
      <c r="AT126" s="158" t="s">
        <v>76</v>
      </c>
      <c r="AU126" s="158" t="s">
        <v>82</v>
      </c>
      <c r="AY126" s="157" t="s">
        <v>134</v>
      </c>
      <c r="BK126" s="159">
        <f>SUM(BK127:BK130)</f>
        <v>0</v>
      </c>
    </row>
    <row r="127" spans="2:65" s="1" customFormat="1" ht="25.5" customHeight="1">
      <c r="B127" s="34"/>
      <c r="C127" s="161" t="s">
        <v>154</v>
      </c>
      <c r="D127" s="161" t="s">
        <v>136</v>
      </c>
      <c r="E127" s="162" t="s">
        <v>155</v>
      </c>
      <c r="F127" s="233" t="s">
        <v>156</v>
      </c>
      <c r="G127" s="233"/>
      <c r="H127" s="233"/>
      <c r="I127" s="233"/>
      <c r="J127" s="163" t="s">
        <v>157</v>
      </c>
      <c r="K127" s="164">
        <v>20.9</v>
      </c>
      <c r="L127" s="234">
        <v>0</v>
      </c>
      <c r="M127" s="235"/>
      <c r="N127" s="236">
        <f>ROUND(L127*K127,2)</f>
        <v>0</v>
      </c>
      <c r="O127" s="236"/>
      <c r="P127" s="236"/>
      <c r="Q127" s="236"/>
      <c r="R127" s="36"/>
      <c r="T127" s="165" t="s">
        <v>22</v>
      </c>
      <c r="U127" s="43" t="s">
        <v>42</v>
      </c>
      <c r="V127" s="35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8" t="s">
        <v>140</v>
      </c>
      <c r="AT127" s="18" t="s">
        <v>136</v>
      </c>
      <c r="AU127" s="18" t="s">
        <v>98</v>
      </c>
      <c r="AY127" s="18" t="s">
        <v>134</v>
      </c>
      <c r="BE127" s="104">
        <f>IF(U127="základní",N127,0)</f>
        <v>0</v>
      </c>
      <c r="BF127" s="104">
        <f>IF(U127="snížená",N127,0)</f>
        <v>0</v>
      </c>
      <c r="BG127" s="104">
        <f>IF(U127="zákl. přenesená",N127,0)</f>
        <v>0</v>
      </c>
      <c r="BH127" s="104">
        <f>IF(U127="sníž. přenesená",N127,0)</f>
        <v>0</v>
      </c>
      <c r="BI127" s="104">
        <f>IF(U127="nulová",N127,0)</f>
        <v>0</v>
      </c>
      <c r="BJ127" s="18" t="s">
        <v>82</v>
      </c>
      <c r="BK127" s="104">
        <f>ROUND(L127*K127,2)</f>
        <v>0</v>
      </c>
      <c r="BL127" s="18" t="s">
        <v>140</v>
      </c>
      <c r="BM127" s="18" t="s">
        <v>158</v>
      </c>
    </row>
    <row r="128" spans="2:65" s="1" customFormat="1" ht="25.5" customHeight="1">
      <c r="B128" s="34"/>
      <c r="C128" s="161" t="s">
        <v>159</v>
      </c>
      <c r="D128" s="161" t="s">
        <v>136</v>
      </c>
      <c r="E128" s="162" t="s">
        <v>160</v>
      </c>
      <c r="F128" s="233" t="s">
        <v>161</v>
      </c>
      <c r="G128" s="233"/>
      <c r="H128" s="233"/>
      <c r="I128" s="233"/>
      <c r="J128" s="163" t="s">
        <v>157</v>
      </c>
      <c r="K128" s="164">
        <v>20.9</v>
      </c>
      <c r="L128" s="234">
        <v>0</v>
      </c>
      <c r="M128" s="235"/>
      <c r="N128" s="236">
        <f>ROUND(L128*K128,2)</f>
        <v>0</v>
      </c>
      <c r="O128" s="236"/>
      <c r="P128" s="236"/>
      <c r="Q128" s="236"/>
      <c r="R128" s="36"/>
      <c r="T128" s="165" t="s">
        <v>22</v>
      </c>
      <c r="U128" s="43" t="s">
        <v>42</v>
      </c>
      <c r="V128" s="35"/>
      <c r="W128" s="166">
        <f>V128*K128</f>
        <v>0</v>
      </c>
      <c r="X128" s="166">
        <v>0</v>
      </c>
      <c r="Y128" s="166">
        <f>X128*K128</f>
        <v>0</v>
      </c>
      <c r="Z128" s="166">
        <v>0</v>
      </c>
      <c r="AA128" s="167">
        <f>Z128*K128</f>
        <v>0</v>
      </c>
      <c r="AR128" s="18" t="s">
        <v>140</v>
      </c>
      <c r="AT128" s="18" t="s">
        <v>136</v>
      </c>
      <c r="AU128" s="18" t="s">
        <v>98</v>
      </c>
      <c r="AY128" s="18" t="s">
        <v>134</v>
      </c>
      <c r="BE128" s="104">
        <f>IF(U128="základní",N128,0)</f>
        <v>0</v>
      </c>
      <c r="BF128" s="104">
        <f>IF(U128="snížená",N128,0)</f>
        <v>0</v>
      </c>
      <c r="BG128" s="104">
        <f>IF(U128="zákl. přenesená",N128,0)</f>
        <v>0</v>
      </c>
      <c r="BH128" s="104">
        <f>IF(U128="sníž. přenesená",N128,0)</f>
        <v>0</v>
      </c>
      <c r="BI128" s="104">
        <f>IF(U128="nulová",N128,0)</f>
        <v>0</v>
      </c>
      <c r="BJ128" s="18" t="s">
        <v>82</v>
      </c>
      <c r="BK128" s="104">
        <f>ROUND(L128*K128,2)</f>
        <v>0</v>
      </c>
      <c r="BL128" s="18" t="s">
        <v>140</v>
      </c>
      <c r="BM128" s="18" t="s">
        <v>162</v>
      </c>
    </row>
    <row r="129" spans="2:65" s="1" customFormat="1" ht="25.5" customHeight="1">
      <c r="B129" s="34"/>
      <c r="C129" s="161" t="s">
        <v>163</v>
      </c>
      <c r="D129" s="161" t="s">
        <v>136</v>
      </c>
      <c r="E129" s="162" t="s">
        <v>164</v>
      </c>
      <c r="F129" s="233" t="s">
        <v>165</v>
      </c>
      <c r="G129" s="233"/>
      <c r="H129" s="233"/>
      <c r="I129" s="233"/>
      <c r="J129" s="163" t="s">
        <v>157</v>
      </c>
      <c r="K129" s="164">
        <v>20.9</v>
      </c>
      <c r="L129" s="234">
        <v>0</v>
      </c>
      <c r="M129" s="235"/>
      <c r="N129" s="236">
        <f>ROUND(L129*K129,2)</f>
        <v>0</v>
      </c>
      <c r="O129" s="236"/>
      <c r="P129" s="236"/>
      <c r="Q129" s="236"/>
      <c r="R129" s="36"/>
      <c r="T129" s="165" t="s">
        <v>22</v>
      </c>
      <c r="U129" s="43" t="s">
        <v>42</v>
      </c>
      <c r="V129" s="35"/>
      <c r="W129" s="166">
        <f>V129*K129</f>
        <v>0</v>
      </c>
      <c r="X129" s="166">
        <v>0</v>
      </c>
      <c r="Y129" s="166">
        <f>X129*K129</f>
        <v>0</v>
      </c>
      <c r="Z129" s="166">
        <v>0</v>
      </c>
      <c r="AA129" s="167">
        <f>Z129*K129</f>
        <v>0</v>
      </c>
      <c r="AR129" s="18" t="s">
        <v>140</v>
      </c>
      <c r="AT129" s="18" t="s">
        <v>136</v>
      </c>
      <c r="AU129" s="18" t="s">
        <v>98</v>
      </c>
      <c r="AY129" s="18" t="s">
        <v>134</v>
      </c>
      <c r="BE129" s="104">
        <f>IF(U129="základní",N129,0)</f>
        <v>0</v>
      </c>
      <c r="BF129" s="104">
        <f>IF(U129="snížená",N129,0)</f>
        <v>0</v>
      </c>
      <c r="BG129" s="104">
        <f>IF(U129="zákl. přenesená",N129,0)</f>
        <v>0</v>
      </c>
      <c r="BH129" s="104">
        <f>IF(U129="sníž. přenesená",N129,0)</f>
        <v>0</v>
      </c>
      <c r="BI129" s="104">
        <f>IF(U129="nulová",N129,0)</f>
        <v>0</v>
      </c>
      <c r="BJ129" s="18" t="s">
        <v>82</v>
      </c>
      <c r="BK129" s="104">
        <f>ROUND(L129*K129,2)</f>
        <v>0</v>
      </c>
      <c r="BL129" s="18" t="s">
        <v>140</v>
      </c>
      <c r="BM129" s="18" t="s">
        <v>166</v>
      </c>
    </row>
    <row r="130" spans="2:65" s="1" customFormat="1" ht="25.5" customHeight="1">
      <c r="B130" s="34"/>
      <c r="C130" s="161" t="s">
        <v>167</v>
      </c>
      <c r="D130" s="161" t="s">
        <v>136</v>
      </c>
      <c r="E130" s="162" t="s">
        <v>168</v>
      </c>
      <c r="F130" s="233" t="s">
        <v>169</v>
      </c>
      <c r="G130" s="233"/>
      <c r="H130" s="233"/>
      <c r="I130" s="233"/>
      <c r="J130" s="163" t="s">
        <v>157</v>
      </c>
      <c r="K130" s="164">
        <v>20.9</v>
      </c>
      <c r="L130" s="234">
        <v>0</v>
      </c>
      <c r="M130" s="235"/>
      <c r="N130" s="236">
        <f>ROUND(L130*K130,2)</f>
        <v>0</v>
      </c>
      <c r="O130" s="236"/>
      <c r="P130" s="236"/>
      <c r="Q130" s="236"/>
      <c r="R130" s="36"/>
      <c r="T130" s="165" t="s">
        <v>22</v>
      </c>
      <c r="U130" s="43" t="s">
        <v>42</v>
      </c>
      <c r="V130" s="35"/>
      <c r="W130" s="166">
        <f>V130*K130</f>
        <v>0</v>
      </c>
      <c r="X130" s="166">
        <v>0</v>
      </c>
      <c r="Y130" s="166">
        <f>X130*K130</f>
        <v>0</v>
      </c>
      <c r="Z130" s="166">
        <v>0</v>
      </c>
      <c r="AA130" s="167">
        <f>Z130*K130</f>
        <v>0</v>
      </c>
      <c r="AR130" s="18" t="s">
        <v>140</v>
      </c>
      <c r="AT130" s="18" t="s">
        <v>136</v>
      </c>
      <c r="AU130" s="18" t="s">
        <v>98</v>
      </c>
      <c r="AY130" s="18" t="s">
        <v>134</v>
      </c>
      <c r="BE130" s="104">
        <f>IF(U130="základní",N130,0)</f>
        <v>0</v>
      </c>
      <c r="BF130" s="104">
        <f>IF(U130="snížená",N130,0)</f>
        <v>0</v>
      </c>
      <c r="BG130" s="104">
        <f>IF(U130="zákl. přenesená",N130,0)</f>
        <v>0</v>
      </c>
      <c r="BH130" s="104">
        <f>IF(U130="sníž. přenesená",N130,0)</f>
        <v>0</v>
      </c>
      <c r="BI130" s="104">
        <f>IF(U130="nulová",N130,0)</f>
        <v>0</v>
      </c>
      <c r="BJ130" s="18" t="s">
        <v>82</v>
      </c>
      <c r="BK130" s="104">
        <f>ROUND(L130*K130,2)</f>
        <v>0</v>
      </c>
      <c r="BL130" s="18" t="s">
        <v>140</v>
      </c>
      <c r="BM130" s="18" t="s">
        <v>170</v>
      </c>
    </row>
    <row r="131" spans="2:65" s="9" customFormat="1" ht="29.85" customHeight="1">
      <c r="B131" s="150"/>
      <c r="C131" s="151"/>
      <c r="D131" s="160" t="s">
        <v>110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42">
        <f>BK131</f>
        <v>0</v>
      </c>
      <c r="O131" s="243"/>
      <c r="P131" s="243"/>
      <c r="Q131" s="243"/>
      <c r="R131" s="153"/>
      <c r="T131" s="154"/>
      <c r="U131" s="151"/>
      <c r="V131" s="151"/>
      <c r="W131" s="155">
        <f>W132</f>
        <v>0</v>
      </c>
      <c r="X131" s="151"/>
      <c r="Y131" s="155">
        <f>Y132</f>
        <v>0</v>
      </c>
      <c r="Z131" s="151"/>
      <c r="AA131" s="156">
        <f>AA132</f>
        <v>0</v>
      </c>
      <c r="AR131" s="157" t="s">
        <v>82</v>
      </c>
      <c r="AT131" s="158" t="s">
        <v>76</v>
      </c>
      <c r="AU131" s="158" t="s">
        <v>82</v>
      </c>
      <c r="AY131" s="157" t="s">
        <v>134</v>
      </c>
      <c r="BK131" s="159">
        <f>BK132</f>
        <v>0</v>
      </c>
    </row>
    <row r="132" spans="2:65" s="1" customFormat="1" ht="16.5" customHeight="1">
      <c r="B132" s="34"/>
      <c r="C132" s="161" t="s">
        <v>140</v>
      </c>
      <c r="D132" s="161" t="s">
        <v>136</v>
      </c>
      <c r="E132" s="162" t="s">
        <v>171</v>
      </c>
      <c r="F132" s="233" t="s">
        <v>172</v>
      </c>
      <c r="G132" s="233"/>
      <c r="H132" s="233"/>
      <c r="I132" s="233"/>
      <c r="J132" s="163" t="s">
        <v>157</v>
      </c>
      <c r="K132" s="164">
        <v>42.094000000000001</v>
      </c>
      <c r="L132" s="234">
        <v>0</v>
      </c>
      <c r="M132" s="235"/>
      <c r="N132" s="236">
        <f>ROUND(L132*K132,2)</f>
        <v>0</v>
      </c>
      <c r="O132" s="236"/>
      <c r="P132" s="236"/>
      <c r="Q132" s="236"/>
      <c r="R132" s="36"/>
      <c r="T132" s="165" t="s">
        <v>22</v>
      </c>
      <c r="U132" s="43" t="s">
        <v>42</v>
      </c>
      <c r="V132" s="35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8" t="s">
        <v>140</v>
      </c>
      <c r="AT132" s="18" t="s">
        <v>136</v>
      </c>
      <c r="AU132" s="18" t="s">
        <v>98</v>
      </c>
      <c r="AY132" s="18" t="s">
        <v>134</v>
      </c>
      <c r="BE132" s="104">
        <f>IF(U132="základní",N132,0)</f>
        <v>0</v>
      </c>
      <c r="BF132" s="104">
        <f>IF(U132="snížená",N132,0)</f>
        <v>0</v>
      </c>
      <c r="BG132" s="104">
        <f>IF(U132="zákl. přenesená",N132,0)</f>
        <v>0</v>
      </c>
      <c r="BH132" s="104">
        <f>IF(U132="sníž. přenesená",N132,0)</f>
        <v>0</v>
      </c>
      <c r="BI132" s="104">
        <f>IF(U132="nulová",N132,0)</f>
        <v>0</v>
      </c>
      <c r="BJ132" s="18" t="s">
        <v>82</v>
      </c>
      <c r="BK132" s="104">
        <f>ROUND(L132*K132,2)</f>
        <v>0</v>
      </c>
      <c r="BL132" s="18" t="s">
        <v>140</v>
      </c>
      <c r="BM132" s="18" t="s">
        <v>173</v>
      </c>
    </row>
    <row r="133" spans="2:65" s="1" customFormat="1" ht="49.9" customHeight="1">
      <c r="B133" s="34"/>
      <c r="C133" s="35"/>
      <c r="D133" s="152" t="s">
        <v>174</v>
      </c>
      <c r="E133" s="35"/>
      <c r="F133" s="35"/>
      <c r="G133" s="35"/>
      <c r="H133" s="35"/>
      <c r="I133" s="35"/>
      <c r="J133" s="35"/>
      <c r="K133" s="35"/>
      <c r="L133" s="35"/>
      <c r="M133" s="35"/>
      <c r="N133" s="244">
        <f>BK133</f>
        <v>0</v>
      </c>
      <c r="O133" s="245"/>
      <c r="P133" s="245"/>
      <c r="Q133" s="245"/>
      <c r="R133" s="36"/>
      <c r="T133" s="141"/>
      <c r="U133" s="55"/>
      <c r="V133" s="55"/>
      <c r="W133" s="55"/>
      <c r="X133" s="55"/>
      <c r="Y133" s="55"/>
      <c r="Z133" s="55"/>
      <c r="AA133" s="57"/>
      <c r="AT133" s="18" t="s">
        <v>76</v>
      </c>
      <c r="AU133" s="18" t="s">
        <v>77</v>
      </c>
      <c r="AY133" s="18" t="s">
        <v>175</v>
      </c>
      <c r="BK133" s="104">
        <v>0</v>
      </c>
    </row>
    <row r="134" spans="2:65" s="1" customFormat="1" ht="6.95" customHeight="1">
      <c r="B134" s="58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60"/>
    </row>
  </sheetData>
  <sheetProtection algorithmName="SHA-512" hashValue="X0epFHW1P/jRppRHfwtg7WX/dQ2Xdc9W2za8YQHhTW6UKaJcdRCZEuKqI0fFKuY75sdMcHxsvqIK0P6HRELFiA==" saltValue="U0oK2mj5zShEkwMmPH8v16dr1M4jX2LdudFThK6tnkaYOopK3KydB/NHdWIkixKOuGQVGHCJdBoNYy6BFfaDzg==" spinCount="10" sheet="1" objects="1" scenarios="1" formatColumns="0" formatRows="0"/>
  <mergeCells count="98">
    <mergeCell ref="S2:AC2"/>
    <mergeCell ref="N124:Q124"/>
    <mergeCell ref="N126:Q126"/>
    <mergeCell ref="N131:Q131"/>
    <mergeCell ref="N133:Q133"/>
    <mergeCell ref="H1:K1"/>
    <mergeCell ref="F130:I130"/>
    <mergeCell ref="L130:M130"/>
    <mergeCell ref="N130:Q130"/>
    <mergeCell ref="F132:I132"/>
    <mergeCell ref="L132:M132"/>
    <mergeCell ref="N132:Q132"/>
    <mergeCell ref="F128:I128"/>
    <mergeCell ref="L128:M128"/>
    <mergeCell ref="N128:Q128"/>
    <mergeCell ref="F129:I129"/>
    <mergeCell ref="L129:M129"/>
    <mergeCell ref="N129:Q129"/>
    <mergeCell ref="F125:I125"/>
    <mergeCell ref="L125:M125"/>
    <mergeCell ref="N125:Q125"/>
    <mergeCell ref="F127:I127"/>
    <mergeCell ref="L127:M127"/>
    <mergeCell ref="N127:Q127"/>
    <mergeCell ref="F122:I122"/>
    <mergeCell ref="L122:M122"/>
    <mergeCell ref="N122:Q122"/>
    <mergeCell ref="F123:I123"/>
    <mergeCell ref="L123:M123"/>
    <mergeCell ref="N123:Q123"/>
    <mergeCell ref="M115:Q115"/>
    <mergeCell ref="F117:I117"/>
    <mergeCell ref="L117:M117"/>
    <mergeCell ref="N117:Q117"/>
    <mergeCell ref="F121:I121"/>
    <mergeCell ref="L121:M121"/>
    <mergeCell ref="N121:Q121"/>
    <mergeCell ref="N118:Q118"/>
    <mergeCell ref="N119:Q119"/>
    <mergeCell ref="N120:Q120"/>
    <mergeCell ref="L102:Q102"/>
    <mergeCell ref="C108:Q108"/>
    <mergeCell ref="F110:P110"/>
    <mergeCell ref="M112:P112"/>
    <mergeCell ref="M114:Q114"/>
    <mergeCell ref="D98:H98"/>
    <mergeCell ref="N98:Q98"/>
    <mergeCell ref="D99:H99"/>
    <mergeCell ref="N99:Q99"/>
    <mergeCell ref="N100:Q100"/>
    <mergeCell ref="D95:H95"/>
    <mergeCell ref="N95:Q95"/>
    <mergeCell ref="D96:H96"/>
    <mergeCell ref="N96:Q96"/>
    <mergeCell ref="D97:H97"/>
    <mergeCell ref="N97:Q97"/>
    <mergeCell ref="N89:Q89"/>
    <mergeCell ref="N90:Q90"/>
    <mergeCell ref="N91:Q91"/>
    <mergeCell ref="N92:Q92"/>
    <mergeCell ref="N94:Q94"/>
    <mergeCell ref="M83:Q83"/>
    <mergeCell ref="C85:G85"/>
    <mergeCell ref="N85:Q85"/>
    <mergeCell ref="N87:Q87"/>
    <mergeCell ref="N88:Q88"/>
    <mergeCell ref="L37:P37"/>
    <mergeCell ref="C76:Q76"/>
    <mergeCell ref="F78:P78"/>
    <mergeCell ref="M80:P80"/>
    <mergeCell ref="M82:Q82"/>
    <mergeCell ref="H33:J33"/>
    <mergeCell ref="M33:P33"/>
    <mergeCell ref="H34:J34"/>
    <mergeCell ref="M34:P34"/>
    <mergeCell ref="H35:J35"/>
    <mergeCell ref="M35:P35"/>
    <mergeCell ref="M27:P27"/>
    <mergeCell ref="M29:P29"/>
    <mergeCell ref="H31:J31"/>
    <mergeCell ref="M31:P31"/>
    <mergeCell ref="H32:J32"/>
    <mergeCell ref="M32:P32"/>
    <mergeCell ref="O17:P17"/>
    <mergeCell ref="O19:P19"/>
    <mergeCell ref="O20:P20"/>
    <mergeCell ref="E23:L23"/>
    <mergeCell ref="M26:P26"/>
    <mergeCell ref="O11:P11"/>
    <mergeCell ref="O13:P13"/>
    <mergeCell ref="E14:L14"/>
    <mergeCell ref="O14:P14"/>
    <mergeCell ref="O16:P16"/>
    <mergeCell ref="C2:Q2"/>
    <mergeCell ref="C4:Q4"/>
    <mergeCell ref="F6:P6"/>
    <mergeCell ref="O8:P8"/>
    <mergeCell ref="O10:P10"/>
  </mergeCells>
  <hyperlinks>
    <hyperlink ref="F1:G1" location="C2" display="1) Krycí list rozpočtu"/>
    <hyperlink ref="H1:K1" location="C85" display="2) Rekapitulace rozpočtu"/>
    <hyperlink ref="L1" location="C117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0062017 - Renovace (retop...</vt:lpstr>
      <vt:lpstr>'0062017 - Renovace (retop...'!Názvy_tisku</vt:lpstr>
      <vt:lpstr>'Rekapitulace stavby'!Názvy_tisku</vt:lpstr>
      <vt:lpstr>'0062017 - Renovace (retop...'!Oblast_tisku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Dvořáková Lucie</dc:creator>
  <cp:lastModifiedBy>Ing. Rožcová Adéla</cp:lastModifiedBy>
  <dcterms:created xsi:type="dcterms:W3CDTF">2018-03-21T05:55:44Z</dcterms:created>
  <dcterms:modified xsi:type="dcterms:W3CDTF">2018-03-21T06:12:22Z</dcterms:modified>
</cp:coreProperties>
</file>