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3470" firstSheet="2" activeTab="3"/>
  </bookViews>
  <sheets>
    <sheet name="Rekapitulace stavby" sheetId="1" r:id="rId1"/>
    <sheet name="1 - Parkoviště 1698,0 m2" sheetId="2" r:id="rId2"/>
    <sheet name="2 - Rekonstrukce VO" sheetId="3" r:id="rId3"/>
    <sheet name="VON - Vedlejší a ostatní ..." sheetId="4" r:id="rId4"/>
  </sheets>
  <definedNames>
    <definedName name="_xlnm._FilterDatabase" localSheetId="1" hidden="1">'1 - Parkoviště 1698,0 m2'!$C$88:$K$239</definedName>
    <definedName name="_xlnm._FilterDatabase" localSheetId="2" hidden="1">'2 - Rekonstrukce VO'!$C$92:$K$140</definedName>
    <definedName name="_xlnm._FilterDatabase" localSheetId="3" hidden="1">'VON - Vedlejší a ostatní ...'!$C$79:$K$89</definedName>
    <definedName name="_xlnm.Print_Area" localSheetId="1">'1 - Parkoviště 1698,0 m2'!$C$4:$J$36,'1 - Parkoviště 1698,0 m2'!$C$42:$J$70,'1 - Parkoviště 1698,0 m2'!$C$76:$K$239</definedName>
    <definedName name="_xlnm.Print_Area" localSheetId="2">'2 - Rekonstrukce VO'!$C$4:$J$36,'2 - Rekonstrukce VO'!$C$42:$J$74,'2 - Rekonstrukce VO'!$C$80:$K$140</definedName>
    <definedName name="_xlnm.Print_Area" localSheetId="0">'Rekapitulace stavby'!$D$4:$AO$33,'Rekapitulace stavby'!$C$39:$AQ$55</definedName>
    <definedName name="_xlnm.Print_Area" localSheetId="3">'VON - Vedlejší a ostatní ...'!$C$4:$J$36,'VON - Vedlejší a ostatní ...'!$C$42:$J$61,'VON - Vedlejší a ostatní ...'!$C$67:$K$89</definedName>
    <definedName name="_xlnm.Print_Titles" localSheetId="0">'Rekapitulace stavby'!$49:$49</definedName>
    <definedName name="_xlnm.Print_Titles" localSheetId="2">'2 - Rekonstrukce VO'!$92:$92</definedName>
    <definedName name="_xlnm.Print_Titles" localSheetId="3">'VON - Vedlejší a ostatní ...'!$79:$79</definedName>
  </definedNames>
  <calcPr calcId="152511"/>
</workbook>
</file>

<file path=xl/sharedStrings.xml><?xml version="1.0" encoding="utf-8"?>
<sst xmlns="http://schemas.openxmlformats.org/spreadsheetml/2006/main" count="2906" uniqueCount="690">
  <si>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</si>
  <si>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</si>
  <si>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</si>
  <si>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</si>
  <si>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</si>
  <si>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</si>
  <si>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</si>
  <si>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{0e1c2877-76a7-4a48-913b-5f03f3e67ab3}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</si>
  <si>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</si>
  <si>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</si>
  <si>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</si>
  <si>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</si>
  <si>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</si>
  <si>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</si>
  <si>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</si>
  <si>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</si>
  <si>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5130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</si>
  <si>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</si>
  <si>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</si>
  <si>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Lovosice - Parkoviště Wolkerova P3</t>
  </si>
  <si>
    <t>KSO:</t>
  </si>
  <si>
    <t>822 55</t>
  </si>
  <si>
    <t>CC-CZ:</t>
  </si>
  <si>
    <t/>
  </si>
  <si>
    <t>Místo:</t>
  </si>
  <si>
    <t>Lovosice</t>
  </si>
  <si>
    <t>Datum:</t>
  </si>
  <si>
    <t>2. 5. 2018</t>
  </si>
  <si>
    <t>CZ-CPV:</t>
  </si>
  <si>
    <t>45223300-9</t>
  </si>
  <si>
    <t>Zadavatel:</t>
  </si>
  <si>
    <t>IČ:</t>
  </si>
  <si>
    <t>Město Lovosice</t>
  </si>
  <si>
    <t>DIČ:</t>
  </si>
  <si>
    <t>Uchazeč:</t>
  </si>
  <si>
    <t>Vyplň údaj</t>
  </si>
  <si>
    <t>Projektant:</t>
  </si>
  <si>
    <t>B-PROJEKTY Teplice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</si>
  <si>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</si>
  <si>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</si>
  <si>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</si>
  <si>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</si>
  <si>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</si>
  <si>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</si>
  <si>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</si>
  <si>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</si>
  <si>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</si>
  <si>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</si>
  <si>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</si>
  <si>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</si>
  <si>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</si>
  <si>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</si>
  <si>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</si>
  <si>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</si>
  <si>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</si>
  <si>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</si>
  <si>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</si>
  <si>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</si>
  <si>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</si>
  <si>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</si>
  <si>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</si>
  <si>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</si>
  <si>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</si>
  <si>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</si>
  <si>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</si>
  <si>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</si>
  <si>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</si>
  <si>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</si>
  <si>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</si>
  <si>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</si>
  <si>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</si>
  <si>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</si>
  <si>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</si>
  <si>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</si>
  <si>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</si>
  <si>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</si>
  <si>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</si>
  <si>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</si>
  <si>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</si>
  <si>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</si>
  <si>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</si>
  <si>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Parkoviště 1698,0 m2</t>
  </si>
  <si>
    <t>STA</t>
  </si>
  <si>
    <t>{f01260c9-77c3-41b2-b29b-31dd5da372e7}</t>
  </si>
  <si>
    <t>2</t>
  </si>
  <si>
    <t>Rekonstrukce VO</t>
  </si>
  <si>
    <t>{48a639fc-c2f3-44f3-a6b5-0686b8ac37f0}</t>
  </si>
  <si>
    <t>VON</t>
  </si>
  <si>
    <t>Vedlejší a ostatní náklady</t>
  </si>
  <si>
    <t>{59d32ac4-0bae-45b2-94be-76fca0c32d4d}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</si>
  <si>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</si>
  <si>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</si>
  <si>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</si>
  <si>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</si>
  <si>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</si>
  <si>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</si>
  <si>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</si>
  <si>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Parkoviště 1698,0 m2</t>
  </si>
  <si>
    <t>viz Projektová dokumentace - výkresy: Situace -                  DO-5-09561                                                                Vzorový příčný řez - DO-5-09563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</si>
  <si>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</si>
  <si>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</si>
  <si>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</si>
  <si>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</si>
  <si>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</si>
  <si>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</si>
  <si>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</si>
  <si>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</si>
  <si>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</si>
  <si>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</si>
  <si>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</si>
  <si>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</si>
  <si>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</si>
  <si>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</si>
  <si>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</si>
  <si>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</si>
  <si>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</si>
  <si>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</si>
  <si>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</si>
  <si>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</si>
  <si>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</si>
  <si>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</si>
  <si>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</si>
  <si>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</si>
  <si>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</si>
  <si>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</si>
  <si>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</si>
  <si>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</si>
  <si>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</si>
  <si>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</si>
  <si>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</si>
  <si>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</si>
  <si>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</si>
  <si>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</si>
  <si>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</si>
  <si>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</si>
  <si>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</si>
  <si>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</si>
  <si>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</si>
  <si>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</si>
  <si>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</si>
  <si>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</si>
  <si>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-1101065682</t>
  </si>
  <si>
    <t>113107172</t>
  </si>
  <si>
    <t>Odstranění podkladů nebo krytů strojně plochy jednotlivě přes 50 m2 do 200 m2 s přemístěním hmot na skládku na vzdálenost do 20 m nebo s naložením na dopravní prostředek z betonu prostého, o tl. vrstvy přes 150 do 300 mm</t>
  </si>
  <si>
    <t>-1827418111</t>
  </si>
  <si>
    <t>VV</t>
  </si>
  <si>
    <t xml:space="preserve">"pro pokládku kabelů - tl.250mm, š. 400mm" 86,0*0,4 </t>
  </si>
  <si>
    <t>3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</si>
  <si>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</si>
  <si>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</si>
  <si>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-1033853468</t>
  </si>
  <si>
    <t>113107232</t>
  </si>
  <si>
    <t>Odstranění podkladů nebo krytů strojně plochy jednotlivě přes 200 m2 s přemístěním hmot na skládku na vzdálenost do 20 m nebo s naložením na dopravní prostředek z betonu prostého, o tl. vrstvy přes 150 do 300 mm</t>
  </si>
  <si>
    <t>-149170288</t>
  </si>
  <si>
    <t>"deska z cementobetonu" 234,8</t>
  </si>
  <si>
    <t>5</t>
  </si>
  <si>
    <t>113107241</t>
  </si>
  <si>
    <t>Odstranění podkladů nebo krytů strojně plochy jednotlivě přes 200 m2 s přemístěním hmot na skládku na vzdálenost do 20 m nebo s naložením na dopravní prostředek živičných, o tl. vrstvy do 50 mm</t>
  </si>
  <si>
    <t>1970592974</t>
  </si>
  <si>
    <t>6</t>
  </si>
  <si>
    <t>113155114</t>
  </si>
  <si>
    <t>Frézování betonového podkladu nebo krytu s naložením na dopravní prostředek plochy do 500 m2 bez překážek v trase pruhu šířky do 0,5 m, tloušťky vrstvy 100 mm</t>
  </si>
  <si>
    <t>-210398332</t>
  </si>
  <si>
    <t>"vytvoření rýhy v betonu - š.400mm, hl. 200mm" 239,5*0,4*2</t>
  </si>
  <si>
    <t>7</t>
  </si>
  <si>
    <t>113155321</t>
  </si>
  <si>
    <t>Frézování betonového podkladu nebo krytu s naložením na dopravní prostředek plochy přes 1 000 do 10 000 m2 bez překážek v trase pruhu šířky do 1 m, tloušťky vrstvy do 30 mm</t>
  </si>
  <si>
    <t>1501454162</t>
  </si>
  <si>
    <t>8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</si>
  <si>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</si>
  <si>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</si>
  <si>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</si>
  <si>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-1259296003</t>
  </si>
  <si>
    <t>9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</si>
  <si>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</si>
  <si>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</si>
  <si>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</si>
  <si>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1032251145</t>
  </si>
  <si>
    <t>198*0,1 'Přepočtené koeficientem množství</t>
  </si>
  <si>
    <t>10</t>
  </si>
  <si>
    <t>122201102</t>
  </si>
  <si>
    <t>Odkopávky a prokopávky nezapažené s přehozením výkopku na vzdálenost do 3 m nebo s naložením na dopravní prostředek v hornině tř. 3 přes 100 do 1 000 m3</t>
  </si>
  <si>
    <t>1497884745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</si>
  <si>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</si>
  <si>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</si>
  <si>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</si>
  <si>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1331587882</t>
  </si>
  <si>
    <t>216,6*0,5 'Přepočtené koeficientem množství</t>
  </si>
  <si>
    <t>12</t>
  </si>
  <si>
    <t>132201201</t>
  </si>
  <si>
    <t>Hloubení zapažených i nezapažených rýh šířky přes 600 do 2 000 mm s urovnáním dna do předepsaného profilu a spádu v hornině tř. 3 do 100 m3</t>
  </si>
  <si>
    <t>1826752832</t>
  </si>
  <si>
    <t>"odvodnění" (1,5*1,0*2,0)*6+(3*1,5*10)</t>
  </si>
  <si>
    <t>13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</si>
  <si>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</si>
  <si>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</si>
  <si>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-483291895</t>
  </si>
  <si>
    <t>63*0,5 'Přepočtené koeficientem množství</t>
  </si>
  <si>
    <t>14</t>
  </si>
  <si>
    <t>151101101</t>
  </si>
  <si>
    <t>Zřízení pažení a rozepření stěn rýh pro podzemní vedení pro všechny šířky rýhy příložné pro jakoukoliv mezerovitost, hloubky do 2 m</t>
  </si>
  <si>
    <t>443510616</t>
  </si>
  <si>
    <t>"odvodnění" 1,5*2,0*2*6</t>
  </si>
  <si>
    <t>151101102</t>
  </si>
  <si>
    <t>Zřízení pažení a rozepření stěn rýh pro podzemní vedení pro všechny šířky rýhy příložné pro jakoukoliv mezerovitost, hloubky do 4 m</t>
  </si>
  <si>
    <t>1665247969</t>
  </si>
  <si>
    <t>"odvodnění" 3,0*1,0*2</t>
  </si>
  <si>
    <t>16</t>
  </si>
  <si>
    <t>151101111</t>
  </si>
  <si>
    <t>Odstranění pažení a rozepření stěn rýh pro podzemní vedení s uložením materiálu na vzdálenost do 3 m od kraje výkopu příložné, hloubky do 2 m</t>
  </si>
  <si>
    <t>1075182429</t>
  </si>
  <si>
    <t>17</t>
  </si>
  <si>
    <t>151101112</t>
  </si>
  <si>
    <t>Odstranění pažení a rozepření stěn rýh pro podzemní vedení s uložením materiálu na vzdálenost do 3 m od kraje výkopu příložné, hloubky přes 2 do 4 m</t>
  </si>
  <si>
    <t>-1103165460</t>
  </si>
  <si>
    <t>18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</si>
  <si>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</si>
  <si>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</si>
  <si>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-2976871</t>
  </si>
  <si>
    <t>"odvodnění" (1,5*1,0*2,0)*6</t>
  </si>
  <si>
    <t>19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</si>
  <si>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</si>
  <si>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</si>
  <si>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806250651</t>
  </si>
  <si>
    <t>"odvodnění" 3*1,5*10</t>
  </si>
  <si>
    <t>20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</si>
  <si>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</si>
  <si>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</si>
  <si>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1622834857</t>
  </si>
  <si>
    <t>216,0-64,0</t>
  </si>
  <si>
    <t>171201211</t>
  </si>
  <si>
    <t>Poplatek za uložení stavebního odpadu na skládce (skládkovné) zeminy a kameniva zatříděného do Katalogu odpadů pod kódem 170 504</t>
  </si>
  <si>
    <t>t</t>
  </si>
  <si>
    <t>1600932414</t>
  </si>
  <si>
    <t>152*1,7 'Přepočtené koeficientem množství</t>
  </si>
  <si>
    <t>22</t>
  </si>
  <si>
    <t>174101101</t>
  </si>
  <si>
    <t>Zásyp sypaninou z jakékoliv horniny s uložením výkopku ve vrstvách se zhutněním jam, šachet, rýh nebo kolem objektů v těchto vykopávkách</t>
  </si>
  <si>
    <t>-829308366</t>
  </si>
  <si>
    <t>"zásyp v prostoru dopravního ostrůvku" 13,0</t>
  </si>
  <si>
    <t>"odvodnění" 63,0-2,0-10,0</t>
  </si>
  <si>
    <t>Součet</t>
  </si>
  <si>
    <t>23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</si>
  <si>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</si>
  <si>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</si>
  <si>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1996702534</t>
  </si>
  <si>
    <t>"odvodnění" 20,0*1,0*0,5-0,628</t>
  </si>
  <si>
    <t>24</t>
  </si>
  <si>
    <t>M</t>
  </si>
  <si>
    <t>58337331</t>
  </si>
  <si>
    <t>štěrkopísek frakce 0/22</t>
  </si>
  <si>
    <t>377630109</t>
  </si>
  <si>
    <t>9,372*1,8 'Přepočtené koeficientem množství</t>
  </si>
  <si>
    <t>25</t>
  </si>
  <si>
    <t>181301101</t>
  </si>
  <si>
    <t>Rozprostření a urovnání ornice v rovině nebo ve svahu sklonu do 1:5 při souvislé ploše do 500 m2, tl. vrstvy do 100 mm</t>
  </si>
  <si>
    <t>-755271292</t>
  </si>
  <si>
    <t>"krajnice" 86,5</t>
  </si>
  <si>
    <t>26</t>
  </si>
  <si>
    <t>181411131</t>
  </si>
  <si>
    <t>Založení trávníku na půdě předem připravené plochy do 1000 m2 výsevem včetně utažení parkového v rovině nebo na svahu do 1:5</t>
  </si>
  <si>
    <t>-1128123671</t>
  </si>
  <si>
    <t>27</t>
  </si>
  <si>
    <t>00572410</t>
  </si>
  <si>
    <t>osivo směs travní parková</t>
  </si>
  <si>
    <t>kg</t>
  </si>
  <si>
    <t>-1459136422</t>
  </si>
  <si>
    <t>86,5*0,0315 'Přepočtené koeficientem množství</t>
  </si>
  <si>
    <t>28</t>
  </si>
  <si>
    <t>181411132</t>
  </si>
  <si>
    <t>Založení trávníku na půdě předem připravené plochy do 1000 m2 výsevem včetně utažení parkového na svahu přes 1:5 do 1:2</t>
  </si>
  <si>
    <t>168981788</t>
  </si>
  <si>
    <t>29</t>
  </si>
  <si>
    <t>-1369175738</t>
  </si>
  <si>
    <t>27,9*0,0315 'Přepočtené koeficientem množství</t>
  </si>
  <si>
    <t>30</t>
  </si>
  <si>
    <t>181951102</t>
  </si>
  <si>
    <t>Úprava pláně vyrovnáním výškových rozdílů v hornině tř. 1 až 4 se zhutněním</t>
  </si>
  <si>
    <t>-429565779</t>
  </si>
  <si>
    <t>31</t>
  </si>
  <si>
    <t>182101101</t>
  </si>
  <si>
    <t>Svahování trvalých svahů do projektovaných profilů s potřebným přemístěním výkopku při svahování v zářezech v hornině tř. 1 až 4</t>
  </si>
  <si>
    <t>1508277764</t>
  </si>
  <si>
    <t>32</t>
  </si>
  <si>
    <t>182301121</t>
  </si>
  <si>
    <t>Rozprostření a urovnání ornice ve svahu sklonu přes 1:5 při souvislé ploše do 500 m2, tl. vrstvy do 100 mm</t>
  </si>
  <si>
    <t>-1309538387</t>
  </si>
  <si>
    <t>"svahy" 27,9</t>
  </si>
  <si>
    <t>Zakládání</t>
  </si>
  <si>
    <t>33</t>
  </si>
  <si>
    <t>211531111</t>
  </si>
  <si>
    <t>Výplň kamenivem do rýh odvodňovacích žeber nebo trativodů bez zhutnění, s úpravou povrchu výplně kamenivem hrubým drceným frakce 16 až 63 mm</t>
  </si>
  <si>
    <t>91875321</t>
  </si>
  <si>
    <t>63,0*0,08</t>
  </si>
  <si>
    <t>34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</si>
  <si>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</si>
  <si>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</si>
  <si>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-1838619717</t>
  </si>
  <si>
    <t>Svislé a kompletní konstrukce</t>
  </si>
  <si>
    <t>35</t>
  </si>
  <si>
    <t>339921132</t>
  </si>
  <si>
    <t>Osazování palisád betonových v řadě se zabetonováním výšky palisády přes 500 do 1000 mm</t>
  </si>
  <si>
    <t>419868713</t>
  </si>
  <si>
    <t>36</t>
  </si>
  <si>
    <t>462000011318640011</t>
  </si>
  <si>
    <t>CSB palisáda CITY 16/16/100 cm šedá</t>
  </si>
  <si>
    <t>KS</t>
  </si>
  <si>
    <t>1843610156</t>
  </si>
  <si>
    <t>"6,3ks/bm" 63,0*6,3</t>
  </si>
  <si>
    <t>Vodorovné konstrukce</t>
  </si>
  <si>
    <t>37</t>
  </si>
  <si>
    <t>451573111</t>
  </si>
  <si>
    <t>Lože pod potrubí, stoky a drobné objekty v otevřeném výkopu z písku a štěrkopísku do 63 mm</t>
  </si>
  <si>
    <t>-1542255647</t>
  </si>
  <si>
    <t>20,0*1,0*0,1</t>
  </si>
  <si>
    <t>Komunikace pozemní</t>
  </si>
  <si>
    <t>38</t>
  </si>
  <si>
    <t>564851111</t>
  </si>
  <si>
    <t>Podklad ze štěrkodrti ŠD s rozprostřením a zhutněním, po zhutnění tl. 150 mm</t>
  </si>
  <si>
    <t>-1559030533</t>
  </si>
  <si>
    <t>429,3*2</t>
  </si>
  <si>
    <t>39</t>
  </si>
  <si>
    <t>565125121</t>
  </si>
  <si>
    <t>Asfaltový beton vrstva podkladní ACP 16 (obalované kamenivo střednězrnné - OKS) s rozprostřením a zhutněním v pruhu šířky přes 3 m, po zhutnění tl. 40 mm</t>
  </si>
  <si>
    <t>574362378</t>
  </si>
  <si>
    <t>"tl. 30mm" 1323,9</t>
  </si>
  <si>
    <t>40</t>
  </si>
  <si>
    <t>565135121</t>
  </si>
  <si>
    <t>Asfaltový beton vrstva podkladní ACP 16 (obalované kamenivo střednězrnné - OKS) s rozprostřením a zhutněním v pruhu šířky přes 3 m, po zhutnění tl. 50 mm</t>
  </si>
  <si>
    <t>1156250535</t>
  </si>
  <si>
    <t>41</t>
  </si>
  <si>
    <t>573191111</t>
  </si>
  <si>
    <t>Postřik infiltrační kationaktivní emulzí v množství 1,00 kg/m2</t>
  </si>
  <si>
    <t>-55701684</t>
  </si>
  <si>
    <t>42</t>
  </si>
  <si>
    <t>573211112</t>
  </si>
  <si>
    <t>Postřik spojovací PS bez posypu kamenivem z asfaltu silničního, v množství 0,70 kg/m2</t>
  </si>
  <si>
    <t>-1950284880</t>
  </si>
  <si>
    <t>1753,2+1753,2+1323,9</t>
  </si>
  <si>
    <t>43</t>
  </si>
  <si>
    <t>577134121</t>
  </si>
  <si>
    <t>Asfaltový beton vrstva obrusná ACO 11 (ABS) s rozprostřením a se zhutněním z nemodifikovaného asfaltu v pruhu šířky přes 3 m tř. I, po zhutnění tl. 40 mm</t>
  </si>
  <si>
    <t>-70949985</t>
  </si>
  <si>
    <t>44</t>
  </si>
  <si>
    <t>577155122</t>
  </si>
  <si>
    <t>Asfaltový beton vrstva ložní ACL 16 (ABH) s rozprostřením a zhutněním z nemodifikovaného asfaltu v pruhu šířky přes 3 m, po zhutnění tl. 60 mm</t>
  </si>
  <si>
    <t>844476561</t>
  </si>
  <si>
    <t>Úpravy povrchů, podlahy a osazování výplní</t>
  </si>
  <si>
    <t>45</t>
  </si>
  <si>
    <t>637121111</t>
  </si>
  <si>
    <t>Plocha z kameniva s udusáním a urovnáním povrchu z kačírku tl. 100 mm</t>
  </si>
  <si>
    <t>1343370240</t>
  </si>
  <si>
    <t>"dopravní ostrůvek z kačírku" 175,0</t>
  </si>
  <si>
    <t>Trubní vedení</t>
  </si>
  <si>
    <t>46</t>
  </si>
  <si>
    <t>89594118</t>
  </si>
  <si>
    <t>Demontáž vpusti kanalizační uliční z betonových dílců</t>
  </si>
  <si>
    <t>kus</t>
  </si>
  <si>
    <t>741912020</t>
  </si>
  <si>
    <t>47</t>
  </si>
  <si>
    <t>837351221</t>
  </si>
  <si>
    <t>Montáž kameninových tvarovek na potrubí z trub kameninových v otevřeném výkopu s integrovaným těsněním odbočných DN 200</t>
  </si>
  <si>
    <t>1054704040</t>
  </si>
  <si>
    <t>"odvodnění" 1</t>
  </si>
  <si>
    <t>48</t>
  </si>
  <si>
    <t>59711746</t>
  </si>
  <si>
    <t>odbočka kameninová glazovaná jednoduchá kolmá DN 200/200 L50cm spojovací systém C/F tř.240/160</t>
  </si>
  <si>
    <t>444161249</t>
  </si>
  <si>
    <t>49</t>
  </si>
  <si>
    <t>28611530</t>
  </si>
  <si>
    <t>přechod kanalizační KG kamenina-plast DN 200</t>
  </si>
  <si>
    <t>-100935679</t>
  </si>
  <si>
    <t>50</t>
  </si>
  <si>
    <t>871353121</t>
  </si>
  <si>
    <t>Montáž kanalizačního potrubí z plastů z tvrdého PVC těsněných gumovým kroužkem v otevřeném výkopu ve sklonu do 20 % DN 200</t>
  </si>
  <si>
    <t>-995630880</t>
  </si>
  <si>
    <t>"odvodnění" 20,0</t>
  </si>
  <si>
    <t>51</t>
  </si>
  <si>
    <t>28611167</t>
  </si>
  <si>
    <t>trubka kanalizační PVC DN 200x1000 mm SN 8</t>
  </si>
  <si>
    <t>-1749512074</t>
  </si>
  <si>
    <t>20*1,015 'Přepočtené koeficientem množství</t>
  </si>
  <si>
    <t>52</t>
  </si>
  <si>
    <t>28611366</t>
  </si>
  <si>
    <t>koleno kanalizační PVC 200x45°</t>
  </si>
  <si>
    <t>1191951118</t>
  </si>
  <si>
    <t>53</t>
  </si>
  <si>
    <t>895941111</t>
  </si>
  <si>
    <t>Zřízení vpusti kanalizační uliční z betonových dílců typ UV-50 normální</t>
  </si>
  <si>
    <t>935999208</t>
  </si>
  <si>
    <t>54</t>
  </si>
  <si>
    <t>592238520</t>
  </si>
  <si>
    <t>dno betonové pro uliční vpusť s kalovou prohlubní 45x30x5 cm</t>
  </si>
  <si>
    <t>736345208</t>
  </si>
  <si>
    <t>55</t>
  </si>
  <si>
    <t>592238541</t>
  </si>
  <si>
    <t>skruž betonová pro uliční vpusť se sifonem PVC TBV-Q 450/555/3z DN 200, 45x55x5 cm</t>
  </si>
  <si>
    <t>2067694205</t>
  </si>
  <si>
    <t>56</t>
  </si>
  <si>
    <t>592238580</t>
  </si>
  <si>
    <t>skruž betonová pro uliční vpusť horní 45 x 57 x 5 cm</t>
  </si>
  <si>
    <t>-1137805659</t>
  </si>
  <si>
    <t>57</t>
  </si>
  <si>
    <t>592238740</t>
  </si>
  <si>
    <t>koš vysoký pro uliční vpusti, žárově zinkovaný plech,pro rám 500/300</t>
  </si>
  <si>
    <t>-1698866361</t>
  </si>
  <si>
    <t>58</t>
  </si>
  <si>
    <t>592238760</t>
  </si>
  <si>
    <t>rám zabetonovaný pro uliční vpusti 500/500 mm</t>
  </si>
  <si>
    <t>-347242037</t>
  </si>
  <si>
    <t>59</t>
  </si>
  <si>
    <t>592238780</t>
  </si>
  <si>
    <t>mříž vtoková pro uliční vpusti 500/500 mm D 400</t>
  </si>
  <si>
    <t>1471152460</t>
  </si>
  <si>
    <t>Ostatní konstrukce a práce, bourání</t>
  </si>
  <si>
    <t>60</t>
  </si>
  <si>
    <t>914111111</t>
  </si>
  <si>
    <t>Montáž svislé dopravní značky základní velikosti do 1 m2 objímkami na sloupky nebo konzoly</t>
  </si>
  <si>
    <t>1431453855</t>
  </si>
  <si>
    <t>viz PD výkres DO-5-09566</t>
  </si>
  <si>
    <t>1+1+1+2+1+1</t>
  </si>
  <si>
    <t>61</t>
  </si>
  <si>
    <t>40445566</t>
  </si>
  <si>
    <t>značka dopravní svislá retroreflexní fólie tř 1 Al prolis 500x300mm</t>
  </si>
  <si>
    <t>-203198673</t>
  </si>
  <si>
    <t>"E7b" 1</t>
  </si>
  <si>
    <t>62</t>
  </si>
  <si>
    <t>40445555</t>
  </si>
  <si>
    <t>značka dopravní svislá retroreflexní fólie tř 1 Al prolis 500x700mm</t>
  </si>
  <si>
    <t>710741961</t>
  </si>
  <si>
    <t>"IP11a, IP12" 1+2</t>
  </si>
  <si>
    <t>63</t>
  </si>
  <si>
    <t>40445552</t>
  </si>
  <si>
    <t>značka dopravní svislá retroreflexní fólie tř 1 Al prolis 500x500mm</t>
  </si>
  <si>
    <t>-564260035</t>
  </si>
  <si>
    <t>"IP4b" 1</t>
  </si>
  <si>
    <t>64</t>
  </si>
  <si>
    <t>40445550</t>
  </si>
  <si>
    <t>značka dopravní svislá retroreflexní fólie tř 1 Al prolis 900mm (trojúhelník)</t>
  </si>
  <si>
    <t>226069109</t>
  </si>
  <si>
    <t>"P4" 1</t>
  </si>
  <si>
    <t>65</t>
  </si>
  <si>
    <t>40445553</t>
  </si>
  <si>
    <t>značka dopravní svislá retroreflexní fólie tř 1 Al prolis D 700mm</t>
  </si>
  <si>
    <t>-1385729603</t>
  </si>
  <si>
    <t>"B2" 1</t>
  </si>
  <si>
    <t>66</t>
  </si>
  <si>
    <t>914511111</t>
  </si>
  <si>
    <t>Montáž sloupku dopravních značek délky do 3,5 m do betonového základu</t>
  </si>
  <si>
    <t>843593303</t>
  </si>
  <si>
    <t>1+1+1+2+1</t>
  </si>
  <si>
    <t>67</t>
  </si>
  <si>
    <t>40445225</t>
  </si>
  <si>
    <t>sloupek Zn pro dopravní značku D 60mm v 350mm</t>
  </si>
  <si>
    <t>-1165183523</t>
  </si>
  <si>
    <t>68</t>
  </si>
  <si>
    <t>915211111</t>
  </si>
  <si>
    <t>Vodorovné dopravní značení stříkaným plastem dělící čára šířky 125 mm souvislá bílá základní</t>
  </si>
  <si>
    <t>-1993672668</t>
  </si>
  <si>
    <t>"V10b" 415,0</t>
  </si>
  <si>
    <t>69</t>
  </si>
  <si>
    <t>915351112</t>
  </si>
  <si>
    <t>Vodorovné značení předformovaným termoplastem písmena nebo číslice velikosti do 2,5 m</t>
  </si>
  <si>
    <t>2080674085</t>
  </si>
  <si>
    <t>"V10f" 4</t>
  </si>
  <si>
    <t>70</t>
  </si>
  <si>
    <t>915611111</t>
  </si>
  <si>
    <t>Předznačení pro vodorovné značení stříkané barvou nebo prováděné z nátěrových hmot liniové dělicí čáry, vodicí proužky</t>
  </si>
  <si>
    <t>-1401630782</t>
  </si>
  <si>
    <t>71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</si>
  <si>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</si>
  <si>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</si>
  <si>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-519128822</t>
  </si>
  <si>
    <t>72</t>
  </si>
  <si>
    <t>59217023</t>
  </si>
  <si>
    <t>obrubník betonový chodníkový 100x15x25cm</t>
  </si>
  <si>
    <t>1870283689</t>
  </si>
  <si>
    <t>337*1,01 'Přepočtené koeficientem množství</t>
  </si>
  <si>
    <t>73</t>
  </si>
  <si>
    <t>919721221</t>
  </si>
  <si>
    <t>Geomříž pro vyztužení asfaltového povrchu ze skelných vláken</t>
  </si>
  <si>
    <t>18881926</t>
  </si>
  <si>
    <t>74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</si>
  <si>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</si>
  <si>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</si>
  <si>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-2121790940</t>
  </si>
  <si>
    <t>75</t>
  </si>
  <si>
    <t>919735112</t>
  </si>
  <si>
    <t>Řezání stávajícího živičného krytu nebo podkladu hloubky přes 50 do 100 mm</t>
  </si>
  <si>
    <t>1388660633</t>
  </si>
  <si>
    <t>76</t>
  </si>
  <si>
    <t>919735125</t>
  </si>
  <si>
    <t>Řezání stávajícího betonového krytu nebo podkladu hloubky přes 200 do 250 mm</t>
  </si>
  <si>
    <t>1885805075</t>
  </si>
  <si>
    <t>"parkoviště" 86,0</t>
  </si>
  <si>
    <t>"pro pokládku kabelů" 86,0*2</t>
  </si>
  <si>
    <t>77</t>
  </si>
  <si>
    <t>977151126</t>
  </si>
  <si>
    <t>Jádrové vrty diamantovými korunkami do stavebních materiálů (železobetonu, betonu, cihel, obkladů, dlažeb, kamene) průměru přes 200 do 225 mm</t>
  </si>
  <si>
    <t>74457604</t>
  </si>
  <si>
    <t>"odvodnění" 0,12</t>
  </si>
  <si>
    <t>997</t>
  </si>
  <si>
    <t>Přesun sutě</t>
  </si>
  <si>
    <t>78</t>
  </si>
  <si>
    <t>997221551</t>
  </si>
  <si>
    <t>Vodorovná doprava suti bez naložení, ale se složením a s hrubým urovnáním ze sypkých materiálů, na vzdálenost do 1 km</t>
  </si>
  <si>
    <t>151302042</t>
  </si>
  <si>
    <t>79</t>
  </si>
  <si>
    <t>997221559</t>
  </si>
  <si>
    <t>Vodorovná doprava suti bez naložení, ale se složením a s hrubým urovnáním Příplatek k ceně za každý další i započatý 1 km přes 1 km</t>
  </si>
  <si>
    <t>1498366146</t>
  </si>
  <si>
    <t>155,31*9 'Přepočtené koeficientem množství</t>
  </si>
  <si>
    <t>80</t>
  </si>
  <si>
    <t>997221561</t>
  </si>
  <si>
    <t>Vodorovná doprava suti bez naložení, ale se složením a s hrubým urovnáním z kusových materiálů, na vzdálenost do 1 km</t>
  </si>
  <si>
    <t>-591513617</t>
  </si>
  <si>
    <t>81</t>
  </si>
  <si>
    <t>997221569</t>
  </si>
  <si>
    <t>-1256065327</t>
  </si>
  <si>
    <t>411,458*9 'Přepočtené koeficientem množství</t>
  </si>
  <si>
    <t>82</t>
  </si>
  <si>
    <t>997221612</t>
  </si>
  <si>
    <t>Nakládání na dopravní prostředky pro vodorovnou dopravu vybouraných hmot</t>
  </si>
  <si>
    <t>1644053224</t>
  </si>
  <si>
    <t>"odstr. uliční vpusti" 3,265</t>
  </si>
  <si>
    <t>83</t>
  </si>
  <si>
    <t>99722181</t>
  </si>
  <si>
    <t>Poplatek za uložení stavebního odpadu na skládce (skládkovné) betonového</t>
  </si>
  <si>
    <t>-984445961</t>
  </si>
  <si>
    <t>84</t>
  </si>
  <si>
    <t>99722184</t>
  </si>
  <si>
    <t>Poplatek za uložení stavebního odpadu na skládce (skládkovné) z asfaltových povrchů</t>
  </si>
  <si>
    <t>1861552441</t>
  </si>
  <si>
    <t>998</t>
  </si>
  <si>
    <t>Přesun hmot</t>
  </si>
  <si>
    <t>85</t>
  </si>
  <si>
    <t>998225111</t>
  </si>
  <si>
    <t>Přesun hmot pro komunikace s krytem z kameniva, monolitickým betonovým nebo živičným dopravní vzdálenost do 200 m jakékoliv délky objektu</t>
  </si>
  <si>
    <t>-1811988688</t>
  </si>
  <si>
    <t>PSV</t>
  </si>
  <si>
    <t>Práce a dodávky PSV</t>
  </si>
  <si>
    <t>711</t>
  </si>
  <si>
    <t>Izolace proti vodě, vlhkosti a plynům</t>
  </si>
  <si>
    <t>86</t>
  </si>
  <si>
    <t>711161215</t>
  </si>
  <si>
    <t>Izolace proti zemní vlhkosti a beztlakové vodě nopovými fóliemi na ploše svislé S vrstva ochranná, odvětrávací a drenážní výška nopku 20,0 mm, tl. fólie do 1,0 mm</t>
  </si>
  <si>
    <t>2030796585</t>
  </si>
  <si>
    <t>2 - Rekonstrukce VO</t>
  </si>
  <si>
    <t>F1014 - Venkovní osvětlení</t>
  </si>
  <si>
    <t xml:space="preserve">    D1 - 9 Hodinové zúčtovací sazby</t>
  </si>
  <si>
    <t>M21 - Elektromontáže</t>
  </si>
  <si>
    <t xml:space="preserve">    D2 - 210 10 Ukončení vodičů, soubory pro kabely</t>
  </si>
  <si>
    <t xml:space="preserve">    D3 - 210 20 Svítidla a osvětlovací zařízení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</si>
  <si>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</si>
  <si>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</si>
  <si>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</si>
  <si>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</si>
  <si>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05-06 Výkop jámy</t>
  </si>
  <si>
    <t xml:space="preserve">    D8 - 460 08-00 Betonový základ</t>
  </si>
  <si>
    <t xml:space="preserve">    D9 - 460 20-01 Hloubení kabelové rýhy šířky 35 cm</t>
  </si>
  <si>
    <t xml:space="preserve">    D10 - 460 20-03 Hloubení kabelové rýhy šířky 50 cm</t>
  </si>
  <si>
    <t xml:space="preserve">    D11 - 460 42-004 Zřízení kabel. lože z písku a cementu bez zakrytí</t>
  </si>
  <si>
    <t xml:space="preserve">    D12 - 460 49-001 Fólie výstražná z PVC</t>
  </si>
  <si>
    <t xml:space="preserve">    D13 - 460 57 Ruční zához kabelové rýhy se zhutněním</t>
  </si>
  <si>
    <t xml:space="preserve">    D14 - 460 62-001 Provizorní úprava terénu v přírodní zemině</t>
  </si>
  <si>
    <t>F1014</t>
  </si>
  <si>
    <t>Venkovní osvětlení</t>
  </si>
  <si>
    <t>D1</t>
  </si>
  <si>
    <t>9 Hodinové zúčtovací sazby</t>
  </si>
  <si>
    <t>905      R01</t>
  </si>
  <si>
    <t>Hzs-revize provoz.souboru a st.obj., Revize</t>
  </si>
  <si>
    <t>h</t>
  </si>
  <si>
    <t>RTS</t>
  </si>
  <si>
    <t>262144</t>
  </si>
  <si>
    <t>316 R007</t>
  </si>
  <si>
    <t>použití mechanizace</t>
  </si>
  <si>
    <t>hod</t>
  </si>
  <si>
    <t>Vlastní</t>
  </si>
  <si>
    <t>316 R001</t>
  </si>
  <si>
    <t>stožár pro osvětlení bezpaticový pozinkovaný , výška 6 m nad terén</t>
  </si>
  <si>
    <t>ks</t>
  </si>
  <si>
    <t>P</t>
  </si>
  <si>
    <t>Poznámka k položce:
včetné konzoly přímé pro dvě svítidla vyložení 0,5m na každou stranu</t>
  </si>
  <si>
    <t>31678615.AR</t>
  </si>
  <si>
    <t>svorkovnice stožárová</t>
  </si>
  <si>
    <t>3457114703R</t>
  </si>
  <si>
    <t>trubka kabelová ohebná dvouplášťová korugovaná; vnější plášť z HDPE, vnitřní z LDPE; mat. není samozhášivý; mezní hodnota zatížení 450 N/5 cm; teplot.rozsah -45 až 60 °C; stupeň hořlavosti A; barva standardně červená; vnější pr.= 75,0 mm; vnitřní pr.= 61,0 mm; IP 40, při použití těsnicího kroužku IP 67</t>
  </si>
  <si>
    <t>348 R002</t>
  </si>
  <si>
    <t>svítidlo venkovní ekv.70W nebo LED</t>
  </si>
  <si>
    <t>128</t>
  </si>
  <si>
    <t>M21</t>
  </si>
  <si>
    <t>Elektromontáže</t>
  </si>
  <si>
    <t>D2</t>
  </si>
  <si>
    <t>210 10 Ukončení vodičů, soubory pro kabely</t>
  </si>
  <si>
    <t>210100251R00</t>
  </si>
  <si>
    <t>...ukončení kabelů smršťovací záklopkou nebo páskou, celoplastových , do průřezu 4x10 mm2</t>
  </si>
  <si>
    <t>210100252R00</t>
  </si>
  <si>
    <t>...ukončení kabelů smršťovací záklopkou nebo páskou, celoplastových , do průřezu 4x25 mm2</t>
  </si>
  <si>
    <t>210101154R00</t>
  </si>
  <si>
    <t>...koncovky eprosinové proceloplastové kabely se stíněním nebo pancéřem, 1 kV, do průřezu 4x25 mm2 (3x35 mm2)</t>
  </si>
  <si>
    <t>D3</t>
  </si>
  <si>
    <t>210 20 Svítidla a osvětlovací zařízení</t>
  </si>
  <si>
    <t>210202015R00</t>
  </si>
  <si>
    <t>...svítidlo výbojkové, 70 W, sodíková vysokotlaká výbojka (SHC) parkové</t>
  </si>
  <si>
    <t>Poznámka k položce:
platí pro obdobná svítidla</t>
  </si>
  <si>
    <t>210204011R00</t>
  </si>
  <si>
    <t>...stožár osvětlovací, ocelový délky do 12 m,</t>
  </si>
  <si>
    <t>Poznámka k položce:
Montáž stožárů, jejich rozvoz po trase, postavení, vyrovnání a definitivní zajištění v základu.</t>
  </si>
  <si>
    <t>D4</t>
  </si>
  <si>
    <t>210 22 Vedení uzemňovací</t>
  </si>
  <si>
    <t>210220021RT1</t>
  </si>
  <si>
    <t>...uzemňovací vedení v zemi vč. svorek, propoj. izolace spojů, FeZn, do 120 mm2, včetně materiálu</t>
  </si>
  <si>
    <t>Poznámka k položce:
včetně montáže svorek spojovacích, odbočných, upevňovacích a spojovacího materiálu.</t>
  </si>
  <si>
    <t>210220302RT1</t>
  </si>
  <si>
    <t>...svorky hromosvodové, nad 2 šrouby (ST, SJ, SR, atd.), včetně materiálu - svorka SR 2b pro pásek</t>
  </si>
  <si>
    <t>D5</t>
  </si>
  <si>
    <t>210 81 Kabely silové</t>
  </si>
  <si>
    <t>210810014RT1</t>
  </si>
  <si>
    <t>...kabel CYKY-m 750 V, 4 x 16 mm2, volně uložený včetně dodávky materiálu</t>
  </si>
  <si>
    <t>210810045RT1</t>
  </si>
  <si>
    <t>...kabel CYKY-m 750 V, 3 x 1,5 mm2, pevně uložený včetně dodávky materiálu</t>
  </si>
  <si>
    <t>210 R001</t>
  </si>
  <si>
    <t>demontáž osvětlovacího stožáru do 10 m</t>
  </si>
  <si>
    <t>M46</t>
  </si>
  <si>
    <t>Zemní práce při montážích</t>
  </si>
  <si>
    <t>D6</t>
  </si>
  <si>
    <t>460 01-002 Vytyčení trasy kabelového vedení</t>
  </si>
  <si>
    <t>460010024RT3</t>
  </si>
  <si>
    <t>Vytýčení kabelové trasy v zastavěném prostoru, délka trasy do 1000 m</t>
  </si>
  <si>
    <t>km</t>
  </si>
  <si>
    <t>D7</t>
  </si>
  <si>
    <t>460 05-06 Výkop jámy</t>
  </si>
  <si>
    <t>460050602RT1</t>
  </si>
  <si>
    <t>Jáma pro stožár, hornina třídy 3-4, ruční výkop jámy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</si>
  <si>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</si>
  <si>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</si>
  <si>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</si>
  <si>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</si>
  <si>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</si>
  <si>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</si>
  <si>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</si>
  <si>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hor.3, ruční výkop rýhy</t>
  </si>
  <si>
    <t>D10</t>
  </si>
  <si>
    <t>460 20-03 Hloubení kabelové rýhy šířky 50 cm</t>
  </si>
  <si>
    <t>460200303RT2</t>
  </si>
  <si>
    <t>Výkop kabelové rýhy 50/120 cm hor.3, ruční výkop rýhy</t>
  </si>
  <si>
    <t>D11</t>
  </si>
  <si>
    <t>460 42-004 Zřízení kabel. lože z písku a cementu bez zakrytí</t>
  </si>
  <si>
    <t>460420041RT1</t>
  </si>
  <si>
    <t>Zřízení kab.lože v rýze 100 cm z pís./cem. 12 cm, lože tloušťky 5 cm</t>
  </si>
  <si>
    <t>D12</t>
  </si>
  <si>
    <t>460 49-001 Fólie výstražná z PVC</t>
  </si>
  <si>
    <t>460490012RT1</t>
  </si>
  <si>
    <t>Fólie výstražná z PVC, šířka 33 cm, fólie PVC šířka 33 cm</t>
  </si>
  <si>
    <t>D13</t>
  </si>
  <si>
    <t>460 57 Ruční zához kabelové rýhy se zhutněním</t>
  </si>
  <si>
    <t>460570153R00</t>
  </si>
  <si>
    <t>Zához rýhy 35/70 cm, hornina třídy 3, se zhutněním</t>
  </si>
  <si>
    <t>460570283R00</t>
  </si>
  <si>
    <t>Zához rýhy 50/100 cm, hornina tř. 3, se zhutněním</t>
  </si>
  <si>
    <t>D14</t>
  </si>
  <si>
    <t>460 62-001 Provizorní úprava terénu v přírodní zemině</t>
  </si>
  <si>
    <t>460620013RT1</t>
  </si>
  <si>
    <t>Provizorní úprava terénu v přírodní hornině 3, ruční vyrovnání a zhutnění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</si>
  <si>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</si>
  <si>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</si>
  <si>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</si>
  <si>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</si>
  <si>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</si>
  <si>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</si>
  <si>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</si>
  <si>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</si>
  <si>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</si>
  <si>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</si>
  <si>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</si>
  <si>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</si>
  <si>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1274227096</t>
  </si>
  <si>
    <t>VRN3</t>
  </si>
  <si>
    <t>Zařízení staveniště</t>
  </si>
  <si>
    <t>030001000</t>
  </si>
  <si>
    <t>-1216797370</t>
  </si>
  <si>
    <t>034303000</t>
  </si>
  <si>
    <t>Dopravně inženýrská opatření</t>
  </si>
  <si>
    <t>1170789873</t>
  </si>
  <si>
    <t>VRN4</t>
  </si>
  <si>
    <t>Inženýrská činnost</t>
  </si>
  <si>
    <t>043002000</t>
  </si>
  <si>
    <t>Zkoušky a ostatní měření</t>
  </si>
  <si>
    <t>-489456011</t>
  </si>
  <si>
    <t>"hutnící zkoušky"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</si>
</sst>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257" t="s">
        <v>16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7"/>
      <c r="AQ5" s="29"/>
      <c r="BE5" s="255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259" t="s">
        <v>19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7"/>
      <c r="AQ6" s="29"/>
      <c r="BE6" s="256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256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256"/>
      <c r="BS8" s="22" t="s">
        <v>8</v>
      </c>
    </row>
    <row r="9" spans="2:71" ht="29.25" customHeight="1">
      <c r="B9" s="26"/>
      <c r="C9" s="27"/>
      <c r="D9" s="32" t="s">
        <v>28</v>
      </c>
      <c r="E9" s="27"/>
      <c r="F9" s="27"/>
      <c r="G9" s="27"/>
      <c r="H9" s="27"/>
      <c r="I9" s="27"/>
      <c r="J9" s="27"/>
      <c r="K9" s="37" t="s">
        <v>29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56"/>
      <c r="BS9" s="22" t="s">
        <v>8</v>
      </c>
    </row>
    <row r="10" spans="2:71" ht="14.45" customHeight="1">
      <c r="B10" s="26"/>
      <c r="C10" s="27"/>
      <c r="D10" s="35" t="s">
        <v>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31</v>
      </c>
      <c r="AL10" s="27"/>
      <c r="AM10" s="27"/>
      <c r="AN10" s="33" t="s">
        <v>23</v>
      </c>
      <c r="AO10" s="27"/>
      <c r="AP10" s="27"/>
      <c r="AQ10" s="29"/>
      <c r="BE10" s="256"/>
      <c r="BS10" s="22" t="s">
        <v>8</v>
      </c>
    </row>
    <row r="11" spans="2:71" ht="18.4" customHeight="1">
      <c r="B11" s="26"/>
      <c r="C11" s="27"/>
      <c r="D11" s="27"/>
      <c r="E11" s="33" t="s">
        <v>32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33</v>
      </c>
      <c r="AL11" s="27"/>
      <c r="AM11" s="27"/>
      <c r="AN11" s="33" t="s">
        <v>23</v>
      </c>
      <c r="AO11" s="27"/>
      <c r="AP11" s="27"/>
      <c r="AQ11" s="29"/>
      <c r="BE11" s="256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56"/>
      <c r="BS12" s="22" t="s">
        <v>8</v>
      </c>
    </row>
    <row r="13" spans="2:71" ht="14.45" customHeight="1">
      <c r="B13" s="26"/>
      <c r="C13" s="27"/>
      <c r="D13" s="35" t="s">
        <v>34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31</v>
      </c>
      <c r="AL13" s="27"/>
      <c r="AM13" s="27"/>
      <c r="AN13" s="38" t="s">
        <v>35</v>
      </c>
      <c r="AO13" s="27"/>
      <c r="AP13" s="27"/>
      <c r="AQ13" s="29"/>
      <c r="BE13" s="256"/>
      <c r="BS13" s="22" t="s">
        <v>8</v>
      </c>
    </row>
    <row r="14" spans="2:71" ht="13.5">
      <c r="B14" s="26"/>
      <c r="C14" s="27"/>
      <c r="D14" s="27"/>
      <c r="E14" s="260" t="s">
        <v>35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35" t="s">
        <v>33</v>
      </c>
      <c r="AL14" s="27"/>
      <c r="AM14" s="27"/>
      <c r="AN14" s="38" t="s">
        <v>35</v>
      </c>
      <c r="AO14" s="27"/>
      <c r="AP14" s="27"/>
      <c r="AQ14" s="29"/>
      <c r="BE14" s="256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56"/>
      <c r="BS15" s="22" t="s">
        <v>6</v>
      </c>
    </row>
    <row r="16" spans="2:71" ht="14.45" customHeight="1">
      <c r="B16" s="26"/>
      <c r="C16" s="27"/>
      <c r="D16" s="35" t="s">
        <v>36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31</v>
      </c>
      <c r="AL16" s="27"/>
      <c r="AM16" s="27"/>
      <c r="AN16" s="33" t="s">
        <v>23</v>
      </c>
      <c r="AO16" s="27"/>
      <c r="AP16" s="27"/>
      <c r="AQ16" s="29"/>
      <c r="BE16" s="256"/>
      <c r="BS16" s="22" t="s">
        <v>6</v>
      </c>
    </row>
    <row r="17" spans="2:71" ht="18.4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33</v>
      </c>
      <c r="AL17" s="27"/>
      <c r="AM17" s="27"/>
      <c r="AN17" s="33" t="s">
        <v>23</v>
      </c>
      <c r="AO17" s="27"/>
      <c r="AP17" s="27"/>
      <c r="AQ17" s="29"/>
      <c r="BE17" s="256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56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56"/>
      <c r="BS19" s="22" t="s">
        <v>8</v>
      </c>
    </row>
    <row r="20" spans="2:71" ht="68.25" customHeight="1">
      <c r="B20" s="26"/>
      <c r="C20" s="27"/>
      <c r="D20" s="27"/>
      <c r="E20" s="262" t="s">
        <v>40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7"/>
      <c r="AP20" s="27"/>
      <c r="AQ20" s="29"/>
      <c r="BE20" s="256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56"/>
    </row>
    <row r="22" spans="2:57" ht="6.95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256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63">
        <f>ROUND(AG51,2)</f>
        <v>0</v>
      </c>
      <c r="AL23" s="264"/>
      <c r="AM23" s="264"/>
      <c r="AN23" s="264"/>
      <c r="AO23" s="264"/>
      <c r="AP23" s="41"/>
      <c r="AQ23" s="44"/>
      <c r="BE23" s="25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5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265" t="s">
        <v>42</v>
      </c>
      <c r="M25" s="265"/>
      <c r="N25" s="265"/>
      <c r="O25" s="265"/>
      <c r="P25" s="41"/>
      <c r="Q25" s="41"/>
      <c r="R25" s="41"/>
      <c r="S25" s="41"/>
      <c r="T25" s="41"/>
      <c r="U25" s="41"/>
      <c r="V25" s="41"/>
      <c r="W25" s="265" t="s">
        <v>43</v>
      </c>
      <c r="X25" s="265"/>
      <c r="Y25" s="265"/>
      <c r="Z25" s="265"/>
      <c r="AA25" s="265"/>
      <c r="AB25" s="265"/>
      <c r="AC25" s="265"/>
      <c r="AD25" s="265"/>
      <c r="AE25" s="265"/>
      <c r="AF25" s="41"/>
      <c r="AG25" s="41"/>
      <c r="AH25" s="41"/>
      <c r="AI25" s="41"/>
      <c r="AJ25" s="41"/>
      <c r="AK25" s="265" t="s">
        <v>44</v>
      </c>
      <c r="AL25" s="265"/>
      <c r="AM25" s="265"/>
      <c r="AN25" s="265"/>
      <c r="AO25" s="265"/>
      <c r="AP25" s="41"/>
      <c r="AQ25" s="44"/>
      <c r="BE25" s="256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266">
        <v>0.21</v>
      </c>
      <c r="M26" s="267"/>
      <c r="N26" s="267"/>
      <c r="O26" s="267"/>
      <c r="P26" s="47"/>
      <c r="Q26" s="47"/>
      <c r="R26" s="47"/>
      <c r="S26" s="47"/>
      <c r="T26" s="47"/>
      <c r="U26" s="47"/>
      <c r="V26" s="47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47"/>
      <c r="AG26" s="47"/>
      <c r="AH26" s="47"/>
      <c r="AI26" s="47"/>
      <c r="AJ26" s="47"/>
      <c r="AK26" s="268">
        <f>ROUND(AV51,2)</f>
        <v>0</v>
      </c>
      <c r="AL26" s="267"/>
      <c r="AM26" s="267"/>
      <c r="AN26" s="267"/>
      <c r="AO26" s="267"/>
      <c r="AP26" s="47"/>
      <c r="AQ26" s="49"/>
      <c r="BE26" s="256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266">
        <v>0.15</v>
      </c>
      <c r="M27" s="267"/>
      <c r="N27" s="267"/>
      <c r="O27" s="267"/>
      <c r="P27" s="47"/>
      <c r="Q27" s="47"/>
      <c r="R27" s="47"/>
      <c r="S27" s="47"/>
      <c r="T27" s="47"/>
      <c r="U27" s="47"/>
      <c r="V27" s="47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47"/>
      <c r="AG27" s="47"/>
      <c r="AH27" s="47"/>
      <c r="AI27" s="47"/>
      <c r="AJ27" s="47"/>
      <c r="AK27" s="268">
        <f>ROUND(AW51,2)</f>
        <v>0</v>
      </c>
      <c r="AL27" s="267"/>
      <c r="AM27" s="267"/>
      <c r="AN27" s="267"/>
      <c r="AO27" s="267"/>
      <c r="AP27" s="47"/>
      <c r="AQ27" s="49"/>
      <c r="BE27" s="256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266">
        <v>0.21</v>
      </c>
      <c r="M28" s="267"/>
      <c r="N28" s="267"/>
      <c r="O28" s="267"/>
      <c r="P28" s="47"/>
      <c r="Q28" s="47"/>
      <c r="R28" s="47"/>
      <c r="S28" s="47"/>
      <c r="T28" s="47"/>
      <c r="U28" s="47"/>
      <c r="V28" s="47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47"/>
      <c r="AG28" s="47"/>
      <c r="AH28" s="47"/>
      <c r="AI28" s="47"/>
      <c r="AJ28" s="47"/>
      <c r="AK28" s="268">
        <v>0</v>
      </c>
      <c r="AL28" s="267"/>
      <c r="AM28" s="267"/>
      <c r="AN28" s="267"/>
      <c r="AO28" s="267"/>
      <c r="AP28" s="47"/>
      <c r="AQ28" s="49"/>
      <c r="BE28" s="256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266">
        <v>0.15</v>
      </c>
      <c r="M29" s="267"/>
      <c r="N29" s="267"/>
      <c r="O29" s="267"/>
      <c r="P29" s="47"/>
      <c r="Q29" s="47"/>
      <c r="R29" s="47"/>
      <c r="S29" s="47"/>
      <c r="T29" s="47"/>
      <c r="U29" s="47"/>
      <c r="V29" s="47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47"/>
      <c r="AG29" s="47"/>
      <c r="AH29" s="47"/>
      <c r="AI29" s="47"/>
      <c r="AJ29" s="47"/>
      <c r="AK29" s="268">
        <v>0</v>
      </c>
      <c r="AL29" s="267"/>
      <c r="AM29" s="267"/>
      <c r="AN29" s="267"/>
      <c r="AO29" s="267"/>
      <c r="AP29" s="47"/>
      <c r="AQ29" s="49"/>
      <c r="BE29" s="256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266">
        <v>0</v>
      </c>
      <c r="M30" s="267"/>
      <c r="N30" s="267"/>
      <c r="O30" s="267"/>
      <c r="P30" s="47"/>
      <c r="Q30" s="47"/>
      <c r="R30" s="47"/>
      <c r="S30" s="47"/>
      <c r="T30" s="47"/>
      <c r="U30" s="47"/>
      <c r="V30" s="47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47"/>
      <c r="AG30" s="47"/>
      <c r="AH30" s="47"/>
      <c r="AI30" s="47"/>
      <c r="AJ30" s="47"/>
      <c r="AK30" s="268">
        <v>0</v>
      </c>
      <c r="AL30" s="267"/>
      <c r="AM30" s="267"/>
      <c r="AN30" s="267"/>
      <c r="AO30" s="267"/>
      <c r="AP30" s="47"/>
      <c r="AQ30" s="49"/>
      <c r="BE30" s="25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56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269" t="s">
        <v>53</v>
      </c>
      <c r="Y32" s="270"/>
      <c r="Z32" s="270"/>
      <c r="AA32" s="270"/>
      <c r="AB32" s="270"/>
      <c r="AC32" s="52"/>
      <c r="AD32" s="52"/>
      <c r="AE32" s="52"/>
      <c r="AF32" s="52"/>
      <c r="AG32" s="52"/>
      <c r="AH32" s="52"/>
      <c r="AI32" s="52"/>
      <c r="AJ32" s="52"/>
      <c r="AK32" s="271">
        <f>SUM(AK23:AK30)</f>
        <v>0</v>
      </c>
      <c r="AL32" s="270"/>
      <c r="AM32" s="270"/>
      <c r="AN32" s="270"/>
      <c r="AO32" s="272"/>
      <c r="AP32" s="50"/>
      <c r="AQ32" s="54"/>
      <c r="BE32" s="25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5130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273" t="str">
        <f>K6</f>
        <v>Lovosice - Parkoviště Wolkerova P3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Lovosice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275" t="str">
        <f>IF(AN8="","",AN8)</f>
        <v>2. 5. 2018</v>
      </c>
      <c r="AN44" s="275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30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Lovosice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36</v>
      </c>
      <c r="AJ46" s="62"/>
      <c r="AK46" s="62"/>
      <c r="AL46" s="62"/>
      <c r="AM46" s="276" t="str">
        <f>IF(E17="","",E17)</f>
        <v>B-PROJEKTY Teplice s.r.o.</v>
      </c>
      <c r="AN46" s="276"/>
      <c r="AO46" s="276"/>
      <c r="AP46" s="276"/>
      <c r="AQ46" s="62"/>
      <c r="AR46" s="60"/>
      <c r="AS46" s="277" t="s">
        <v>55</v>
      </c>
      <c r="AT46" s="278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34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279"/>
      <c r="AT47" s="280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281"/>
      <c r="AT48" s="282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283" t="s">
        <v>56</v>
      </c>
      <c r="D49" s="284"/>
      <c r="E49" s="284"/>
      <c r="F49" s="284"/>
      <c r="G49" s="284"/>
      <c r="H49" s="78"/>
      <c r="I49" s="285" t="s">
        <v>57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58</v>
      </c>
      <c r="AH49" s="284"/>
      <c r="AI49" s="284"/>
      <c r="AJ49" s="284"/>
      <c r="AK49" s="284"/>
      <c r="AL49" s="284"/>
      <c r="AM49" s="284"/>
      <c r="AN49" s="285" t="s">
        <v>59</v>
      </c>
      <c r="AO49" s="284"/>
      <c r="AP49" s="284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290">
        <f>ROUND(SUM(AG52:AG54),2)</f>
        <v>0</v>
      </c>
      <c r="AH51" s="290"/>
      <c r="AI51" s="290"/>
      <c r="AJ51" s="290"/>
      <c r="AK51" s="290"/>
      <c r="AL51" s="290"/>
      <c r="AM51" s="290"/>
      <c r="AN51" s="291">
        <f>SUM(AG51,AT51)</f>
        <v>0</v>
      </c>
      <c r="AO51" s="291"/>
      <c r="AP51" s="291"/>
      <c r="AQ51" s="88" t="s">
        <v>23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1:91" s="5" customFormat="1" ht="16.5" customHeight="1">
      <c r="A52" s="95" t="s">
        <v>79</v>
      </c>
      <c r="B52" s="96"/>
      <c r="C52" s="97"/>
      <c r="D52" s="289" t="s">
        <v>80</v>
      </c>
      <c r="E52" s="289"/>
      <c r="F52" s="289"/>
      <c r="G52" s="289"/>
      <c r="H52" s="289"/>
      <c r="I52" s="98"/>
      <c r="J52" s="289" t="s">
        <v>81</v>
      </c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7">
        <f>'1 - Parkoviště 1698,0 m2'!J27</f>
        <v>0</v>
      </c>
      <c r="AH52" s="288"/>
      <c r="AI52" s="288"/>
      <c r="AJ52" s="288"/>
      <c r="AK52" s="288"/>
      <c r="AL52" s="288"/>
      <c r="AM52" s="288"/>
      <c r="AN52" s="287">
        <f>SUM(AG52,AT52)</f>
        <v>0</v>
      </c>
      <c r="AO52" s="288"/>
      <c r="AP52" s="288"/>
      <c r="AQ52" s="99" t="s">
        <v>82</v>
      </c>
      <c r="AR52" s="100"/>
      <c r="AS52" s="101">
        <v>0</v>
      </c>
      <c r="AT52" s="102">
        <f>ROUND(SUM(AV52:AW52),2)</f>
        <v>0</v>
      </c>
      <c r="AU52" s="103">
        <f>'1 - Parkoviště 1698,0 m2'!P89</f>
        <v>0</v>
      </c>
      <c r="AV52" s="102">
        <f>'1 - Parkoviště 1698,0 m2'!J30</f>
        <v>0</v>
      </c>
      <c r="AW52" s="102">
        <f>'1 - Parkoviště 1698,0 m2'!J31</f>
        <v>0</v>
      </c>
      <c r="AX52" s="102">
        <f>'1 - Parkoviště 1698,0 m2'!J32</f>
        <v>0</v>
      </c>
      <c r="AY52" s="102">
        <f>'1 - Parkoviště 1698,0 m2'!J33</f>
        <v>0</v>
      </c>
      <c r="AZ52" s="102">
        <f>'1 - Parkoviště 1698,0 m2'!F30</f>
        <v>0</v>
      </c>
      <c r="BA52" s="102">
        <f>'1 - Parkoviště 1698,0 m2'!F31</f>
        <v>0</v>
      </c>
      <c r="BB52" s="102">
        <f>'1 - Parkoviště 1698,0 m2'!F32</f>
        <v>0</v>
      </c>
      <c r="BC52" s="102">
        <f>'1 - Parkoviště 1698,0 m2'!F33</f>
        <v>0</v>
      </c>
      <c r="BD52" s="104">
        <f>'1 - Parkoviště 1698,0 m2'!F34</f>
        <v>0</v>
      </c>
      <c r="BT52" s="105" t="s">
        <v>80</v>
      </c>
      <c r="BV52" s="105" t="s">
        <v>77</v>
      </c>
      <c r="BW52" s="105" t="s">
        <v>83</v>
      </c>
      <c r="BX52" s="105" t="s">
        <v>7</v>
      </c>
      <c r="CL52" s="105" t="s">
        <v>21</v>
      </c>
      <c r="CM52" s="105" t="s">
        <v>84</v>
      </c>
    </row>
    <row r="53" spans="1:91" s="5" customFormat="1" ht="16.5" customHeight="1">
      <c r="A53" s="95" t="s">
        <v>79</v>
      </c>
      <c r="B53" s="96"/>
      <c r="C53" s="97"/>
      <c r="D53" s="289" t="s">
        <v>84</v>
      </c>
      <c r="E53" s="289"/>
      <c r="F53" s="289"/>
      <c r="G53" s="289"/>
      <c r="H53" s="289"/>
      <c r="I53" s="98"/>
      <c r="J53" s="289" t="s">
        <v>85</v>
      </c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7">
        <f>'2 - Rekonstrukce VO'!J27</f>
        <v>0</v>
      </c>
      <c r="AH53" s="288"/>
      <c r="AI53" s="288"/>
      <c r="AJ53" s="288"/>
      <c r="AK53" s="288"/>
      <c r="AL53" s="288"/>
      <c r="AM53" s="288"/>
      <c r="AN53" s="287">
        <f>SUM(AG53,AT53)</f>
        <v>0</v>
      </c>
      <c r="AO53" s="288"/>
      <c r="AP53" s="288"/>
      <c r="AQ53" s="99" t="s">
        <v>82</v>
      </c>
      <c r="AR53" s="100"/>
      <c r="AS53" s="101">
        <v>0</v>
      </c>
      <c r="AT53" s="102">
        <f>ROUND(SUM(AV53:AW53),2)</f>
        <v>0</v>
      </c>
      <c r="AU53" s="103">
        <f>'2 - Rekonstrukce VO'!P93</f>
        <v>0</v>
      </c>
      <c r="AV53" s="102">
        <f>'2 - Rekonstrukce VO'!J30</f>
        <v>0</v>
      </c>
      <c r="AW53" s="102">
        <f>'2 - Rekonstrukce VO'!J31</f>
        <v>0</v>
      </c>
      <c r="AX53" s="102">
        <f>'2 - Rekonstrukce VO'!J32</f>
        <v>0</v>
      </c>
      <c r="AY53" s="102">
        <f>'2 - Rekonstrukce VO'!J33</f>
        <v>0</v>
      </c>
      <c r="AZ53" s="102">
        <f>'2 - Rekonstrukce VO'!F30</f>
        <v>0</v>
      </c>
      <c r="BA53" s="102">
        <f>'2 - Rekonstrukce VO'!F31</f>
        <v>0</v>
      </c>
      <c r="BB53" s="102">
        <f>'2 - Rekonstrukce VO'!F32</f>
        <v>0</v>
      </c>
      <c r="BC53" s="102">
        <f>'2 - Rekonstrukce VO'!F33</f>
        <v>0</v>
      </c>
      <c r="BD53" s="104">
        <f>'2 - Rekonstrukce VO'!F34</f>
        <v>0</v>
      </c>
      <c r="BT53" s="105" t="s">
        <v>80</v>
      </c>
      <c r="BV53" s="105" t="s">
        <v>77</v>
      </c>
      <c r="BW53" s="105" t="s">
        <v>86</v>
      </c>
      <c r="BX53" s="105" t="s">
        <v>7</v>
      </c>
      <c r="CL53" s="105" t="s">
        <v>23</v>
      </c>
      <c r="CM53" s="105" t="s">
        <v>84</v>
      </c>
    </row>
    <row r="54" spans="1:91" s="5" customFormat="1" ht="16.5" customHeight="1">
      <c r="A54" s="95" t="s">
        <v>79</v>
      </c>
      <c r="B54" s="96"/>
      <c r="C54" s="97"/>
      <c r="D54" s="289" t="s">
        <v>87</v>
      </c>
      <c r="E54" s="289"/>
      <c r="F54" s="289"/>
      <c r="G54" s="289"/>
      <c r="H54" s="289"/>
      <c r="I54" s="98"/>
      <c r="J54" s="289" t="s">
        <v>88</v>
      </c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7">
        <f>'VON - Vedlejší a ostatní ...'!J27</f>
        <v>0</v>
      </c>
      <c r="AH54" s="288"/>
      <c r="AI54" s="288"/>
      <c r="AJ54" s="288"/>
      <c r="AK54" s="288"/>
      <c r="AL54" s="288"/>
      <c r="AM54" s="288"/>
      <c r="AN54" s="287">
        <f>SUM(AG54,AT54)</f>
        <v>0</v>
      </c>
      <c r="AO54" s="288"/>
      <c r="AP54" s="288"/>
      <c r="AQ54" s="99" t="s">
        <v>87</v>
      </c>
      <c r="AR54" s="100"/>
      <c r="AS54" s="106">
        <v>0</v>
      </c>
      <c r="AT54" s="107">
        <f>ROUND(SUM(AV54:AW54),2)</f>
        <v>0</v>
      </c>
      <c r="AU54" s="108">
        <f>'VON - Vedlejší a ostatní ...'!P80</f>
        <v>0</v>
      </c>
      <c r="AV54" s="107">
        <f>'VON - Vedlejší a ostatní ...'!J30</f>
        <v>0</v>
      </c>
      <c r="AW54" s="107">
        <f>'VON - Vedlejší a ostatní ...'!J31</f>
        <v>0</v>
      </c>
      <c r="AX54" s="107">
        <f>'VON - Vedlejší a ostatní ...'!J32</f>
        <v>0</v>
      </c>
      <c r="AY54" s="107">
        <f>'VON - Vedlejší a ostatní ...'!J33</f>
        <v>0</v>
      </c>
      <c r="AZ54" s="107">
        <f>'VON - Vedlejší a ostatní ...'!F30</f>
        <v>0</v>
      </c>
      <c r="BA54" s="107">
        <f>'VON - Vedlejší a ostatní ...'!F31</f>
        <v>0</v>
      </c>
      <c r="BB54" s="107">
        <f>'VON - Vedlejší a ostatní ...'!F32</f>
        <v>0</v>
      </c>
      <c r="BC54" s="107">
        <f>'VON - Vedlejší a ostatní ...'!F33</f>
        <v>0</v>
      </c>
      <c r="BD54" s="109">
        <f>'VON - Vedlejší a ostatní ...'!F34</f>
        <v>0</v>
      </c>
      <c r="BT54" s="105" t="s">
        <v>80</v>
      </c>
      <c r="BV54" s="105" t="s">
        <v>77</v>
      </c>
      <c r="BW54" s="105" t="s">
        <v>89</v>
      </c>
      <c r="BX54" s="105" t="s">
        <v>7</v>
      </c>
      <c r="CL54" s="105" t="s">
        <v>23</v>
      </c>
      <c r="CM54" s="105" t="s">
        <v>84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BfZG5WzbtvsYx3qNQirfGqYyK1DffRPgXp9kkCOxpBKHzP9fysk5h4rXYDezU1TCKopN38HoqaraJR3jt4B8Pg==" saltValue="Te8PTVVTJ4H7/pTi2Z+d/ffGGSEYSfQCwL8QrHWjrTHstzco7d6bqtoWg7BNPnFG4SYJgSNLRPlqjw6foph1Mw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Parkoviště 1698,0 m2'!C2" display="/"/>
    <hyperlink ref="A53" location="'2 - Rekonstrukce VO'!C2" display="/"/>
    <hyperlink ref="A54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90</v>
      </c>
      <c r="G1" s="301" t="s">
        <v>91</v>
      </c>
      <c r="H1" s="301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84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16.5" customHeight="1">
      <c r="B7" s="26"/>
      <c r="C7" s="27"/>
      <c r="D7" s="27"/>
      <c r="E7" s="293" t="str">
        <f>'Rekapitulace stavby'!K6</f>
        <v>Lovosice - Parkoviště Wolkerova P3</v>
      </c>
      <c r="F7" s="294"/>
      <c r="G7" s="294"/>
      <c r="H7" s="294"/>
      <c r="I7" s="116"/>
      <c r="J7" s="27"/>
      <c r="K7" s="29"/>
    </row>
    <row r="8" spans="2:11" s="1" customFormat="1" ht="13.5">
      <c r="B8" s="40"/>
      <c r="C8" s="41"/>
      <c r="D8" s="35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295" t="s">
        <v>97</v>
      </c>
      <c r="F9" s="296"/>
      <c r="G9" s="296"/>
      <c r="H9" s="296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5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2. 5. 2018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23</v>
      </c>
      <c r="K14" s="44"/>
    </row>
    <row r="15" spans="2:11" s="1" customFormat="1" ht="18" customHeight="1">
      <c r="B15" s="40"/>
      <c r="C15" s="41"/>
      <c r="D15" s="41"/>
      <c r="E15" s="33" t="s">
        <v>32</v>
      </c>
      <c r="F15" s="41"/>
      <c r="G15" s="41"/>
      <c r="H15" s="41"/>
      <c r="I15" s="118" t="s">
        <v>33</v>
      </c>
      <c r="J15" s="33" t="s">
        <v>23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5" t="s">
        <v>34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33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5" t="s">
        <v>36</v>
      </c>
      <c r="E20" s="41"/>
      <c r="F20" s="41"/>
      <c r="G20" s="41"/>
      <c r="H20" s="41"/>
      <c r="I20" s="118" t="s">
        <v>31</v>
      </c>
      <c r="J20" s="33" t="s">
        <v>23</v>
      </c>
      <c r="K20" s="44"/>
    </row>
    <row r="21" spans="2:11" s="1" customFormat="1" ht="18" customHeight="1">
      <c r="B21" s="40"/>
      <c r="C21" s="41"/>
      <c r="D21" s="41"/>
      <c r="E21" s="33" t="s">
        <v>37</v>
      </c>
      <c r="F21" s="41"/>
      <c r="G21" s="41"/>
      <c r="H21" s="41"/>
      <c r="I21" s="118" t="s">
        <v>33</v>
      </c>
      <c r="J21" s="33" t="s">
        <v>23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5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262" t="s">
        <v>98</v>
      </c>
      <c r="F24" s="262"/>
      <c r="G24" s="262"/>
      <c r="H24" s="262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ROUND(SUM(BE89:BE239),2)</f>
        <v>0</v>
      </c>
      <c r="G30" s="41"/>
      <c r="H30" s="41"/>
      <c r="I30" s="130">
        <v>0.21</v>
      </c>
      <c r="J30" s="129">
        <f>ROUND(ROUND((SUM(BE89:BE239)),2)*I30,2)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ROUND(SUM(BF89:BF239),2)</f>
        <v>0</v>
      </c>
      <c r="G31" s="41"/>
      <c r="H31" s="41"/>
      <c r="I31" s="130">
        <v>0.15</v>
      </c>
      <c r="J31" s="129">
        <f>ROUND(ROUND((SUM(BF89:BF239)),2)*I31,2)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ROUND(SUM(BG89:BG239),2)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ROUND(SUM(BH89:BH239),2)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ROUND(SUM(BI89:BI239),2)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8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293" t="str">
        <f>E7</f>
        <v>Lovosice - Parkoviště Wolkerova P3</v>
      </c>
      <c r="F45" s="294"/>
      <c r="G45" s="294"/>
      <c r="H45" s="294"/>
      <c r="I45" s="117"/>
      <c r="J45" s="41"/>
      <c r="K45" s="44"/>
    </row>
    <row r="46" spans="2:11" s="1" customFormat="1" ht="14.45" customHeight="1">
      <c r="B46" s="40"/>
      <c r="C46" s="35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295" t="str">
        <f>E9</f>
        <v>1 - Parkoviště 1698,0 m2</v>
      </c>
      <c r="F47" s="296"/>
      <c r="G47" s="296"/>
      <c r="H47" s="296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Lovosice</v>
      </c>
      <c r="G49" s="41"/>
      <c r="H49" s="41"/>
      <c r="I49" s="118" t="s">
        <v>26</v>
      </c>
      <c r="J49" s="119" t="str">
        <f>IF(J12="","",J12)</f>
        <v>2. 5. 2018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5" t="s">
        <v>30</v>
      </c>
      <c r="D51" s="41"/>
      <c r="E51" s="41"/>
      <c r="F51" s="33" t="str">
        <f>E15</f>
        <v>Město Lovosice</v>
      </c>
      <c r="G51" s="41"/>
      <c r="H51" s="41"/>
      <c r="I51" s="118" t="s">
        <v>36</v>
      </c>
      <c r="J51" s="262" t="str">
        <f>E21</f>
        <v>B-PROJEKTY Teplice s.r.o.</v>
      </c>
      <c r="K51" s="44"/>
    </row>
    <row r="52" spans="2:11" s="1" customFormat="1" ht="14.45" customHeight="1">
      <c r="B52" s="40"/>
      <c r="C52" s="35" t="s">
        <v>34</v>
      </c>
      <c r="D52" s="41"/>
      <c r="E52" s="41"/>
      <c r="F52" s="33" t="str">
        <f>IF(E18="","",E18)</f>
        <v/>
      </c>
      <c r="G52" s="41"/>
      <c r="H52" s="41"/>
      <c r="I52" s="117"/>
      <c r="J52" s="297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2" t="s">
        <v>103</v>
      </c>
    </row>
    <row r="57" spans="2:11" s="7" customFormat="1" ht="24.95" customHeight="1">
      <c r="B57" s="148"/>
      <c r="C57" s="149"/>
      <c r="D57" s="150" t="s">
        <v>104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11" s="8" customFormat="1" ht="19.9" customHeight="1">
      <c r="B58" s="155"/>
      <c r="C58" s="156"/>
      <c r="D58" s="157" t="s">
        <v>105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11" s="8" customFormat="1" ht="19.9" customHeight="1">
      <c r="B59" s="155"/>
      <c r="C59" s="156"/>
      <c r="D59" s="157" t="s">
        <v>106</v>
      </c>
      <c r="E59" s="158"/>
      <c r="F59" s="158"/>
      <c r="G59" s="158"/>
      <c r="H59" s="158"/>
      <c r="I59" s="159"/>
      <c r="J59" s="160">
        <f>J146</f>
        <v>0</v>
      </c>
      <c r="K59" s="161"/>
    </row>
    <row r="60" spans="2:11" s="8" customFormat="1" ht="19.9" customHeight="1">
      <c r="B60" s="155"/>
      <c r="C60" s="156"/>
      <c r="D60" s="157" t="s">
        <v>107</v>
      </c>
      <c r="E60" s="158"/>
      <c r="F60" s="158"/>
      <c r="G60" s="158"/>
      <c r="H60" s="158"/>
      <c r="I60" s="159"/>
      <c r="J60" s="160">
        <f>J150</f>
        <v>0</v>
      </c>
      <c r="K60" s="161"/>
    </row>
    <row r="61" spans="2:11" s="8" customFormat="1" ht="19.9" customHeight="1">
      <c r="B61" s="155"/>
      <c r="C61" s="156"/>
      <c r="D61" s="157" t="s">
        <v>108</v>
      </c>
      <c r="E61" s="158"/>
      <c r="F61" s="158"/>
      <c r="G61" s="158"/>
      <c r="H61" s="158"/>
      <c r="I61" s="159"/>
      <c r="J61" s="160">
        <f>J154</f>
        <v>0</v>
      </c>
      <c r="K61" s="161"/>
    </row>
    <row r="62" spans="2:11" s="8" customFormat="1" ht="19.9" customHeight="1">
      <c r="B62" s="155"/>
      <c r="C62" s="156"/>
      <c r="D62" s="157" t="s">
        <v>109</v>
      </c>
      <c r="E62" s="158"/>
      <c r="F62" s="158"/>
      <c r="G62" s="158"/>
      <c r="H62" s="158"/>
      <c r="I62" s="159"/>
      <c r="J62" s="160">
        <f>J157</f>
        <v>0</v>
      </c>
      <c r="K62" s="161"/>
    </row>
    <row r="63" spans="2:11" s="8" customFormat="1" ht="19.9" customHeight="1">
      <c r="B63" s="155"/>
      <c r="C63" s="156"/>
      <c r="D63" s="157" t="s">
        <v>110</v>
      </c>
      <c r="E63" s="158"/>
      <c r="F63" s="158"/>
      <c r="G63" s="158"/>
      <c r="H63" s="158"/>
      <c r="I63" s="159"/>
      <c r="J63" s="160">
        <f>J168</f>
        <v>0</v>
      </c>
      <c r="K63" s="161"/>
    </row>
    <row r="64" spans="2:11" s="8" customFormat="1" ht="19.9" customHeight="1">
      <c r="B64" s="155"/>
      <c r="C64" s="156"/>
      <c r="D64" s="157" t="s">
        <v>111</v>
      </c>
      <c r="E64" s="158"/>
      <c r="F64" s="158"/>
      <c r="G64" s="158"/>
      <c r="H64" s="158"/>
      <c r="I64" s="159"/>
      <c r="J64" s="160">
        <f>J171</f>
        <v>0</v>
      </c>
      <c r="K64" s="161"/>
    </row>
    <row r="65" spans="2:11" s="8" customFormat="1" ht="19.9" customHeight="1">
      <c r="B65" s="155"/>
      <c r="C65" s="156"/>
      <c r="D65" s="157" t="s">
        <v>112</v>
      </c>
      <c r="E65" s="158"/>
      <c r="F65" s="158"/>
      <c r="G65" s="158"/>
      <c r="H65" s="158"/>
      <c r="I65" s="159"/>
      <c r="J65" s="160">
        <f>J189</f>
        <v>0</v>
      </c>
      <c r="K65" s="161"/>
    </row>
    <row r="66" spans="2:11" s="8" customFormat="1" ht="19.9" customHeight="1">
      <c r="B66" s="155"/>
      <c r="C66" s="156"/>
      <c r="D66" s="157" t="s">
        <v>113</v>
      </c>
      <c r="E66" s="158"/>
      <c r="F66" s="158"/>
      <c r="G66" s="158"/>
      <c r="H66" s="158"/>
      <c r="I66" s="159"/>
      <c r="J66" s="160">
        <f>J224</f>
        <v>0</v>
      </c>
      <c r="K66" s="161"/>
    </row>
    <row r="67" spans="2:11" s="8" customFormat="1" ht="19.9" customHeight="1">
      <c r="B67" s="155"/>
      <c r="C67" s="156"/>
      <c r="D67" s="157" t="s">
        <v>114</v>
      </c>
      <c r="E67" s="158"/>
      <c r="F67" s="158"/>
      <c r="G67" s="158"/>
      <c r="H67" s="158"/>
      <c r="I67" s="159"/>
      <c r="J67" s="160">
        <f>J235</f>
        <v>0</v>
      </c>
      <c r="K67" s="161"/>
    </row>
    <row r="68" spans="2:11" s="7" customFormat="1" ht="24.95" customHeight="1">
      <c r="B68" s="148"/>
      <c r="C68" s="149"/>
      <c r="D68" s="150" t="s">
        <v>115</v>
      </c>
      <c r="E68" s="151"/>
      <c r="F68" s="151"/>
      <c r="G68" s="151"/>
      <c r="H68" s="151"/>
      <c r="I68" s="152"/>
      <c r="J68" s="153">
        <f>J237</f>
        <v>0</v>
      </c>
      <c r="K68" s="154"/>
    </row>
    <row r="69" spans="2:11" s="8" customFormat="1" ht="19.9" customHeight="1">
      <c r="B69" s="155"/>
      <c r="C69" s="156"/>
      <c r="D69" s="157" t="s">
        <v>116</v>
      </c>
      <c r="E69" s="158"/>
      <c r="F69" s="158"/>
      <c r="G69" s="158"/>
      <c r="H69" s="158"/>
      <c r="I69" s="159"/>
      <c r="J69" s="160">
        <f>J238</f>
        <v>0</v>
      </c>
      <c r="K69" s="161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" customHeight="1">
      <c r="B76" s="40"/>
      <c r="C76" s="61" t="s">
        <v>117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6.5" customHeight="1">
      <c r="B79" s="40"/>
      <c r="C79" s="62"/>
      <c r="D79" s="62"/>
      <c r="E79" s="298" t="str">
        <f>E7</f>
        <v>Lovosice - Parkoviště Wolkerova P3</v>
      </c>
      <c r="F79" s="299"/>
      <c r="G79" s="299"/>
      <c r="H79" s="299"/>
      <c r="I79" s="162"/>
      <c r="J79" s="62"/>
      <c r="K79" s="62"/>
      <c r="L79" s="60"/>
    </row>
    <row r="80" spans="2:12" s="1" customFormat="1" ht="14.45" customHeight="1">
      <c r="B80" s="40"/>
      <c r="C80" s="64" t="s">
        <v>96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7.25" customHeight="1">
      <c r="B81" s="40"/>
      <c r="C81" s="62"/>
      <c r="D81" s="62"/>
      <c r="E81" s="273" t="str">
        <f>E9</f>
        <v>1 - Parkoviště 1698,0 m2</v>
      </c>
      <c r="F81" s="300"/>
      <c r="G81" s="300"/>
      <c r="H81" s="300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8" customHeight="1">
      <c r="B83" s="40"/>
      <c r="C83" s="64" t="s">
        <v>24</v>
      </c>
      <c r="D83" s="62"/>
      <c r="E83" s="62"/>
      <c r="F83" s="163" t="str">
        <f>F12</f>
        <v>Lovosice</v>
      </c>
      <c r="G83" s="62"/>
      <c r="H83" s="62"/>
      <c r="I83" s="164" t="s">
        <v>26</v>
      </c>
      <c r="J83" s="72" t="str">
        <f>IF(J12="","",J12)</f>
        <v>2. 5. 2018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3.5">
      <c r="B85" s="40"/>
      <c r="C85" s="64" t="s">
        <v>30</v>
      </c>
      <c r="D85" s="62"/>
      <c r="E85" s="62"/>
      <c r="F85" s="163" t="str">
        <f>E15</f>
        <v>Město Lovosice</v>
      </c>
      <c r="G85" s="62"/>
      <c r="H85" s="62"/>
      <c r="I85" s="164" t="s">
        <v>36</v>
      </c>
      <c r="J85" s="163" t="str">
        <f>E21</f>
        <v>B-PROJEKTY Teplice s.r.o.</v>
      </c>
      <c r="K85" s="62"/>
      <c r="L85" s="60"/>
    </row>
    <row r="86" spans="2:12" s="1" customFormat="1" ht="14.45" customHeight="1">
      <c r="B86" s="40"/>
      <c r="C86" s="64" t="s">
        <v>34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20" s="9" customFormat="1" ht="29.25" customHeight="1">
      <c r="B88" s="165"/>
      <c r="C88" s="166" t="s">
        <v>118</v>
      </c>
      <c r="D88" s="167" t="s">
        <v>60</v>
      </c>
      <c r="E88" s="167" t="s">
        <v>56</v>
      </c>
      <c r="F88" s="167" t="s">
        <v>119</v>
      </c>
      <c r="G88" s="167" t="s">
        <v>120</v>
      </c>
      <c r="H88" s="167" t="s">
        <v>121</v>
      </c>
      <c r="I88" s="168" t="s">
        <v>122</v>
      </c>
      <c r="J88" s="167" t="s">
        <v>101</v>
      </c>
      <c r="K88" s="169" t="s">
        <v>123</v>
      </c>
      <c r="L88" s="170"/>
      <c r="M88" s="80" t="s">
        <v>124</v>
      </c>
      <c r="N88" s="81" t="s">
        <v>45</v>
      </c>
      <c r="O88" s="81" t="s">
        <v>125</v>
      </c>
      <c r="P88" s="81" t="s">
        <v>126</v>
      </c>
      <c r="Q88" s="81" t="s">
        <v>127</v>
      </c>
      <c r="R88" s="81" t="s">
        <v>128</v>
      </c>
      <c r="S88" s="81" t="s">
        <v>129</v>
      </c>
      <c r="T88" s="82" t="s">
        <v>130</v>
      </c>
    </row>
    <row r="89" spans="2:63" s="1" customFormat="1" ht="29.25" customHeight="1">
      <c r="B89" s="40"/>
      <c r="C89" s="86" t="s">
        <v>102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P90+P237</f>
        <v>0</v>
      </c>
      <c r="Q89" s="84"/>
      <c r="R89" s="172">
        <f>R90+R237</f>
        <v>212.8534968</v>
      </c>
      <c r="S89" s="84"/>
      <c r="T89" s="173">
        <f>T90+T237</f>
        <v>566.76748</v>
      </c>
      <c r="AT89" s="22" t="s">
        <v>74</v>
      </c>
      <c r="AU89" s="22" t="s">
        <v>103</v>
      </c>
      <c r="BK89" s="174">
        <f>BK90+BK237</f>
        <v>0</v>
      </c>
    </row>
    <row r="90" spans="2:63" s="10" customFormat="1" ht="37.35" customHeight="1">
      <c r="B90" s="175"/>
      <c r="C90" s="176"/>
      <c r="D90" s="177" t="s">
        <v>74</v>
      </c>
      <c r="E90" s="178" t="s">
        <v>131</v>
      </c>
      <c r="F90" s="178" t="s">
        <v>132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P91+P146+P150+P154+P157+P168+P171+P189+P224+P235</f>
        <v>0</v>
      </c>
      <c r="Q90" s="183"/>
      <c r="R90" s="184">
        <f>R91+R146+R150+R154+R157+R168+R171+R189+R224+R235</f>
        <v>212.7937728</v>
      </c>
      <c r="S90" s="183"/>
      <c r="T90" s="185">
        <f>T91+T146+T150+T154+T157+T168+T171+T189+T224+T235</f>
        <v>566.76748</v>
      </c>
      <c r="AR90" s="186" t="s">
        <v>80</v>
      </c>
      <c r="AT90" s="187" t="s">
        <v>74</v>
      </c>
      <c r="AU90" s="187" t="s">
        <v>75</v>
      </c>
      <c r="AY90" s="186" t="s">
        <v>133</v>
      </c>
      <c r="BK90" s="188">
        <f>BK91+BK146+BK150+BK154+BK157+BK168+BK171+BK189+BK224+BK235</f>
        <v>0</v>
      </c>
    </row>
    <row r="91" spans="2:63" s="10" customFormat="1" ht="19.9" customHeight="1">
      <c r="B91" s="175"/>
      <c r="C91" s="176"/>
      <c r="D91" s="177" t="s">
        <v>74</v>
      </c>
      <c r="E91" s="189" t="s">
        <v>80</v>
      </c>
      <c r="F91" s="189" t="s">
        <v>134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SUM(P92:P145)</f>
        <v>0</v>
      </c>
      <c r="Q91" s="183"/>
      <c r="R91" s="184">
        <f>SUM(R92:R145)</f>
        <v>16.985220000000005</v>
      </c>
      <c r="S91" s="183"/>
      <c r="T91" s="185">
        <f>SUM(T92:T145)</f>
        <v>563.4834</v>
      </c>
      <c r="AR91" s="186" t="s">
        <v>80</v>
      </c>
      <c r="AT91" s="187" t="s">
        <v>74</v>
      </c>
      <c r="AU91" s="187" t="s">
        <v>80</v>
      </c>
      <c r="AY91" s="186" t="s">
        <v>133</v>
      </c>
      <c r="BK91" s="188">
        <f>SUM(BK92:BK145)</f>
        <v>0</v>
      </c>
    </row>
    <row r="92" spans="2:65" s="1" customFormat="1" ht="25.5" customHeight="1">
      <c r="B92" s="40"/>
      <c r="C92" s="191" t="s">
        <v>80</v>
      </c>
      <c r="D92" s="191" t="s">
        <v>135</v>
      </c>
      <c r="E92" s="192" t="s">
        <v>136</v>
      </c>
      <c r="F92" s="193" t="s">
        <v>137</v>
      </c>
      <c r="G92" s="194" t="s">
        <v>138</v>
      </c>
      <c r="H92" s="195">
        <v>12</v>
      </c>
      <c r="I92" s="196"/>
      <c r="J92" s="197">
        <f>ROUND(I92*H92,2)</f>
        <v>0</v>
      </c>
      <c r="K92" s="193" t="s">
        <v>139</v>
      </c>
      <c r="L92" s="60"/>
      <c r="M92" s="198" t="s">
        <v>23</v>
      </c>
      <c r="N92" s="199" t="s">
        <v>46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80</v>
      </c>
      <c r="BK92" s="202">
        <f>ROUND(I92*H92,2)</f>
        <v>0</v>
      </c>
      <c r="BL92" s="22" t="s">
        <v>140</v>
      </c>
      <c r="BM92" s="22" t="s">
        <v>141</v>
      </c>
    </row>
    <row r="93" spans="2:65" s="1" customFormat="1" ht="51" customHeight="1">
      <c r="B93" s="40"/>
      <c r="C93" s="191" t="s">
        <v>84</v>
      </c>
      <c r="D93" s="191" t="s">
        <v>135</v>
      </c>
      <c r="E93" s="192" t="s">
        <v>142</v>
      </c>
      <c r="F93" s="193" t="s">
        <v>143</v>
      </c>
      <c r="G93" s="194" t="s">
        <v>138</v>
      </c>
      <c r="H93" s="195">
        <v>34.4</v>
      </c>
      <c r="I93" s="196"/>
      <c r="J93" s="197">
        <f>ROUND(I93*H93,2)</f>
        <v>0</v>
      </c>
      <c r="K93" s="193" t="s">
        <v>139</v>
      </c>
      <c r="L93" s="60"/>
      <c r="M93" s="198" t="s">
        <v>23</v>
      </c>
      <c r="N93" s="199" t="s">
        <v>46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0.625</v>
      </c>
      <c r="T93" s="201">
        <f>S93*H93</f>
        <v>21.5</v>
      </c>
      <c r="AR93" s="22" t="s">
        <v>140</v>
      </c>
      <c r="AT93" s="22" t="s">
        <v>135</v>
      </c>
      <c r="AU93" s="22" t="s">
        <v>84</v>
      </c>
      <c r="AY93" s="22" t="s">
        <v>133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80</v>
      </c>
      <c r="BK93" s="202">
        <f>ROUND(I93*H93,2)</f>
        <v>0</v>
      </c>
      <c r="BL93" s="22" t="s">
        <v>140</v>
      </c>
      <c r="BM93" s="22" t="s">
        <v>144</v>
      </c>
    </row>
    <row r="94" spans="2:51" s="11" customFormat="1" ht="13.5">
      <c r="B94" s="203"/>
      <c r="C94" s="204"/>
      <c r="D94" s="205" t="s">
        <v>145</v>
      </c>
      <c r="E94" s="206" t="s">
        <v>23</v>
      </c>
      <c r="F94" s="207" t="s">
        <v>146</v>
      </c>
      <c r="G94" s="204"/>
      <c r="H94" s="208">
        <v>34.4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145</v>
      </c>
      <c r="AU94" s="214" t="s">
        <v>84</v>
      </c>
      <c r="AV94" s="11" t="s">
        <v>84</v>
      </c>
      <c r="AW94" s="11" t="s">
        <v>38</v>
      </c>
      <c r="AX94" s="11" t="s">
        <v>80</v>
      </c>
      <c r="AY94" s="214" t="s">
        <v>133</v>
      </c>
    </row>
    <row r="95" spans="2:65" s="1" customFormat="1" ht="51" customHeight="1">
      <c r="B95" s="40"/>
      <c r="C95" s="191" t="s">
        <v>147</v>
      </c>
      <c r="D95" s="191" t="s">
        <v>135</v>
      </c>
      <c r="E95" s="192" t="s">
        <v>148</v>
      </c>
      <c r="F95" s="193" t="s">
        <v>149</v>
      </c>
      <c r="G95" s="194" t="s">
        <v>138</v>
      </c>
      <c r="H95" s="195">
        <v>63</v>
      </c>
      <c r="I95" s="196"/>
      <c r="J95" s="197">
        <f>ROUND(I95*H95,2)</f>
        <v>0</v>
      </c>
      <c r="K95" s="193" t="s">
        <v>139</v>
      </c>
      <c r="L95" s="60"/>
      <c r="M95" s="198" t="s">
        <v>23</v>
      </c>
      <c r="N95" s="199" t="s">
        <v>46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0.22</v>
      </c>
      <c r="T95" s="201">
        <f>S95*H95</f>
        <v>13.86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80</v>
      </c>
      <c r="BK95" s="202">
        <f>ROUND(I95*H95,2)</f>
        <v>0</v>
      </c>
      <c r="BL95" s="22" t="s">
        <v>140</v>
      </c>
      <c r="BM95" s="22" t="s">
        <v>150</v>
      </c>
    </row>
    <row r="96" spans="2:65" s="1" customFormat="1" ht="38.25" customHeight="1">
      <c r="B96" s="40"/>
      <c r="C96" s="191" t="s">
        <v>140</v>
      </c>
      <c r="D96" s="191" t="s">
        <v>135</v>
      </c>
      <c r="E96" s="192" t="s">
        <v>151</v>
      </c>
      <c r="F96" s="193" t="s">
        <v>152</v>
      </c>
      <c r="G96" s="194" t="s">
        <v>138</v>
      </c>
      <c r="H96" s="195">
        <v>234.8</v>
      </c>
      <c r="I96" s="196"/>
      <c r="J96" s="197">
        <f>ROUND(I96*H96,2)</f>
        <v>0</v>
      </c>
      <c r="K96" s="193" t="s">
        <v>139</v>
      </c>
      <c r="L96" s="60"/>
      <c r="M96" s="198" t="s">
        <v>23</v>
      </c>
      <c r="N96" s="199" t="s">
        <v>46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0.625</v>
      </c>
      <c r="T96" s="201">
        <f>S96*H96</f>
        <v>146.75</v>
      </c>
      <c r="AR96" s="22" t="s">
        <v>140</v>
      </c>
      <c r="AT96" s="22" t="s">
        <v>135</v>
      </c>
      <c r="AU96" s="22" t="s">
        <v>84</v>
      </c>
      <c r="AY96" s="22" t="s">
        <v>133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80</v>
      </c>
      <c r="BK96" s="202">
        <f>ROUND(I96*H96,2)</f>
        <v>0</v>
      </c>
      <c r="BL96" s="22" t="s">
        <v>140</v>
      </c>
      <c r="BM96" s="22" t="s">
        <v>153</v>
      </c>
    </row>
    <row r="97" spans="2:51" s="11" customFormat="1" ht="13.5">
      <c r="B97" s="203"/>
      <c r="C97" s="204"/>
      <c r="D97" s="205" t="s">
        <v>145</v>
      </c>
      <c r="E97" s="206" t="s">
        <v>23</v>
      </c>
      <c r="F97" s="207" t="s">
        <v>154</v>
      </c>
      <c r="G97" s="204"/>
      <c r="H97" s="208">
        <v>234.8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145</v>
      </c>
      <c r="AU97" s="214" t="s">
        <v>84</v>
      </c>
      <c r="AV97" s="11" t="s">
        <v>84</v>
      </c>
      <c r="AW97" s="11" t="s">
        <v>38</v>
      </c>
      <c r="AX97" s="11" t="s">
        <v>80</v>
      </c>
      <c r="AY97" s="214" t="s">
        <v>133</v>
      </c>
    </row>
    <row r="98" spans="2:65" s="1" customFormat="1" ht="38.25" customHeight="1">
      <c r="B98" s="40"/>
      <c r="C98" s="191" t="s">
        <v>155</v>
      </c>
      <c r="D98" s="191" t="s">
        <v>135</v>
      </c>
      <c r="E98" s="192" t="s">
        <v>156</v>
      </c>
      <c r="F98" s="193" t="s">
        <v>157</v>
      </c>
      <c r="G98" s="194" t="s">
        <v>138</v>
      </c>
      <c r="H98" s="195">
        <v>1710.6</v>
      </c>
      <c r="I98" s="196"/>
      <c r="J98" s="197">
        <f>ROUND(I98*H98,2)</f>
        <v>0</v>
      </c>
      <c r="K98" s="193" t="s">
        <v>139</v>
      </c>
      <c r="L98" s="60"/>
      <c r="M98" s="198" t="s">
        <v>23</v>
      </c>
      <c r="N98" s="199" t="s">
        <v>46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0.098</v>
      </c>
      <c r="T98" s="201">
        <f>S98*H98</f>
        <v>167.6388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80</v>
      </c>
      <c r="BK98" s="202">
        <f>ROUND(I98*H98,2)</f>
        <v>0</v>
      </c>
      <c r="BL98" s="22" t="s">
        <v>140</v>
      </c>
      <c r="BM98" s="22" t="s">
        <v>158</v>
      </c>
    </row>
    <row r="99" spans="2:65" s="1" customFormat="1" ht="38.25" customHeight="1">
      <c r="B99" s="40"/>
      <c r="C99" s="191" t="s">
        <v>159</v>
      </c>
      <c r="D99" s="191" t="s">
        <v>135</v>
      </c>
      <c r="E99" s="192" t="s">
        <v>160</v>
      </c>
      <c r="F99" s="193" t="s">
        <v>161</v>
      </c>
      <c r="G99" s="194" t="s">
        <v>138</v>
      </c>
      <c r="H99" s="195">
        <v>191.6</v>
      </c>
      <c r="I99" s="196"/>
      <c r="J99" s="197">
        <f>ROUND(I99*H99,2)</f>
        <v>0</v>
      </c>
      <c r="K99" s="193" t="s">
        <v>139</v>
      </c>
      <c r="L99" s="60"/>
      <c r="M99" s="198" t="s">
        <v>23</v>
      </c>
      <c r="N99" s="199" t="s">
        <v>46</v>
      </c>
      <c r="O99" s="41"/>
      <c r="P99" s="200">
        <f>O99*H99</f>
        <v>0</v>
      </c>
      <c r="Q99" s="200">
        <v>0.00011</v>
      </c>
      <c r="R99" s="200">
        <f>Q99*H99</f>
        <v>0.021076</v>
      </c>
      <c r="S99" s="200">
        <v>0.256</v>
      </c>
      <c r="T99" s="201">
        <f>S99*H99</f>
        <v>49.0496</v>
      </c>
      <c r="AR99" s="22" t="s">
        <v>140</v>
      </c>
      <c r="AT99" s="22" t="s">
        <v>135</v>
      </c>
      <c r="AU99" s="22" t="s">
        <v>84</v>
      </c>
      <c r="AY99" s="22" t="s">
        <v>133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80</v>
      </c>
      <c r="BK99" s="202">
        <f>ROUND(I99*H99,2)</f>
        <v>0</v>
      </c>
      <c r="BL99" s="22" t="s">
        <v>140</v>
      </c>
      <c r="BM99" s="22" t="s">
        <v>162</v>
      </c>
    </row>
    <row r="100" spans="2:51" s="11" customFormat="1" ht="13.5">
      <c r="B100" s="203"/>
      <c r="C100" s="204"/>
      <c r="D100" s="205" t="s">
        <v>145</v>
      </c>
      <c r="E100" s="206" t="s">
        <v>23</v>
      </c>
      <c r="F100" s="207" t="s">
        <v>163</v>
      </c>
      <c r="G100" s="204"/>
      <c r="H100" s="208">
        <v>191.6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145</v>
      </c>
      <c r="AU100" s="214" t="s">
        <v>84</v>
      </c>
      <c r="AV100" s="11" t="s">
        <v>84</v>
      </c>
      <c r="AW100" s="11" t="s">
        <v>38</v>
      </c>
      <c r="AX100" s="11" t="s">
        <v>80</v>
      </c>
      <c r="AY100" s="214" t="s">
        <v>133</v>
      </c>
    </row>
    <row r="101" spans="2:65" s="1" customFormat="1" ht="38.25" customHeight="1">
      <c r="B101" s="40"/>
      <c r="C101" s="191" t="s">
        <v>164</v>
      </c>
      <c r="D101" s="191" t="s">
        <v>135</v>
      </c>
      <c r="E101" s="192" t="s">
        <v>165</v>
      </c>
      <c r="F101" s="193" t="s">
        <v>166</v>
      </c>
      <c r="G101" s="194" t="s">
        <v>138</v>
      </c>
      <c r="H101" s="195">
        <v>1380</v>
      </c>
      <c r="I101" s="196"/>
      <c r="J101" s="197">
        <f>ROUND(I101*H101,2)</f>
        <v>0</v>
      </c>
      <c r="K101" s="193" t="s">
        <v>139</v>
      </c>
      <c r="L101" s="60"/>
      <c r="M101" s="198" t="s">
        <v>23</v>
      </c>
      <c r="N101" s="199" t="s">
        <v>46</v>
      </c>
      <c r="O101" s="41"/>
      <c r="P101" s="200">
        <f>O101*H101</f>
        <v>0</v>
      </c>
      <c r="Q101" s="200">
        <v>4E-05</v>
      </c>
      <c r="R101" s="200">
        <f>Q101*H101</f>
        <v>0.055200000000000006</v>
      </c>
      <c r="S101" s="200">
        <v>0.077</v>
      </c>
      <c r="T101" s="201">
        <f>S101*H101</f>
        <v>106.26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140</v>
      </c>
      <c r="BM101" s="22" t="s">
        <v>167</v>
      </c>
    </row>
    <row r="102" spans="2:65" s="1" customFormat="1" ht="38.25" customHeight="1">
      <c r="B102" s="40"/>
      <c r="C102" s="191" t="s">
        <v>168</v>
      </c>
      <c r="D102" s="191" t="s">
        <v>135</v>
      </c>
      <c r="E102" s="192" t="s">
        <v>169</v>
      </c>
      <c r="F102" s="193" t="s">
        <v>170</v>
      </c>
      <c r="G102" s="194" t="s">
        <v>171</v>
      </c>
      <c r="H102" s="195">
        <v>285</v>
      </c>
      <c r="I102" s="196"/>
      <c r="J102" s="197">
        <f>ROUND(I102*H102,2)</f>
        <v>0</v>
      </c>
      <c r="K102" s="193" t="s">
        <v>139</v>
      </c>
      <c r="L102" s="60"/>
      <c r="M102" s="198" t="s">
        <v>23</v>
      </c>
      <c r="N102" s="199" t="s">
        <v>46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0.205</v>
      </c>
      <c r="T102" s="201">
        <f>S102*H102</f>
        <v>58.425</v>
      </c>
      <c r="AR102" s="22" t="s">
        <v>140</v>
      </c>
      <c r="AT102" s="22" t="s">
        <v>135</v>
      </c>
      <c r="AU102" s="22" t="s">
        <v>84</v>
      </c>
      <c r="AY102" s="22" t="s">
        <v>133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140</v>
      </c>
      <c r="BM102" s="22" t="s">
        <v>172</v>
      </c>
    </row>
    <row r="103" spans="2:65" s="1" customFormat="1" ht="38.25" customHeight="1">
      <c r="B103" s="40"/>
      <c r="C103" s="191" t="s">
        <v>173</v>
      </c>
      <c r="D103" s="191" t="s">
        <v>135</v>
      </c>
      <c r="E103" s="192" t="s">
        <v>174</v>
      </c>
      <c r="F103" s="193" t="s">
        <v>175</v>
      </c>
      <c r="G103" s="194" t="s">
        <v>176</v>
      </c>
      <c r="H103" s="195">
        <v>19.8</v>
      </c>
      <c r="I103" s="196"/>
      <c r="J103" s="197">
        <f>ROUND(I103*H103,2)</f>
        <v>0</v>
      </c>
      <c r="K103" s="193" t="s">
        <v>139</v>
      </c>
      <c r="L103" s="60"/>
      <c r="M103" s="198" t="s">
        <v>23</v>
      </c>
      <c r="N103" s="199" t="s">
        <v>46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140</v>
      </c>
      <c r="AT103" s="22" t="s">
        <v>135</v>
      </c>
      <c r="AU103" s="22" t="s">
        <v>84</v>
      </c>
      <c r="AY103" s="22" t="s">
        <v>133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80</v>
      </c>
      <c r="BK103" s="202">
        <f>ROUND(I103*H103,2)</f>
        <v>0</v>
      </c>
      <c r="BL103" s="22" t="s">
        <v>140</v>
      </c>
      <c r="BM103" s="22" t="s">
        <v>177</v>
      </c>
    </row>
    <row r="104" spans="2:51" s="11" customFormat="1" ht="13.5">
      <c r="B104" s="203"/>
      <c r="C104" s="204"/>
      <c r="D104" s="205" t="s">
        <v>145</v>
      </c>
      <c r="E104" s="204"/>
      <c r="F104" s="207" t="s">
        <v>178</v>
      </c>
      <c r="G104" s="204"/>
      <c r="H104" s="208">
        <v>19.8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145</v>
      </c>
      <c r="AU104" s="214" t="s">
        <v>84</v>
      </c>
      <c r="AV104" s="11" t="s">
        <v>84</v>
      </c>
      <c r="AW104" s="11" t="s">
        <v>6</v>
      </c>
      <c r="AX104" s="11" t="s">
        <v>80</v>
      </c>
      <c r="AY104" s="214" t="s">
        <v>133</v>
      </c>
    </row>
    <row r="105" spans="2:65" s="1" customFormat="1" ht="38.25" customHeight="1">
      <c r="B105" s="40"/>
      <c r="C105" s="191" t="s">
        <v>179</v>
      </c>
      <c r="D105" s="191" t="s">
        <v>135</v>
      </c>
      <c r="E105" s="192" t="s">
        <v>180</v>
      </c>
      <c r="F105" s="193" t="s">
        <v>181</v>
      </c>
      <c r="G105" s="194" t="s">
        <v>176</v>
      </c>
      <c r="H105" s="195">
        <v>216.6</v>
      </c>
      <c r="I105" s="196"/>
      <c r="J105" s="197">
        <f>ROUND(I105*H105,2)</f>
        <v>0</v>
      </c>
      <c r="K105" s="193" t="s">
        <v>139</v>
      </c>
      <c r="L105" s="60"/>
      <c r="M105" s="198" t="s">
        <v>23</v>
      </c>
      <c r="N105" s="199" t="s">
        <v>46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140</v>
      </c>
      <c r="AT105" s="22" t="s">
        <v>135</v>
      </c>
      <c r="AU105" s="22" t="s">
        <v>84</v>
      </c>
      <c r="AY105" s="22" t="s">
        <v>133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80</v>
      </c>
      <c r="BK105" s="202">
        <f>ROUND(I105*H105,2)</f>
        <v>0</v>
      </c>
      <c r="BL105" s="22" t="s">
        <v>140</v>
      </c>
      <c r="BM105" s="22" t="s">
        <v>182</v>
      </c>
    </row>
    <row r="106" spans="2:65" s="1" customFormat="1" ht="38.25" customHeight="1">
      <c r="B106" s="40"/>
      <c r="C106" s="191" t="s">
        <v>183</v>
      </c>
      <c r="D106" s="191" t="s">
        <v>135</v>
      </c>
      <c r="E106" s="192" t="s">
        <v>184</v>
      </c>
      <c r="F106" s="193" t="s">
        <v>185</v>
      </c>
      <c r="G106" s="194" t="s">
        <v>176</v>
      </c>
      <c r="H106" s="195">
        <v>108.3</v>
      </c>
      <c r="I106" s="196"/>
      <c r="J106" s="197">
        <f>ROUND(I106*H106,2)</f>
        <v>0</v>
      </c>
      <c r="K106" s="193" t="s">
        <v>139</v>
      </c>
      <c r="L106" s="60"/>
      <c r="M106" s="198" t="s">
        <v>23</v>
      </c>
      <c r="N106" s="199" t="s">
        <v>46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140</v>
      </c>
      <c r="AT106" s="22" t="s">
        <v>135</v>
      </c>
      <c r="AU106" s="22" t="s">
        <v>84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80</v>
      </c>
      <c r="BK106" s="202">
        <f>ROUND(I106*H106,2)</f>
        <v>0</v>
      </c>
      <c r="BL106" s="22" t="s">
        <v>140</v>
      </c>
      <c r="BM106" s="22" t="s">
        <v>186</v>
      </c>
    </row>
    <row r="107" spans="2:51" s="11" customFormat="1" ht="13.5">
      <c r="B107" s="203"/>
      <c r="C107" s="204"/>
      <c r="D107" s="205" t="s">
        <v>145</v>
      </c>
      <c r="E107" s="204"/>
      <c r="F107" s="207" t="s">
        <v>187</v>
      </c>
      <c r="G107" s="204"/>
      <c r="H107" s="208">
        <v>108.3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145</v>
      </c>
      <c r="AU107" s="214" t="s">
        <v>84</v>
      </c>
      <c r="AV107" s="11" t="s">
        <v>84</v>
      </c>
      <c r="AW107" s="11" t="s">
        <v>6</v>
      </c>
      <c r="AX107" s="11" t="s">
        <v>80</v>
      </c>
      <c r="AY107" s="214" t="s">
        <v>133</v>
      </c>
    </row>
    <row r="108" spans="2:65" s="1" customFormat="1" ht="25.5" customHeight="1">
      <c r="B108" s="40"/>
      <c r="C108" s="191" t="s">
        <v>188</v>
      </c>
      <c r="D108" s="191" t="s">
        <v>135</v>
      </c>
      <c r="E108" s="192" t="s">
        <v>189</v>
      </c>
      <c r="F108" s="193" t="s">
        <v>190</v>
      </c>
      <c r="G108" s="194" t="s">
        <v>176</v>
      </c>
      <c r="H108" s="195">
        <v>63</v>
      </c>
      <c r="I108" s="196"/>
      <c r="J108" s="197">
        <f>ROUND(I108*H108,2)</f>
        <v>0</v>
      </c>
      <c r="K108" s="193" t="s">
        <v>139</v>
      </c>
      <c r="L108" s="60"/>
      <c r="M108" s="198" t="s">
        <v>23</v>
      </c>
      <c r="N108" s="199" t="s">
        <v>46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140</v>
      </c>
      <c r="AT108" s="22" t="s">
        <v>135</v>
      </c>
      <c r="AU108" s="22" t="s">
        <v>84</v>
      </c>
      <c r="AY108" s="22" t="s">
        <v>133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80</v>
      </c>
      <c r="BK108" s="202">
        <f>ROUND(I108*H108,2)</f>
        <v>0</v>
      </c>
      <c r="BL108" s="22" t="s">
        <v>140</v>
      </c>
      <c r="BM108" s="22" t="s">
        <v>191</v>
      </c>
    </row>
    <row r="109" spans="2:51" s="11" customFormat="1" ht="13.5">
      <c r="B109" s="203"/>
      <c r="C109" s="204"/>
      <c r="D109" s="205" t="s">
        <v>145</v>
      </c>
      <c r="E109" s="206" t="s">
        <v>23</v>
      </c>
      <c r="F109" s="207" t="s">
        <v>192</v>
      </c>
      <c r="G109" s="204"/>
      <c r="H109" s="208">
        <v>63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145</v>
      </c>
      <c r="AU109" s="214" t="s">
        <v>84</v>
      </c>
      <c r="AV109" s="11" t="s">
        <v>84</v>
      </c>
      <c r="AW109" s="11" t="s">
        <v>38</v>
      </c>
      <c r="AX109" s="11" t="s">
        <v>80</v>
      </c>
      <c r="AY109" s="214" t="s">
        <v>133</v>
      </c>
    </row>
    <row r="110" spans="2:65" s="1" customFormat="1" ht="38.25" customHeight="1">
      <c r="B110" s="40"/>
      <c r="C110" s="191" t="s">
        <v>193</v>
      </c>
      <c r="D110" s="191" t="s">
        <v>135</v>
      </c>
      <c r="E110" s="192" t="s">
        <v>194</v>
      </c>
      <c r="F110" s="193" t="s">
        <v>195</v>
      </c>
      <c r="G110" s="194" t="s">
        <v>176</v>
      </c>
      <c r="H110" s="195">
        <v>31.5</v>
      </c>
      <c r="I110" s="196"/>
      <c r="J110" s="197">
        <f>ROUND(I110*H110,2)</f>
        <v>0</v>
      </c>
      <c r="K110" s="193" t="s">
        <v>139</v>
      </c>
      <c r="L110" s="60"/>
      <c r="M110" s="198" t="s">
        <v>23</v>
      </c>
      <c r="N110" s="199" t="s">
        <v>46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140</v>
      </c>
      <c r="AT110" s="22" t="s">
        <v>135</v>
      </c>
      <c r="AU110" s="22" t="s">
        <v>84</v>
      </c>
      <c r="AY110" s="22" t="s">
        <v>133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80</v>
      </c>
      <c r="BK110" s="202">
        <f>ROUND(I110*H110,2)</f>
        <v>0</v>
      </c>
      <c r="BL110" s="22" t="s">
        <v>140</v>
      </c>
      <c r="BM110" s="22" t="s">
        <v>196</v>
      </c>
    </row>
    <row r="111" spans="2:51" s="11" customFormat="1" ht="13.5">
      <c r="B111" s="203"/>
      <c r="C111" s="204"/>
      <c r="D111" s="205" t="s">
        <v>145</v>
      </c>
      <c r="E111" s="204"/>
      <c r="F111" s="207" t="s">
        <v>197</v>
      </c>
      <c r="G111" s="204"/>
      <c r="H111" s="208">
        <v>31.5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145</v>
      </c>
      <c r="AU111" s="214" t="s">
        <v>84</v>
      </c>
      <c r="AV111" s="11" t="s">
        <v>84</v>
      </c>
      <c r="AW111" s="11" t="s">
        <v>6</v>
      </c>
      <c r="AX111" s="11" t="s">
        <v>80</v>
      </c>
      <c r="AY111" s="214" t="s">
        <v>133</v>
      </c>
    </row>
    <row r="112" spans="2:65" s="1" customFormat="1" ht="25.5" customHeight="1">
      <c r="B112" s="40"/>
      <c r="C112" s="191" t="s">
        <v>198</v>
      </c>
      <c r="D112" s="191" t="s">
        <v>135</v>
      </c>
      <c r="E112" s="192" t="s">
        <v>199</v>
      </c>
      <c r="F112" s="193" t="s">
        <v>200</v>
      </c>
      <c r="G112" s="194" t="s">
        <v>138</v>
      </c>
      <c r="H112" s="195">
        <v>36</v>
      </c>
      <c r="I112" s="196"/>
      <c r="J112" s="197">
        <f>ROUND(I112*H112,2)</f>
        <v>0</v>
      </c>
      <c r="K112" s="193" t="s">
        <v>139</v>
      </c>
      <c r="L112" s="60"/>
      <c r="M112" s="198" t="s">
        <v>23</v>
      </c>
      <c r="N112" s="199" t="s">
        <v>46</v>
      </c>
      <c r="O112" s="41"/>
      <c r="P112" s="200">
        <f>O112*H112</f>
        <v>0</v>
      </c>
      <c r="Q112" s="200">
        <v>0.00084</v>
      </c>
      <c r="R112" s="200">
        <f>Q112*H112</f>
        <v>0.030240000000000003</v>
      </c>
      <c r="S112" s="200">
        <v>0</v>
      </c>
      <c r="T112" s="201">
        <f>S112*H112</f>
        <v>0</v>
      </c>
      <c r="AR112" s="22" t="s">
        <v>140</v>
      </c>
      <c r="AT112" s="22" t="s">
        <v>135</v>
      </c>
      <c r="AU112" s="22" t="s">
        <v>84</v>
      </c>
      <c r="AY112" s="22" t="s">
        <v>133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80</v>
      </c>
      <c r="BK112" s="202">
        <f>ROUND(I112*H112,2)</f>
        <v>0</v>
      </c>
      <c r="BL112" s="22" t="s">
        <v>140</v>
      </c>
      <c r="BM112" s="22" t="s">
        <v>201</v>
      </c>
    </row>
    <row r="113" spans="2:51" s="11" customFormat="1" ht="13.5">
      <c r="B113" s="203"/>
      <c r="C113" s="204"/>
      <c r="D113" s="205" t="s">
        <v>145</v>
      </c>
      <c r="E113" s="206" t="s">
        <v>23</v>
      </c>
      <c r="F113" s="207" t="s">
        <v>202</v>
      </c>
      <c r="G113" s="204"/>
      <c r="H113" s="208">
        <v>36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145</v>
      </c>
      <c r="AU113" s="214" t="s">
        <v>84</v>
      </c>
      <c r="AV113" s="11" t="s">
        <v>84</v>
      </c>
      <c r="AW113" s="11" t="s">
        <v>38</v>
      </c>
      <c r="AX113" s="11" t="s">
        <v>80</v>
      </c>
      <c r="AY113" s="214" t="s">
        <v>133</v>
      </c>
    </row>
    <row r="114" spans="2:65" s="1" customFormat="1" ht="25.5" customHeight="1">
      <c r="B114" s="40"/>
      <c r="C114" s="191" t="s">
        <v>10</v>
      </c>
      <c r="D114" s="191" t="s">
        <v>135</v>
      </c>
      <c r="E114" s="192" t="s">
        <v>203</v>
      </c>
      <c r="F114" s="193" t="s">
        <v>204</v>
      </c>
      <c r="G114" s="194" t="s">
        <v>138</v>
      </c>
      <c r="H114" s="195">
        <v>6</v>
      </c>
      <c r="I114" s="196"/>
      <c r="J114" s="197">
        <f>ROUND(I114*H114,2)</f>
        <v>0</v>
      </c>
      <c r="K114" s="193" t="s">
        <v>139</v>
      </c>
      <c r="L114" s="60"/>
      <c r="M114" s="198" t="s">
        <v>23</v>
      </c>
      <c r="N114" s="199" t="s">
        <v>46</v>
      </c>
      <c r="O114" s="41"/>
      <c r="P114" s="200">
        <f>O114*H114</f>
        <v>0</v>
      </c>
      <c r="Q114" s="200">
        <v>0.00085</v>
      </c>
      <c r="R114" s="200">
        <f>Q114*H114</f>
        <v>0.0050999999999999995</v>
      </c>
      <c r="S114" s="200">
        <v>0</v>
      </c>
      <c r="T114" s="201">
        <f>S114*H114</f>
        <v>0</v>
      </c>
      <c r="AR114" s="22" t="s">
        <v>140</v>
      </c>
      <c r="AT114" s="22" t="s">
        <v>135</v>
      </c>
      <c r="AU114" s="22" t="s">
        <v>84</v>
      </c>
      <c r="AY114" s="22" t="s">
        <v>133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80</v>
      </c>
      <c r="BK114" s="202">
        <f>ROUND(I114*H114,2)</f>
        <v>0</v>
      </c>
      <c r="BL114" s="22" t="s">
        <v>140</v>
      </c>
      <c r="BM114" s="22" t="s">
        <v>205</v>
      </c>
    </row>
    <row r="115" spans="2:51" s="11" customFormat="1" ht="13.5">
      <c r="B115" s="203"/>
      <c r="C115" s="204"/>
      <c r="D115" s="205" t="s">
        <v>145</v>
      </c>
      <c r="E115" s="206" t="s">
        <v>23</v>
      </c>
      <c r="F115" s="207" t="s">
        <v>206</v>
      </c>
      <c r="G115" s="204"/>
      <c r="H115" s="208">
        <v>6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145</v>
      </c>
      <c r="AU115" s="214" t="s">
        <v>84</v>
      </c>
      <c r="AV115" s="11" t="s">
        <v>84</v>
      </c>
      <c r="AW115" s="11" t="s">
        <v>38</v>
      </c>
      <c r="AX115" s="11" t="s">
        <v>80</v>
      </c>
      <c r="AY115" s="214" t="s">
        <v>133</v>
      </c>
    </row>
    <row r="116" spans="2:65" s="1" customFormat="1" ht="25.5" customHeight="1">
      <c r="B116" s="40"/>
      <c r="C116" s="191" t="s">
        <v>207</v>
      </c>
      <c r="D116" s="191" t="s">
        <v>135</v>
      </c>
      <c r="E116" s="192" t="s">
        <v>208</v>
      </c>
      <c r="F116" s="193" t="s">
        <v>209</v>
      </c>
      <c r="G116" s="194" t="s">
        <v>138</v>
      </c>
      <c r="H116" s="195">
        <v>36</v>
      </c>
      <c r="I116" s="196"/>
      <c r="J116" s="197">
        <f>ROUND(I116*H116,2)</f>
        <v>0</v>
      </c>
      <c r="K116" s="193" t="s">
        <v>139</v>
      </c>
      <c r="L116" s="60"/>
      <c r="M116" s="198" t="s">
        <v>23</v>
      </c>
      <c r="N116" s="199" t="s">
        <v>46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140</v>
      </c>
      <c r="AT116" s="22" t="s">
        <v>135</v>
      </c>
      <c r="AU116" s="22" t="s">
        <v>84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140</v>
      </c>
      <c r="BM116" s="22" t="s">
        <v>210</v>
      </c>
    </row>
    <row r="117" spans="2:65" s="1" customFormat="1" ht="38.25" customHeight="1">
      <c r="B117" s="40"/>
      <c r="C117" s="191" t="s">
        <v>211</v>
      </c>
      <c r="D117" s="191" t="s">
        <v>135</v>
      </c>
      <c r="E117" s="192" t="s">
        <v>212</v>
      </c>
      <c r="F117" s="193" t="s">
        <v>213</v>
      </c>
      <c r="G117" s="194" t="s">
        <v>138</v>
      </c>
      <c r="H117" s="195">
        <v>6</v>
      </c>
      <c r="I117" s="196"/>
      <c r="J117" s="197">
        <f>ROUND(I117*H117,2)</f>
        <v>0</v>
      </c>
      <c r="K117" s="193" t="s">
        <v>139</v>
      </c>
      <c r="L117" s="60"/>
      <c r="M117" s="198" t="s">
        <v>23</v>
      </c>
      <c r="N117" s="199" t="s">
        <v>46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2" t="s">
        <v>140</v>
      </c>
      <c r="AT117" s="22" t="s">
        <v>135</v>
      </c>
      <c r="AU117" s="22" t="s">
        <v>84</v>
      </c>
      <c r="AY117" s="22" t="s">
        <v>133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2" t="s">
        <v>80</v>
      </c>
      <c r="BK117" s="202">
        <f>ROUND(I117*H117,2)</f>
        <v>0</v>
      </c>
      <c r="BL117" s="22" t="s">
        <v>140</v>
      </c>
      <c r="BM117" s="22" t="s">
        <v>214</v>
      </c>
    </row>
    <row r="118" spans="2:65" s="1" customFormat="1" ht="38.25" customHeight="1">
      <c r="B118" s="40"/>
      <c r="C118" s="191" t="s">
        <v>215</v>
      </c>
      <c r="D118" s="191" t="s">
        <v>135</v>
      </c>
      <c r="E118" s="192" t="s">
        <v>216</v>
      </c>
      <c r="F118" s="193" t="s">
        <v>217</v>
      </c>
      <c r="G118" s="194" t="s">
        <v>176</v>
      </c>
      <c r="H118" s="195">
        <v>18</v>
      </c>
      <c r="I118" s="196"/>
      <c r="J118" s="197">
        <f>ROUND(I118*H118,2)</f>
        <v>0</v>
      </c>
      <c r="K118" s="193" t="s">
        <v>139</v>
      </c>
      <c r="L118" s="60"/>
      <c r="M118" s="198" t="s">
        <v>23</v>
      </c>
      <c r="N118" s="199" t="s">
        <v>46</v>
      </c>
      <c r="O118" s="41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140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80</v>
      </c>
      <c r="BK118" s="202">
        <f>ROUND(I118*H118,2)</f>
        <v>0</v>
      </c>
      <c r="BL118" s="22" t="s">
        <v>140</v>
      </c>
      <c r="BM118" s="22" t="s">
        <v>218</v>
      </c>
    </row>
    <row r="119" spans="2:51" s="11" customFormat="1" ht="13.5">
      <c r="B119" s="203"/>
      <c r="C119" s="204"/>
      <c r="D119" s="205" t="s">
        <v>145</v>
      </c>
      <c r="E119" s="206" t="s">
        <v>23</v>
      </c>
      <c r="F119" s="207" t="s">
        <v>219</v>
      </c>
      <c r="G119" s="204"/>
      <c r="H119" s="208">
        <v>18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145</v>
      </c>
      <c r="AU119" s="214" t="s">
        <v>84</v>
      </c>
      <c r="AV119" s="11" t="s">
        <v>84</v>
      </c>
      <c r="AW119" s="11" t="s">
        <v>38</v>
      </c>
      <c r="AX119" s="11" t="s">
        <v>80</v>
      </c>
      <c r="AY119" s="214" t="s">
        <v>133</v>
      </c>
    </row>
    <row r="120" spans="2:65" s="1" customFormat="1" ht="38.25" customHeight="1">
      <c r="B120" s="40"/>
      <c r="C120" s="191" t="s">
        <v>220</v>
      </c>
      <c r="D120" s="191" t="s">
        <v>135</v>
      </c>
      <c r="E120" s="192" t="s">
        <v>221</v>
      </c>
      <c r="F120" s="193" t="s">
        <v>222</v>
      </c>
      <c r="G120" s="194" t="s">
        <v>176</v>
      </c>
      <c r="H120" s="195">
        <v>45</v>
      </c>
      <c r="I120" s="196"/>
      <c r="J120" s="197">
        <f>ROUND(I120*H120,2)</f>
        <v>0</v>
      </c>
      <c r="K120" s="193" t="s">
        <v>139</v>
      </c>
      <c r="L120" s="60"/>
      <c r="M120" s="198" t="s">
        <v>23</v>
      </c>
      <c r="N120" s="199" t="s">
        <v>46</v>
      </c>
      <c r="O120" s="41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140</v>
      </c>
      <c r="AT120" s="22" t="s">
        <v>135</v>
      </c>
      <c r="AU120" s="22" t="s">
        <v>84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80</v>
      </c>
      <c r="BK120" s="202">
        <f>ROUND(I120*H120,2)</f>
        <v>0</v>
      </c>
      <c r="BL120" s="22" t="s">
        <v>140</v>
      </c>
      <c r="BM120" s="22" t="s">
        <v>223</v>
      </c>
    </row>
    <row r="121" spans="2:51" s="11" customFormat="1" ht="13.5">
      <c r="B121" s="203"/>
      <c r="C121" s="204"/>
      <c r="D121" s="205" t="s">
        <v>145</v>
      </c>
      <c r="E121" s="206" t="s">
        <v>23</v>
      </c>
      <c r="F121" s="207" t="s">
        <v>224</v>
      </c>
      <c r="G121" s="204"/>
      <c r="H121" s="208">
        <v>45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145</v>
      </c>
      <c r="AU121" s="214" t="s">
        <v>84</v>
      </c>
      <c r="AV121" s="11" t="s">
        <v>84</v>
      </c>
      <c r="AW121" s="11" t="s">
        <v>38</v>
      </c>
      <c r="AX121" s="11" t="s">
        <v>80</v>
      </c>
      <c r="AY121" s="214" t="s">
        <v>133</v>
      </c>
    </row>
    <row r="122" spans="2:65" s="1" customFormat="1" ht="38.25" customHeight="1">
      <c r="B122" s="40"/>
      <c r="C122" s="191" t="s">
        <v>225</v>
      </c>
      <c r="D122" s="191" t="s">
        <v>135</v>
      </c>
      <c r="E122" s="192" t="s">
        <v>226</v>
      </c>
      <c r="F122" s="193" t="s">
        <v>227</v>
      </c>
      <c r="G122" s="194" t="s">
        <v>176</v>
      </c>
      <c r="H122" s="195">
        <v>152</v>
      </c>
      <c r="I122" s="196"/>
      <c r="J122" s="197">
        <f>ROUND(I122*H122,2)</f>
        <v>0</v>
      </c>
      <c r="K122" s="193" t="s">
        <v>139</v>
      </c>
      <c r="L122" s="60"/>
      <c r="M122" s="198" t="s">
        <v>23</v>
      </c>
      <c r="N122" s="199" t="s">
        <v>46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140</v>
      </c>
      <c r="AT122" s="22" t="s">
        <v>135</v>
      </c>
      <c r="AU122" s="22" t="s">
        <v>84</v>
      </c>
      <c r="AY122" s="22" t="s">
        <v>133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80</v>
      </c>
      <c r="BK122" s="202">
        <f>ROUND(I122*H122,2)</f>
        <v>0</v>
      </c>
      <c r="BL122" s="22" t="s">
        <v>140</v>
      </c>
      <c r="BM122" s="22" t="s">
        <v>228</v>
      </c>
    </row>
    <row r="123" spans="2:51" s="11" customFormat="1" ht="13.5">
      <c r="B123" s="203"/>
      <c r="C123" s="204"/>
      <c r="D123" s="205" t="s">
        <v>145</v>
      </c>
      <c r="E123" s="206" t="s">
        <v>23</v>
      </c>
      <c r="F123" s="207" t="s">
        <v>229</v>
      </c>
      <c r="G123" s="204"/>
      <c r="H123" s="208">
        <v>152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145</v>
      </c>
      <c r="AU123" s="214" t="s">
        <v>84</v>
      </c>
      <c r="AV123" s="11" t="s">
        <v>84</v>
      </c>
      <c r="AW123" s="11" t="s">
        <v>38</v>
      </c>
      <c r="AX123" s="11" t="s">
        <v>80</v>
      </c>
      <c r="AY123" s="214" t="s">
        <v>133</v>
      </c>
    </row>
    <row r="124" spans="2:65" s="1" customFormat="1" ht="25.5" customHeight="1">
      <c r="B124" s="40"/>
      <c r="C124" s="191" t="s">
        <v>9</v>
      </c>
      <c r="D124" s="191" t="s">
        <v>135</v>
      </c>
      <c r="E124" s="192" t="s">
        <v>230</v>
      </c>
      <c r="F124" s="193" t="s">
        <v>231</v>
      </c>
      <c r="G124" s="194" t="s">
        <v>232</v>
      </c>
      <c r="H124" s="195">
        <v>258.4</v>
      </c>
      <c r="I124" s="196"/>
      <c r="J124" s="197">
        <f>ROUND(I124*H124,2)</f>
        <v>0</v>
      </c>
      <c r="K124" s="193" t="s">
        <v>139</v>
      </c>
      <c r="L124" s="60"/>
      <c r="M124" s="198" t="s">
        <v>23</v>
      </c>
      <c r="N124" s="199" t="s">
        <v>46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140</v>
      </c>
      <c r="AT124" s="22" t="s">
        <v>135</v>
      </c>
      <c r="AU124" s="22" t="s">
        <v>84</v>
      </c>
      <c r="AY124" s="22" t="s">
        <v>133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80</v>
      </c>
      <c r="BK124" s="202">
        <f>ROUND(I124*H124,2)</f>
        <v>0</v>
      </c>
      <c r="BL124" s="22" t="s">
        <v>140</v>
      </c>
      <c r="BM124" s="22" t="s">
        <v>233</v>
      </c>
    </row>
    <row r="125" spans="2:51" s="11" customFormat="1" ht="13.5">
      <c r="B125" s="203"/>
      <c r="C125" s="204"/>
      <c r="D125" s="205" t="s">
        <v>145</v>
      </c>
      <c r="E125" s="204"/>
      <c r="F125" s="207" t="s">
        <v>234</v>
      </c>
      <c r="G125" s="204"/>
      <c r="H125" s="208">
        <v>258.4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145</v>
      </c>
      <c r="AU125" s="214" t="s">
        <v>84</v>
      </c>
      <c r="AV125" s="11" t="s">
        <v>84</v>
      </c>
      <c r="AW125" s="11" t="s">
        <v>6</v>
      </c>
      <c r="AX125" s="11" t="s">
        <v>80</v>
      </c>
      <c r="AY125" s="214" t="s">
        <v>133</v>
      </c>
    </row>
    <row r="126" spans="2:65" s="1" customFormat="1" ht="25.5" customHeight="1">
      <c r="B126" s="40"/>
      <c r="C126" s="191" t="s">
        <v>235</v>
      </c>
      <c r="D126" s="191" t="s">
        <v>135</v>
      </c>
      <c r="E126" s="192" t="s">
        <v>236</v>
      </c>
      <c r="F126" s="193" t="s">
        <v>237</v>
      </c>
      <c r="G126" s="194" t="s">
        <v>176</v>
      </c>
      <c r="H126" s="195">
        <v>64</v>
      </c>
      <c r="I126" s="196"/>
      <c r="J126" s="197">
        <f>ROUND(I126*H126,2)</f>
        <v>0</v>
      </c>
      <c r="K126" s="193" t="s">
        <v>139</v>
      </c>
      <c r="L126" s="60"/>
      <c r="M126" s="198" t="s">
        <v>23</v>
      </c>
      <c r="N126" s="199" t="s">
        <v>46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140</v>
      </c>
      <c r="AT126" s="22" t="s">
        <v>135</v>
      </c>
      <c r="AU126" s="22" t="s">
        <v>84</v>
      </c>
      <c r="AY126" s="22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80</v>
      </c>
      <c r="BK126" s="202">
        <f>ROUND(I126*H126,2)</f>
        <v>0</v>
      </c>
      <c r="BL126" s="22" t="s">
        <v>140</v>
      </c>
      <c r="BM126" s="22" t="s">
        <v>238</v>
      </c>
    </row>
    <row r="127" spans="2:51" s="11" customFormat="1" ht="13.5">
      <c r="B127" s="203"/>
      <c r="C127" s="204"/>
      <c r="D127" s="205" t="s">
        <v>145</v>
      </c>
      <c r="E127" s="206" t="s">
        <v>23</v>
      </c>
      <c r="F127" s="207" t="s">
        <v>239</v>
      </c>
      <c r="G127" s="204"/>
      <c r="H127" s="208">
        <v>13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145</v>
      </c>
      <c r="AU127" s="214" t="s">
        <v>84</v>
      </c>
      <c r="AV127" s="11" t="s">
        <v>84</v>
      </c>
      <c r="AW127" s="11" t="s">
        <v>38</v>
      </c>
      <c r="AX127" s="11" t="s">
        <v>75</v>
      </c>
      <c r="AY127" s="214" t="s">
        <v>133</v>
      </c>
    </row>
    <row r="128" spans="2:51" s="11" customFormat="1" ht="13.5">
      <c r="B128" s="203"/>
      <c r="C128" s="204"/>
      <c r="D128" s="205" t="s">
        <v>145</v>
      </c>
      <c r="E128" s="206" t="s">
        <v>23</v>
      </c>
      <c r="F128" s="207" t="s">
        <v>240</v>
      </c>
      <c r="G128" s="204"/>
      <c r="H128" s="208">
        <v>51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145</v>
      </c>
      <c r="AU128" s="214" t="s">
        <v>84</v>
      </c>
      <c r="AV128" s="11" t="s">
        <v>84</v>
      </c>
      <c r="AW128" s="11" t="s">
        <v>38</v>
      </c>
      <c r="AX128" s="11" t="s">
        <v>75</v>
      </c>
      <c r="AY128" s="214" t="s">
        <v>133</v>
      </c>
    </row>
    <row r="129" spans="2:51" s="12" customFormat="1" ht="13.5">
      <c r="B129" s="215"/>
      <c r="C129" s="216"/>
      <c r="D129" s="205" t="s">
        <v>145</v>
      </c>
      <c r="E129" s="217" t="s">
        <v>23</v>
      </c>
      <c r="F129" s="218" t="s">
        <v>241</v>
      </c>
      <c r="G129" s="216"/>
      <c r="H129" s="219">
        <v>64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145</v>
      </c>
      <c r="AU129" s="225" t="s">
        <v>84</v>
      </c>
      <c r="AV129" s="12" t="s">
        <v>140</v>
      </c>
      <c r="AW129" s="12" t="s">
        <v>38</v>
      </c>
      <c r="AX129" s="12" t="s">
        <v>80</v>
      </c>
      <c r="AY129" s="225" t="s">
        <v>133</v>
      </c>
    </row>
    <row r="130" spans="2:65" s="1" customFormat="1" ht="38.25" customHeight="1">
      <c r="B130" s="40"/>
      <c r="C130" s="191" t="s">
        <v>242</v>
      </c>
      <c r="D130" s="191" t="s">
        <v>135</v>
      </c>
      <c r="E130" s="192" t="s">
        <v>243</v>
      </c>
      <c r="F130" s="193" t="s">
        <v>244</v>
      </c>
      <c r="G130" s="194" t="s">
        <v>176</v>
      </c>
      <c r="H130" s="195">
        <v>9.372</v>
      </c>
      <c r="I130" s="196"/>
      <c r="J130" s="197">
        <f>ROUND(I130*H130,2)</f>
        <v>0</v>
      </c>
      <c r="K130" s="193" t="s">
        <v>139</v>
      </c>
      <c r="L130" s="60"/>
      <c r="M130" s="198" t="s">
        <v>23</v>
      </c>
      <c r="N130" s="199" t="s">
        <v>46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140</v>
      </c>
      <c r="AT130" s="22" t="s">
        <v>135</v>
      </c>
      <c r="AU130" s="22" t="s">
        <v>84</v>
      </c>
      <c r="AY130" s="22" t="s">
        <v>133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80</v>
      </c>
      <c r="BK130" s="202">
        <f>ROUND(I130*H130,2)</f>
        <v>0</v>
      </c>
      <c r="BL130" s="22" t="s">
        <v>140</v>
      </c>
      <c r="BM130" s="22" t="s">
        <v>245</v>
      </c>
    </row>
    <row r="131" spans="2:51" s="11" customFormat="1" ht="13.5">
      <c r="B131" s="203"/>
      <c r="C131" s="204"/>
      <c r="D131" s="205" t="s">
        <v>145</v>
      </c>
      <c r="E131" s="206" t="s">
        <v>23</v>
      </c>
      <c r="F131" s="207" t="s">
        <v>246</v>
      </c>
      <c r="G131" s="204"/>
      <c r="H131" s="208">
        <v>9.372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145</v>
      </c>
      <c r="AU131" s="214" t="s">
        <v>84</v>
      </c>
      <c r="AV131" s="11" t="s">
        <v>84</v>
      </c>
      <c r="AW131" s="11" t="s">
        <v>38</v>
      </c>
      <c r="AX131" s="11" t="s">
        <v>80</v>
      </c>
      <c r="AY131" s="214" t="s">
        <v>133</v>
      </c>
    </row>
    <row r="132" spans="2:65" s="1" customFormat="1" ht="16.5" customHeight="1">
      <c r="B132" s="40"/>
      <c r="C132" s="226" t="s">
        <v>247</v>
      </c>
      <c r="D132" s="226" t="s">
        <v>248</v>
      </c>
      <c r="E132" s="227" t="s">
        <v>249</v>
      </c>
      <c r="F132" s="228" t="s">
        <v>250</v>
      </c>
      <c r="G132" s="229" t="s">
        <v>232</v>
      </c>
      <c r="H132" s="230">
        <v>16.87</v>
      </c>
      <c r="I132" s="231"/>
      <c r="J132" s="232">
        <f>ROUND(I132*H132,2)</f>
        <v>0</v>
      </c>
      <c r="K132" s="228" t="s">
        <v>139</v>
      </c>
      <c r="L132" s="233"/>
      <c r="M132" s="234" t="s">
        <v>23</v>
      </c>
      <c r="N132" s="235" t="s">
        <v>46</v>
      </c>
      <c r="O132" s="41"/>
      <c r="P132" s="200">
        <f>O132*H132</f>
        <v>0</v>
      </c>
      <c r="Q132" s="200">
        <v>1</v>
      </c>
      <c r="R132" s="200">
        <f>Q132*H132</f>
        <v>16.87</v>
      </c>
      <c r="S132" s="200">
        <v>0</v>
      </c>
      <c r="T132" s="201">
        <f>S132*H132</f>
        <v>0</v>
      </c>
      <c r="AR132" s="22" t="s">
        <v>168</v>
      </c>
      <c r="AT132" s="22" t="s">
        <v>248</v>
      </c>
      <c r="AU132" s="22" t="s">
        <v>84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80</v>
      </c>
      <c r="BK132" s="202">
        <f>ROUND(I132*H132,2)</f>
        <v>0</v>
      </c>
      <c r="BL132" s="22" t="s">
        <v>140</v>
      </c>
      <c r="BM132" s="22" t="s">
        <v>251</v>
      </c>
    </row>
    <row r="133" spans="2:51" s="11" customFormat="1" ht="13.5">
      <c r="B133" s="203"/>
      <c r="C133" s="204"/>
      <c r="D133" s="205" t="s">
        <v>145</v>
      </c>
      <c r="E133" s="204"/>
      <c r="F133" s="207" t="s">
        <v>252</v>
      </c>
      <c r="G133" s="204"/>
      <c r="H133" s="208">
        <v>16.87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145</v>
      </c>
      <c r="AU133" s="214" t="s">
        <v>84</v>
      </c>
      <c r="AV133" s="11" t="s">
        <v>84</v>
      </c>
      <c r="AW133" s="11" t="s">
        <v>6</v>
      </c>
      <c r="AX133" s="11" t="s">
        <v>80</v>
      </c>
      <c r="AY133" s="214" t="s">
        <v>133</v>
      </c>
    </row>
    <row r="134" spans="2:65" s="1" customFormat="1" ht="25.5" customHeight="1">
      <c r="B134" s="40"/>
      <c r="C134" s="191" t="s">
        <v>253</v>
      </c>
      <c r="D134" s="191" t="s">
        <v>135</v>
      </c>
      <c r="E134" s="192" t="s">
        <v>254</v>
      </c>
      <c r="F134" s="193" t="s">
        <v>255</v>
      </c>
      <c r="G134" s="194" t="s">
        <v>138</v>
      </c>
      <c r="H134" s="195">
        <v>86.5</v>
      </c>
      <c r="I134" s="196"/>
      <c r="J134" s="197">
        <f>ROUND(I134*H134,2)</f>
        <v>0</v>
      </c>
      <c r="K134" s="193" t="s">
        <v>139</v>
      </c>
      <c r="L134" s="60"/>
      <c r="M134" s="198" t="s">
        <v>23</v>
      </c>
      <c r="N134" s="199" t="s">
        <v>46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2" t="s">
        <v>140</v>
      </c>
      <c r="AT134" s="22" t="s">
        <v>135</v>
      </c>
      <c r="AU134" s="22" t="s">
        <v>84</v>
      </c>
      <c r="AY134" s="22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80</v>
      </c>
      <c r="BK134" s="202">
        <f>ROUND(I134*H134,2)</f>
        <v>0</v>
      </c>
      <c r="BL134" s="22" t="s">
        <v>140</v>
      </c>
      <c r="BM134" s="22" t="s">
        <v>256</v>
      </c>
    </row>
    <row r="135" spans="2:51" s="11" customFormat="1" ht="13.5">
      <c r="B135" s="203"/>
      <c r="C135" s="204"/>
      <c r="D135" s="205" t="s">
        <v>145</v>
      </c>
      <c r="E135" s="206" t="s">
        <v>23</v>
      </c>
      <c r="F135" s="207" t="s">
        <v>257</v>
      </c>
      <c r="G135" s="204"/>
      <c r="H135" s="208">
        <v>86.5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145</v>
      </c>
      <c r="AU135" s="214" t="s">
        <v>84</v>
      </c>
      <c r="AV135" s="11" t="s">
        <v>84</v>
      </c>
      <c r="AW135" s="11" t="s">
        <v>38</v>
      </c>
      <c r="AX135" s="11" t="s">
        <v>80</v>
      </c>
      <c r="AY135" s="214" t="s">
        <v>133</v>
      </c>
    </row>
    <row r="136" spans="2:65" s="1" customFormat="1" ht="25.5" customHeight="1">
      <c r="B136" s="40"/>
      <c r="C136" s="191" t="s">
        <v>258</v>
      </c>
      <c r="D136" s="191" t="s">
        <v>135</v>
      </c>
      <c r="E136" s="192" t="s">
        <v>259</v>
      </c>
      <c r="F136" s="193" t="s">
        <v>260</v>
      </c>
      <c r="G136" s="194" t="s">
        <v>138</v>
      </c>
      <c r="H136" s="195">
        <v>86.5</v>
      </c>
      <c r="I136" s="196"/>
      <c r="J136" s="197">
        <f>ROUND(I136*H136,2)</f>
        <v>0</v>
      </c>
      <c r="K136" s="193" t="s">
        <v>139</v>
      </c>
      <c r="L136" s="60"/>
      <c r="M136" s="198" t="s">
        <v>23</v>
      </c>
      <c r="N136" s="199" t="s">
        <v>46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2" t="s">
        <v>140</v>
      </c>
      <c r="AT136" s="22" t="s">
        <v>135</v>
      </c>
      <c r="AU136" s="22" t="s">
        <v>84</v>
      </c>
      <c r="AY136" s="22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80</v>
      </c>
      <c r="BK136" s="202">
        <f>ROUND(I136*H136,2)</f>
        <v>0</v>
      </c>
      <c r="BL136" s="22" t="s">
        <v>140</v>
      </c>
      <c r="BM136" s="22" t="s">
        <v>261</v>
      </c>
    </row>
    <row r="137" spans="2:65" s="1" customFormat="1" ht="16.5" customHeight="1">
      <c r="B137" s="40"/>
      <c r="C137" s="226" t="s">
        <v>262</v>
      </c>
      <c r="D137" s="226" t="s">
        <v>248</v>
      </c>
      <c r="E137" s="227" t="s">
        <v>263</v>
      </c>
      <c r="F137" s="228" t="s">
        <v>264</v>
      </c>
      <c r="G137" s="229" t="s">
        <v>265</v>
      </c>
      <c r="H137" s="230">
        <v>2.725</v>
      </c>
      <c r="I137" s="231"/>
      <c r="J137" s="232">
        <f>ROUND(I137*H137,2)</f>
        <v>0</v>
      </c>
      <c r="K137" s="228" t="s">
        <v>139</v>
      </c>
      <c r="L137" s="233"/>
      <c r="M137" s="234" t="s">
        <v>23</v>
      </c>
      <c r="N137" s="235" t="s">
        <v>46</v>
      </c>
      <c r="O137" s="41"/>
      <c r="P137" s="200">
        <f>O137*H137</f>
        <v>0</v>
      </c>
      <c r="Q137" s="200">
        <v>0.001</v>
      </c>
      <c r="R137" s="200">
        <f>Q137*H137</f>
        <v>0.002725</v>
      </c>
      <c r="S137" s="200">
        <v>0</v>
      </c>
      <c r="T137" s="201">
        <f>S137*H137</f>
        <v>0</v>
      </c>
      <c r="AR137" s="22" t="s">
        <v>168</v>
      </c>
      <c r="AT137" s="22" t="s">
        <v>248</v>
      </c>
      <c r="AU137" s="22" t="s">
        <v>84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80</v>
      </c>
      <c r="BK137" s="202">
        <f>ROUND(I137*H137,2)</f>
        <v>0</v>
      </c>
      <c r="BL137" s="22" t="s">
        <v>140</v>
      </c>
      <c r="BM137" s="22" t="s">
        <v>266</v>
      </c>
    </row>
    <row r="138" spans="2:51" s="11" customFormat="1" ht="13.5">
      <c r="B138" s="203"/>
      <c r="C138" s="204"/>
      <c r="D138" s="205" t="s">
        <v>145</v>
      </c>
      <c r="E138" s="204"/>
      <c r="F138" s="207" t="s">
        <v>267</v>
      </c>
      <c r="G138" s="204"/>
      <c r="H138" s="208">
        <v>2.725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145</v>
      </c>
      <c r="AU138" s="214" t="s">
        <v>84</v>
      </c>
      <c r="AV138" s="11" t="s">
        <v>84</v>
      </c>
      <c r="AW138" s="11" t="s">
        <v>6</v>
      </c>
      <c r="AX138" s="11" t="s">
        <v>80</v>
      </c>
      <c r="AY138" s="214" t="s">
        <v>133</v>
      </c>
    </row>
    <row r="139" spans="2:65" s="1" customFormat="1" ht="25.5" customHeight="1">
      <c r="B139" s="40"/>
      <c r="C139" s="191" t="s">
        <v>268</v>
      </c>
      <c r="D139" s="191" t="s">
        <v>135</v>
      </c>
      <c r="E139" s="192" t="s">
        <v>269</v>
      </c>
      <c r="F139" s="193" t="s">
        <v>270</v>
      </c>
      <c r="G139" s="194" t="s">
        <v>138</v>
      </c>
      <c r="H139" s="195">
        <v>27.9</v>
      </c>
      <c r="I139" s="196"/>
      <c r="J139" s="197">
        <f>ROUND(I139*H139,2)</f>
        <v>0</v>
      </c>
      <c r="K139" s="193" t="s">
        <v>139</v>
      </c>
      <c r="L139" s="60"/>
      <c r="M139" s="198" t="s">
        <v>23</v>
      </c>
      <c r="N139" s="199" t="s">
        <v>46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2" t="s">
        <v>140</v>
      </c>
      <c r="AT139" s="22" t="s">
        <v>135</v>
      </c>
      <c r="AU139" s="22" t="s">
        <v>84</v>
      </c>
      <c r="AY139" s="22" t="s">
        <v>133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80</v>
      </c>
      <c r="BK139" s="202">
        <f>ROUND(I139*H139,2)</f>
        <v>0</v>
      </c>
      <c r="BL139" s="22" t="s">
        <v>140</v>
      </c>
      <c r="BM139" s="22" t="s">
        <v>271</v>
      </c>
    </row>
    <row r="140" spans="2:65" s="1" customFormat="1" ht="16.5" customHeight="1">
      <c r="B140" s="40"/>
      <c r="C140" s="226" t="s">
        <v>272</v>
      </c>
      <c r="D140" s="226" t="s">
        <v>248</v>
      </c>
      <c r="E140" s="227" t="s">
        <v>263</v>
      </c>
      <c r="F140" s="228" t="s">
        <v>264</v>
      </c>
      <c r="G140" s="229" t="s">
        <v>265</v>
      </c>
      <c r="H140" s="230">
        <v>0.879</v>
      </c>
      <c r="I140" s="231"/>
      <c r="J140" s="232">
        <f>ROUND(I140*H140,2)</f>
        <v>0</v>
      </c>
      <c r="K140" s="228" t="s">
        <v>139</v>
      </c>
      <c r="L140" s="233"/>
      <c r="M140" s="234" t="s">
        <v>23</v>
      </c>
      <c r="N140" s="235" t="s">
        <v>46</v>
      </c>
      <c r="O140" s="41"/>
      <c r="P140" s="200">
        <f>O140*H140</f>
        <v>0</v>
      </c>
      <c r="Q140" s="200">
        <v>0.001</v>
      </c>
      <c r="R140" s="200">
        <f>Q140*H140</f>
        <v>0.000879</v>
      </c>
      <c r="S140" s="200">
        <v>0</v>
      </c>
      <c r="T140" s="201">
        <f>S140*H140</f>
        <v>0</v>
      </c>
      <c r="AR140" s="22" t="s">
        <v>168</v>
      </c>
      <c r="AT140" s="22" t="s">
        <v>248</v>
      </c>
      <c r="AU140" s="22" t="s">
        <v>84</v>
      </c>
      <c r="AY140" s="22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80</v>
      </c>
      <c r="BK140" s="202">
        <f>ROUND(I140*H140,2)</f>
        <v>0</v>
      </c>
      <c r="BL140" s="22" t="s">
        <v>140</v>
      </c>
      <c r="BM140" s="22" t="s">
        <v>273</v>
      </c>
    </row>
    <row r="141" spans="2:51" s="11" customFormat="1" ht="13.5">
      <c r="B141" s="203"/>
      <c r="C141" s="204"/>
      <c r="D141" s="205" t="s">
        <v>145</v>
      </c>
      <c r="E141" s="204"/>
      <c r="F141" s="207" t="s">
        <v>274</v>
      </c>
      <c r="G141" s="204"/>
      <c r="H141" s="208">
        <v>0.879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145</v>
      </c>
      <c r="AU141" s="214" t="s">
        <v>84</v>
      </c>
      <c r="AV141" s="11" t="s">
        <v>84</v>
      </c>
      <c r="AW141" s="11" t="s">
        <v>6</v>
      </c>
      <c r="AX141" s="11" t="s">
        <v>80</v>
      </c>
      <c r="AY141" s="214" t="s">
        <v>133</v>
      </c>
    </row>
    <row r="142" spans="2:65" s="1" customFormat="1" ht="25.5" customHeight="1">
      <c r="B142" s="40"/>
      <c r="C142" s="191" t="s">
        <v>275</v>
      </c>
      <c r="D142" s="191" t="s">
        <v>135</v>
      </c>
      <c r="E142" s="192" t="s">
        <v>276</v>
      </c>
      <c r="F142" s="193" t="s">
        <v>277</v>
      </c>
      <c r="G142" s="194" t="s">
        <v>138</v>
      </c>
      <c r="H142" s="195">
        <v>559</v>
      </c>
      <c r="I142" s="196"/>
      <c r="J142" s="197">
        <f>ROUND(I142*H142,2)</f>
        <v>0</v>
      </c>
      <c r="K142" s="193" t="s">
        <v>139</v>
      </c>
      <c r="L142" s="60"/>
      <c r="M142" s="198" t="s">
        <v>23</v>
      </c>
      <c r="N142" s="199" t="s">
        <v>46</v>
      </c>
      <c r="O142" s="4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2" t="s">
        <v>140</v>
      </c>
      <c r="AT142" s="22" t="s">
        <v>135</v>
      </c>
      <c r="AU142" s="22" t="s">
        <v>84</v>
      </c>
      <c r="AY142" s="22" t="s">
        <v>133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80</v>
      </c>
      <c r="BK142" s="202">
        <f>ROUND(I142*H142,2)</f>
        <v>0</v>
      </c>
      <c r="BL142" s="22" t="s">
        <v>140</v>
      </c>
      <c r="BM142" s="22" t="s">
        <v>278</v>
      </c>
    </row>
    <row r="143" spans="2:65" s="1" customFormat="1" ht="25.5" customHeight="1">
      <c r="B143" s="40"/>
      <c r="C143" s="191" t="s">
        <v>279</v>
      </c>
      <c r="D143" s="191" t="s">
        <v>135</v>
      </c>
      <c r="E143" s="192" t="s">
        <v>280</v>
      </c>
      <c r="F143" s="193" t="s">
        <v>281</v>
      </c>
      <c r="G143" s="194" t="s">
        <v>138</v>
      </c>
      <c r="H143" s="195">
        <v>27.9</v>
      </c>
      <c r="I143" s="196"/>
      <c r="J143" s="197">
        <f>ROUND(I143*H143,2)</f>
        <v>0</v>
      </c>
      <c r="K143" s="193" t="s">
        <v>139</v>
      </c>
      <c r="L143" s="60"/>
      <c r="M143" s="198" t="s">
        <v>23</v>
      </c>
      <c r="N143" s="199" t="s">
        <v>46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140</v>
      </c>
      <c r="AT143" s="22" t="s">
        <v>135</v>
      </c>
      <c r="AU143" s="22" t="s">
        <v>84</v>
      </c>
      <c r="AY143" s="22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80</v>
      </c>
      <c r="BK143" s="202">
        <f>ROUND(I143*H143,2)</f>
        <v>0</v>
      </c>
      <c r="BL143" s="22" t="s">
        <v>140</v>
      </c>
      <c r="BM143" s="22" t="s">
        <v>282</v>
      </c>
    </row>
    <row r="144" spans="2:65" s="1" customFormat="1" ht="25.5" customHeight="1">
      <c r="B144" s="40"/>
      <c r="C144" s="191" t="s">
        <v>283</v>
      </c>
      <c r="D144" s="191" t="s">
        <v>135</v>
      </c>
      <c r="E144" s="192" t="s">
        <v>284</v>
      </c>
      <c r="F144" s="193" t="s">
        <v>285</v>
      </c>
      <c r="G144" s="194" t="s">
        <v>138</v>
      </c>
      <c r="H144" s="195">
        <v>27.9</v>
      </c>
      <c r="I144" s="196"/>
      <c r="J144" s="197">
        <f>ROUND(I144*H144,2)</f>
        <v>0</v>
      </c>
      <c r="K144" s="193" t="s">
        <v>139</v>
      </c>
      <c r="L144" s="60"/>
      <c r="M144" s="198" t="s">
        <v>23</v>
      </c>
      <c r="N144" s="199" t="s">
        <v>46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140</v>
      </c>
      <c r="AT144" s="22" t="s">
        <v>135</v>
      </c>
      <c r="AU144" s="22" t="s">
        <v>84</v>
      </c>
      <c r="AY144" s="22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80</v>
      </c>
      <c r="BK144" s="202">
        <f>ROUND(I144*H144,2)</f>
        <v>0</v>
      </c>
      <c r="BL144" s="22" t="s">
        <v>140</v>
      </c>
      <c r="BM144" s="22" t="s">
        <v>286</v>
      </c>
    </row>
    <row r="145" spans="2:51" s="11" customFormat="1" ht="13.5">
      <c r="B145" s="203"/>
      <c r="C145" s="204"/>
      <c r="D145" s="205" t="s">
        <v>145</v>
      </c>
      <c r="E145" s="206" t="s">
        <v>23</v>
      </c>
      <c r="F145" s="207" t="s">
        <v>287</v>
      </c>
      <c r="G145" s="204"/>
      <c r="H145" s="208">
        <v>27.9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145</v>
      </c>
      <c r="AU145" s="214" t="s">
        <v>84</v>
      </c>
      <c r="AV145" s="11" t="s">
        <v>84</v>
      </c>
      <c r="AW145" s="11" t="s">
        <v>38</v>
      </c>
      <c r="AX145" s="11" t="s">
        <v>80</v>
      </c>
      <c r="AY145" s="214" t="s">
        <v>133</v>
      </c>
    </row>
    <row r="146" spans="2:63" s="10" customFormat="1" ht="29.85" customHeight="1">
      <c r="B146" s="175"/>
      <c r="C146" s="176"/>
      <c r="D146" s="177" t="s">
        <v>74</v>
      </c>
      <c r="E146" s="189" t="s">
        <v>84</v>
      </c>
      <c r="F146" s="189" t="s">
        <v>288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SUM(P147:P149)</f>
        <v>0</v>
      </c>
      <c r="Q146" s="183"/>
      <c r="R146" s="184">
        <f>SUM(R147:R149)</f>
        <v>19.48502</v>
      </c>
      <c r="S146" s="183"/>
      <c r="T146" s="185">
        <f>SUM(T147:T149)</f>
        <v>0</v>
      </c>
      <c r="AR146" s="186" t="s">
        <v>80</v>
      </c>
      <c r="AT146" s="187" t="s">
        <v>74</v>
      </c>
      <c r="AU146" s="187" t="s">
        <v>80</v>
      </c>
      <c r="AY146" s="186" t="s">
        <v>133</v>
      </c>
      <c r="BK146" s="188">
        <f>SUM(BK147:BK149)</f>
        <v>0</v>
      </c>
    </row>
    <row r="147" spans="2:65" s="1" customFormat="1" ht="25.5" customHeight="1">
      <c r="B147" s="40"/>
      <c r="C147" s="191" t="s">
        <v>289</v>
      </c>
      <c r="D147" s="191" t="s">
        <v>135</v>
      </c>
      <c r="E147" s="192" t="s">
        <v>290</v>
      </c>
      <c r="F147" s="193" t="s">
        <v>291</v>
      </c>
      <c r="G147" s="194" t="s">
        <v>176</v>
      </c>
      <c r="H147" s="195">
        <v>5.04</v>
      </c>
      <c r="I147" s="196"/>
      <c r="J147" s="197">
        <f>ROUND(I147*H147,2)</f>
        <v>0</v>
      </c>
      <c r="K147" s="193" t="s">
        <v>139</v>
      </c>
      <c r="L147" s="60"/>
      <c r="M147" s="198" t="s">
        <v>23</v>
      </c>
      <c r="N147" s="199" t="s">
        <v>46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140</v>
      </c>
      <c r="AT147" s="22" t="s">
        <v>135</v>
      </c>
      <c r="AU147" s="22" t="s">
        <v>84</v>
      </c>
      <c r="AY147" s="22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80</v>
      </c>
      <c r="BK147" s="202">
        <f>ROUND(I147*H147,2)</f>
        <v>0</v>
      </c>
      <c r="BL147" s="22" t="s">
        <v>140</v>
      </c>
      <c r="BM147" s="22" t="s">
        <v>292</v>
      </c>
    </row>
    <row r="148" spans="2:51" s="11" customFormat="1" ht="13.5">
      <c r="B148" s="203"/>
      <c r="C148" s="204"/>
      <c r="D148" s="205" t="s">
        <v>145</v>
      </c>
      <c r="E148" s="206" t="s">
        <v>23</v>
      </c>
      <c r="F148" s="207" t="s">
        <v>293</v>
      </c>
      <c r="G148" s="204"/>
      <c r="H148" s="208">
        <v>5.04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145</v>
      </c>
      <c r="AU148" s="214" t="s">
        <v>84</v>
      </c>
      <c r="AV148" s="11" t="s">
        <v>84</v>
      </c>
      <c r="AW148" s="11" t="s">
        <v>38</v>
      </c>
      <c r="AX148" s="11" t="s">
        <v>80</v>
      </c>
      <c r="AY148" s="214" t="s">
        <v>133</v>
      </c>
    </row>
    <row r="149" spans="2:65" s="1" customFormat="1" ht="38.25" customHeight="1">
      <c r="B149" s="40"/>
      <c r="C149" s="191" t="s">
        <v>294</v>
      </c>
      <c r="D149" s="191" t="s">
        <v>135</v>
      </c>
      <c r="E149" s="192" t="s">
        <v>295</v>
      </c>
      <c r="F149" s="193" t="s">
        <v>296</v>
      </c>
      <c r="G149" s="194" t="s">
        <v>171</v>
      </c>
      <c r="H149" s="195">
        <v>86</v>
      </c>
      <c r="I149" s="196"/>
      <c r="J149" s="197">
        <f>ROUND(I149*H149,2)</f>
        <v>0</v>
      </c>
      <c r="K149" s="193" t="s">
        <v>139</v>
      </c>
      <c r="L149" s="60"/>
      <c r="M149" s="198" t="s">
        <v>23</v>
      </c>
      <c r="N149" s="199" t="s">
        <v>46</v>
      </c>
      <c r="O149" s="41"/>
      <c r="P149" s="200">
        <f>O149*H149</f>
        <v>0</v>
      </c>
      <c r="Q149" s="200">
        <v>0.22657</v>
      </c>
      <c r="R149" s="200">
        <f>Q149*H149</f>
        <v>19.48502</v>
      </c>
      <c r="S149" s="200">
        <v>0</v>
      </c>
      <c r="T149" s="201">
        <f>S149*H149</f>
        <v>0</v>
      </c>
      <c r="AR149" s="22" t="s">
        <v>140</v>
      </c>
      <c r="AT149" s="22" t="s">
        <v>135</v>
      </c>
      <c r="AU149" s="22" t="s">
        <v>84</v>
      </c>
      <c r="AY149" s="22" t="s">
        <v>133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80</v>
      </c>
      <c r="BK149" s="202">
        <f>ROUND(I149*H149,2)</f>
        <v>0</v>
      </c>
      <c r="BL149" s="22" t="s">
        <v>140</v>
      </c>
      <c r="BM149" s="22" t="s">
        <v>297</v>
      </c>
    </row>
    <row r="150" spans="2:63" s="10" customFormat="1" ht="29.85" customHeight="1">
      <c r="B150" s="175"/>
      <c r="C150" s="176"/>
      <c r="D150" s="177" t="s">
        <v>74</v>
      </c>
      <c r="E150" s="189" t="s">
        <v>147</v>
      </c>
      <c r="F150" s="189" t="s">
        <v>298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SUM(P151:P153)</f>
        <v>0</v>
      </c>
      <c r="Q150" s="183"/>
      <c r="R150" s="184">
        <f>SUM(R151:R153)</f>
        <v>38.69649</v>
      </c>
      <c r="S150" s="183"/>
      <c r="T150" s="185">
        <f>SUM(T151:T153)</f>
        <v>0</v>
      </c>
      <c r="AR150" s="186" t="s">
        <v>80</v>
      </c>
      <c r="AT150" s="187" t="s">
        <v>74</v>
      </c>
      <c r="AU150" s="187" t="s">
        <v>80</v>
      </c>
      <c r="AY150" s="186" t="s">
        <v>133</v>
      </c>
      <c r="BK150" s="188">
        <f>SUM(BK151:BK153)</f>
        <v>0</v>
      </c>
    </row>
    <row r="151" spans="2:65" s="1" customFormat="1" ht="25.5" customHeight="1">
      <c r="B151" s="40"/>
      <c r="C151" s="191" t="s">
        <v>299</v>
      </c>
      <c r="D151" s="191" t="s">
        <v>135</v>
      </c>
      <c r="E151" s="192" t="s">
        <v>300</v>
      </c>
      <c r="F151" s="193" t="s">
        <v>301</v>
      </c>
      <c r="G151" s="194" t="s">
        <v>171</v>
      </c>
      <c r="H151" s="195">
        <v>63</v>
      </c>
      <c r="I151" s="196"/>
      <c r="J151" s="197">
        <f>ROUND(I151*H151,2)</f>
        <v>0</v>
      </c>
      <c r="K151" s="193" t="s">
        <v>139</v>
      </c>
      <c r="L151" s="60"/>
      <c r="M151" s="198" t="s">
        <v>23</v>
      </c>
      <c r="N151" s="199" t="s">
        <v>46</v>
      </c>
      <c r="O151" s="41"/>
      <c r="P151" s="200">
        <f>O151*H151</f>
        <v>0</v>
      </c>
      <c r="Q151" s="200">
        <v>0.24127</v>
      </c>
      <c r="R151" s="200">
        <f>Q151*H151</f>
        <v>15.20001</v>
      </c>
      <c r="S151" s="200">
        <v>0</v>
      </c>
      <c r="T151" s="201">
        <f>S151*H151</f>
        <v>0</v>
      </c>
      <c r="AR151" s="22" t="s">
        <v>140</v>
      </c>
      <c r="AT151" s="22" t="s">
        <v>135</v>
      </c>
      <c r="AU151" s="22" t="s">
        <v>84</v>
      </c>
      <c r="AY151" s="22" t="s">
        <v>133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80</v>
      </c>
      <c r="BK151" s="202">
        <f>ROUND(I151*H151,2)</f>
        <v>0</v>
      </c>
      <c r="BL151" s="22" t="s">
        <v>140</v>
      </c>
      <c r="BM151" s="22" t="s">
        <v>302</v>
      </c>
    </row>
    <row r="152" spans="2:65" s="1" customFormat="1" ht="16.5" customHeight="1">
      <c r="B152" s="40"/>
      <c r="C152" s="226" t="s">
        <v>303</v>
      </c>
      <c r="D152" s="226" t="s">
        <v>248</v>
      </c>
      <c r="E152" s="227" t="s">
        <v>304</v>
      </c>
      <c r="F152" s="228" t="s">
        <v>305</v>
      </c>
      <c r="G152" s="229" t="s">
        <v>306</v>
      </c>
      <c r="H152" s="230">
        <v>396.9</v>
      </c>
      <c r="I152" s="231"/>
      <c r="J152" s="232">
        <f>ROUND(I152*H152,2)</f>
        <v>0</v>
      </c>
      <c r="K152" s="228" t="s">
        <v>23</v>
      </c>
      <c r="L152" s="233"/>
      <c r="M152" s="234" t="s">
        <v>23</v>
      </c>
      <c r="N152" s="235" t="s">
        <v>46</v>
      </c>
      <c r="O152" s="41"/>
      <c r="P152" s="200">
        <f>O152*H152</f>
        <v>0</v>
      </c>
      <c r="Q152" s="200">
        <v>0.0592</v>
      </c>
      <c r="R152" s="200">
        <f>Q152*H152</f>
        <v>23.49648</v>
      </c>
      <c r="S152" s="200">
        <v>0</v>
      </c>
      <c r="T152" s="201">
        <f>S152*H152</f>
        <v>0</v>
      </c>
      <c r="AR152" s="22" t="s">
        <v>168</v>
      </c>
      <c r="AT152" s="22" t="s">
        <v>248</v>
      </c>
      <c r="AU152" s="22" t="s">
        <v>84</v>
      </c>
      <c r="AY152" s="22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80</v>
      </c>
      <c r="BK152" s="202">
        <f>ROUND(I152*H152,2)</f>
        <v>0</v>
      </c>
      <c r="BL152" s="22" t="s">
        <v>140</v>
      </c>
      <c r="BM152" s="22" t="s">
        <v>307</v>
      </c>
    </row>
    <row r="153" spans="2:51" s="11" customFormat="1" ht="13.5">
      <c r="B153" s="203"/>
      <c r="C153" s="204"/>
      <c r="D153" s="205" t="s">
        <v>145</v>
      </c>
      <c r="E153" s="206" t="s">
        <v>23</v>
      </c>
      <c r="F153" s="207" t="s">
        <v>308</v>
      </c>
      <c r="G153" s="204"/>
      <c r="H153" s="208">
        <v>396.9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145</v>
      </c>
      <c r="AU153" s="214" t="s">
        <v>84</v>
      </c>
      <c r="AV153" s="11" t="s">
        <v>84</v>
      </c>
      <c r="AW153" s="11" t="s">
        <v>38</v>
      </c>
      <c r="AX153" s="11" t="s">
        <v>80</v>
      </c>
      <c r="AY153" s="214" t="s">
        <v>133</v>
      </c>
    </row>
    <row r="154" spans="2:63" s="10" customFormat="1" ht="29.85" customHeight="1">
      <c r="B154" s="175"/>
      <c r="C154" s="176"/>
      <c r="D154" s="177" t="s">
        <v>74</v>
      </c>
      <c r="E154" s="189" t="s">
        <v>140</v>
      </c>
      <c r="F154" s="189" t="s">
        <v>309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SUM(P155:P156)</f>
        <v>0</v>
      </c>
      <c r="Q154" s="183"/>
      <c r="R154" s="184">
        <f>SUM(R155:R156)</f>
        <v>0</v>
      </c>
      <c r="S154" s="183"/>
      <c r="T154" s="185">
        <f>SUM(T155:T156)</f>
        <v>0</v>
      </c>
      <c r="AR154" s="186" t="s">
        <v>80</v>
      </c>
      <c r="AT154" s="187" t="s">
        <v>74</v>
      </c>
      <c r="AU154" s="187" t="s">
        <v>80</v>
      </c>
      <c r="AY154" s="186" t="s">
        <v>133</v>
      </c>
      <c r="BK154" s="188">
        <f>SUM(BK155:BK156)</f>
        <v>0</v>
      </c>
    </row>
    <row r="155" spans="2:65" s="1" customFormat="1" ht="25.5" customHeight="1">
      <c r="B155" s="40"/>
      <c r="C155" s="191" t="s">
        <v>310</v>
      </c>
      <c r="D155" s="191" t="s">
        <v>135</v>
      </c>
      <c r="E155" s="192" t="s">
        <v>311</v>
      </c>
      <c r="F155" s="193" t="s">
        <v>312</v>
      </c>
      <c r="G155" s="194" t="s">
        <v>176</v>
      </c>
      <c r="H155" s="195">
        <v>2</v>
      </c>
      <c r="I155" s="196"/>
      <c r="J155" s="197">
        <f>ROUND(I155*H155,2)</f>
        <v>0</v>
      </c>
      <c r="K155" s="193" t="s">
        <v>139</v>
      </c>
      <c r="L155" s="60"/>
      <c r="M155" s="198" t="s">
        <v>23</v>
      </c>
      <c r="N155" s="199" t="s">
        <v>46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140</v>
      </c>
      <c r="AT155" s="22" t="s">
        <v>135</v>
      </c>
      <c r="AU155" s="22" t="s">
        <v>84</v>
      </c>
      <c r="AY155" s="22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80</v>
      </c>
      <c r="BK155" s="202">
        <f>ROUND(I155*H155,2)</f>
        <v>0</v>
      </c>
      <c r="BL155" s="22" t="s">
        <v>140</v>
      </c>
      <c r="BM155" s="22" t="s">
        <v>313</v>
      </c>
    </row>
    <row r="156" spans="2:51" s="11" customFormat="1" ht="13.5">
      <c r="B156" s="203"/>
      <c r="C156" s="204"/>
      <c r="D156" s="205" t="s">
        <v>145</v>
      </c>
      <c r="E156" s="206" t="s">
        <v>23</v>
      </c>
      <c r="F156" s="207" t="s">
        <v>314</v>
      </c>
      <c r="G156" s="204"/>
      <c r="H156" s="208">
        <v>2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145</v>
      </c>
      <c r="AU156" s="214" t="s">
        <v>84</v>
      </c>
      <c r="AV156" s="11" t="s">
        <v>84</v>
      </c>
      <c r="AW156" s="11" t="s">
        <v>38</v>
      </c>
      <c r="AX156" s="11" t="s">
        <v>80</v>
      </c>
      <c r="AY156" s="214" t="s">
        <v>133</v>
      </c>
    </row>
    <row r="157" spans="2:63" s="10" customFormat="1" ht="29.85" customHeight="1">
      <c r="B157" s="175"/>
      <c r="C157" s="176"/>
      <c r="D157" s="177" t="s">
        <v>74</v>
      </c>
      <c r="E157" s="189" t="s">
        <v>155</v>
      </c>
      <c r="F157" s="189" t="s">
        <v>315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SUM(P158:P167)</f>
        <v>0</v>
      </c>
      <c r="Q157" s="183"/>
      <c r="R157" s="184">
        <f>SUM(R158:R167)</f>
        <v>0</v>
      </c>
      <c r="S157" s="183"/>
      <c r="T157" s="185">
        <f>SUM(T158:T167)</f>
        <v>0</v>
      </c>
      <c r="AR157" s="186" t="s">
        <v>80</v>
      </c>
      <c r="AT157" s="187" t="s">
        <v>74</v>
      </c>
      <c r="AU157" s="187" t="s">
        <v>80</v>
      </c>
      <c r="AY157" s="186" t="s">
        <v>133</v>
      </c>
      <c r="BK157" s="188">
        <f>SUM(BK158:BK167)</f>
        <v>0</v>
      </c>
    </row>
    <row r="158" spans="2:65" s="1" customFormat="1" ht="25.5" customHeight="1">
      <c r="B158" s="40"/>
      <c r="C158" s="191" t="s">
        <v>316</v>
      </c>
      <c r="D158" s="191" t="s">
        <v>135</v>
      </c>
      <c r="E158" s="192" t="s">
        <v>317</v>
      </c>
      <c r="F158" s="193" t="s">
        <v>318</v>
      </c>
      <c r="G158" s="194" t="s">
        <v>138</v>
      </c>
      <c r="H158" s="195">
        <v>858.6</v>
      </c>
      <c r="I158" s="196"/>
      <c r="J158" s="197">
        <f>ROUND(I158*H158,2)</f>
        <v>0</v>
      </c>
      <c r="K158" s="193" t="s">
        <v>139</v>
      </c>
      <c r="L158" s="60"/>
      <c r="M158" s="198" t="s">
        <v>23</v>
      </c>
      <c r="N158" s="199" t="s">
        <v>46</v>
      </c>
      <c r="O158" s="4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140</v>
      </c>
      <c r="AT158" s="22" t="s">
        <v>135</v>
      </c>
      <c r="AU158" s="22" t="s">
        <v>84</v>
      </c>
      <c r="AY158" s="22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80</v>
      </c>
      <c r="BK158" s="202">
        <f>ROUND(I158*H158,2)</f>
        <v>0</v>
      </c>
      <c r="BL158" s="22" t="s">
        <v>140</v>
      </c>
      <c r="BM158" s="22" t="s">
        <v>319</v>
      </c>
    </row>
    <row r="159" spans="2:51" s="11" customFormat="1" ht="13.5">
      <c r="B159" s="203"/>
      <c r="C159" s="204"/>
      <c r="D159" s="205" t="s">
        <v>145</v>
      </c>
      <c r="E159" s="206" t="s">
        <v>23</v>
      </c>
      <c r="F159" s="207" t="s">
        <v>320</v>
      </c>
      <c r="G159" s="204"/>
      <c r="H159" s="208">
        <v>858.6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145</v>
      </c>
      <c r="AU159" s="214" t="s">
        <v>84</v>
      </c>
      <c r="AV159" s="11" t="s">
        <v>84</v>
      </c>
      <c r="AW159" s="11" t="s">
        <v>38</v>
      </c>
      <c r="AX159" s="11" t="s">
        <v>80</v>
      </c>
      <c r="AY159" s="214" t="s">
        <v>133</v>
      </c>
    </row>
    <row r="160" spans="2:65" s="1" customFormat="1" ht="38.25" customHeight="1">
      <c r="B160" s="40"/>
      <c r="C160" s="191" t="s">
        <v>321</v>
      </c>
      <c r="D160" s="191" t="s">
        <v>135</v>
      </c>
      <c r="E160" s="192" t="s">
        <v>322</v>
      </c>
      <c r="F160" s="193" t="s">
        <v>323</v>
      </c>
      <c r="G160" s="194" t="s">
        <v>138</v>
      </c>
      <c r="H160" s="195">
        <v>1323.9</v>
      </c>
      <c r="I160" s="196"/>
      <c r="J160" s="197">
        <f>ROUND(I160*H160,2)</f>
        <v>0</v>
      </c>
      <c r="K160" s="193" t="s">
        <v>139</v>
      </c>
      <c r="L160" s="60"/>
      <c r="M160" s="198" t="s">
        <v>23</v>
      </c>
      <c r="N160" s="199" t="s">
        <v>46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140</v>
      </c>
      <c r="AT160" s="22" t="s">
        <v>135</v>
      </c>
      <c r="AU160" s="22" t="s">
        <v>84</v>
      </c>
      <c r="AY160" s="22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80</v>
      </c>
      <c r="BK160" s="202">
        <f>ROUND(I160*H160,2)</f>
        <v>0</v>
      </c>
      <c r="BL160" s="22" t="s">
        <v>140</v>
      </c>
      <c r="BM160" s="22" t="s">
        <v>324</v>
      </c>
    </row>
    <row r="161" spans="2:51" s="11" customFormat="1" ht="13.5">
      <c r="B161" s="203"/>
      <c r="C161" s="204"/>
      <c r="D161" s="205" t="s">
        <v>145</v>
      </c>
      <c r="E161" s="206" t="s">
        <v>23</v>
      </c>
      <c r="F161" s="207" t="s">
        <v>325</v>
      </c>
      <c r="G161" s="204"/>
      <c r="H161" s="208">
        <v>1323.9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145</v>
      </c>
      <c r="AU161" s="214" t="s">
        <v>84</v>
      </c>
      <c r="AV161" s="11" t="s">
        <v>84</v>
      </c>
      <c r="AW161" s="11" t="s">
        <v>38</v>
      </c>
      <c r="AX161" s="11" t="s">
        <v>80</v>
      </c>
      <c r="AY161" s="214" t="s">
        <v>133</v>
      </c>
    </row>
    <row r="162" spans="2:65" s="1" customFormat="1" ht="38.25" customHeight="1">
      <c r="B162" s="40"/>
      <c r="C162" s="191" t="s">
        <v>326</v>
      </c>
      <c r="D162" s="191" t="s">
        <v>135</v>
      </c>
      <c r="E162" s="192" t="s">
        <v>327</v>
      </c>
      <c r="F162" s="193" t="s">
        <v>328</v>
      </c>
      <c r="G162" s="194" t="s">
        <v>138</v>
      </c>
      <c r="H162" s="195">
        <v>429.3</v>
      </c>
      <c r="I162" s="196"/>
      <c r="J162" s="197">
        <f>ROUND(I162*H162,2)</f>
        <v>0</v>
      </c>
      <c r="K162" s="193" t="s">
        <v>139</v>
      </c>
      <c r="L162" s="60"/>
      <c r="M162" s="198" t="s">
        <v>23</v>
      </c>
      <c r="N162" s="199" t="s">
        <v>46</v>
      </c>
      <c r="O162" s="4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140</v>
      </c>
      <c r="AT162" s="22" t="s">
        <v>135</v>
      </c>
      <c r="AU162" s="22" t="s">
        <v>84</v>
      </c>
      <c r="AY162" s="22" t="s">
        <v>133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80</v>
      </c>
      <c r="BK162" s="202">
        <f>ROUND(I162*H162,2)</f>
        <v>0</v>
      </c>
      <c r="BL162" s="22" t="s">
        <v>140</v>
      </c>
      <c r="BM162" s="22" t="s">
        <v>329</v>
      </c>
    </row>
    <row r="163" spans="2:65" s="1" customFormat="1" ht="16.5" customHeight="1">
      <c r="B163" s="40"/>
      <c r="C163" s="191" t="s">
        <v>330</v>
      </c>
      <c r="D163" s="191" t="s">
        <v>135</v>
      </c>
      <c r="E163" s="192" t="s">
        <v>331</v>
      </c>
      <c r="F163" s="193" t="s">
        <v>332</v>
      </c>
      <c r="G163" s="194" t="s">
        <v>138</v>
      </c>
      <c r="H163" s="195">
        <v>429.3</v>
      </c>
      <c r="I163" s="196"/>
      <c r="J163" s="197">
        <f>ROUND(I163*H163,2)</f>
        <v>0</v>
      </c>
      <c r="K163" s="193" t="s">
        <v>139</v>
      </c>
      <c r="L163" s="60"/>
      <c r="M163" s="198" t="s">
        <v>23</v>
      </c>
      <c r="N163" s="199" t="s">
        <v>46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140</v>
      </c>
      <c r="AT163" s="22" t="s">
        <v>135</v>
      </c>
      <c r="AU163" s="22" t="s">
        <v>84</v>
      </c>
      <c r="AY163" s="22" t="s">
        <v>133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80</v>
      </c>
      <c r="BK163" s="202">
        <f>ROUND(I163*H163,2)</f>
        <v>0</v>
      </c>
      <c r="BL163" s="22" t="s">
        <v>140</v>
      </c>
      <c r="BM163" s="22" t="s">
        <v>333</v>
      </c>
    </row>
    <row r="164" spans="2:65" s="1" customFormat="1" ht="25.5" customHeight="1">
      <c r="B164" s="40"/>
      <c r="C164" s="191" t="s">
        <v>334</v>
      </c>
      <c r="D164" s="191" t="s">
        <v>135</v>
      </c>
      <c r="E164" s="192" t="s">
        <v>335</v>
      </c>
      <c r="F164" s="193" t="s">
        <v>336</v>
      </c>
      <c r="G164" s="194" t="s">
        <v>138</v>
      </c>
      <c r="H164" s="195">
        <v>4830.3</v>
      </c>
      <c r="I164" s="196"/>
      <c r="J164" s="197">
        <f>ROUND(I164*H164,2)</f>
        <v>0</v>
      </c>
      <c r="K164" s="193" t="s">
        <v>139</v>
      </c>
      <c r="L164" s="60"/>
      <c r="M164" s="198" t="s">
        <v>23</v>
      </c>
      <c r="N164" s="199" t="s">
        <v>46</v>
      </c>
      <c r="O164" s="4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140</v>
      </c>
      <c r="AT164" s="22" t="s">
        <v>135</v>
      </c>
      <c r="AU164" s="22" t="s">
        <v>84</v>
      </c>
      <c r="AY164" s="22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80</v>
      </c>
      <c r="BK164" s="202">
        <f>ROUND(I164*H164,2)</f>
        <v>0</v>
      </c>
      <c r="BL164" s="22" t="s">
        <v>140</v>
      </c>
      <c r="BM164" s="22" t="s">
        <v>337</v>
      </c>
    </row>
    <row r="165" spans="2:51" s="11" customFormat="1" ht="13.5">
      <c r="B165" s="203"/>
      <c r="C165" s="204"/>
      <c r="D165" s="205" t="s">
        <v>145</v>
      </c>
      <c r="E165" s="206" t="s">
        <v>23</v>
      </c>
      <c r="F165" s="207" t="s">
        <v>338</v>
      </c>
      <c r="G165" s="204"/>
      <c r="H165" s="208">
        <v>4830.3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145</v>
      </c>
      <c r="AU165" s="214" t="s">
        <v>84</v>
      </c>
      <c r="AV165" s="11" t="s">
        <v>84</v>
      </c>
      <c r="AW165" s="11" t="s">
        <v>38</v>
      </c>
      <c r="AX165" s="11" t="s">
        <v>80</v>
      </c>
      <c r="AY165" s="214" t="s">
        <v>133</v>
      </c>
    </row>
    <row r="166" spans="2:65" s="1" customFormat="1" ht="38.25" customHeight="1">
      <c r="B166" s="40"/>
      <c r="C166" s="191" t="s">
        <v>339</v>
      </c>
      <c r="D166" s="191" t="s">
        <v>135</v>
      </c>
      <c r="E166" s="192" t="s">
        <v>340</v>
      </c>
      <c r="F166" s="193" t="s">
        <v>341</v>
      </c>
      <c r="G166" s="194" t="s">
        <v>138</v>
      </c>
      <c r="H166" s="195">
        <v>1753.2</v>
      </c>
      <c r="I166" s="196"/>
      <c r="J166" s="197">
        <f>ROUND(I166*H166,2)</f>
        <v>0</v>
      </c>
      <c r="K166" s="193" t="s">
        <v>139</v>
      </c>
      <c r="L166" s="60"/>
      <c r="M166" s="198" t="s">
        <v>23</v>
      </c>
      <c r="N166" s="199" t="s">
        <v>46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140</v>
      </c>
      <c r="AT166" s="22" t="s">
        <v>135</v>
      </c>
      <c r="AU166" s="22" t="s">
        <v>84</v>
      </c>
      <c r="AY166" s="22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80</v>
      </c>
      <c r="BK166" s="202">
        <f>ROUND(I166*H166,2)</f>
        <v>0</v>
      </c>
      <c r="BL166" s="22" t="s">
        <v>140</v>
      </c>
      <c r="BM166" s="22" t="s">
        <v>342</v>
      </c>
    </row>
    <row r="167" spans="2:65" s="1" customFormat="1" ht="25.5" customHeight="1">
      <c r="B167" s="40"/>
      <c r="C167" s="191" t="s">
        <v>343</v>
      </c>
      <c r="D167" s="191" t="s">
        <v>135</v>
      </c>
      <c r="E167" s="192" t="s">
        <v>344</v>
      </c>
      <c r="F167" s="193" t="s">
        <v>345</v>
      </c>
      <c r="G167" s="194" t="s">
        <v>138</v>
      </c>
      <c r="H167" s="195">
        <v>1753.2</v>
      </c>
      <c r="I167" s="196"/>
      <c r="J167" s="197">
        <f>ROUND(I167*H167,2)</f>
        <v>0</v>
      </c>
      <c r="K167" s="193" t="s">
        <v>139</v>
      </c>
      <c r="L167" s="60"/>
      <c r="M167" s="198" t="s">
        <v>23</v>
      </c>
      <c r="N167" s="199" t="s">
        <v>46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140</v>
      </c>
      <c r="AT167" s="22" t="s">
        <v>135</v>
      </c>
      <c r="AU167" s="22" t="s">
        <v>84</v>
      </c>
      <c r="AY167" s="22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80</v>
      </c>
      <c r="BK167" s="202">
        <f>ROUND(I167*H167,2)</f>
        <v>0</v>
      </c>
      <c r="BL167" s="22" t="s">
        <v>140</v>
      </c>
      <c r="BM167" s="22" t="s">
        <v>346</v>
      </c>
    </row>
    <row r="168" spans="2:63" s="10" customFormat="1" ht="29.85" customHeight="1">
      <c r="B168" s="175"/>
      <c r="C168" s="176"/>
      <c r="D168" s="177" t="s">
        <v>74</v>
      </c>
      <c r="E168" s="189" t="s">
        <v>159</v>
      </c>
      <c r="F168" s="189" t="s">
        <v>347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SUM(P169:P170)</f>
        <v>0</v>
      </c>
      <c r="Q168" s="183"/>
      <c r="R168" s="184">
        <f>SUM(R169:R170)</f>
        <v>32.1475</v>
      </c>
      <c r="S168" s="183"/>
      <c r="T168" s="185">
        <f>SUM(T169:T170)</f>
        <v>0</v>
      </c>
      <c r="AR168" s="186" t="s">
        <v>80</v>
      </c>
      <c r="AT168" s="187" t="s">
        <v>74</v>
      </c>
      <c r="AU168" s="187" t="s">
        <v>80</v>
      </c>
      <c r="AY168" s="186" t="s">
        <v>133</v>
      </c>
      <c r="BK168" s="188">
        <f>SUM(BK169:BK170)</f>
        <v>0</v>
      </c>
    </row>
    <row r="169" spans="2:65" s="1" customFormat="1" ht="16.5" customHeight="1">
      <c r="B169" s="40"/>
      <c r="C169" s="191" t="s">
        <v>348</v>
      </c>
      <c r="D169" s="191" t="s">
        <v>135</v>
      </c>
      <c r="E169" s="192" t="s">
        <v>349</v>
      </c>
      <c r="F169" s="193" t="s">
        <v>350</v>
      </c>
      <c r="G169" s="194" t="s">
        <v>138</v>
      </c>
      <c r="H169" s="195">
        <v>175</v>
      </c>
      <c r="I169" s="196"/>
      <c r="J169" s="197">
        <f>ROUND(I169*H169,2)</f>
        <v>0</v>
      </c>
      <c r="K169" s="193" t="s">
        <v>139</v>
      </c>
      <c r="L169" s="60"/>
      <c r="M169" s="198" t="s">
        <v>23</v>
      </c>
      <c r="N169" s="199" t="s">
        <v>46</v>
      </c>
      <c r="O169" s="41"/>
      <c r="P169" s="200">
        <f>O169*H169</f>
        <v>0</v>
      </c>
      <c r="Q169" s="200">
        <v>0.1837</v>
      </c>
      <c r="R169" s="200">
        <f>Q169*H169</f>
        <v>32.1475</v>
      </c>
      <c r="S169" s="200">
        <v>0</v>
      </c>
      <c r="T169" s="201">
        <f>S169*H169</f>
        <v>0</v>
      </c>
      <c r="AR169" s="22" t="s">
        <v>140</v>
      </c>
      <c r="AT169" s="22" t="s">
        <v>135</v>
      </c>
      <c r="AU169" s="22" t="s">
        <v>84</v>
      </c>
      <c r="AY169" s="22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80</v>
      </c>
      <c r="BK169" s="202">
        <f>ROUND(I169*H169,2)</f>
        <v>0</v>
      </c>
      <c r="BL169" s="22" t="s">
        <v>140</v>
      </c>
      <c r="BM169" s="22" t="s">
        <v>351</v>
      </c>
    </row>
    <row r="170" spans="2:51" s="11" customFormat="1" ht="13.5">
      <c r="B170" s="203"/>
      <c r="C170" s="204"/>
      <c r="D170" s="205" t="s">
        <v>145</v>
      </c>
      <c r="E170" s="206" t="s">
        <v>23</v>
      </c>
      <c r="F170" s="207" t="s">
        <v>352</v>
      </c>
      <c r="G170" s="204"/>
      <c r="H170" s="208">
        <v>175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145</v>
      </c>
      <c r="AU170" s="214" t="s">
        <v>84</v>
      </c>
      <c r="AV170" s="11" t="s">
        <v>84</v>
      </c>
      <c r="AW170" s="11" t="s">
        <v>38</v>
      </c>
      <c r="AX170" s="11" t="s">
        <v>80</v>
      </c>
      <c r="AY170" s="214" t="s">
        <v>133</v>
      </c>
    </row>
    <row r="171" spans="2:63" s="10" customFormat="1" ht="29.85" customHeight="1">
      <c r="B171" s="175"/>
      <c r="C171" s="176"/>
      <c r="D171" s="177" t="s">
        <v>74</v>
      </c>
      <c r="E171" s="189" t="s">
        <v>168</v>
      </c>
      <c r="F171" s="189" t="s">
        <v>353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SUM(P172:P188)</f>
        <v>0</v>
      </c>
      <c r="Q171" s="183"/>
      <c r="R171" s="184">
        <f>SUM(R172:R188)</f>
        <v>4.924518</v>
      </c>
      <c r="S171" s="183"/>
      <c r="T171" s="185">
        <f>SUM(T172:T188)</f>
        <v>3.265</v>
      </c>
      <c r="AR171" s="186" t="s">
        <v>80</v>
      </c>
      <c r="AT171" s="187" t="s">
        <v>74</v>
      </c>
      <c r="AU171" s="187" t="s">
        <v>80</v>
      </c>
      <c r="AY171" s="186" t="s">
        <v>133</v>
      </c>
      <c r="BK171" s="188">
        <f>SUM(BK172:BK188)</f>
        <v>0</v>
      </c>
    </row>
    <row r="172" spans="2:65" s="1" customFormat="1" ht="16.5" customHeight="1">
      <c r="B172" s="40"/>
      <c r="C172" s="191" t="s">
        <v>354</v>
      </c>
      <c r="D172" s="191" t="s">
        <v>135</v>
      </c>
      <c r="E172" s="192" t="s">
        <v>355</v>
      </c>
      <c r="F172" s="193" t="s">
        <v>356</v>
      </c>
      <c r="G172" s="194" t="s">
        <v>357</v>
      </c>
      <c r="H172" s="195">
        <v>5</v>
      </c>
      <c r="I172" s="196"/>
      <c r="J172" s="197">
        <f>ROUND(I172*H172,2)</f>
        <v>0</v>
      </c>
      <c r="K172" s="193" t="s">
        <v>23</v>
      </c>
      <c r="L172" s="60"/>
      <c r="M172" s="198" t="s">
        <v>23</v>
      </c>
      <c r="N172" s="199" t="s">
        <v>46</v>
      </c>
      <c r="O172" s="41"/>
      <c r="P172" s="200">
        <f>O172*H172</f>
        <v>0</v>
      </c>
      <c r="Q172" s="200">
        <v>0</v>
      </c>
      <c r="R172" s="200">
        <f>Q172*H172</f>
        <v>0</v>
      </c>
      <c r="S172" s="200">
        <v>0.653</v>
      </c>
      <c r="T172" s="201">
        <f>S172*H172</f>
        <v>3.265</v>
      </c>
      <c r="AR172" s="22" t="s">
        <v>140</v>
      </c>
      <c r="AT172" s="22" t="s">
        <v>135</v>
      </c>
      <c r="AU172" s="22" t="s">
        <v>84</v>
      </c>
      <c r="AY172" s="22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80</v>
      </c>
      <c r="BK172" s="202">
        <f>ROUND(I172*H172,2)</f>
        <v>0</v>
      </c>
      <c r="BL172" s="22" t="s">
        <v>140</v>
      </c>
      <c r="BM172" s="22" t="s">
        <v>358</v>
      </c>
    </row>
    <row r="173" spans="2:65" s="1" customFormat="1" ht="25.5" customHeight="1">
      <c r="B173" s="40"/>
      <c r="C173" s="191" t="s">
        <v>359</v>
      </c>
      <c r="D173" s="191" t="s">
        <v>135</v>
      </c>
      <c r="E173" s="192" t="s">
        <v>360</v>
      </c>
      <c r="F173" s="193" t="s">
        <v>361</v>
      </c>
      <c r="G173" s="194" t="s">
        <v>357</v>
      </c>
      <c r="H173" s="195">
        <v>1</v>
      </c>
      <c r="I173" s="196"/>
      <c r="J173" s="197">
        <f>ROUND(I173*H173,2)</f>
        <v>0</v>
      </c>
      <c r="K173" s="193" t="s">
        <v>139</v>
      </c>
      <c r="L173" s="60"/>
      <c r="M173" s="198" t="s">
        <v>23</v>
      </c>
      <c r="N173" s="199" t="s">
        <v>46</v>
      </c>
      <c r="O173" s="41"/>
      <c r="P173" s="200">
        <f>O173*H173</f>
        <v>0</v>
      </c>
      <c r="Q173" s="200">
        <v>0.00014</v>
      </c>
      <c r="R173" s="200">
        <f>Q173*H173</f>
        <v>0.00014</v>
      </c>
      <c r="S173" s="200">
        <v>0</v>
      </c>
      <c r="T173" s="201">
        <f>S173*H173</f>
        <v>0</v>
      </c>
      <c r="AR173" s="22" t="s">
        <v>140</v>
      </c>
      <c r="AT173" s="22" t="s">
        <v>135</v>
      </c>
      <c r="AU173" s="22" t="s">
        <v>84</v>
      </c>
      <c r="AY173" s="22" t="s">
        <v>133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80</v>
      </c>
      <c r="BK173" s="202">
        <f>ROUND(I173*H173,2)</f>
        <v>0</v>
      </c>
      <c r="BL173" s="22" t="s">
        <v>140</v>
      </c>
      <c r="BM173" s="22" t="s">
        <v>362</v>
      </c>
    </row>
    <row r="174" spans="2:51" s="11" customFormat="1" ht="13.5">
      <c r="B174" s="203"/>
      <c r="C174" s="204"/>
      <c r="D174" s="205" t="s">
        <v>145</v>
      </c>
      <c r="E174" s="206" t="s">
        <v>23</v>
      </c>
      <c r="F174" s="207" t="s">
        <v>363</v>
      </c>
      <c r="G174" s="204"/>
      <c r="H174" s="208">
        <v>1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145</v>
      </c>
      <c r="AU174" s="214" t="s">
        <v>84</v>
      </c>
      <c r="AV174" s="11" t="s">
        <v>84</v>
      </c>
      <c r="AW174" s="11" t="s">
        <v>38</v>
      </c>
      <c r="AX174" s="11" t="s">
        <v>80</v>
      </c>
      <c r="AY174" s="214" t="s">
        <v>133</v>
      </c>
    </row>
    <row r="175" spans="2:65" s="1" customFormat="1" ht="25.5" customHeight="1">
      <c r="B175" s="40"/>
      <c r="C175" s="226" t="s">
        <v>364</v>
      </c>
      <c r="D175" s="226" t="s">
        <v>248</v>
      </c>
      <c r="E175" s="227" t="s">
        <v>365</v>
      </c>
      <c r="F175" s="228" t="s">
        <v>366</v>
      </c>
      <c r="G175" s="229" t="s">
        <v>357</v>
      </c>
      <c r="H175" s="230">
        <v>1</v>
      </c>
      <c r="I175" s="231"/>
      <c r="J175" s="232">
        <f>ROUND(I175*H175,2)</f>
        <v>0</v>
      </c>
      <c r="K175" s="228" t="s">
        <v>139</v>
      </c>
      <c r="L175" s="233"/>
      <c r="M175" s="234" t="s">
        <v>23</v>
      </c>
      <c r="N175" s="235" t="s">
        <v>46</v>
      </c>
      <c r="O175" s="41"/>
      <c r="P175" s="200">
        <f>O175*H175</f>
        <v>0</v>
      </c>
      <c r="Q175" s="200">
        <v>0.042</v>
      </c>
      <c r="R175" s="200">
        <f>Q175*H175</f>
        <v>0.042</v>
      </c>
      <c r="S175" s="200">
        <v>0</v>
      </c>
      <c r="T175" s="201">
        <f>S175*H175</f>
        <v>0</v>
      </c>
      <c r="AR175" s="22" t="s">
        <v>168</v>
      </c>
      <c r="AT175" s="22" t="s">
        <v>248</v>
      </c>
      <c r="AU175" s="22" t="s">
        <v>84</v>
      </c>
      <c r="AY175" s="22" t="s">
        <v>133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80</v>
      </c>
      <c r="BK175" s="202">
        <f>ROUND(I175*H175,2)</f>
        <v>0</v>
      </c>
      <c r="BL175" s="22" t="s">
        <v>140</v>
      </c>
      <c r="BM175" s="22" t="s">
        <v>367</v>
      </c>
    </row>
    <row r="176" spans="2:65" s="1" customFormat="1" ht="16.5" customHeight="1">
      <c r="B176" s="40"/>
      <c r="C176" s="226" t="s">
        <v>368</v>
      </c>
      <c r="D176" s="226" t="s">
        <v>248</v>
      </c>
      <c r="E176" s="227" t="s">
        <v>369</v>
      </c>
      <c r="F176" s="228" t="s">
        <v>370</v>
      </c>
      <c r="G176" s="229" t="s">
        <v>357</v>
      </c>
      <c r="H176" s="230">
        <v>5</v>
      </c>
      <c r="I176" s="231"/>
      <c r="J176" s="232">
        <f>ROUND(I176*H176,2)</f>
        <v>0</v>
      </c>
      <c r="K176" s="228" t="s">
        <v>139</v>
      </c>
      <c r="L176" s="233"/>
      <c r="M176" s="234" t="s">
        <v>23</v>
      </c>
      <c r="N176" s="235" t="s">
        <v>46</v>
      </c>
      <c r="O176" s="41"/>
      <c r="P176" s="200">
        <f>O176*H176</f>
        <v>0</v>
      </c>
      <c r="Q176" s="200">
        <v>0.00116</v>
      </c>
      <c r="R176" s="200">
        <f>Q176*H176</f>
        <v>0.0058</v>
      </c>
      <c r="S176" s="200">
        <v>0</v>
      </c>
      <c r="T176" s="201">
        <f>S176*H176</f>
        <v>0</v>
      </c>
      <c r="AR176" s="22" t="s">
        <v>168</v>
      </c>
      <c r="AT176" s="22" t="s">
        <v>248</v>
      </c>
      <c r="AU176" s="22" t="s">
        <v>84</v>
      </c>
      <c r="AY176" s="22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80</v>
      </c>
      <c r="BK176" s="202">
        <f>ROUND(I176*H176,2)</f>
        <v>0</v>
      </c>
      <c r="BL176" s="22" t="s">
        <v>140</v>
      </c>
      <c r="BM176" s="22" t="s">
        <v>371</v>
      </c>
    </row>
    <row r="177" spans="2:65" s="1" customFormat="1" ht="25.5" customHeight="1">
      <c r="B177" s="40"/>
      <c r="C177" s="191" t="s">
        <v>372</v>
      </c>
      <c r="D177" s="191" t="s">
        <v>135</v>
      </c>
      <c r="E177" s="192" t="s">
        <v>373</v>
      </c>
      <c r="F177" s="193" t="s">
        <v>374</v>
      </c>
      <c r="G177" s="194" t="s">
        <v>171</v>
      </c>
      <c r="H177" s="195">
        <v>20</v>
      </c>
      <c r="I177" s="196"/>
      <c r="J177" s="197">
        <f>ROUND(I177*H177,2)</f>
        <v>0</v>
      </c>
      <c r="K177" s="193" t="s">
        <v>139</v>
      </c>
      <c r="L177" s="60"/>
      <c r="M177" s="198" t="s">
        <v>23</v>
      </c>
      <c r="N177" s="199" t="s">
        <v>46</v>
      </c>
      <c r="O177" s="41"/>
      <c r="P177" s="200">
        <f>O177*H177</f>
        <v>0</v>
      </c>
      <c r="Q177" s="200">
        <v>1E-05</v>
      </c>
      <c r="R177" s="200">
        <f>Q177*H177</f>
        <v>0.0002</v>
      </c>
      <c r="S177" s="200">
        <v>0</v>
      </c>
      <c r="T177" s="201">
        <f>S177*H177</f>
        <v>0</v>
      </c>
      <c r="AR177" s="22" t="s">
        <v>140</v>
      </c>
      <c r="AT177" s="22" t="s">
        <v>135</v>
      </c>
      <c r="AU177" s="22" t="s">
        <v>84</v>
      </c>
      <c r="AY177" s="22" t="s">
        <v>133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80</v>
      </c>
      <c r="BK177" s="202">
        <f>ROUND(I177*H177,2)</f>
        <v>0</v>
      </c>
      <c r="BL177" s="22" t="s">
        <v>140</v>
      </c>
      <c r="BM177" s="22" t="s">
        <v>375</v>
      </c>
    </row>
    <row r="178" spans="2:51" s="11" customFormat="1" ht="13.5">
      <c r="B178" s="203"/>
      <c r="C178" s="204"/>
      <c r="D178" s="205" t="s">
        <v>145</v>
      </c>
      <c r="E178" s="206" t="s">
        <v>23</v>
      </c>
      <c r="F178" s="207" t="s">
        <v>376</v>
      </c>
      <c r="G178" s="204"/>
      <c r="H178" s="208">
        <v>20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145</v>
      </c>
      <c r="AU178" s="214" t="s">
        <v>84</v>
      </c>
      <c r="AV178" s="11" t="s">
        <v>84</v>
      </c>
      <c r="AW178" s="11" t="s">
        <v>38</v>
      </c>
      <c r="AX178" s="11" t="s">
        <v>80</v>
      </c>
      <c r="AY178" s="214" t="s">
        <v>133</v>
      </c>
    </row>
    <row r="179" spans="2:65" s="1" customFormat="1" ht="16.5" customHeight="1">
      <c r="B179" s="40"/>
      <c r="C179" s="226" t="s">
        <v>377</v>
      </c>
      <c r="D179" s="226" t="s">
        <v>248</v>
      </c>
      <c r="E179" s="227" t="s">
        <v>378</v>
      </c>
      <c r="F179" s="228" t="s">
        <v>379</v>
      </c>
      <c r="G179" s="229" t="s">
        <v>171</v>
      </c>
      <c r="H179" s="230">
        <v>20.3</v>
      </c>
      <c r="I179" s="231"/>
      <c r="J179" s="232">
        <f>ROUND(I179*H179,2)</f>
        <v>0</v>
      </c>
      <c r="K179" s="228" t="s">
        <v>139</v>
      </c>
      <c r="L179" s="233"/>
      <c r="M179" s="234" t="s">
        <v>23</v>
      </c>
      <c r="N179" s="235" t="s">
        <v>46</v>
      </c>
      <c r="O179" s="41"/>
      <c r="P179" s="200">
        <f>O179*H179</f>
        <v>0</v>
      </c>
      <c r="Q179" s="200">
        <v>0.00426</v>
      </c>
      <c r="R179" s="200">
        <f>Q179*H179</f>
        <v>0.086478</v>
      </c>
      <c r="S179" s="200">
        <v>0</v>
      </c>
      <c r="T179" s="201">
        <f>S179*H179</f>
        <v>0</v>
      </c>
      <c r="AR179" s="22" t="s">
        <v>168</v>
      </c>
      <c r="AT179" s="22" t="s">
        <v>248</v>
      </c>
      <c r="AU179" s="22" t="s">
        <v>84</v>
      </c>
      <c r="AY179" s="22" t="s">
        <v>133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80</v>
      </c>
      <c r="BK179" s="202">
        <f>ROUND(I179*H179,2)</f>
        <v>0</v>
      </c>
      <c r="BL179" s="22" t="s">
        <v>140</v>
      </c>
      <c r="BM179" s="22" t="s">
        <v>380</v>
      </c>
    </row>
    <row r="180" spans="2:51" s="11" customFormat="1" ht="13.5">
      <c r="B180" s="203"/>
      <c r="C180" s="204"/>
      <c r="D180" s="205" t="s">
        <v>145</v>
      </c>
      <c r="E180" s="204"/>
      <c r="F180" s="207" t="s">
        <v>381</v>
      </c>
      <c r="G180" s="204"/>
      <c r="H180" s="208">
        <v>20.3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145</v>
      </c>
      <c r="AU180" s="214" t="s">
        <v>84</v>
      </c>
      <c r="AV180" s="11" t="s">
        <v>84</v>
      </c>
      <c r="AW180" s="11" t="s">
        <v>6</v>
      </c>
      <c r="AX180" s="11" t="s">
        <v>80</v>
      </c>
      <c r="AY180" s="214" t="s">
        <v>133</v>
      </c>
    </row>
    <row r="181" spans="2:65" s="1" customFormat="1" ht="16.5" customHeight="1">
      <c r="B181" s="40"/>
      <c r="C181" s="226" t="s">
        <v>382</v>
      </c>
      <c r="D181" s="226" t="s">
        <v>248</v>
      </c>
      <c r="E181" s="227" t="s">
        <v>383</v>
      </c>
      <c r="F181" s="228" t="s">
        <v>384</v>
      </c>
      <c r="G181" s="229" t="s">
        <v>357</v>
      </c>
      <c r="H181" s="230">
        <v>2</v>
      </c>
      <c r="I181" s="231"/>
      <c r="J181" s="232">
        <f aca="true" t="shared" si="0" ref="J181:J188">ROUND(I181*H181,2)</f>
        <v>0</v>
      </c>
      <c r="K181" s="228" t="s">
        <v>139</v>
      </c>
      <c r="L181" s="233"/>
      <c r="M181" s="234" t="s">
        <v>23</v>
      </c>
      <c r="N181" s="235" t="s">
        <v>46</v>
      </c>
      <c r="O181" s="41"/>
      <c r="P181" s="200">
        <f aca="true" t="shared" si="1" ref="P181:P188">O181*H181</f>
        <v>0</v>
      </c>
      <c r="Q181" s="200">
        <v>0.00125</v>
      </c>
      <c r="R181" s="200">
        <f aca="true" t="shared" si="2" ref="R181:R188">Q181*H181</f>
        <v>0.0025</v>
      </c>
      <c r="S181" s="200">
        <v>0</v>
      </c>
      <c r="T181" s="201">
        <f aca="true" t="shared" si="3" ref="T181:T188">S181*H181</f>
        <v>0</v>
      </c>
      <c r="AR181" s="22" t="s">
        <v>168</v>
      </c>
      <c r="AT181" s="22" t="s">
        <v>248</v>
      </c>
      <c r="AU181" s="22" t="s">
        <v>84</v>
      </c>
      <c r="AY181" s="22" t="s">
        <v>133</v>
      </c>
      <c r="BE181" s="202">
        <f aca="true" t="shared" si="4" ref="BE181:BE188">IF(N181="základní",J181,0)</f>
        <v>0</v>
      </c>
      <c r="BF181" s="202">
        <f aca="true" t="shared" si="5" ref="BF181:BF188">IF(N181="snížená",J181,0)</f>
        <v>0</v>
      </c>
      <c r="BG181" s="202">
        <f aca="true" t="shared" si="6" ref="BG181:BG188">IF(N181="zákl. přenesená",J181,0)</f>
        <v>0</v>
      </c>
      <c r="BH181" s="202">
        <f aca="true" t="shared" si="7" ref="BH181:BH188">IF(N181="sníž. přenesená",J181,0)</f>
        <v>0</v>
      </c>
      <c r="BI181" s="202">
        <f aca="true" t="shared" si="8" ref="BI181:BI188">IF(N181="nulová",J181,0)</f>
        <v>0</v>
      </c>
      <c r="BJ181" s="22" t="s">
        <v>80</v>
      </c>
      <c r="BK181" s="202">
        <f aca="true" t="shared" si="9" ref="BK181:BK188">ROUND(I181*H181,2)</f>
        <v>0</v>
      </c>
      <c r="BL181" s="22" t="s">
        <v>140</v>
      </c>
      <c r="BM181" s="22" t="s">
        <v>385</v>
      </c>
    </row>
    <row r="182" spans="2:65" s="1" customFormat="1" ht="16.5" customHeight="1">
      <c r="B182" s="40"/>
      <c r="C182" s="191" t="s">
        <v>386</v>
      </c>
      <c r="D182" s="191" t="s">
        <v>135</v>
      </c>
      <c r="E182" s="192" t="s">
        <v>387</v>
      </c>
      <c r="F182" s="193" t="s">
        <v>388</v>
      </c>
      <c r="G182" s="194" t="s">
        <v>357</v>
      </c>
      <c r="H182" s="195">
        <v>6</v>
      </c>
      <c r="I182" s="196"/>
      <c r="J182" s="197">
        <f t="shared" si="0"/>
        <v>0</v>
      </c>
      <c r="K182" s="193" t="s">
        <v>139</v>
      </c>
      <c r="L182" s="60"/>
      <c r="M182" s="198" t="s">
        <v>23</v>
      </c>
      <c r="N182" s="199" t="s">
        <v>46</v>
      </c>
      <c r="O182" s="41"/>
      <c r="P182" s="200">
        <f t="shared" si="1"/>
        <v>0</v>
      </c>
      <c r="Q182" s="200">
        <v>0.3409</v>
      </c>
      <c r="R182" s="200">
        <f t="shared" si="2"/>
        <v>2.0454</v>
      </c>
      <c r="S182" s="200">
        <v>0</v>
      </c>
      <c r="T182" s="201">
        <f t="shared" si="3"/>
        <v>0</v>
      </c>
      <c r="AR182" s="22" t="s">
        <v>140</v>
      </c>
      <c r="AT182" s="22" t="s">
        <v>135</v>
      </c>
      <c r="AU182" s="22" t="s">
        <v>84</v>
      </c>
      <c r="AY182" s="22" t="s">
        <v>133</v>
      </c>
      <c r="BE182" s="202">
        <f t="shared" si="4"/>
        <v>0</v>
      </c>
      <c r="BF182" s="202">
        <f t="shared" si="5"/>
        <v>0</v>
      </c>
      <c r="BG182" s="202">
        <f t="shared" si="6"/>
        <v>0</v>
      </c>
      <c r="BH182" s="202">
        <f t="shared" si="7"/>
        <v>0</v>
      </c>
      <c r="BI182" s="202">
        <f t="shared" si="8"/>
        <v>0</v>
      </c>
      <c r="BJ182" s="22" t="s">
        <v>80</v>
      </c>
      <c r="BK182" s="202">
        <f t="shared" si="9"/>
        <v>0</v>
      </c>
      <c r="BL182" s="22" t="s">
        <v>140</v>
      </c>
      <c r="BM182" s="22" t="s">
        <v>389</v>
      </c>
    </row>
    <row r="183" spans="2:65" s="1" customFormat="1" ht="16.5" customHeight="1">
      <c r="B183" s="40"/>
      <c r="C183" s="226" t="s">
        <v>390</v>
      </c>
      <c r="D183" s="226" t="s">
        <v>248</v>
      </c>
      <c r="E183" s="227" t="s">
        <v>391</v>
      </c>
      <c r="F183" s="228" t="s">
        <v>392</v>
      </c>
      <c r="G183" s="229" t="s">
        <v>357</v>
      </c>
      <c r="H183" s="230">
        <v>6</v>
      </c>
      <c r="I183" s="231"/>
      <c r="J183" s="232">
        <f t="shared" si="0"/>
        <v>0</v>
      </c>
      <c r="K183" s="228" t="s">
        <v>139</v>
      </c>
      <c r="L183" s="233"/>
      <c r="M183" s="234" t="s">
        <v>23</v>
      </c>
      <c r="N183" s="235" t="s">
        <v>46</v>
      </c>
      <c r="O183" s="41"/>
      <c r="P183" s="200">
        <f t="shared" si="1"/>
        <v>0</v>
      </c>
      <c r="Q183" s="200">
        <v>0.072</v>
      </c>
      <c r="R183" s="200">
        <f t="shared" si="2"/>
        <v>0.43199999999999994</v>
      </c>
      <c r="S183" s="200">
        <v>0</v>
      </c>
      <c r="T183" s="201">
        <f t="shared" si="3"/>
        <v>0</v>
      </c>
      <c r="AR183" s="22" t="s">
        <v>168</v>
      </c>
      <c r="AT183" s="22" t="s">
        <v>248</v>
      </c>
      <c r="AU183" s="22" t="s">
        <v>84</v>
      </c>
      <c r="AY183" s="22" t="s">
        <v>133</v>
      </c>
      <c r="BE183" s="202">
        <f t="shared" si="4"/>
        <v>0</v>
      </c>
      <c r="BF183" s="202">
        <f t="shared" si="5"/>
        <v>0</v>
      </c>
      <c r="BG183" s="202">
        <f t="shared" si="6"/>
        <v>0</v>
      </c>
      <c r="BH183" s="202">
        <f t="shared" si="7"/>
        <v>0</v>
      </c>
      <c r="BI183" s="202">
        <f t="shared" si="8"/>
        <v>0</v>
      </c>
      <c r="BJ183" s="22" t="s">
        <v>80</v>
      </c>
      <c r="BK183" s="202">
        <f t="shared" si="9"/>
        <v>0</v>
      </c>
      <c r="BL183" s="22" t="s">
        <v>140</v>
      </c>
      <c r="BM183" s="22" t="s">
        <v>393</v>
      </c>
    </row>
    <row r="184" spans="2:65" s="1" customFormat="1" ht="25.5" customHeight="1">
      <c r="B184" s="40"/>
      <c r="C184" s="226" t="s">
        <v>394</v>
      </c>
      <c r="D184" s="226" t="s">
        <v>248</v>
      </c>
      <c r="E184" s="227" t="s">
        <v>395</v>
      </c>
      <c r="F184" s="228" t="s">
        <v>396</v>
      </c>
      <c r="G184" s="229" t="s">
        <v>357</v>
      </c>
      <c r="H184" s="230">
        <v>6</v>
      </c>
      <c r="I184" s="231"/>
      <c r="J184" s="232">
        <f t="shared" si="0"/>
        <v>0</v>
      </c>
      <c r="K184" s="228" t="s">
        <v>23</v>
      </c>
      <c r="L184" s="233"/>
      <c r="M184" s="234" t="s">
        <v>23</v>
      </c>
      <c r="N184" s="235" t="s">
        <v>46</v>
      </c>
      <c r="O184" s="41"/>
      <c r="P184" s="200">
        <f t="shared" si="1"/>
        <v>0</v>
      </c>
      <c r="Q184" s="200">
        <v>0.15</v>
      </c>
      <c r="R184" s="200">
        <f t="shared" si="2"/>
        <v>0.8999999999999999</v>
      </c>
      <c r="S184" s="200">
        <v>0</v>
      </c>
      <c r="T184" s="201">
        <f t="shared" si="3"/>
        <v>0</v>
      </c>
      <c r="AR184" s="22" t="s">
        <v>168</v>
      </c>
      <c r="AT184" s="22" t="s">
        <v>248</v>
      </c>
      <c r="AU184" s="22" t="s">
        <v>84</v>
      </c>
      <c r="AY184" s="22" t="s">
        <v>133</v>
      </c>
      <c r="BE184" s="202">
        <f t="shared" si="4"/>
        <v>0</v>
      </c>
      <c r="BF184" s="202">
        <f t="shared" si="5"/>
        <v>0</v>
      </c>
      <c r="BG184" s="202">
        <f t="shared" si="6"/>
        <v>0</v>
      </c>
      <c r="BH184" s="202">
        <f t="shared" si="7"/>
        <v>0</v>
      </c>
      <c r="BI184" s="202">
        <f t="shared" si="8"/>
        <v>0</v>
      </c>
      <c r="BJ184" s="22" t="s">
        <v>80</v>
      </c>
      <c r="BK184" s="202">
        <f t="shared" si="9"/>
        <v>0</v>
      </c>
      <c r="BL184" s="22" t="s">
        <v>140</v>
      </c>
      <c r="BM184" s="22" t="s">
        <v>397</v>
      </c>
    </row>
    <row r="185" spans="2:65" s="1" customFormat="1" ht="16.5" customHeight="1">
      <c r="B185" s="40"/>
      <c r="C185" s="226" t="s">
        <v>398</v>
      </c>
      <c r="D185" s="226" t="s">
        <v>248</v>
      </c>
      <c r="E185" s="227" t="s">
        <v>399</v>
      </c>
      <c r="F185" s="228" t="s">
        <v>400</v>
      </c>
      <c r="G185" s="229" t="s">
        <v>357</v>
      </c>
      <c r="H185" s="230">
        <v>6</v>
      </c>
      <c r="I185" s="231"/>
      <c r="J185" s="232">
        <f t="shared" si="0"/>
        <v>0</v>
      </c>
      <c r="K185" s="228" t="s">
        <v>139</v>
      </c>
      <c r="L185" s="233"/>
      <c r="M185" s="234" t="s">
        <v>23</v>
      </c>
      <c r="N185" s="235" t="s">
        <v>46</v>
      </c>
      <c r="O185" s="41"/>
      <c r="P185" s="200">
        <f t="shared" si="1"/>
        <v>0</v>
      </c>
      <c r="Q185" s="200">
        <v>0.111</v>
      </c>
      <c r="R185" s="200">
        <f t="shared" si="2"/>
        <v>0.666</v>
      </c>
      <c r="S185" s="200">
        <v>0</v>
      </c>
      <c r="T185" s="201">
        <f t="shared" si="3"/>
        <v>0</v>
      </c>
      <c r="AR185" s="22" t="s">
        <v>168</v>
      </c>
      <c r="AT185" s="22" t="s">
        <v>248</v>
      </c>
      <c r="AU185" s="22" t="s">
        <v>84</v>
      </c>
      <c r="AY185" s="22" t="s">
        <v>133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22" t="s">
        <v>80</v>
      </c>
      <c r="BK185" s="202">
        <f t="shared" si="9"/>
        <v>0</v>
      </c>
      <c r="BL185" s="22" t="s">
        <v>140</v>
      </c>
      <c r="BM185" s="22" t="s">
        <v>401</v>
      </c>
    </row>
    <row r="186" spans="2:65" s="1" customFormat="1" ht="16.5" customHeight="1">
      <c r="B186" s="40"/>
      <c r="C186" s="226" t="s">
        <v>402</v>
      </c>
      <c r="D186" s="226" t="s">
        <v>248</v>
      </c>
      <c r="E186" s="227" t="s">
        <v>403</v>
      </c>
      <c r="F186" s="228" t="s">
        <v>404</v>
      </c>
      <c r="G186" s="229" t="s">
        <v>357</v>
      </c>
      <c r="H186" s="230">
        <v>6</v>
      </c>
      <c r="I186" s="231"/>
      <c r="J186" s="232">
        <f t="shared" si="0"/>
        <v>0</v>
      </c>
      <c r="K186" s="228" t="s">
        <v>139</v>
      </c>
      <c r="L186" s="233"/>
      <c r="M186" s="234" t="s">
        <v>23</v>
      </c>
      <c r="N186" s="235" t="s">
        <v>46</v>
      </c>
      <c r="O186" s="41"/>
      <c r="P186" s="200">
        <f t="shared" si="1"/>
        <v>0</v>
      </c>
      <c r="Q186" s="200">
        <v>0.006</v>
      </c>
      <c r="R186" s="200">
        <f t="shared" si="2"/>
        <v>0.036000000000000004</v>
      </c>
      <c r="S186" s="200">
        <v>0</v>
      </c>
      <c r="T186" s="201">
        <f t="shared" si="3"/>
        <v>0</v>
      </c>
      <c r="AR186" s="22" t="s">
        <v>168</v>
      </c>
      <c r="AT186" s="22" t="s">
        <v>248</v>
      </c>
      <c r="AU186" s="22" t="s">
        <v>84</v>
      </c>
      <c r="AY186" s="22" t="s">
        <v>133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22" t="s">
        <v>80</v>
      </c>
      <c r="BK186" s="202">
        <f t="shared" si="9"/>
        <v>0</v>
      </c>
      <c r="BL186" s="22" t="s">
        <v>140</v>
      </c>
      <c r="BM186" s="22" t="s">
        <v>405</v>
      </c>
    </row>
    <row r="187" spans="2:65" s="1" customFormat="1" ht="16.5" customHeight="1">
      <c r="B187" s="40"/>
      <c r="C187" s="226" t="s">
        <v>406</v>
      </c>
      <c r="D187" s="226" t="s">
        <v>248</v>
      </c>
      <c r="E187" s="227" t="s">
        <v>407</v>
      </c>
      <c r="F187" s="228" t="s">
        <v>408</v>
      </c>
      <c r="G187" s="229" t="s">
        <v>357</v>
      </c>
      <c r="H187" s="230">
        <v>6</v>
      </c>
      <c r="I187" s="231"/>
      <c r="J187" s="232">
        <f t="shared" si="0"/>
        <v>0</v>
      </c>
      <c r="K187" s="228" t="s">
        <v>23</v>
      </c>
      <c r="L187" s="233"/>
      <c r="M187" s="234" t="s">
        <v>23</v>
      </c>
      <c r="N187" s="235" t="s">
        <v>46</v>
      </c>
      <c r="O187" s="41"/>
      <c r="P187" s="200">
        <f t="shared" si="1"/>
        <v>0</v>
      </c>
      <c r="Q187" s="200">
        <v>0.06</v>
      </c>
      <c r="R187" s="200">
        <f t="shared" si="2"/>
        <v>0.36</v>
      </c>
      <c r="S187" s="200">
        <v>0</v>
      </c>
      <c r="T187" s="201">
        <f t="shared" si="3"/>
        <v>0</v>
      </c>
      <c r="AR187" s="22" t="s">
        <v>168</v>
      </c>
      <c r="AT187" s="22" t="s">
        <v>248</v>
      </c>
      <c r="AU187" s="22" t="s">
        <v>84</v>
      </c>
      <c r="AY187" s="22" t="s">
        <v>133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22" t="s">
        <v>80</v>
      </c>
      <c r="BK187" s="202">
        <f t="shared" si="9"/>
        <v>0</v>
      </c>
      <c r="BL187" s="22" t="s">
        <v>140</v>
      </c>
      <c r="BM187" s="22" t="s">
        <v>409</v>
      </c>
    </row>
    <row r="188" spans="2:65" s="1" customFormat="1" ht="16.5" customHeight="1">
      <c r="B188" s="40"/>
      <c r="C188" s="226" t="s">
        <v>410</v>
      </c>
      <c r="D188" s="226" t="s">
        <v>248</v>
      </c>
      <c r="E188" s="227" t="s">
        <v>411</v>
      </c>
      <c r="F188" s="228" t="s">
        <v>412</v>
      </c>
      <c r="G188" s="229" t="s">
        <v>357</v>
      </c>
      <c r="H188" s="230">
        <v>6</v>
      </c>
      <c r="I188" s="231"/>
      <c r="J188" s="232">
        <f t="shared" si="0"/>
        <v>0</v>
      </c>
      <c r="K188" s="228" t="s">
        <v>23</v>
      </c>
      <c r="L188" s="233"/>
      <c r="M188" s="234" t="s">
        <v>23</v>
      </c>
      <c r="N188" s="235" t="s">
        <v>46</v>
      </c>
      <c r="O188" s="41"/>
      <c r="P188" s="200">
        <f t="shared" si="1"/>
        <v>0</v>
      </c>
      <c r="Q188" s="200">
        <v>0.058</v>
      </c>
      <c r="R188" s="200">
        <f t="shared" si="2"/>
        <v>0.34800000000000003</v>
      </c>
      <c r="S188" s="200">
        <v>0</v>
      </c>
      <c r="T188" s="201">
        <f t="shared" si="3"/>
        <v>0</v>
      </c>
      <c r="AR188" s="22" t="s">
        <v>168</v>
      </c>
      <c r="AT188" s="22" t="s">
        <v>248</v>
      </c>
      <c r="AU188" s="22" t="s">
        <v>84</v>
      </c>
      <c r="AY188" s="22" t="s">
        <v>133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22" t="s">
        <v>80</v>
      </c>
      <c r="BK188" s="202">
        <f t="shared" si="9"/>
        <v>0</v>
      </c>
      <c r="BL188" s="22" t="s">
        <v>140</v>
      </c>
      <c r="BM188" s="22" t="s">
        <v>413</v>
      </c>
    </row>
    <row r="189" spans="2:63" s="10" customFormat="1" ht="29.85" customHeight="1">
      <c r="B189" s="175"/>
      <c r="C189" s="176"/>
      <c r="D189" s="177" t="s">
        <v>74</v>
      </c>
      <c r="E189" s="189" t="s">
        <v>173</v>
      </c>
      <c r="F189" s="189" t="s">
        <v>414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SUM(P190:P223)</f>
        <v>0</v>
      </c>
      <c r="Q189" s="183"/>
      <c r="R189" s="184">
        <f>SUM(R190:R223)</f>
        <v>100.5550248</v>
      </c>
      <c r="S189" s="183"/>
      <c r="T189" s="185">
        <f>SUM(T190:T223)</f>
        <v>0.01908</v>
      </c>
      <c r="AR189" s="186" t="s">
        <v>80</v>
      </c>
      <c r="AT189" s="187" t="s">
        <v>74</v>
      </c>
      <c r="AU189" s="187" t="s">
        <v>80</v>
      </c>
      <c r="AY189" s="186" t="s">
        <v>133</v>
      </c>
      <c r="BK189" s="188">
        <f>SUM(BK190:BK223)</f>
        <v>0</v>
      </c>
    </row>
    <row r="190" spans="2:65" s="1" customFormat="1" ht="25.5" customHeight="1">
      <c r="B190" s="40"/>
      <c r="C190" s="191" t="s">
        <v>415</v>
      </c>
      <c r="D190" s="191" t="s">
        <v>135</v>
      </c>
      <c r="E190" s="192" t="s">
        <v>416</v>
      </c>
      <c r="F190" s="193" t="s">
        <v>417</v>
      </c>
      <c r="G190" s="194" t="s">
        <v>357</v>
      </c>
      <c r="H190" s="195">
        <v>7</v>
      </c>
      <c r="I190" s="196"/>
      <c r="J190" s="197">
        <f>ROUND(I190*H190,2)</f>
        <v>0</v>
      </c>
      <c r="K190" s="193" t="s">
        <v>139</v>
      </c>
      <c r="L190" s="60"/>
      <c r="M190" s="198" t="s">
        <v>23</v>
      </c>
      <c r="N190" s="199" t="s">
        <v>46</v>
      </c>
      <c r="O190" s="41"/>
      <c r="P190" s="200">
        <f>O190*H190</f>
        <v>0</v>
      </c>
      <c r="Q190" s="200">
        <v>0.0007</v>
      </c>
      <c r="R190" s="200">
        <f>Q190*H190</f>
        <v>0.0049</v>
      </c>
      <c r="S190" s="200">
        <v>0</v>
      </c>
      <c r="T190" s="201">
        <f>S190*H190</f>
        <v>0</v>
      </c>
      <c r="AR190" s="22" t="s">
        <v>140</v>
      </c>
      <c r="AT190" s="22" t="s">
        <v>135</v>
      </c>
      <c r="AU190" s="22" t="s">
        <v>84</v>
      </c>
      <c r="AY190" s="22" t="s">
        <v>133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80</v>
      </c>
      <c r="BK190" s="202">
        <f>ROUND(I190*H190,2)</f>
        <v>0</v>
      </c>
      <c r="BL190" s="22" t="s">
        <v>140</v>
      </c>
      <c r="BM190" s="22" t="s">
        <v>418</v>
      </c>
    </row>
    <row r="191" spans="2:51" s="13" customFormat="1" ht="13.5">
      <c r="B191" s="236"/>
      <c r="C191" s="237"/>
      <c r="D191" s="205" t="s">
        <v>145</v>
      </c>
      <c r="E191" s="238" t="s">
        <v>23</v>
      </c>
      <c r="F191" s="239" t="s">
        <v>419</v>
      </c>
      <c r="G191" s="237"/>
      <c r="H191" s="238" t="s">
        <v>23</v>
      </c>
      <c r="I191" s="240"/>
      <c r="J191" s="237"/>
      <c r="K191" s="237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145</v>
      </c>
      <c r="AU191" s="245" t="s">
        <v>84</v>
      </c>
      <c r="AV191" s="13" t="s">
        <v>80</v>
      </c>
      <c r="AW191" s="13" t="s">
        <v>38</v>
      </c>
      <c r="AX191" s="13" t="s">
        <v>75</v>
      </c>
      <c r="AY191" s="245" t="s">
        <v>133</v>
      </c>
    </row>
    <row r="192" spans="2:51" s="11" customFormat="1" ht="13.5">
      <c r="B192" s="203"/>
      <c r="C192" s="204"/>
      <c r="D192" s="205" t="s">
        <v>145</v>
      </c>
      <c r="E192" s="206" t="s">
        <v>23</v>
      </c>
      <c r="F192" s="207" t="s">
        <v>420</v>
      </c>
      <c r="G192" s="204"/>
      <c r="H192" s="208">
        <v>7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145</v>
      </c>
      <c r="AU192" s="214" t="s">
        <v>84</v>
      </c>
      <c r="AV192" s="11" t="s">
        <v>84</v>
      </c>
      <c r="AW192" s="11" t="s">
        <v>38</v>
      </c>
      <c r="AX192" s="11" t="s">
        <v>80</v>
      </c>
      <c r="AY192" s="214" t="s">
        <v>133</v>
      </c>
    </row>
    <row r="193" spans="2:65" s="1" customFormat="1" ht="16.5" customHeight="1">
      <c r="B193" s="40"/>
      <c r="C193" s="226" t="s">
        <v>421</v>
      </c>
      <c r="D193" s="226" t="s">
        <v>248</v>
      </c>
      <c r="E193" s="227" t="s">
        <v>422</v>
      </c>
      <c r="F193" s="228" t="s">
        <v>423</v>
      </c>
      <c r="G193" s="229" t="s">
        <v>357</v>
      </c>
      <c r="H193" s="230">
        <v>1</v>
      </c>
      <c r="I193" s="231"/>
      <c r="J193" s="232">
        <f>ROUND(I193*H193,2)</f>
        <v>0</v>
      </c>
      <c r="K193" s="228" t="s">
        <v>139</v>
      </c>
      <c r="L193" s="233"/>
      <c r="M193" s="234" t="s">
        <v>23</v>
      </c>
      <c r="N193" s="235" t="s">
        <v>46</v>
      </c>
      <c r="O193" s="41"/>
      <c r="P193" s="200">
        <f>O193*H193</f>
        <v>0</v>
      </c>
      <c r="Q193" s="200">
        <v>0.0014</v>
      </c>
      <c r="R193" s="200">
        <f>Q193*H193</f>
        <v>0.0014</v>
      </c>
      <c r="S193" s="200">
        <v>0</v>
      </c>
      <c r="T193" s="201">
        <f>S193*H193</f>
        <v>0</v>
      </c>
      <c r="AR193" s="22" t="s">
        <v>168</v>
      </c>
      <c r="AT193" s="22" t="s">
        <v>248</v>
      </c>
      <c r="AU193" s="22" t="s">
        <v>84</v>
      </c>
      <c r="AY193" s="22" t="s">
        <v>133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80</v>
      </c>
      <c r="BK193" s="202">
        <f>ROUND(I193*H193,2)</f>
        <v>0</v>
      </c>
      <c r="BL193" s="22" t="s">
        <v>140</v>
      </c>
      <c r="BM193" s="22" t="s">
        <v>424</v>
      </c>
    </row>
    <row r="194" spans="2:51" s="11" customFormat="1" ht="13.5">
      <c r="B194" s="203"/>
      <c r="C194" s="204"/>
      <c r="D194" s="205" t="s">
        <v>145</v>
      </c>
      <c r="E194" s="206" t="s">
        <v>23</v>
      </c>
      <c r="F194" s="207" t="s">
        <v>425</v>
      </c>
      <c r="G194" s="204"/>
      <c r="H194" s="208">
        <v>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145</v>
      </c>
      <c r="AU194" s="214" t="s">
        <v>84</v>
      </c>
      <c r="AV194" s="11" t="s">
        <v>84</v>
      </c>
      <c r="AW194" s="11" t="s">
        <v>38</v>
      </c>
      <c r="AX194" s="11" t="s">
        <v>80</v>
      </c>
      <c r="AY194" s="214" t="s">
        <v>133</v>
      </c>
    </row>
    <row r="195" spans="2:65" s="1" customFormat="1" ht="16.5" customHeight="1">
      <c r="B195" s="40"/>
      <c r="C195" s="226" t="s">
        <v>426</v>
      </c>
      <c r="D195" s="226" t="s">
        <v>248</v>
      </c>
      <c r="E195" s="227" t="s">
        <v>427</v>
      </c>
      <c r="F195" s="228" t="s">
        <v>428</v>
      </c>
      <c r="G195" s="229" t="s">
        <v>357</v>
      </c>
      <c r="H195" s="230">
        <v>3</v>
      </c>
      <c r="I195" s="231"/>
      <c r="J195" s="232">
        <f>ROUND(I195*H195,2)</f>
        <v>0</v>
      </c>
      <c r="K195" s="228" t="s">
        <v>139</v>
      </c>
      <c r="L195" s="233"/>
      <c r="M195" s="234" t="s">
        <v>23</v>
      </c>
      <c r="N195" s="235" t="s">
        <v>46</v>
      </c>
      <c r="O195" s="41"/>
      <c r="P195" s="200">
        <f>O195*H195</f>
        <v>0</v>
      </c>
      <c r="Q195" s="200">
        <v>0.0035</v>
      </c>
      <c r="R195" s="200">
        <f>Q195*H195</f>
        <v>0.0105</v>
      </c>
      <c r="S195" s="200">
        <v>0</v>
      </c>
      <c r="T195" s="201">
        <f>S195*H195</f>
        <v>0</v>
      </c>
      <c r="AR195" s="22" t="s">
        <v>168</v>
      </c>
      <c r="AT195" s="22" t="s">
        <v>248</v>
      </c>
      <c r="AU195" s="22" t="s">
        <v>84</v>
      </c>
      <c r="AY195" s="22" t="s">
        <v>133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80</v>
      </c>
      <c r="BK195" s="202">
        <f>ROUND(I195*H195,2)</f>
        <v>0</v>
      </c>
      <c r="BL195" s="22" t="s">
        <v>140</v>
      </c>
      <c r="BM195" s="22" t="s">
        <v>429</v>
      </c>
    </row>
    <row r="196" spans="2:51" s="11" customFormat="1" ht="13.5">
      <c r="B196" s="203"/>
      <c r="C196" s="204"/>
      <c r="D196" s="205" t="s">
        <v>145</v>
      </c>
      <c r="E196" s="206" t="s">
        <v>23</v>
      </c>
      <c r="F196" s="207" t="s">
        <v>430</v>
      </c>
      <c r="G196" s="204"/>
      <c r="H196" s="208">
        <v>3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145</v>
      </c>
      <c r="AU196" s="214" t="s">
        <v>84</v>
      </c>
      <c r="AV196" s="11" t="s">
        <v>84</v>
      </c>
      <c r="AW196" s="11" t="s">
        <v>38</v>
      </c>
      <c r="AX196" s="11" t="s">
        <v>80</v>
      </c>
      <c r="AY196" s="214" t="s">
        <v>133</v>
      </c>
    </row>
    <row r="197" spans="2:65" s="1" customFormat="1" ht="16.5" customHeight="1">
      <c r="B197" s="40"/>
      <c r="C197" s="226" t="s">
        <v>431</v>
      </c>
      <c r="D197" s="226" t="s">
        <v>248</v>
      </c>
      <c r="E197" s="227" t="s">
        <v>432</v>
      </c>
      <c r="F197" s="228" t="s">
        <v>433</v>
      </c>
      <c r="G197" s="229" t="s">
        <v>357</v>
      </c>
      <c r="H197" s="230">
        <v>1</v>
      </c>
      <c r="I197" s="231"/>
      <c r="J197" s="232">
        <f>ROUND(I197*H197,2)</f>
        <v>0</v>
      </c>
      <c r="K197" s="228" t="s">
        <v>139</v>
      </c>
      <c r="L197" s="233"/>
      <c r="M197" s="234" t="s">
        <v>23</v>
      </c>
      <c r="N197" s="235" t="s">
        <v>46</v>
      </c>
      <c r="O197" s="41"/>
      <c r="P197" s="200">
        <f>O197*H197</f>
        <v>0</v>
      </c>
      <c r="Q197" s="200">
        <v>0.0025</v>
      </c>
      <c r="R197" s="200">
        <f>Q197*H197</f>
        <v>0.0025</v>
      </c>
      <c r="S197" s="200">
        <v>0</v>
      </c>
      <c r="T197" s="201">
        <f>S197*H197</f>
        <v>0</v>
      </c>
      <c r="AR197" s="22" t="s">
        <v>168</v>
      </c>
      <c r="AT197" s="22" t="s">
        <v>248</v>
      </c>
      <c r="AU197" s="22" t="s">
        <v>84</v>
      </c>
      <c r="AY197" s="22" t="s">
        <v>133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80</v>
      </c>
      <c r="BK197" s="202">
        <f>ROUND(I197*H197,2)</f>
        <v>0</v>
      </c>
      <c r="BL197" s="22" t="s">
        <v>140</v>
      </c>
      <c r="BM197" s="22" t="s">
        <v>434</v>
      </c>
    </row>
    <row r="198" spans="2:51" s="11" customFormat="1" ht="13.5">
      <c r="B198" s="203"/>
      <c r="C198" s="204"/>
      <c r="D198" s="205" t="s">
        <v>145</v>
      </c>
      <c r="E198" s="206" t="s">
        <v>23</v>
      </c>
      <c r="F198" s="207" t="s">
        <v>435</v>
      </c>
      <c r="G198" s="204"/>
      <c r="H198" s="208">
        <v>1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145</v>
      </c>
      <c r="AU198" s="214" t="s">
        <v>84</v>
      </c>
      <c r="AV198" s="11" t="s">
        <v>84</v>
      </c>
      <c r="AW198" s="11" t="s">
        <v>38</v>
      </c>
      <c r="AX198" s="11" t="s">
        <v>80</v>
      </c>
      <c r="AY198" s="214" t="s">
        <v>133</v>
      </c>
    </row>
    <row r="199" spans="2:65" s="1" customFormat="1" ht="16.5" customHeight="1">
      <c r="B199" s="40"/>
      <c r="C199" s="226" t="s">
        <v>436</v>
      </c>
      <c r="D199" s="226" t="s">
        <v>248</v>
      </c>
      <c r="E199" s="227" t="s">
        <v>437</v>
      </c>
      <c r="F199" s="228" t="s">
        <v>438</v>
      </c>
      <c r="G199" s="229" t="s">
        <v>357</v>
      </c>
      <c r="H199" s="230">
        <v>1</v>
      </c>
      <c r="I199" s="231"/>
      <c r="J199" s="232">
        <f>ROUND(I199*H199,2)</f>
        <v>0</v>
      </c>
      <c r="K199" s="228" t="s">
        <v>139</v>
      </c>
      <c r="L199" s="233"/>
      <c r="M199" s="234" t="s">
        <v>23</v>
      </c>
      <c r="N199" s="235" t="s">
        <v>46</v>
      </c>
      <c r="O199" s="41"/>
      <c r="P199" s="200">
        <f>O199*H199</f>
        <v>0</v>
      </c>
      <c r="Q199" s="200">
        <v>0.0041</v>
      </c>
      <c r="R199" s="200">
        <f>Q199*H199</f>
        <v>0.0041</v>
      </c>
      <c r="S199" s="200">
        <v>0</v>
      </c>
      <c r="T199" s="201">
        <f>S199*H199</f>
        <v>0</v>
      </c>
      <c r="AR199" s="22" t="s">
        <v>168</v>
      </c>
      <c r="AT199" s="22" t="s">
        <v>248</v>
      </c>
      <c r="AU199" s="22" t="s">
        <v>84</v>
      </c>
      <c r="AY199" s="22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80</v>
      </c>
      <c r="BK199" s="202">
        <f>ROUND(I199*H199,2)</f>
        <v>0</v>
      </c>
      <c r="BL199" s="22" t="s">
        <v>140</v>
      </c>
      <c r="BM199" s="22" t="s">
        <v>439</v>
      </c>
    </row>
    <row r="200" spans="2:51" s="11" customFormat="1" ht="13.5">
      <c r="B200" s="203"/>
      <c r="C200" s="204"/>
      <c r="D200" s="205" t="s">
        <v>145</v>
      </c>
      <c r="E200" s="206" t="s">
        <v>23</v>
      </c>
      <c r="F200" s="207" t="s">
        <v>440</v>
      </c>
      <c r="G200" s="204"/>
      <c r="H200" s="208">
        <v>1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145</v>
      </c>
      <c r="AU200" s="214" t="s">
        <v>84</v>
      </c>
      <c r="AV200" s="11" t="s">
        <v>84</v>
      </c>
      <c r="AW200" s="11" t="s">
        <v>38</v>
      </c>
      <c r="AX200" s="11" t="s">
        <v>80</v>
      </c>
      <c r="AY200" s="214" t="s">
        <v>133</v>
      </c>
    </row>
    <row r="201" spans="2:65" s="1" customFormat="1" ht="16.5" customHeight="1">
      <c r="B201" s="40"/>
      <c r="C201" s="226" t="s">
        <v>441</v>
      </c>
      <c r="D201" s="226" t="s">
        <v>248</v>
      </c>
      <c r="E201" s="227" t="s">
        <v>442</v>
      </c>
      <c r="F201" s="228" t="s">
        <v>443</v>
      </c>
      <c r="G201" s="229" t="s">
        <v>357</v>
      </c>
      <c r="H201" s="230">
        <v>1</v>
      </c>
      <c r="I201" s="231"/>
      <c r="J201" s="232">
        <f>ROUND(I201*H201,2)</f>
        <v>0</v>
      </c>
      <c r="K201" s="228" t="s">
        <v>139</v>
      </c>
      <c r="L201" s="233"/>
      <c r="M201" s="234" t="s">
        <v>23</v>
      </c>
      <c r="N201" s="235" t="s">
        <v>46</v>
      </c>
      <c r="O201" s="41"/>
      <c r="P201" s="200">
        <f>O201*H201</f>
        <v>0</v>
      </c>
      <c r="Q201" s="200">
        <v>0.0024</v>
      </c>
      <c r="R201" s="200">
        <f>Q201*H201</f>
        <v>0.0024</v>
      </c>
      <c r="S201" s="200">
        <v>0</v>
      </c>
      <c r="T201" s="201">
        <f>S201*H201</f>
        <v>0</v>
      </c>
      <c r="AR201" s="22" t="s">
        <v>168</v>
      </c>
      <c r="AT201" s="22" t="s">
        <v>248</v>
      </c>
      <c r="AU201" s="22" t="s">
        <v>84</v>
      </c>
      <c r="AY201" s="22" t="s">
        <v>133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80</v>
      </c>
      <c r="BK201" s="202">
        <f>ROUND(I201*H201,2)</f>
        <v>0</v>
      </c>
      <c r="BL201" s="22" t="s">
        <v>140</v>
      </c>
      <c r="BM201" s="22" t="s">
        <v>444</v>
      </c>
    </row>
    <row r="202" spans="2:51" s="11" customFormat="1" ht="13.5">
      <c r="B202" s="203"/>
      <c r="C202" s="204"/>
      <c r="D202" s="205" t="s">
        <v>145</v>
      </c>
      <c r="E202" s="206" t="s">
        <v>23</v>
      </c>
      <c r="F202" s="207" t="s">
        <v>445</v>
      </c>
      <c r="G202" s="204"/>
      <c r="H202" s="208">
        <v>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145</v>
      </c>
      <c r="AU202" s="214" t="s">
        <v>84</v>
      </c>
      <c r="AV202" s="11" t="s">
        <v>84</v>
      </c>
      <c r="AW202" s="11" t="s">
        <v>38</v>
      </c>
      <c r="AX202" s="11" t="s">
        <v>80</v>
      </c>
      <c r="AY202" s="214" t="s">
        <v>133</v>
      </c>
    </row>
    <row r="203" spans="2:65" s="1" customFormat="1" ht="16.5" customHeight="1">
      <c r="B203" s="40"/>
      <c r="C203" s="191" t="s">
        <v>446</v>
      </c>
      <c r="D203" s="191" t="s">
        <v>135</v>
      </c>
      <c r="E203" s="192" t="s">
        <v>447</v>
      </c>
      <c r="F203" s="193" t="s">
        <v>448</v>
      </c>
      <c r="G203" s="194" t="s">
        <v>357</v>
      </c>
      <c r="H203" s="195">
        <v>6</v>
      </c>
      <c r="I203" s="196"/>
      <c r="J203" s="197">
        <f>ROUND(I203*H203,2)</f>
        <v>0</v>
      </c>
      <c r="K203" s="193" t="s">
        <v>139</v>
      </c>
      <c r="L203" s="60"/>
      <c r="M203" s="198" t="s">
        <v>23</v>
      </c>
      <c r="N203" s="199" t="s">
        <v>46</v>
      </c>
      <c r="O203" s="41"/>
      <c r="P203" s="200">
        <f>O203*H203</f>
        <v>0</v>
      </c>
      <c r="Q203" s="200">
        <v>0.10941</v>
      </c>
      <c r="R203" s="200">
        <f>Q203*H203</f>
        <v>0.6564599999999999</v>
      </c>
      <c r="S203" s="200">
        <v>0</v>
      </c>
      <c r="T203" s="201">
        <f>S203*H203</f>
        <v>0</v>
      </c>
      <c r="AR203" s="22" t="s">
        <v>140</v>
      </c>
      <c r="AT203" s="22" t="s">
        <v>135</v>
      </c>
      <c r="AU203" s="22" t="s">
        <v>84</v>
      </c>
      <c r="AY203" s="22" t="s">
        <v>133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80</v>
      </c>
      <c r="BK203" s="202">
        <f>ROUND(I203*H203,2)</f>
        <v>0</v>
      </c>
      <c r="BL203" s="22" t="s">
        <v>140</v>
      </c>
      <c r="BM203" s="22" t="s">
        <v>449</v>
      </c>
    </row>
    <row r="204" spans="2:51" s="13" customFormat="1" ht="13.5">
      <c r="B204" s="236"/>
      <c r="C204" s="237"/>
      <c r="D204" s="205" t="s">
        <v>145</v>
      </c>
      <c r="E204" s="238" t="s">
        <v>23</v>
      </c>
      <c r="F204" s="239" t="s">
        <v>419</v>
      </c>
      <c r="G204" s="237"/>
      <c r="H204" s="238" t="s">
        <v>23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145</v>
      </c>
      <c r="AU204" s="245" t="s">
        <v>84</v>
      </c>
      <c r="AV204" s="13" t="s">
        <v>80</v>
      </c>
      <c r="AW204" s="13" t="s">
        <v>38</v>
      </c>
      <c r="AX204" s="13" t="s">
        <v>75</v>
      </c>
      <c r="AY204" s="245" t="s">
        <v>133</v>
      </c>
    </row>
    <row r="205" spans="2:51" s="11" customFormat="1" ht="13.5">
      <c r="B205" s="203"/>
      <c r="C205" s="204"/>
      <c r="D205" s="205" t="s">
        <v>145</v>
      </c>
      <c r="E205" s="206" t="s">
        <v>23</v>
      </c>
      <c r="F205" s="207" t="s">
        <v>450</v>
      </c>
      <c r="G205" s="204"/>
      <c r="H205" s="208">
        <v>6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145</v>
      </c>
      <c r="AU205" s="214" t="s">
        <v>84</v>
      </c>
      <c r="AV205" s="11" t="s">
        <v>84</v>
      </c>
      <c r="AW205" s="11" t="s">
        <v>38</v>
      </c>
      <c r="AX205" s="11" t="s">
        <v>80</v>
      </c>
      <c r="AY205" s="214" t="s">
        <v>133</v>
      </c>
    </row>
    <row r="206" spans="2:65" s="1" customFormat="1" ht="16.5" customHeight="1">
      <c r="B206" s="40"/>
      <c r="C206" s="226" t="s">
        <v>451</v>
      </c>
      <c r="D206" s="226" t="s">
        <v>248</v>
      </c>
      <c r="E206" s="227" t="s">
        <v>452</v>
      </c>
      <c r="F206" s="228" t="s">
        <v>453</v>
      </c>
      <c r="G206" s="229" t="s">
        <v>357</v>
      </c>
      <c r="H206" s="230">
        <v>6</v>
      </c>
      <c r="I206" s="231"/>
      <c r="J206" s="232">
        <f>ROUND(I206*H206,2)</f>
        <v>0</v>
      </c>
      <c r="K206" s="228" t="s">
        <v>139</v>
      </c>
      <c r="L206" s="233"/>
      <c r="M206" s="234" t="s">
        <v>23</v>
      </c>
      <c r="N206" s="235" t="s">
        <v>46</v>
      </c>
      <c r="O206" s="41"/>
      <c r="P206" s="200">
        <f>O206*H206</f>
        <v>0</v>
      </c>
      <c r="Q206" s="200">
        <v>0.0061</v>
      </c>
      <c r="R206" s="200">
        <f>Q206*H206</f>
        <v>0.0366</v>
      </c>
      <c r="S206" s="200">
        <v>0</v>
      </c>
      <c r="T206" s="201">
        <f>S206*H206</f>
        <v>0</v>
      </c>
      <c r="AR206" s="22" t="s">
        <v>168</v>
      </c>
      <c r="AT206" s="22" t="s">
        <v>248</v>
      </c>
      <c r="AU206" s="22" t="s">
        <v>84</v>
      </c>
      <c r="AY206" s="22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80</v>
      </c>
      <c r="BK206" s="202">
        <f>ROUND(I206*H206,2)</f>
        <v>0</v>
      </c>
      <c r="BL206" s="22" t="s">
        <v>140</v>
      </c>
      <c r="BM206" s="22" t="s">
        <v>454</v>
      </c>
    </row>
    <row r="207" spans="2:65" s="1" customFormat="1" ht="25.5" customHeight="1">
      <c r="B207" s="40"/>
      <c r="C207" s="191" t="s">
        <v>455</v>
      </c>
      <c r="D207" s="191" t="s">
        <v>135</v>
      </c>
      <c r="E207" s="192" t="s">
        <v>456</v>
      </c>
      <c r="F207" s="193" t="s">
        <v>457</v>
      </c>
      <c r="G207" s="194" t="s">
        <v>171</v>
      </c>
      <c r="H207" s="195">
        <v>415</v>
      </c>
      <c r="I207" s="196"/>
      <c r="J207" s="197">
        <f>ROUND(I207*H207,2)</f>
        <v>0</v>
      </c>
      <c r="K207" s="193" t="s">
        <v>139</v>
      </c>
      <c r="L207" s="60"/>
      <c r="M207" s="198" t="s">
        <v>23</v>
      </c>
      <c r="N207" s="199" t="s">
        <v>46</v>
      </c>
      <c r="O207" s="41"/>
      <c r="P207" s="200">
        <f>O207*H207</f>
        <v>0</v>
      </c>
      <c r="Q207" s="200">
        <v>0.0002</v>
      </c>
      <c r="R207" s="200">
        <f>Q207*H207</f>
        <v>0.083</v>
      </c>
      <c r="S207" s="200">
        <v>0</v>
      </c>
      <c r="T207" s="201">
        <f>S207*H207</f>
        <v>0</v>
      </c>
      <c r="AR207" s="22" t="s">
        <v>140</v>
      </c>
      <c r="AT207" s="22" t="s">
        <v>135</v>
      </c>
      <c r="AU207" s="22" t="s">
        <v>84</v>
      </c>
      <c r="AY207" s="22" t="s">
        <v>133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80</v>
      </c>
      <c r="BK207" s="202">
        <f>ROUND(I207*H207,2)</f>
        <v>0</v>
      </c>
      <c r="BL207" s="22" t="s">
        <v>140</v>
      </c>
      <c r="BM207" s="22" t="s">
        <v>458</v>
      </c>
    </row>
    <row r="208" spans="2:51" s="11" customFormat="1" ht="13.5">
      <c r="B208" s="203"/>
      <c r="C208" s="204"/>
      <c r="D208" s="205" t="s">
        <v>145</v>
      </c>
      <c r="E208" s="206" t="s">
        <v>23</v>
      </c>
      <c r="F208" s="207" t="s">
        <v>459</v>
      </c>
      <c r="G208" s="204"/>
      <c r="H208" s="208">
        <v>415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145</v>
      </c>
      <c r="AU208" s="214" t="s">
        <v>84</v>
      </c>
      <c r="AV208" s="11" t="s">
        <v>84</v>
      </c>
      <c r="AW208" s="11" t="s">
        <v>38</v>
      </c>
      <c r="AX208" s="11" t="s">
        <v>80</v>
      </c>
      <c r="AY208" s="214" t="s">
        <v>133</v>
      </c>
    </row>
    <row r="209" spans="2:65" s="1" customFormat="1" ht="25.5" customHeight="1">
      <c r="B209" s="40"/>
      <c r="C209" s="191" t="s">
        <v>460</v>
      </c>
      <c r="D209" s="191" t="s">
        <v>135</v>
      </c>
      <c r="E209" s="192" t="s">
        <v>461</v>
      </c>
      <c r="F209" s="193" t="s">
        <v>462</v>
      </c>
      <c r="G209" s="194" t="s">
        <v>357</v>
      </c>
      <c r="H209" s="195">
        <v>4</v>
      </c>
      <c r="I209" s="196"/>
      <c r="J209" s="197">
        <f>ROUND(I209*H209,2)</f>
        <v>0</v>
      </c>
      <c r="K209" s="193" t="s">
        <v>139</v>
      </c>
      <c r="L209" s="60"/>
      <c r="M209" s="198" t="s">
        <v>23</v>
      </c>
      <c r="N209" s="199" t="s">
        <v>46</v>
      </c>
      <c r="O209" s="41"/>
      <c r="P209" s="200">
        <f>O209*H209</f>
        <v>0</v>
      </c>
      <c r="Q209" s="200">
        <v>0.00407</v>
      </c>
      <c r="R209" s="200">
        <f>Q209*H209</f>
        <v>0.01628</v>
      </c>
      <c r="S209" s="200">
        <v>0</v>
      </c>
      <c r="T209" s="201">
        <f>S209*H209</f>
        <v>0</v>
      </c>
      <c r="AR209" s="22" t="s">
        <v>140</v>
      </c>
      <c r="AT209" s="22" t="s">
        <v>135</v>
      </c>
      <c r="AU209" s="22" t="s">
        <v>84</v>
      </c>
      <c r="AY209" s="22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80</v>
      </c>
      <c r="BK209" s="202">
        <f>ROUND(I209*H209,2)</f>
        <v>0</v>
      </c>
      <c r="BL209" s="22" t="s">
        <v>140</v>
      </c>
      <c r="BM209" s="22" t="s">
        <v>463</v>
      </c>
    </row>
    <row r="210" spans="2:51" s="11" customFormat="1" ht="13.5">
      <c r="B210" s="203"/>
      <c r="C210" s="204"/>
      <c r="D210" s="205" t="s">
        <v>145</v>
      </c>
      <c r="E210" s="206" t="s">
        <v>23</v>
      </c>
      <c r="F210" s="207" t="s">
        <v>464</v>
      </c>
      <c r="G210" s="204"/>
      <c r="H210" s="208">
        <v>4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145</v>
      </c>
      <c r="AU210" s="214" t="s">
        <v>84</v>
      </c>
      <c r="AV210" s="11" t="s">
        <v>84</v>
      </c>
      <c r="AW210" s="11" t="s">
        <v>38</v>
      </c>
      <c r="AX210" s="11" t="s">
        <v>80</v>
      </c>
      <c r="AY210" s="214" t="s">
        <v>133</v>
      </c>
    </row>
    <row r="211" spans="2:65" s="1" customFormat="1" ht="25.5" customHeight="1">
      <c r="B211" s="40"/>
      <c r="C211" s="191" t="s">
        <v>465</v>
      </c>
      <c r="D211" s="191" t="s">
        <v>135</v>
      </c>
      <c r="E211" s="192" t="s">
        <v>466</v>
      </c>
      <c r="F211" s="193" t="s">
        <v>467</v>
      </c>
      <c r="G211" s="194" t="s">
        <v>171</v>
      </c>
      <c r="H211" s="195">
        <v>415</v>
      </c>
      <c r="I211" s="196"/>
      <c r="J211" s="197">
        <f>ROUND(I211*H211,2)</f>
        <v>0</v>
      </c>
      <c r="K211" s="193" t="s">
        <v>139</v>
      </c>
      <c r="L211" s="60"/>
      <c r="M211" s="198" t="s">
        <v>23</v>
      </c>
      <c r="N211" s="199" t="s">
        <v>46</v>
      </c>
      <c r="O211" s="4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2" t="s">
        <v>140</v>
      </c>
      <c r="AT211" s="22" t="s">
        <v>135</v>
      </c>
      <c r="AU211" s="22" t="s">
        <v>84</v>
      </c>
      <c r="AY211" s="22" t="s">
        <v>133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80</v>
      </c>
      <c r="BK211" s="202">
        <f>ROUND(I211*H211,2)</f>
        <v>0</v>
      </c>
      <c r="BL211" s="22" t="s">
        <v>140</v>
      </c>
      <c r="BM211" s="22" t="s">
        <v>468</v>
      </c>
    </row>
    <row r="212" spans="2:65" s="1" customFormat="1" ht="38.25" customHeight="1">
      <c r="B212" s="40"/>
      <c r="C212" s="191" t="s">
        <v>469</v>
      </c>
      <c r="D212" s="191" t="s">
        <v>135</v>
      </c>
      <c r="E212" s="192" t="s">
        <v>470</v>
      </c>
      <c r="F212" s="193" t="s">
        <v>471</v>
      </c>
      <c r="G212" s="194" t="s">
        <v>171</v>
      </c>
      <c r="H212" s="195">
        <v>337</v>
      </c>
      <c r="I212" s="196"/>
      <c r="J212" s="197">
        <f>ROUND(I212*H212,2)</f>
        <v>0</v>
      </c>
      <c r="K212" s="193" t="s">
        <v>139</v>
      </c>
      <c r="L212" s="60"/>
      <c r="M212" s="198" t="s">
        <v>23</v>
      </c>
      <c r="N212" s="199" t="s">
        <v>46</v>
      </c>
      <c r="O212" s="41"/>
      <c r="P212" s="200">
        <f>O212*H212</f>
        <v>0</v>
      </c>
      <c r="Q212" s="200">
        <v>0.1554</v>
      </c>
      <c r="R212" s="200">
        <f>Q212*H212</f>
        <v>52.369800000000005</v>
      </c>
      <c r="S212" s="200">
        <v>0</v>
      </c>
      <c r="T212" s="201">
        <f>S212*H212</f>
        <v>0</v>
      </c>
      <c r="AR212" s="22" t="s">
        <v>140</v>
      </c>
      <c r="AT212" s="22" t="s">
        <v>135</v>
      </c>
      <c r="AU212" s="22" t="s">
        <v>84</v>
      </c>
      <c r="AY212" s="22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80</v>
      </c>
      <c r="BK212" s="202">
        <f>ROUND(I212*H212,2)</f>
        <v>0</v>
      </c>
      <c r="BL212" s="22" t="s">
        <v>140</v>
      </c>
      <c r="BM212" s="22" t="s">
        <v>472</v>
      </c>
    </row>
    <row r="213" spans="2:65" s="1" customFormat="1" ht="16.5" customHeight="1">
      <c r="B213" s="40"/>
      <c r="C213" s="226" t="s">
        <v>473</v>
      </c>
      <c r="D213" s="226" t="s">
        <v>248</v>
      </c>
      <c r="E213" s="227" t="s">
        <v>474</v>
      </c>
      <c r="F213" s="228" t="s">
        <v>475</v>
      </c>
      <c r="G213" s="229" t="s">
        <v>171</v>
      </c>
      <c r="H213" s="230">
        <v>340.37</v>
      </c>
      <c r="I213" s="231"/>
      <c r="J213" s="232">
        <f>ROUND(I213*H213,2)</f>
        <v>0</v>
      </c>
      <c r="K213" s="228" t="s">
        <v>139</v>
      </c>
      <c r="L213" s="233"/>
      <c r="M213" s="234" t="s">
        <v>23</v>
      </c>
      <c r="N213" s="235" t="s">
        <v>46</v>
      </c>
      <c r="O213" s="41"/>
      <c r="P213" s="200">
        <f>O213*H213</f>
        <v>0</v>
      </c>
      <c r="Q213" s="200">
        <v>0.085</v>
      </c>
      <c r="R213" s="200">
        <f>Q213*H213</f>
        <v>28.93145</v>
      </c>
      <c r="S213" s="200">
        <v>0</v>
      </c>
      <c r="T213" s="201">
        <f>S213*H213</f>
        <v>0</v>
      </c>
      <c r="AR213" s="22" t="s">
        <v>168</v>
      </c>
      <c r="AT213" s="22" t="s">
        <v>248</v>
      </c>
      <c r="AU213" s="22" t="s">
        <v>84</v>
      </c>
      <c r="AY213" s="22" t="s">
        <v>133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80</v>
      </c>
      <c r="BK213" s="202">
        <f>ROUND(I213*H213,2)</f>
        <v>0</v>
      </c>
      <c r="BL213" s="22" t="s">
        <v>140</v>
      </c>
      <c r="BM213" s="22" t="s">
        <v>476</v>
      </c>
    </row>
    <row r="214" spans="2:51" s="11" customFormat="1" ht="13.5">
      <c r="B214" s="203"/>
      <c r="C214" s="204"/>
      <c r="D214" s="205" t="s">
        <v>145</v>
      </c>
      <c r="E214" s="204"/>
      <c r="F214" s="207" t="s">
        <v>477</v>
      </c>
      <c r="G214" s="204"/>
      <c r="H214" s="208">
        <v>340.37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145</v>
      </c>
      <c r="AU214" s="214" t="s">
        <v>84</v>
      </c>
      <c r="AV214" s="11" t="s">
        <v>84</v>
      </c>
      <c r="AW214" s="11" t="s">
        <v>6</v>
      </c>
      <c r="AX214" s="11" t="s">
        <v>80</v>
      </c>
      <c r="AY214" s="214" t="s">
        <v>133</v>
      </c>
    </row>
    <row r="215" spans="2:65" s="1" customFormat="1" ht="16.5" customHeight="1">
      <c r="B215" s="40"/>
      <c r="C215" s="191" t="s">
        <v>478</v>
      </c>
      <c r="D215" s="191" t="s">
        <v>135</v>
      </c>
      <c r="E215" s="192" t="s">
        <v>479</v>
      </c>
      <c r="F215" s="193" t="s">
        <v>480</v>
      </c>
      <c r="G215" s="194" t="s">
        <v>138</v>
      </c>
      <c r="H215" s="195">
        <v>1323.9</v>
      </c>
      <c r="I215" s="196"/>
      <c r="J215" s="197">
        <f>ROUND(I215*H215,2)</f>
        <v>0</v>
      </c>
      <c r="K215" s="193" t="s">
        <v>139</v>
      </c>
      <c r="L215" s="60"/>
      <c r="M215" s="198" t="s">
        <v>23</v>
      </c>
      <c r="N215" s="199" t="s">
        <v>46</v>
      </c>
      <c r="O215" s="41"/>
      <c r="P215" s="200">
        <f>O215*H215</f>
        <v>0</v>
      </c>
      <c r="Q215" s="200">
        <v>0.01386</v>
      </c>
      <c r="R215" s="200">
        <f>Q215*H215</f>
        <v>18.349254000000002</v>
      </c>
      <c r="S215" s="200">
        <v>0</v>
      </c>
      <c r="T215" s="201">
        <f>S215*H215</f>
        <v>0</v>
      </c>
      <c r="AR215" s="22" t="s">
        <v>140</v>
      </c>
      <c r="AT215" s="22" t="s">
        <v>135</v>
      </c>
      <c r="AU215" s="22" t="s">
        <v>84</v>
      </c>
      <c r="AY215" s="22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80</v>
      </c>
      <c r="BK215" s="202">
        <f>ROUND(I215*H215,2)</f>
        <v>0</v>
      </c>
      <c r="BL215" s="22" t="s">
        <v>140</v>
      </c>
      <c r="BM215" s="22" t="s">
        <v>481</v>
      </c>
    </row>
    <row r="216" spans="2:65" s="1" customFormat="1" ht="38.25" customHeight="1">
      <c r="B216" s="40"/>
      <c r="C216" s="191" t="s">
        <v>482</v>
      </c>
      <c r="D216" s="191" t="s">
        <v>135</v>
      </c>
      <c r="E216" s="192" t="s">
        <v>483</v>
      </c>
      <c r="F216" s="193" t="s">
        <v>484</v>
      </c>
      <c r="G216" s="194" t="s">
        <v>171</v>
      </c>
      <c r="H216" s="195">
        <v>96</v>
      </c>
      <c r="I216" s="196"/>
      <c r="J216" s="197">
        <f>ROUND(I216*H216,2)</f>
        <v>0</v>
      </c>
      <c r="K216" s="193" t="s">
        <v>139</v>
      </c>
      <c r="L216" s="60"/>
      <c r="M216" s="198" t="s">
        <v>23</v>
      </c>
      <c r="N216" s="199" t="s">
        <v>46</v>
      </c>
      <c r="O216" s="41"/>
      <c r="P216" s="200">
        <f>O216*H216</f>
        <v>0</v>
      </c>
      <c r="Q216" s="200">
        <v>0.0006</v>
      </c>
      <c r="R216" s="200">
        <f>Q216*H216</f>
        <v>0.0576</v>
      </c>
      <c r="S216" s="200">
        <v>0</v>
      </c>
      <c r="T216" s="201">
        <f>S216*H216</f>
        <v>0</v>
      </c>
      <c r="AR216" s="22" t="s">
        <v>140</v>
      </c>
      <c r="AT216" s="22" t="s">
        <v>135</v>
      </c>
      <c r="AU216" s="22" t="s">
        <v>84</v>
      </c>
      <c r="AY216" s="22" t="s">
        <v>133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2" t="s">
        <v>80</v>
      </c>
      <c r="BK216" s="202">
        <f>ROUND(I216*H216,2)</f>
        <v>0</v>
      </c>
      <c r="BL216" s="22" t="s">
        <v>140</v>
      </c>
      <c r="BM216" s="22" t="s">
        <v>485</v>
      </c>
    </row>
    <row r="217" spans="2:65" s="1" customFormat="1" ht="25.5" customHeight="1">
      <c r="B217" s="40"/>
      <c r="C217" s="191" t="s">
        <v>486</v>
      </c>
      <c r="D217" s="191" t="s">
        <v>135</v>
      </c>
      <c r="E217" s="192" t="s">
        <v>487</v>
      </c>
      <c r="F217" s="193" t="s">
        <v>488</v>
      </c>
      <c r="G217" s="194" t="s">
        <v>171</v>
      </c>
      <c r="H217" s="195">
        <v>96</v>
      </c>
      <c r="I217" s="196"/>
      <c r="J217" s="197">
        <f>ROUND(I217*H217,2)</f>
        <v>0</v>
      </c>
      <c r="K217" s="193" t="s">
        <v>139</v>
      </c>
      <c r="L217" s="60"/>
      <c r="M217" s="198" t="s">
        <v>23</v>
      </c>
      <c r="N217" s="199" t="s">
        <v>46</v>
      </c>
      <c r="O217" s="4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2" t="s">
        <v>140</v>
      </c>
      <c r="AT217" s="22" t="s">
        <v>135</v>
      </c>
      <c r="AU217" s="22" t="s">
        <v>84</v>
      </c>
      <c r="AY217" s="22" t="s">
        <v>133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80</v>
      </c>
      <c r="BK217" s="202">
        <f>ROUND(I217*H217,2)</f>
        <v>0</v>
      </c>
      <c r="BL217" s="22" t="s">
        <v>140</v>
      </c>
      <c r="BM217" s="22" t="s">
        <v>489</v>
      </c>
    </row>
    <row r="218" spans="2:65" s="1" customFormat="1" ht="25.5" customHeight="1">
      <c r="B218" s="40"/>
      <c r="C218" s="191" t="s">
        <v>490</v>
      </c>
      <c r="D218" s="191" t="s">
        <v>135</v>
      </c>
      <c r="E218" s="192" t="s">
        <v>491</v>
      </c>
      <c r="F218" s="193" t="s">
        <v>492</v>
      </c>
      <c r="G218" s="194" t="s">
        <v>171</v>
      </c>
      <c r="H218" s="195">
        <v>258</v>
      </c>
      <c r="I218" s="196"/>
      <c r="J218" s="197">
        <f>ROUND(I218*H218,2)</f>
        <v>0</v>
      </c>
      <c r="K218" s="193" t="s">
        <v>139</v>
      </c>
      <c r="L218" s="60"/>
      <c r="M218" s="198" t="s">
        <v>23</v>
      </c>
      <c r="N218" s="199" t="s">
        <v>46</v>
      </c>
      <c r="O218" s="41"/>
      <c r="P218" s="200">
        <f>O218*H218</f>
        <v>0</v>
      </c>
      <c r="Q218" s="200">
        <v>0.00011</v>
      </c>
      <c r="R218" s="200">
        <f>Q218*H218</f>
        <v>0.028380000000000002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84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80</v>
      </c>
      <c r="BK218" s="202">
        <f>ROUND(I218*H218,2)</f>
        <v>0</v>
      </c>
      <c r="BL218" s="22" t="s">
        <v>140</v>
      </c>
      <c r="BM218" s="22" t="s">
        <v>493</v>
      </c>
    </row>
    <row r="219" spans="2:51" s="11" customFormat="1" ht="13.5">
      <c r="B219" s="203"/>
      <c r="C219" s="204"/>
      <c r="D219" s="205" t="s">
        <v>145</v>
      </c>
      <c r="E219" s="206" t="s">
        <v>23</v>
      </c>
      <c r="F219" s="207" t="s">
        <v>494</v>
      </c>
      <c r="G219" s="204"/>
      <c r="H219" s="208">
        <v>86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145</v>
      </c>
      <c r="AU219" s="214" t="s">
        <v>84</v>
      </c>
      <c r="AV219" s="11" t="s">
        <v>84</v>
      </c>
      <c r="AW219" s="11" t="s">
        <v>38</v>
      </c>
      <c r="AX219" s="11" t="s">
        <v>75</v>
      </c>
      <c r="AY219" s="214" t="s">
        <v>133</v>
      </c>
    </row>
    <row r="220" spans="2:51" s="11" customFormat="1" ht="13.5">
      <c r="B220" s="203"/>
      <c r="C220" s="204"/>
      <c r="D220" s="205" t="s">
        <v>145</v>
      </c>
      <c r="E220" s="206" t="s">
        <v>23</v>
      </c>
      <c r="F220" s="207" t="s">
        <v>495</v>
      </c>
      <c r="G220" s="204"/>
      <c r="H220" s="208">
        <v>172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145</v>
      </c>
      <c r="AU220" s="214" t="s">
        <v>84</v>
      </c>
      <c r="AV220" s="11" t="s">
        <v>84</v>
      </c>
      <c r="AW220" s="11" t="s">
        <v>38</v>
      </c>
      <c r="AX220" s="11" t="s">
        <v>75</v>
      </c>
      <c r="AY220" s="214" t="s">
        <v>133</v>
      </c>
    </row>
    <row r="221" spans="2:51" s="12" customFormat="1" ht="13.5">
      <c r="B221" s="215"/>
      <c r="C221" s="216"/>
      <c r="D221" s="205" t="s">
        <v>145</v>
      </c>
      <c r="E221" s="217" t="s">
        <v>23</v>
      </c>
      <c r="F221" s="218" t="s">
        <v>241</v>
      </c>
      <c r="G221" s="216"/>
      <c r="H221" s="219">
        <v>258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145</v>
      </c>
      <c r="AU221" s="225" t="s">
        <v>84</v>
      </c>
      <c r="AV221" s="12" t="s">
        <v>140</v>
      </c>
      <c r="AW221" s="12" t="s">
        <v>38</v>
      </c>
      <c r="AX221" s="12" t="s">
        <v>80</v>
      </c>
      <c r="AY221" s="225" t="s">
        <v>133</v>
      </c>
    </row>
    <row r="222" spans="2:65" s="1" customFormat="1" ht="25.5" customHeight="1">
      <c r="B222" s="40"/>
      <c r="C222" s="191" t="s">
        <v>496</v>
      </c>
      <c r="D222" s="191" t="s">
        <v>135</v>
      </c>
      <c r="E222" s="192" t="s">
        <v>497</v>
      </c>
      <c r="F222" s="193" t="s">
        <v>498</v>
      </c>
      <c r="G222" s="194" t="s">
        <v>171</v>
      </c>
      <c r="H222" s="195">
        <v>0.12</v>
      </c>
      <c r="I222" s="196"/>
      <c r="J222" s="197">
        <f>ROUND(I222*H222,2)</f>
        <v>0</v>
      </c>
      <c r="K222" s="193" t="s">
        <v>139</v>
      </c>
      <c r="L222" s="60"/>
      <c r="M222" s="198" t="s">
        <v>23</v>
      </c>
      <c r="N222" s="199" t="s">
        <v>46</v>
      </c>
      <c r="O222" s="41"/>
      <c r="P222" s="200">
        <f>O222*H222</f>
        <v>0</v>
      </c>
      <c r="Q222" s="200">
        <v>0.00334</v>
      </c>
      <c r="R222" s="200">
        <f>Q222*H222</f>
        <v>0.0004008</v>
      </c>
      <c r="S222" s="200">
        <v>0.159</v>
      </c>
      <c r="T222" s="201">
        <f>S222*H222</f>
        <v>0.01908</v>
      </c>
      <c r="AR222" s="22" t="s">
        <v>140</v>
      </c>
      <c r="AT222" s="22" t="s">
        <v>135</v>
      </c>
      <c r="AU222" s="22" t="s">
        <v>84</v>
      </c>
      <c r="AY222" s="22" t="s">
        <v>133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80</v>
      </c>
      <c r="BK222" s="202">
        <f>ROUND(I222*H222,2)</f>
        <v>0</v>
      </c>
      <c r="BL222" s="22" t="s">
        <v>140</v>
      </c>
      <c r="BM222" s="22" t="s">
        <v>499</v>
      </c>
    </row>
    <row r="223" spans="2:51" s="11" customFormat="1" ht="13.5">
      <c r="B223" s="203"/>
      <c r="C223" s="204"/>
      <c r="D223" s="205" t="s">
        <v>145</v>
      </c>
      <c r="E223" s="206" t="s">
        <v>23</v>
      </c>
      <c r="F223" s="207" t="s">
        <v>500</v>
      </c>
      <c r="G223" s="204"/>
      <c r="H223" s="208">
        <v>0.12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145</v>
      </c>
      <c r="AU223" s="214" t="s">
        <v>84</v>
      </c>
      <c r="AV223" s="11" t="s">
        <v>84</v>
      </c>
      <c r="AW223" s="11" t="s">
        <v>38</v>
      </c>
      <c r="AX223" s="11" t="s">
        <v>80</v>
      </c>
      <c r="AY223" s="214" t="s">
        <v>133</v>
      </c>
    </row>
    <row r="224" spans="2:63" s="10" customFormat="1" ht="29.85" customHeight="1">
      <c r="B224" s="175"/>
      <c r="C224" s="176"/>
      <c r="D224" s="177" t="s">
        <v>74</v>
      </c>
      <c r="E224" s="189" t="s">
        <v>501</v>
      </c>
      <c r="F224" s="189" t="s">
        <v>502</v>
      </c>
      <c r="G224" s="176"/>
      <c r="H224" s="176"/>
      <c r="I224" s="179"/>
      <c r="J224" s="190">
        <f>BK224</f>
        <v>0</v>
      </c>
      <c r="K224" s="176"/>
      <c r="L224" s="181"/>
      <c r="M224" s="182"/>
      <c r="N224" s="183"/>
      <c r="O224" s="183"/>
      <c r="P224" s="184">
        <f>SUM(P225:P234)</f>
        <v>0</v>
      </c>
      <c r="Q224" s="183"/>
      <c r="R224" s="184">
        <f>SUM(R225:R234)</f>
        <v>0</v>
      </c>
      <c r="S224" s="183"/>
      <c r="T224" s="185">
        <f>SUM(T225:T234)</f>
        <v>0</v>
      </c>
      <c r="AR224" s="186" t="s">
        <v>80</v>
      </c>
      <c r="AT224" s="187" t="s">
        <v>74</v>
      </c>
      <c r="AU224" s="187" t="s">
        <v>80</v>
      </c>
      <c r="AY224" s="186" t="s">
        <v>133</v>
      </c>
      <c r="BK224" s="188">
        <f>SUM(BK225:BK234)</f>
        <v>0</v>
      </c>
    </row>
    <row r="225" spans="2:65" s="1" customFormat="1" ht="25.5" customHeight="1">
      <c r="B225" s="40"/>
      <c r="C225" s="191" t="s">
        <v>503</v>
      </c>
      <c r="D225" s="191" t="s">
        <v>135</v>
      </c>
      <c r="E225" s="192" t="s">
        <v>504</v>
      </c>
      <c r="F225" s="193" t="s">
        <v>505</v>
      </c>
      <c r="G225" s="194" t="s">
        <v>232</v>
      </c>
      <c r="H225" s="195">
        <v>155.31</v>
      </c>
      <c r="I225" s="196"/>
      <c r="J225" s="197">
        <f>ROUND(I225*H225,2)</f>
        <v>0</v>
      </c>
      <c r="K225" s="193" t="s">
        <v>139</v>
      </c>
      <c r="L225" s="60"/>
      <c r="M225" s="198" t="s">
        <v>23</v>
      </c>
      <c r="N225" s="199" t="s">
        <v>46</v>
      </c>
      <c r="O225" s="4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2" t="s">
        <v>140</v>
      </c>
      <c r="AT225" s="22" t="s">
        <v>135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80</v>
      </c>
      <c r="BK225" s="202">
        <f>ROUND(I225*H225,2)</f>
        <v>0</v>
      </c>
      <c r="BL225" s="22" t="s">
        <v>140</v>
      </c>
      <c r="BM225" s="22" t="s">
        <v>506</v>
      </c>
    </row>
    <row r="226" spans="2:65" s="1" customFormat="1" ht="25.5" customHeight="1">
      <c r="B226" s="40"/>
      <c r="C226" s="191" t="s">
        <v>507</v>
      </c>
      <c r="D226" s="191" t="s">
        <v>135</v>
      </c>
      <c r="E226" s="192" t="s">
        <v>508</v>
      </c>
      <c r="F226" s="193" t="s">
        <v>509</v>
      </c>
      <c r="G226" s="194" t="s">
        <v>232</v>
      </c>
      <c r="H226" s="195">
        <v>1397.79</v>
      </c>
      <c r="I226" s="196"/>
      <c r="J226" s="197">
        <f>ROUND(I226*H226,2)</f>
        <v>0</v>
      </c>
      <c r="K226" s="193" t="s">
        <v>139</v>
      </c>
      <c r="L226" s="60"/>
      <c r="M226" s="198" t="s">
        <v>23</v>
      </c>
      <c r="N226" s="199" t="s">
        <v>46</v>
      </c>
      <c r="O226" s="4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2" t="s">
        <v>140</v>
      </c>
      <c r="AT226" s="22" t="s">
        <v>135</v>
      </c>
      <c r="AU226" s="22" t="s">
        <v>84</v>
      </c>
      <c r="AY226" s="22" t="s">
        <v>133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80</v>
      </c>
      <c r="BK226" s="202">
        <f>ROUND(I226*H226,2)</f>
        <v>0</v>
      </c>
      <c r="BL226" s="22" t="s">
        <v>140</v>
      </c>
      <c r="BM226" s="22" t="s">
        <v>510</v>
      </c>
    </row>
    <row r="227" spans="2:51" s="11" customFormat="1" ht="13.5">
      <c r="B227" s="203"/>
      <c r="C227" s="204"/>
      <c r="D227" s="205" t="s">
        <v>145</v>
      </c>
      <c r="E227" s="204"/>
      <c r="F227" s="207" t="s">
        <v>511</v>
      </c>
      <c r="G227" s="204"/>
      <c r="H227" s="208">
        <v>1397.79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145</v>
      </c>
      <c r="AU227" s="214" t="s">
        <v>84</v>
      </c>
      <c r="AV227" s="11" t="s">
        <v>84</v>
      </c>
      <c r="AW227" s="11" t="s">
        <v>6</v>
      </c>
      <c r="AX227" s="11" t="s">
        <v>80</v>
      </c>
      <c r="AY227" s="214" t="s">
        <v>133</v>
      </c>
    </row>
    <row r="228" spans="2:65" s="1" customFormat="1" ht="25.5" customHeight="1">
      <c r="B228" s="40"/>
      <c r="C228" s="191" t="s">
        <v>512</v>
      </c>
      <c r="D228" s="191" t="s">
        <v>135</v>
      </c>
      <c r="E228" s="192" t="s">
        <v>513</v>
      </c>
      <c r="F228" s="193" t="s">
        <v>514</v>
      </c>
      <c r="G228" s="194" t="s">
        <v>232</v>
      </c>
      <c r="H228" s="195">
        <v>411.458</v>
      </c>
      <c r="I228" s="196"/>
      <c r="J228" s="197">
        <f>ROUND(I228*H228,2)</f>
        <v>0</v>
      </c>
      <c r="K228" s="193" t="s">
        <v>139</v>
      </c>
      <c r="L228" s="60"/>
      <c r="M228" s="198" t="s">
        <v>23</v>
      </c>
      <c r="N228" s="199" t="s">
        <v>46</v>
      </c>
      <c r="O228" s="4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2" t="s">
        <v>140</v>
      </c>
      <c r="AT228" s="22" t="s">
        <v>135</v>
      </c>
      <c r="AU228" s="22" t="s">
        <v>84</v>
      </c>
      <c r="AY228" s="22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80</v>
      </c>
      <c r="BK228" s="202">
        <f>ROUND(I228*H228,2)</f>
        <v>0</v>
      </c>
      <c r="BL228" s="22" t="s">
        <v>140</v>
      </c>
      <c r="BM228" s="22" t="s">
        <v>515</v>
      </c>
    </row>
    <row r="229" spans="2:65" s="1" customFormat="1" ht="25.5" customHeight="1">
      <c r="B229" s="40"/>
      <c r="C229" s="191" t="s">
        <v>516</v>
      </c>
      <c r="D229" s="191" t="s">
        <v>135</v>
      </c>
      <c r="E229" s="192" t="s">
        <v>517</v>
      </c>
      <c r="F229" s="193" t="s">
        <v>509</v>
      </c>
      <c r="G229" s="194" t="s">
        <v>232</v>
      </c>
      <c r="H229" s="195">
        <v>3703.122</v>
      </c>
      <c r="I229" s="196"/>
      <c r="J229" s="197">
        <f>ROUND(I229*H229,2)</f>
        <v>0</v>
      </c>
      <c r="K229" s="193" t="s">
        <v>139</v>
      </c>
      <c r="L229" s="60"/>
      <c r="M229" s="198" t="s">
        <v>23</v>
      </c>
      <c r="N229" s="199" t="s">
        <v>46</v>
      </c>
      <c r="O229" s="4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140</v>
      </c>
      <c r="AT229" s="22" t="s">
        <v>135</v>
      </c>
      <c r="AU229" s="22" t="s">
        <v>84</v>
      </c>
      <c r="AY229" s="22" t="s">
        <v>133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80</v>
      </c>
      <c r="BK229" s="202">
        <f>ROUND(I229*H229,2)</f>
        <v>0</v>
      </c>
      <c r="BL229" s="22" t="s">
        <v>140</v>
      </c>
      <c r="BM229" s="22" t="s">
        <v>518</v>
      </c>
    </row>
    <row r="230" spans="2:51" s="11" customFormat="1" ht="13.5">
      <c r="B230" s="203"/>
      <c r="C230" s="204"/>
      <c r="D230" s="205" t="s">
        <v>145</v>
      </c>
      <c r="E230" s="204"/>
      <c r="F230" s="207" t="s">
        <v>519</v>
      </c>
      <c r="G230" s="204"/>
      <c r="H230" s="208">
        <v>3703.122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145</v>
      </c>
      <c r="AU230" s="214" t="s">
        <v>84</v>
      </c>
      <c r="AV230" s="11" t="s">
        <v>84</v>
      </c>
      <c r="AW230" s="11" t="s">
        <v>6</v>
      </c>
      <c r="AX230" s="11" t="s">
        <v>80</v>
      </c>
      <c r="AY230" s="214" t="s">
        <v>133</v>
      </c>
    </row>
    <row r="231" spans="2:65" s="1" customFormat="1" ht="16.5" customHeight="1">
      <c r="B231" s="40"/>
      <c r="C231" s="191" t="s">
        <v>520</v>
      </c>
      <c r="D231" s="191" t="s">
        <v>135</v>
      </c>
      <c r="E231" s="192" t="s">
        <v>521</v>
      </c>
      <c r="F231" s="193" t="s">
        <v>522</v>
      </c>
      <c r="G231" s="194" t="s">
        <v>232</v>
      </c>
      <c r="H231" s="195">
        <v>3.265</v>
      </c>
      <c r="I231" s="196"/>
      <c r="J231" s="197">
        <f>ROUND(I231*H231,2)</f>
        <v>0</v>
      </c>
      <c r="K231" s="193" t="s">
        <v>139</v>
      </c>
      <c r="L231" s="60"/>
      <c r="M231" s="198" t="s">
        <v>23</v>
      </c>
      <c r="N231" s="199" t="s">
        <v>46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2" t="s">
        <v>140</v>
      </c>
      <c r="AT231" s="22" t="s">
        <v>135</v>
      </c>
      <c r="AU231" s="22" t="s">
        <v>84</v>
      </c>
      <c r="AY231" s="22" t="s">
        <v>133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80</v>
      </c>
      <c r="BK231" s="202">
        <f>ROUND(I231*H231,2)</f>
        <v>0</v>
      </c>
      <c r="BL231" s="22" t="s">
        <v>140</v>
      </c>
      <c r="BM231" s="22" t="s">
        <v>523</v>
      </c>
    </row>
    <row r="232" spans="2:51" s="11" customFormat="1" ht="13.5">
      <c r="B232" s="203"/>
      <c r="C232" s="204"/>
      <c r="D232" s="205" t="s">
        <v>145</v>
      </c>
      <c r="E232" s="206" t="s">
        <v>23</v>
      </c>
      <c r="F232" s="207" t="s">
        <v>524</v>
      </c>
      <c r="G232" s="204"/>
      <c r="H232" s="208">
        <v>3.265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145</v>
      </c>
      <c r="AU232" s="214" t="s">
        <v>84</v>
      </c>
      <c r="AV232" s="11" t="s">
        <v>84</v>
      </c>
      <c r="AW232" s="11" t="s">
        <v>38</v>
      </c>
      <c r="AX232" s="11" t="s">
        <v>80</v>
      </c>
      <c r="AY232" s="214" t="s">
        <v>133</v>
      </c>
    </row>
    <row r="233" spans="2:65" s="1" customFormat="1" ht="16.5" customHeight="1">
      <c r="B233" s="40"/>
      <c r="C233" s="191" t="s">
        <v>525</v>
      </c>
      <c r="D233" s="191" t="s">
        <v>135</v>
      </c>
      <c r="E233" s="192" t="s">
        <v>526</v>
      </c>
      <c r="F233" s="193" t="s">
        <v>527</v>
      </c>
      <c r="G233" s="194" t="s">
        <v>232</v>
      </c>
      <c r="H233" s="195">
        <v>385.25</v>
      </c>
      <c r="I233" s="196"/>
      <c r="J233" s="197">
        <f>ROUND(I233*H233,2)</f>
        <v>0</v>
      </c>
      <c r="K233" s="193" t="s">
        <v>23</v>
      </c>
      <c r="L233" s="60"/>
      <c r="M233" s="198" t="s">
        <v>23</v>
      </c>
      <c r="N233" s="199" t="s">
        <v>46</v>
      </c>
      <c r="O233" s="4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2" t="s">
        <v>140</v>
      </c>
      <c r="AT233" s="22" t="s">
        <v>135</v>
      </c>
      <c r="AU233" s="22" t="s">
        <v>84</v>
      </c>
      <c r="AY233" s="22" t="s">
        <v>133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2" t="s">
        <v>80</v>
      </c>
      <c r="BK233" s="202">
        <f>ROUND(I233*H233,2)</f>
        <v>0</v>
      </c>
      <c r="BL233" s="22" t="s">
        <v>140</v>
      </c>
      <c r="BM233" s="22" t="s">
        <v>528</v>
      </c>
    </row>
    <row r="234" spans="2:65" s="1" customFormat="1" ht="25.5" customHeight="1">
      <c r="B234" s="40"/>
      <c r="C234" s="191" t="s">
        <v>529</v>
      </c>
      <c r="D234" s="191" t="s">
        <v>135</v>
      </c>
      <c r="E234" s="192" t="s">
        <v>530</v>
      </c>
      <c r="F234" s="193" t="s">
        <v>531</v>
      </c>
      <c r="G234" s="194" t="s">
        <v>232</v>
      </c>
      <c r="H234" s="195">
        <v>181.499</v>
      </c>
      <c r="I234" s="196"/>
      <c r="J234" s="197">
        <f>ROUND(I234*H234,2)</f>
        <v>0</v>
      </c>
      <c r="K234" s="193" t="s">
        <v>23</v>
      </c>
      <c r="L234" s="60"/>
      <c r="M234" s="198" t="s">
        <v>23</v>
      </c>
      <c r="N234" s="199" t="s">
        <v>46</v>
      </c>
      <c r="O234" s="4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2" t="s">
        <v>140</v>
      </c>
      <c r="AT234" s="22" t="s">
        <v>135</v>
      </c>
      <c r="AU234" s="22" t="s">
        <v>84</v>
      </c>
      <c r="AY234" s="22" t="s">
        <v>133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80</v>
      </c>
      <c r="BK234" s="202">
        <f>ROUND(I234*H234,2)</f>
        <v>0</v>
      </c>
      <c r="BL234" s="22" t="s">
        <v>140</v>
      </c>
      <c r="BM234" s="22" t="s">
        <v>532</v>
      </c>
    </row>
    <row r="235" spans="2:63" s="10" customFormat="1" ht="29.85" customHeight="1">
      <c r="B235" s="175"/>
      <c r="C235" s="176"/>
      <c r="D235" s="177" t="s">
        <v>74</v>
      </c>
      <c r="E235" s="189" t="s">
        <v>533</v>
      </c>
      <c r="F235" s="189" t="s">
        <v>534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P236</f>
        <v>0</v>
      </c>
      <c r="Q235" s="183"/>
      <c r="R235" s="184">
        <f>R236</f>
        <v>0</v>
      </c>
      <c r="S235" s="183"/>
      <c r="T235" s="185">
        <f>T236</f>
        <v>0</v>
      </c>
      <c r="AR235" s="186" t="s">
        <v>80</v>
      </c>
      <c r="AT235" s="187" t="s">
        <v>74</v>
      </c>
      <c r="AU235" s="187" t="s">
        <v>80</v>
      </c>
      <c r="AY235" s="186" t="s">
        <v>133</v>
      </c>
      <c r="BK235" s="188">
        <f>BK236</f>
        <v>0</v>
      </c>
    </row>
    <row r="236" spans="2:65" s="1" customFormat="1" ht="25.5" customHeight="1">
      <c r="B236" s="40"/>
      <c r="C236" s="191" t="s">
        <v>535</v>
      </c>
      <c r="D236" s="191" t="s">
        <v>135</v>
      </c>
      <c r="E236" s="192" t="s">
        <v>536</v>
      </c>
      <c r="F236" s="193" t="s">
        <v>537</v>
      </c>
      <c r="G236" s="194" t="s">
        <v>232</v>
      </c>
      <c r="H236" s="195">
        <v>212.794</v>
      </c>
      <c r="I236" s="196"/>
      <c r="J236" s="197">
        <f>ROUND(I236*H236,2)</f>
        <v>0</v>
      </c>
      <c r="K236" s="193" t="s">
        <v>139</v>
      </c>
      <c r="L236" s="60"/>
      <c r="M236" s="198" t="s">
        <v>23</v>
      </c>
      <c r="N236" s="199" t="s">
        <v>46</v>
      </c>
      <c r="O236" s="4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2" t="s">
        <v>140</v>
      </c>
      <c r="AT236" s="22" t="s">
        <v>135</v>
      </c>
      <c r="AU236" s="22" t="s">
        <v>84</v>
      </c>
      <c r="AY236" s="22" t="s">
        <v>133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80</v>
      </c>
      <c r="BK236" s="202">
        <f>ROUND(I236*H236,2)</f>
        <v>0</v>
      </c>
      <c r="BL236" s="22" t="s">
        <v>140</v>
      </c>
      <c r="BM236" s="22" t="s">
        <v>538</v>
      </c>
    </row>
    <row r="237" spans="2:63" s="10" customFormat="1" ht="37.35" customHeight="1">
      <c r="B237" s="175"/>
      <c r="C237" s="176"/>
      <c r="D237" s="177" t="s">
        <v>74</v>
      </c>
      <c r="E237" s="178" t="s">
        <v>539</v>
      </c>
      <c r="F237" s="178" t="s">
        <v>540</v>
      </c>
      <c r="G237" s="176"/>
      <c r="H237" s="176"/>
      <c r="I237" s="179"/>
      <c r="J237" s="180">
        <f>BK237</f>
        <v>0</v>
      </c>
      <c r="K237" s="176"/>
      <c r="L237" s="181"/>
      <c r="M237" s="182"/>
      <c r="N237" s="183"/>
      <c r="O237" s="183"/>
      <c r="P237" s="184">
        <f>P238</f>
        <v>0</v>
      </c>
      <c r="Q237" s="183"/>
      <c r="R237" s="184">
        <f>R238</f>
        <v>0.059724</v>
      </c>
      <c r="S237" s="183"/>
      <c r="T237" s="185">
        <f>T238</f>
        <v>0</v>
      </c>
      <c r="AR237" s="186" t="s">
        <v>84</v>
      </c>
      <c r="AT237" s="187" t="s">
        <v>74</v>
      </c>
      <c r="AU237" s="187" t="s">
        <v>75</v>
      </c>
      <c r="AY237" s="186" t="s">
        <v>133</v>
      </c>
      <c r="BK237" s="188">
        <f>BK238</f>
        <v>0</v>
      </c>
    </row>
    <row r="238" spans="2:63" s="10" customFormat="1" ht="19.9" customHeight="1">
      <c r="B238" s="175"/>
      <c r="C238" s="176"/>
      <c r="D238" s="177" t="s">
        <v>74</v>
      </c>
      <c r="E238" s="189" t="s">
        <v>541</v>
      </c>
      <c r="F238" s="189" t="s">
        <v>542</v>
      </c>
      <c r="G238" s="176"/>
      <c r="H238" s="176"/>
      <c r="I238" s="179"/>
      <c r="J238" s="190">
        <f>BK238</f>
        <v>0</v>
      </c>
      <c r="K238" s="176"/>
      <c r="L238" s="181"/>
      <c r="M238" s="182"/>
      <c r="N238" s="183"/>
      <c r="O238" s="183"/>
      <c r="P238" s="184">
        <f>P239</f>
        <v>0</v>
      </c>
      <c r="Q238" s="183"/>
      <c r="R238" s="184">
        <f>R239</f>
        <v>0.059724</v>
      </c>
      <c r="S238" s="183"/>
      <c r="T238" s="185">
        <f>T239</f>
        <v>0</v>
      </c>
      <c r="AR238" s="186" t="s">
        <v>84</v>
      </c>
      <c r="AT238" s="187" t="s">
        <v>74</v>
      </c>
      <c r="AU238" s="187" t="s">
        <v>80</v>
      </c>
      <c r="AY238" s="186" t="s">
        <v>133</v>
      </c>
      <c r="BK238" s="188">
        <f>BK239</f>
        <v>0</v>
      </c>
    </row>
    <row r="239" spans="2:65" s="1" customFormat="1" ht="38.25" customHeight="1">
      <c r="B239" s="40"/>
      <c r="C239" s="191" t="s">
        <v>543</v>
      </c>
      <c r="D239" s="191" t="s">
        <v>135</v>
      </c>
      <c r="E239" s="192" t="s">
        <v>544</v>
      </c>
      <c r="F239" s="193" t="s">
        <v>545</v>
      </c>
      <c r="G239" s="194" t="s">
        <v>138</v>
      </c>
      <c r="H239" s="195">
        <v>75.6</v>
      </c>
      <c r="I239" s="196"/>
      <c r="J239" s="197">
        <f>ROUND(I239*H239,2)</f>
        <v>0</v>
      </c>
      <c r="K239" s="193" t="s">
        <v>139</v>
      </c>
      <c r="L239" s="60"/>
      <c r="M239" s="198" t="s">
        <v>23</v>
      </c>
      <c r="N239" s="246" t="s">
        <v>46</v>
      </c>
      <c r="O239" s="247"/>
      <c r="P239" s="248">
        <f>O239*H239</f>
        <v>0</v>
      </c>
      <c r="Q239" s="248">
        <v>0.00079</v>
      </c>
      <c r="R239" s="248">
        <f>Q239*H239</f>
        <v>0.059724</v>
      </c>
      <c r="S239" s="248">
        <v>0</v>
      </c>
      <c r="T239" s="249">
        <f>S239*H239</f>
        <v>0</v>
      </c>
      <c r="AR239" s="22" t="s">
        <v>207</v>
      </c>
      <c r="AT239" s="22" t="s">
        <v>135</v>
      </c>
      <c r="AU239" s="22" t="s">
        <v>84</v>
      </c>
      <c r="AY239" s="22" t="s">
        <v>133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80</v>
      </c>
      <c r="BK239" s="202">
        <f>ROUND(I239*H239,2)</f>
        <v>0</v>
      </c>
      <c r="BL239" s="22" t="s">
        <v>207</v>
      </c>
      <c r="BM239" s="22" t="s">
        <v>546</v>
      </c>
    </row>
    <row r="240" spans="2:12" s="1" customFormat="1" ht="6.95" customHeight="1">
      <c r="B240" s="55"/>
      <c r="C240" s="56"/>
      <c r="D240" s="56"/>
      <c r="E240" s="56"/>
      <c r="F240" s="56"/>
      <c r="G240" s="56"/>
      <c r="H240" s="56"/>
      <c r="I240" s="138"/>
      <c r="J240" s="56"/>
      <c r="K240" s="56"/>
      <c r="L240" s="60"/>
    </row>
  </sheetData>
  <sheetProtection algorithmName="SHA-512" hashValue="xuGq5nXA+eL2KkNcPhICqTaN13RrG6grnrSkwKIEBgw3TzQt3JrrVGpsHoMK9VFINiopkgeVqZFj1GpWYmkVWQ==" saltValue="cUCh4Zjh96fglcvdOELVDqORjyR2OC0yybvig2M6+tPKEh7YplAvKtEm1HeB2iAMNT5gQ4Rs7xdYdhRb7duyaA==" spinCount="100000" sheet="1" objects="1" scenarios="1" formatColumns="0" formatRows="0" autoFilter="0"/>
  <autoFilter ref="C88:K23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90</v>
      </c>
      <c r="G1" s="301" t="s">
        <v>91</v>
      </c>
      <c r="H1" s="301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84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16.5" customHeight="1">
      <c r="B7" s="26"/>
      <c r="C7" s="27"/>
      <c r="D7" s="27"/>
      <c r="E7" s="293" t="str">
        <f>'Rekapitulace stavby'!K6</f>
        <v>Lovosice - Parkoviště Wolkerova P3</v>
      </c>
      <c r="F7" s="294"/>
      <c r="G7" s="294"/>
      <c r="H7" s="294"/>
      <c r="I7" s="116"/>
      <c r="J7" s="27"/>
      <c r="K7" s="29"/>
    </row>
    <row r="8" spans="2:11" s="1" customFormat="1" ht="13.5">
      <c r="B8" s="40"/>
      <c r="C8" s="41"/>
      <c r="D8" s="35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295" t="s">
        <v>547</v>
      </c>
      <c r="F9" s="296"/>
      <c r="G9" s="296"/>
      <c r="H9" s="296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5" t="s">
        <v>20</v>
      </c>
      <c r="E11" s="41"/>
      <c r="F11" s="33" t="s">
        <v>23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5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2. 5. 2018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23</v>
      </c>
      <c r="K14" s="44"/>
    </row>
    <row r="15" spans="2:11" s="1" customFormat="1" ht="18" customHeight="1">
      <c r="B15" s="40"/>
      <c r="C15" s="41"/>
      <c r="D15" s="41"/>
      <c r="E15" s="33" t="s">
        <v>32</v>
      </c>
      <c r="F15" s="41"/>
      <c r="G15" s="41"/>
      <c r="H15" s="41"/>
      <c r="I15" s="118" t="s">
        <v>33</v>
      </c>
      <c r="J15" s="33" t="s">
        <v>23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5" t="s">
        <v>34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33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5" t="s">
        <v>36</v>
      </c>
      <c r="E20" s="41"/>
      <c r="F20" s="41"/>
      <c r="G20" s="41"/>
      <c r="H20" s="41"/>
      <c r="I20" s="118" t="s">
        <v>31</v>
      </c>
      <c r="J20" s="33" t="s">
        <v>23</v>
      </c>
      <c r="K20" s="44"/>
    </row>
    <row r="21" spans="2:11" s="1" customFormat="1" ht="18" customHeight="1">
      <c r="B21" s="40"/>
      <c r="C21" s="41"/>
      <c r="D21" s="41"/>
      <c r="E21" s="33" t="s">
        <v>37</v>
      </c>
      <c r="F21" s="41"/>
      <c r="G21" s="41"/>
      <c r="H21" s="41"/>
      <c r="I21" s="118" t="s">
        <v>33</v>
      </c>
      <c r="J21" s="33" t="s">
        <v>23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5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262" t="s">
        <v>23</v>
      </c>
      <c r="F24" s="262"/>
      <c r="G24" s="262"/>
      <c r="H24" s="262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ROUND(SUM(BE93:BE140),2)</f>
        <v>0</v>
      </c>
      <c r="G30" s="41"/>
      <c r="H30" s="41"/>
      <c r="I30" s="130">
        <v>0.21</v>
      </c>
      <c r="J30" s="129">
        <f>ROUND(ROUND((SUM(BE93:BE140)),2)*I30,2)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ROUND(SUM(BF93:BF140),2)</f>
        <v>0</v>
      </c>
      <c r="G31" s="41"/>
      <c r="H31" s="41"/>
      <c r="I31" s="130">
        <v>0.15</v>
      </c>
      <c r="J31" s="129">
        <f>ROUND(ROUND((SUM(BF93:BF140)),2)*I31,2)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ROUND(SUM(BG93:BG140),2)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ROUND(SUM(BH93:BH140),2)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ROUND(SUM(BI93:BI140),2)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8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293" t="str">
        <f>E7</f>
        <v>Lovosice - Parkoviště Wolkerova P3</v>
      </c>
      <c r="F45" s="294"/>
      <c r="G45" s="294"/>
      <c r="H45" s="294"/>
      <c r="I45" s="117"/>
      <c r="J45" s="41"/>
      <c r="K45" s="44"/>
    </row>
    <row r="46" spans="2:11" s="1" customFormat="1" ht="14.45" customHeight="1">
      <c r="B46" s="40"/>
      <c r="C46" s="35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295" t="str">
        <f>E9</f>
        <v>2 - Rekonstrukce VO</v>
      </c>
      <c r="F47" s="296"/>
      <c r="G47" s="296"/>
      <c r="H47" s="296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Lovosice</v>
      </c>
      <c r="G49" s="41"/>
      <c r="H49" s="41"/>
      <c r="I49" s="118" t="s">
        <v>26</v>
      </c>
      <c r="J49" s="119" t="str">
        <f>IF(J12="","",J12)</f>
        <v>2. 5. 2018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5" t="s">
        <v>30</v>
      </c>
      <c r="D51" s="41"/>
      <c r="E51" s="41"/>
      <c r="F51" s="33" t="str">
        <f>E15</f>
        <v>Město Lovosice</v>
      </c>
      <c r="G51" s="41"/>
      <c r="H51" s="41"/>
      <c r="I51" s="118" t="s">
        <v>36</v>
      </c>
      <c r="J51" s="262" t="str">
        <f>E21</f>
        <v>B-PROJEKTY Teplice s.r.o.</v>
      </c>
      <c r="K51" s="44"/>
    </row>
    <row r="52" spans="2:11" s="1" customFormat="1" ht="14.45" customHeight="1">
      <c r="B52" s="40"/>
      <c r="C52" s="35" t="s">
        <v>34</v>
      </c>
      <c r="D52" s="41"/>
      <c r="E52" s="41"/>
      <c r="F52" s="33" t="str">
        <f>IF(E18="","",E18)</f>
        <v/>
      </c>
      <c r="G52" s="41"/>
      <c r="H52" s="41"/>
      <c r="I52" s="117"/>
      <c r="J52" s="297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J93</f>
        <v>0</v>
      </c>
      <c r="K56" s="44"/>
      <c r="AU56" s="22" t="s">
        <v>103</v>
      </c>
    </row>
    <row r="57" spans="2:11" s="7" customFormat="1" ht="24.95" customHeight="1">
      <c r="B57" s="148"/>
      <c r="C57" s="149"/>
      <c r="D57" s="150" t="s">
        <v>548</v>
      </c>
      <c r="E57" s="151"/>
      <c r="F57" s="151"/>
      <c r="G57" s="151"/>
      <c r="H57" s="151"/>
      <c r="I57" s="152"/>
      <c r="J57" s="153">
        <f>J94</f>
        <v>0</v>
      </c>
      <c r="K57" s="154"/>
    </row>
    <row r="58" spans="2:11" s="8" customFormat="1" ht="19.9" customHeight="1">
      <c r="B58" s="155"/>
      <c r="C58" s="156"/>
      <c r="D58" s="157" t="s">
        <v>549</v>
      </c>
      <c r="E58" s="158"/>
      <c r="F58" s="158"/>
      <c r="G58" s="158"/>
      <c r="H58" s="158"/>
      <c r="I58" s="159"/>
      <c r="J58" s="160">
        <f>J95</f>
        <v>0</v>
      </c>
      <c r="K58" s="161"/>
    </row>
    <row r="59" spans="2:11" s="7" customFormat="1" ht="24.95" customHeight="1">
      <c r="B59" s="148"/>
      <c r="C59" s="149"/>
      <c r="D59" s="150" t="s">
        <v>550</v>
      </c>
      <c r="E59" s="151"/>
      <c r="F59" s="151"/>
      <c r="G59" s="151"/>
      <c r="H59" s="151"/>
      <c r="I59" s="152"/>
      <c r="J59" s="153">
        <f>J103</f>
        <v>0</v>
      </c>
      <c r="K59" s="154"/>
    </row>
    <row r="60" spans="2:11" s="8" customFormat="1" ht="19.9" customHeight="1">
      <c r="B60" s="155"/>
      <c r="C60" s="156"/>
      <c r="D60" s="157" t="s">
        <v>551</v>
      </c>
      <c r="E60" s="158"/>
      <c r="F60" s="158"/>
      <c r="G60" s="158"/>
      <c r="H60" s="158"/>
      <c r="I60" s="159"/>
      <c r="J60" s="160">
        <f>J104</f>
        <v>0</v>
      </c>
      <c r="K60" s="161"/>
    </row>
    <row r="61" spans="2:11" s="8" customFormat="1" ht="19.9" customHeight="1">
      <c r="B61" s="155"/>
      <c r="C61" s="156"/>
      <c r="D61" s="157" t="s">
        <v>552</v>
      </c>
      <c r="E61" s="158"/>
      <c r="F61" s="158"/>
      <c r="G61" s="158"/>
      <c r="H61" s="158"/>
      <c r="I61" s="159"/>
      <c r="J61" s="160">
        <f>J108</f>
        <v>0</v>
      </c>
      <c r="K61" s="161"/>
    </row>
    <row r="62" spans="2:11" s="8" customFormat="1" ht="19.9" customHeight="1">
      <c r="B62" s="155"/>
      <c r="C62" s="156"/>
      <c r="D62" s="157" t="s">
        <v>553</v>
      </c>
      <c r="E62" s="158"/>
      <c r="F62" s="158"/>
      <c r="G62" s="158"/>
      <c r="H62" s="158"/>
      <c r="I62" s="159"/>
      <c r="J62" s="160">
        <f>J113</f>
        <v>0</v>
      </c>
      <c r="K62" s="161"/>
    </row>
    <row r="63" spans="2:11" s="8" customFormat="1" ht="19.9" customHeight="1">
      <c r="B63" s="155"/>
      <c r="C63" s="156"/>
      <c r="D63" s="157" t="s">
        <v>554</v>
      </c>
      <c r="E63" s="158"/>
      <c r="F63" s="158"/>
      <c r="G63" s="158"/>
      <c r="H63" s="158"/>
      <c r="I63" s="159"/>
      <c r="J63" s="160">
        <f>J117</f>
        <v>0</v>
      </c>
      <c r="K63" s="161"/>
    </row>
    <row r="64" spans="2:11" s="7" customFormat="1" ht="24.95" customHeight="1">
      <c r="B64" s="148"/>
      <c r="C64" s="149"/>
      <c r="D64" s="150" t="s">
        <v>555</v>
      </c>
      <c r="E64" s="151"/>
      <c r="F64" s="151"/>
      <c r="G64" s="151"/>
      <c r="H64" s="151"/>
      <c r="I64" s="152"/>
      <c r="J64" s="153">
        <f>J121</f>
        <v>0</v>
      </c>
      <c r="K64" s="154"/>
    </row>
    <row r="65" spans="2:11" s="8" customFormat="1" ht="19.9" customHeight="1">
      <c r="B65" s="155"/>
      <c r="C65" s="156"/>
      <c r="D65" s="157" t="s">
        <v>556</v>
      </c>
      <c r="E65" s="158"/>
      <c r="F65" s="158"/>
      <c r="G65" s="158"/>
      <c r="H65" s="158"/>
      <c r="I65" s="159"/>
      <c r="J65" s="160">
        <f>J122</f>
        <v>0</v>
      </c>
      <c r="K65" s="161"/>
    </row>
    <row r="66" spans="2:11" s="8" customFormat="1" ht="19.9" customHeight="1">
      <c r="B66" s="155"/>
      <c r="C66" s="156"/>
      <c r="D66" s="157" t="s">
        <v>557</v>
      </c>
      <c r="E66" s="158"/>
      <c r="F66" s="158"/>
      <c r="G66" s="158"/>
      <c r="H66" s="158"/>
      <c r="I66" s="159"/>
      <c r="J66" s="160">
        <f>J124</f>
        <v>0</v>
      </c>
      <c r="K66" s="161"/>
    </row>
    <row r="67" spans="2:11" s="8" customFormat="1" ht="19.9" customHeight="1">
      <c r="B67" s="155"/>
      <c r="C67" s="156"/>
      <c r="D67" s="157" t="s">
        <v>558</v>
      </c>
      <c r="E67" s="158"/>
      <c r="F67" s="158"/>
      <c r="G67" s="158"/>
      <c r="H67" s="158"/>
      <c r="I67" s="159"/>
      <c r="J67" s="160">
        <f>J126</f>
        <v>0</v>
      </c>
      <c r="K67" s="161"/>
    </row>
    <row r="68" spans="2:11" s="8" customFormat="1" ht="19.9" customHeight="1">
      <c r="B68" s="155"/>
      <c r="C68" s="156"/>
      <c r="D68" s="157" t="s">
        <v>559</v>
      </c>
      <c r="E68" s="158"/>
      <c r="F68" s="158"/>
      <c r="G68" s="158"/>
      <c r="H68" s="158"/>
      <c r="I68" s="159"/>
      <c r="J68" s="160">
        <f>J128</f>
        <v>0</v>
      </c>
      <c r="K68" s="161"/>
    </row>
    <row r="69" spans="2:11" s="8" customFormat="1" ht="19.9" customHeight="1">
      <c r="B69" s="155"/>
      <c r="C69" s="156"/>
      <c r="D69" s="157" t="s">
        <v>560</v>
      </c>
      <c r="E69" s="158"/>
      <c r="F69" s="158"/>
      <c r="G69" s="158"/>
      <c r="H69" s="158"/>
      <c r="I69" s="159"/>
      <c r="J69" s="160">
        <f>J130</f>
        <v>0</v>
      </c>
      <c r="K69" s="161"/>
    </row>
    <row r="70" spans="2:11" s="8" customFormat="1" ht="19.9" customHeight="1">
      <c r="B70" s="155"/>
      <c r="C70" s="156"/>
      <c r="D70" s="157" t="s">
        <v>561</v>
      </c>
      <c r="E70" s="158"/>
      <c r="F70" s="158"/>
      <c r="G70" s="158"/>
      <c r="H70" s="158"/>
      <c r="I70" s="159"/>
      <c r="J70" s="160">
        <f>J132</f>
        <v>0</v>
      </c>
      <c r="K70" s="161"/>
    </row>
    <row r="71" spans="2:11" s="8" customFormat="1" ht="19.9" customHeight="1">
      <c r="B71" s="155"/>
      <c r="C71" s="156"/>
      <c r="D71" s="157" t="s">
        <v>562</v>
      </c>
      <c r="E71" s="158"/>
      <c r="F71" s="158"/>
      <c r="G71" s="158"/>
      <c r="H71" s="158"/>
      <c r="I71" s="159"/>
      <c r="J71" s="160">
        <f>J134</f>
        <v>0</v>
      </c>
      <c r="K71" s="161"/>
    </row>
    <row r="72" spans="2:11" s="8" customFormat="1" ht="19.9" customHeight="1">
      <c r="B72" s="155"/>
      <c r="C72" s="156"/>
      <c r="D72" s="157" t="s">
        <v>563</v>
      </c>
      <c r="E72" s="158"/>
      <c r="F72" s="158"/>
      <c r="G72" s="158"/>
      <c r="H72" s="158"/>
      <c r="I72" s="159"/>
      <c r="J72" s="160">
        <f>J136</f>
        <v>0</v>
      </c>
      <c r="K72" s="161"/>
    </row>
    <row r="73" spans="2:11" s="8" customFormat="1" ht="19.9" customHeight="1">
      <c r="B73" s="155"/>
      <c r="C73" s="156"/>
      <c r="D73" s="157" t="s">
        <v>564</v>
      </c>
      <c r="E73" s="158"/>
      <c r="F73" s="158"/>
      <c r="G73" s="158"/>
      <c r="H73" s="158"/>
      <c r="I73" s="159"/>
      <c r="J73" s="160">
        <f>J139</f>
        <v>0</v>
      </c>
      <c r="K73" s="161"/>
    </row>
    <row r="74" spans="2:11" s="1" customFormat="1" ht="21.75" customHeight="1">
      <c r="B74" s="40"/>
      <c r="C74" s="41"/>
      <c r="D74" s="41"/>
      <c r="E74" s="41"/>
      <c r="F74" s="41"/>
      <c r="G74" s="41"/>
      <c r="H74" s="41"/>
      <c r="I74" s="117"/>
      <c r="J74" s="41"/>
      <c r="K74" s="44"/>
    </row>
    <row r="75" spans="2:11" s="1" customFormat="1" ht="6.95" customHeight="1">
      <c r="B75" s="55"/>
      <c r="C75" s="56"/>
      <c r="D75" s="56"/>
      <c r="E75" s="56"/>
      <c r="F75" s="56"/>
      <c r="G75" s="56"/>
      <c r="H75" s="56"/>
      <c r="I75" s="138"/>
      <c r="J75" s="56"/>
      <c r="K75" s="57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41"/>
      <c r="J79" s="59"/>
      <c r="K79" s="59"/>
      <c r="L79" s="60"/>
    </row>
    <row r="80" spans="2:12" s="1" customFormat="1" ht="36.95" customHeight="1">
      <c r="B80" s="40"/>
      <c r="C80" s="61" t="s">
        <v>117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4.45" customHeight="1">
      <c r="B82" s="40"/>
      <c r="C82" s="64" t="s">
        <v>18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6.5" customHeight="1">
      <c r="B83" s="40"/>
      <c r="C83" s="62"/>
      <c r="D83" s="62"/>
      <c r="E83" s="298" t="str">
        <f>E7</f>
        <v>Lovosice - Parkoviště Wolkerova P3</v>
      </c>
      <c r="F83" s="299"/>
      <c r="G83" s="299"/>
      <c r="H83" s="299"/>
      <c r="I83" s="162"/>
      <c r="J83" s="62"/>
      <c r="K83" s="62"/>
      <c r="L83" s="60"/>
    </row>
    <row r="84" spans="2:12" s="1" customFormat="1" ht="14.45" customHeight="1">
      <c r="B84" s="40"/>
      <c r="C84" s="64" t="s">
        <v>96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7.25" customHeight="1">
      <c r="B85" s="40"/>
      <c r="C85" s="62"/>
      <c r="D85" s="62"/>
      <c r="E85" s="273" t="str">
        <f>E9</f>
        <v>2 - Rekonstrukce VO</v>
      </c>
      <c r="F85" s="300"/>
      <c r="G85" s="300"/>
      <c r="H85" s="300"/>
      <c r="I85" s="162"/>
      <c r="J85" s="62"/>
      <c r="K85" s="62"/>
      <c r="L85" s="60"/>
    </row>
    <row r="86" spans="2:12" s="1" customFormat="1" ht="6.9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18" customHeight="1">
      <c r="B87" s="40"/>
      <c r="C87" s="64" t="s">
        <v>24</v>
      </c>
      <c r="D87" s="62"/>
      <c r="E87" s="62"/>
      <c r="F87" s="163" t="str">
        <f>F12</f>
        <v>Lovosice</v>
      </c>
      <c r="G87" s="62"/>
      <c r="H87" s="62"/>
      <c r="I87" s="164" t="s">
        <v>26</v>
      </c>
      <c r="J87" s="72" t="str">
        <f>IF(J12="","",J12)</f>
        <v>2. 5. 2018</v>
      </c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13.5">
      <c r="B89" s="40"/>
      <c r="C89" s="64" t="s">
        <v>30</v>
      </c>
      <c r="D89" s="62"/>
      <c r="E89" s="62"/>
      <c r="F89" s="163" t="str">
        <f>E15</f>
        <v>Město Lovosice</v>
      </c>
      <c r="G89" s="62"/>
      <c r="H89" s="62"/>
      <c r="I89" s="164" t="s">
        <v>36</v>
      </c>
      <c r="J89" s="163" t="str">
        <f>E21</f>
        <v>B-PROJEKTY Teplice s.r.o.</v>
      </c>
      <c r="K89" s="62"/>
      <c r="L89" s="60"/>
    </row>
    <row r="90" spans="2:12" s="1" customFormat="1" ht="14.45" customHeight="1">
      <c r="B90" s="40"/>
      <c r="C90" s="64" t="s">
        <v>34</v>
      </c>
      <c r="D90" s="62"/>
      <c r="E90" s="62"/>
      <c r="F90" s="163" t="str">
        <f>IF(E18="","",E18)</f>
        <v/>
      </c>
      <c r="G90" s="62"/>
      <c r="H90" s="62"/>
      <c r="I90" s="162"/>
      <c r="J90" s="62"/>
      <c r="K90" s="62"/>
      <c r="L90" s="60"/>
    </row>
    <row r="91" spans="2:12" s="1" customFormat="1" ht="10.35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20" s="9" customFormat="1" ht="29.25" customHeight="1">
      <c r="B92" s="165"/>
      <c r="C92" s="166" t="s">
        <v>118</v>
      </c>
      <c r="D92" s="167" t="s">
        <v>60</v>
      </c>
      <c r="E92" s="167" t="s">
        <v>56</v>
      </c>
      <c r="F92" s="167" t="s">
        <v>119</v>
      </c>
      <c r="G92" s="167" t="s">
        <v>120</v>
      </c>
      <c r="H92" s="167" t="s">
        <v>121</v>
      </c>
      <c r="I92" s="168" t="s">
        <v>122</v>
      </c>
      <c r="J92" s="167" t="s">
        <v>101</v>
      </c>
      <c r="K92" s="169" t="s">
        <v>123</v>
      </c>
      <c r="L92" s="170"/>
      <c r="M92" s="80" t="s">
        <v>124</v>
      </c>
      <c r="N92" s="81" t="s">
        <v>45</v>
      </c>
      <c r="O92" s="81" t="s">
        <v>125</v>
      </c>
      <c r="P92" s="81" t="s">
        <v>126</v>
      </c>
      <c r="Q92" s="81" t="s">
        <v>127</v>
      </c>
      <c r="R92" s="81" t="s">
        <v>128</v>
      </c>
      <c r="S92" s="81" t="s">
        <v>129</v>
      </c>
      <c r="T92" s="82" t="s">
        <v>130</v>
      </c>
    </row>
    <row r="93" spans="2:63" s="1" customFormat="1" ht="29.25" customHeight="1">
      <c r="B93" s="40"/>
      <c r="C93" s="86" t="s">
        <v>102</v>
      </c>
      <c r="D93" s="62"/>
      <c r="E93" s="62"/>
      <c r="F93" s="62"/>
      <c r="G93" s="62"/>
      <c r="H93" s="62"/>
      <c r="I93" s="162"/>
      <c r="J93" s="171">
        <f>BK93</f>
        <v>0</v>
      </c>
      <c r="K93" s="62"/>
      <c r="L93" s="60"/>
      <c r="M93" s="83"/>
      <c r="N93" s="84"/>
      <c r="O93" s="84"/>
      <c r="P93" s="172">
        <f>P94+P103+P121</f>
        <v>0</v>
      </c>
      <c r="Q93" s="84"/>
      <c r="R93" s="172">
        <f>R94+R103+R121</f>
        <v>0</v>
      </c>
      <c r="S93" s="84"/>
      <c r="T93" s="173">
        <f>T94+T103+T121</f>
        <v>0</v>
      </c>
      <c r="AT93" s="22" t="s">
        <v>74</v>
      </c>
      <c r="AU93" s="22" t="s">
        <v>103</v>
      </c>
      <c r="BK93" s="174">
        <f>BK94+BK103+BK121</f>
        <v>0</v>
      </c>
    </row>
    <row r="94" spans="2:63" s="10" customFormat="1" ht="37.35" customHeight="1">
      <c r="B94" s="175"/>
      <c r="C94" s="176"/>
      <c r="D94" s="177" t="s">
        <v>74</v>
      </c>
      <c r="E94" s="178" t="s">
        <v>565</v>
      </c>
      <c r="F94" s="178" t="s">
        <v>566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</f>
        <v>0</v>
      </c>
      <c r="Q94" s="183"/>
      <c r="R94" s="184">
        <f>R95</f>
        <v>0</v>
      </c>
      <c r="S94" s="183"/>
      <c r="T94" s="185">
        <f>T95</f>
        <v>0</v>
      </c>
      <c r="AR94" s="186" t="s">
        <v>140</v>
      </c>
      <c r="AT94" s="187" t="s">
        <v>74</v>
      </c>
      <c r="AU94" s="187" t="s">
        <v>75</v>
      </c>
      <c r="AY94" s="186" t="s">
        <v>133</v>
      </c>
      <c r="BK94" s="188">
        <f>BK95</f>
        <v>0</v>
      </c>
    </row>
    <row r="95" spans="2:63" s="10" customFormat="1" ht="19.9" customHeight="1">
      <c r="B95" s="175"/>
      <c r="C95" s="176"/>
      <c r="D95" s="177" t="s">
        <v>74</v>
      </c>
      <c r="E95" s="189" t="s">
        <v>567</v>
      </c>
      <c r="F95" s="189" t="s">
        <v>568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SUM(P96:P102)</f>
        <v>0</v>
      </c>
      <c r="Q95" s="183"/>
      <c r="R95" s="184">
        <f>SUM(R96:R102)</f>
        <v>0</v>
      </c>
      <c r="S95" s="183"/>
      <c r="T95" s="185">
        <f>SUM(T96:T102)</f>
        <v>0</v>
      </c>
      <c r="AR95" s="186" t="s">
        <v>140</v>
      </c>
      <c r="AT95" s="187" t="s">
        <v>74</v>
      </c>
      <c r="AU95" s="187" t="s">
        <v>80</v>
      </c>
      <c r="AY95" s="186" t="s">
        <v>133</v>
      </c>
      <c r="BK95" s="188">
        <f>SUM(BK96:BK102)</f>
        <v>0</v>
      </c>
    </row>
    <row r="96" spans="2:65" s="1" customFormat="1" ht="16.5" customHeight="1">
      <c r="B96" s="40"/>
      <c r="C96" s="191" t="s">
        <v>80</v>
      </c>
      <c r="D96" s="191" t="s">
        <v>135</v>
      </c>
      <c r="E96" s="192" t="s">
        <v>569</v>
      </c>
      <c r="F96" s="193" t="s">
        <v>570</v>
      </c>
      <c r="G96" s="194" t="s">
        <v>571</v>
      </c>
      <c r="H96" s="195">
        <v>8</v>
      </c>
      <c r="I96" s="196"/>
      <c r="J96" s="197">
        <f>ROUND(I96*H96,2)</f>
        <v>0</v>
      </c>
      <c r="K96" s="193" t="s">
        <v>572</v>
      </c>
      <c r="L96" s="60"/>
      <c r="M96" s="198" t="s">
        <v>23</v>
      </c>
      <c r="N96" s="199" t="s">
        <v>46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573</v>
      </c>
      <c r="AT96" s="22" t="s">
        <v>135</v>
      </c>
      <c r="AU96" s="22" t="s">
        <v>84</v>
      </c>
      <c r="AY96" s="22" t="s">
        <v>133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80</v>
      </c>
      <c r="BK96" s="202">
        <f>ROUND(I96*H96,2)</f>
        <v>0</v>
      </c>
      <c r="BL96" s="22" t="s">
        <v>573</v>
      </c>
      <c r="BM96" s="22" t="s">
        <v>84</v>
      </c>
    </row>
    <row r="97" spans="2:65" s="1" customFormat="1" ht="16.5" customHeight="1">
      <c r="B97" s="40"/>
      <c r="C97" s="191" t="s">
        <v>84</v>
      </c>
      <c r="D97" s="191" t="s">
        <v>135</v>
      </c>
      <c r="E97" s="192" t="s">
        <v>574</v>
      </c>
      <c r="F97" s="193" t="s">
        <v>575</v>
      </c>
      <c r="G97" s="194" t="s">
        <v>576</v>
      </c>
      <c r="H97" s="195">
        <v>4</v>
      </c>
      <c r="I97" s="196"/>
      <c r="J97" s="197">
        <f>ROUND(I97*H97,2)</f>
        <v>0</v>
      </c>
      <c r="K97" s="193" t="s">
        <v>577</v>
      </c>
      <c r="L97" s="60"/>
      <c r="M97" s="198" t="s">
        <v>23</v>
      </c>
      <c r="N97" s="199" t="s">
        <v>46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573</v>
      </c>
      <c r="AT97" s="22" t="s">
        <v>135</v>
      </c>
      <c r="AU97" s="22" t="s">
        <v>84</v>
      </c>
      <c r="AY97" s="22" t="s">
        <v>133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80</v>
      </c>
      <c r="BK97" s="202">
        <f>ROUND(I97*H97,2)</f>
        <v>0</v>
      </c>
      <c r="BL97" s="22" t="s">
        <v>573</v>
      </c>
      <c r="BM97" s="22" t="s">
        <v>140</v>
      </c>
    </row>
    <row r="98" spans="2:65" s="1" customFormat="1" ht="16.5" customHeight="1">
      <c r="B98" s="40"/>
      <c r="C98" s="226" t="s">
        <v>147</v>
      </c>
      <c r="D98" s="226" t="s">
        <v>248</v>
      </c>
      <c r="E98" s="227" t="s">
        <v>578</v>
      </c>
      <c r="F98" s="228" t="s">
        <v>579</v>
      </c>
      <c r="G98" s="229" t="s">
        <v>580</v>
      </c>
      <c r="H98" s="230">
        <v>4</v>
      </c>
      <c r="I98" s="231"/>
      <c r="J98" s="232">
        <f>ROUND(I98*H98,2)</f>
        <v>0</v>
      </c>
      <c r="K98" s="228" t="s">
        <v>577</v>
      </c>
      <c r="L98" s="233"/>
      <c r="M98" s="234" t="s">
        <v>23</v>
      </c>
      <c r="N98" s="235" t="s">
        <v>46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573</v>
      </c>
      <c r="AT98" s="22" t="s">
        <v>248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80</v>
      </c>
      <c r="BK98" s="202">
        <f>ROUND(I98*H98,2)</f>
        <v>0</v>
      </c>
      <c r="BL98" s="22" t="s">
        <v>573</v>
      </c>
      <c r="BM98" s="22" t="s">
        <v>159</v>
      </c>
    </row>
    <row r="99" spans="2:47" s="1" customFormat="1" ht="27">
      <c r="B99" s="40"/>
      <c r="C99" s="62"/>
      <c r="D99" s="205" t="s">
        <v>581</v>
      </c>
      <c r="E99" s="62"/>
      <c r="F99" s="250" t="s">
        <v>582</v>
      </c>
      <c r="G99" s="62"/>
      <c r="H99" s="62"/>
      <c r="I99" s="162"/>
      <c r="J99" s="62"/>
      <c r="K99" s="62"/>
      <c r="L99" s="60"/>
      <c r="M99" s="251"/>
      <c r="N99" s="41"/>
      <c r="O99" s="41"/>
      <c r="P99" s="41"/>
      <c r="Q99" s="41"/>
      <c r="R99" s="41"/>
      <c r="S99" s="41"/>
      <c r="T99" s="77"/>
      <c r="AT99" s="22" t="s">
        <v>581</v>
      </c>
      <c r="AU99" s="22" t="s">
        <v>84</v>
      </c>
    </row>
    <row r="100" spans="2:65" s="1" customFormat="1" ht="16.5" customHeight="1">
      <c r="B100" s="40"/>
      <c r="C100" s="226" t="s">
        <v>140</v>
      </c>
      <c r="D100" s="226" t="s">
        <v>248</v>
      </c>
      <c r="E100" s="227" t="s">
        <v>583</v>
      </c>
      <c r="F100" s="228" t="s">
        <v>584</v>
      </c>
      <c r="G100" s="229" t="s">
        <v>357</v>
      </c>
      <c r="H100" s="230">
        <v>4</v>
      </c>
      <c r="I100" s="231"/>
      <c r="J100" s="232">
        <f>ROUND(I100*H100,2)</f>
        <v>0</v>
      </c>
      <c r="K100" s="228" t="s">
        <v>572</v>
      </c>
      <c r="L100" s="233"/>
      <c r="M100" s="234" t="s">
        <v>23</v>
      </c>
      <c r="N100" s="235" t="s">
        <v>46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573</v>
      </c>
      <c r="AT100" s="22" t="s">
        <v>248</v>
      </c>
      <c r="AU100" s="22" t="s">
        <v>84</v>
      </c>
      <c r="AY100" s="22" t="s">
        <v>133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80</v>
      </c>
      <c r="BK100" s="202">
        <f>ROUND(I100*H100,2)</f>
        <v>0</v>
      </c>
      <c r="BL100" s="22" t="s">
        <v>573</v>
      </c>
      <c r="BM100" s="22" t="s">
        <v>168</v>
      </c>
    </row>
    <row r="101" spans="2:65" s="1" customFormat="1" ht="63.75" customHeight="1">
      <c r="B101" s="40"/>
      <c r="C101" s="226" t="s">
        <v>155</v>
      </c>
      <c r="D101" s="226" t="s">
        <v>248</v>
      </c>
      <c r="E101" s="227" t="s">
        <v>585</v>
      </c>
      <c r="F101" s="228" t="s">
        <v>586</v>
      </c>
      <c r="G101" s="229" t="s">
        <v>171</v>
      </c>
      <c r="H101" s="230">
        <v>104</v>
      </c>
      <c r="I101" s="231"/>
      <c r="J101" s="232">
        <f>ROUND(I101*H101,2)</f>
        <v>0</v>
      </c>
      <c r="K101" s="228" t="s">
        <v>572</v>
      </c>
      <c r="L101" s="233"/>
      <c r="M101" s="234" t="s">
        <v>23</v>
      </c>
      <c r="N101" s="235" t="s">
        <v>46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573</v>
      </c>
      <c r="AT101" s="22" t="s">
        <v>248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573</v>
      </c>
      <c r="BM101" s="22" t="s">
        <v>179</v>
      </c>
    </row>
    <row r="102" spans="2:65" s="1" customFormat="1" ht="16.5" customHeight="1">
      <c r="B102" s="40"/>
      <c r="C102" s="191" t="s">
        <v>159</v>
      </c>
      <c r="D102" s="191" t="s">
        <v>135</v>
      </c>
      <c r="E102" s="192" t="s">
        <v>587</v>
      </c>
      <c r="F102" s="193" t="s">
        <v>588</v>
      </c>
      <c r="G102" s="194" t="s">
        <v>580</v>
      </c>
      <c r="H102" s="195">
        <v>8</v>
      </c>
      <c r="I102" s="196"/>
      <c r="J102" s="197">
        <f>ROUND(I102*H102,2)</f>
        <v>0</v>
      </c>
      <c r="K102" s="193" t="s">
        <v>577</v>
      </c>
      <c r="L102" s="60"/>
      <c r="M102" s="198" t="s">
        <v>23</v>
      </c>
      <c r="N102" s="199" t="s">
        <v>46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589</v>
      </c>
      <c r="AT102" s="22" t="s">
        <v>135</v>
      </c>
      <c r="AU102" s="22" t="s">
        <v>84</v>
      </c>
      <c r="AY102" s="22" t="s">
        <v>133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589</v>
      </c>
      <c r="BM102" s="22" t="s">
        <v>188</v>
      </c>
    </row>
    <row r="103" spans="2:63" s="10" customFormat="1" ht="37.35" customHeight="1">
      <c r="B103" s="175"/>
      <c r="C103" s="176"/>
      <c r="D103" s="177" t="s">
        <v>74</v>
      </c>
      <c r="E103" s="178" t="s">
        <v>590</v>
      </c>
      <c r="F103" s="178" t="s">
        <v>591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P104+P108+P113+P117</f>
        <v>0</v>
      </c>
      <c r="Q103" s="183"/>
      <c r="R103" s="184">
        <f>R104+R108+R113+R117</f>
        <v>0</v>
      </c>
      <c r="S103" s="183"/>
      <c r="T103" s="185">
        <f>T104+T108+T113+T117</f>
        <v>0</v>
      </c>
      <c r="AR103" s="186" t="s">
        <v>147</v>
      </c>
      <c r="AT103" s="187" t="s">
        <v>74</v>
      </c>
      <c r="AU103" s="187" t="s">
        <v>75</v>
      </c>
      <c r="AY103" s="186" t="s">
        <v>133</v>
      </c>
      <c r="BK103" s="188">
        <f>BK104+BK108+BK113+BK117</f>
        <v>0</v>
      </c>
    </row>
    <row r="104" spans="2:63" s="10" customFormat="1" ht="19.9" customHeight="1">
      <c r="B104" s="175"/>
      <c r="C104" s="176"/>
      <c r="D104" s="177" t="s">
        <v>74</v>
      </c>
      <c r="E104" s="189" t="s">
        <v>592</v>
      </c>
      <c r="F104" s="189" t="s">
        <v>593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SUM(P105:P107)</f>
        <v>0</v>
      </c>
      <c r="Q104" s="183"/>
      <c r="R104" s="184">
        <f>SUM(R105:R107)</f>
        <v>0</v>
      </c>
      <c r="S104" s="183"/>
      <c r="T104" s="185">
        <f>SUM(T105:T107)</f>
        <v>0</v>
      </c>
      <c r="AR104" s="186" t="s">
        <v>147</v>
      </c>
      <c r="AT104" s="187" t="s">
        <v>74</v>
      </c>
      <c r="AU104" s="187" t="s">
        <v>80</v>
      </c>
      <c r="AY104" s="186" t="s">
        <v>133</v>
      </c>
      <c r="BK104" s="188">
        <f>SUM(BK105:BK107)</f>
        <v>0</v>
      </c>
    </row>
    <row r="105" spans="2:65" s="1" customFormat="1" ht="25.5" customHeight="1">
      <c r="B105" s="40"/>
      <c r="C105" s="191" t="s">
        <v>164</v>
      </c>
      <c r="D105" s="191" t="s">
        <v>135</v>
      </c>
      <c r="E105" s="192" t="s">
        <v>594</v>
      </c>
      <c r="F105" s="193" t="s">
        <v>595</v>
      </c>
      <c r="G105" s="194" t="s">
        <v>357</v>
      </c>
      <c r="H105" s="195">
        <v>8</v>
      </c>
      <c r="I105" s="196"/>
      <c r="J105" s="197">
        <f>ROUND(I105*H105,2)</f>
        <v>0</v>
      </c>
      <c r="K105" s="193" t="s">
        <v>572</v>
      </c>
      <c r="L105" s="60"/>
      <c r="M105" s="198" t="s">
        <v>23</v>
      </c>
      <c r="N105" s="199" t="s">
        <v>46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436</v>
      </c>
      <c r="AT105" s="22" t="s">
        <v>135</v>
      </c>
      <c r="AU105" s="22" t="s">
        <v>84</v>
      </c>
      <c r="AY105" s="22" t="s">
        <v>133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80</v>
      </c>
      <c r="BK105" s="202">
        <f>ROUND(I105*H105,2)</f>
        <v>0</v>
      </c>
      <c r="BL105" s="22" t="s">
        <v>436</v>
      </c>
      <c r="BM105" s="22" t="s">
        <v>198</v>
      </c>
    </row>
    <row r="106" spans="2:65" s="1" customFormat="1" ht="25.5" customHeight="1">
      <c r="B106" s="40"/>
      <c r="C106" s="191" t="s">
        <v>168</v>
      </c>
      <c r="D106" s="191" t="s">
        <v>135</v>
      </c>
      <c r="E106" s="192" t="s">
        <v>596</v>
      </c>
      <c r="F106" s="193" t="s">
        <v>597</v>
      </c>
      <c r="G106" s="194" t="s">
        <v>357</v>
      </c>
      <c r="H106" s="195">
        <v>5</v>
      </c>
      <c r="I106" s="196"/>
      <c r="J106" s="197">
        <f>ROUND(I106*H106,2)</f>
        <v>0</v>
      </c>
      <c r="K106" s="193" t="s">
        <v>572</v>
      </c>
      <c r="L106" s="60"/>
      <c r="M106" s="198" t="s">
        <v>23</v>
      </c>
      <c r="N106" s="199" t="s">
        <v>46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436</v>
      </c>
      <c r="AT106" s="22" t="s">
        <v>135</v>
      </c>
      <c r="AU106" s="22" t="s">
        <v>84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80</v>
      </c>
      <c r="BK106" s="202">
        <f>ROUND(I106*H106,2)</f>
        <v>0</v>
      </c>
      <c r="BL106" s="22" t="s">
        <v>436</v>
      </c>
      <c r="BM106" s="22" t="s">
        <v>207</v>
      </c>
    </row>
    <row r="107" spans="2:65" s="1" customFormat="1" ht="25.5" customHeight="1">
      <c r="B107" s="40"/>
      <c r="C107" s="191" t="s">
        <v>173</v>
      </c>
      <c r="D107" s="191" t="s">
        <v>135</v>
      </c>
      <c r="E107" s="192" t="s">
        <v>598</v>
      </c>
      <c r="F107" s="193" t="s">
        <v>599</v>
      </c>
      <c r="G107" s="194" t="s">
        <v>357</v>
      </c>
      <c r="H107" s="195">
        <v>2</v>
      </c>
      <c r="I107" s="196"/>
      <c r="J107" s="197">
        <f>ROUND(I107*H107,2)</f>
        <v>0</v>
      </c>
      <c r="K107" s="193" t="s">
        <v>572</v>
      </c>
      <c r="L107" s="60"/>
      <c r="M107" s="198" t="s">
        <v>23</v>
      </c>
      <c r="N107" s="199" t="s">
        <v>46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436</v>
      </c>
      <c r="AT107" s="22" t="s">
        <v>135</v>
      </c>
      <c r="AU107" s="22" t="s">
        <v>84</v>
      </c>
      <c r="AY107" s="22" t="s">
        <v>133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80</v>
      </c>
      <c r="BK107" s="202">
        <f>ROUND(I107*H107,2)</f>
        <v>0</v>
      </c>
      <c r="BL107" s="22" t="s">
        <v>436</v>
      </c>
      <c r="BM107" s="22" t="s">
        <v>215</v>
      </c>
    </row>
    <row r="108" spans="2:63" s="10" customFormat="1" ht="29.85" customHeight="1">
      <c r="B108" s="175"/>
      <c r="C108" s="176"/>
      <c r="D108" s="177" t="s">
        <v>74</v>
      </c>
      <c r="E108" s="189" t="s">
        <v>600</v>
      </c>
      <c r="F108" s="189" t="s">
        <v>601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SUM(P109:P112)</f>
        <v>0</v>
      </c>
      <c r="Q108" s="183"/>
      <c r="R108" s="184">
        <f>SUM(R109:R112)</f>
        <v>0</v>
      </c>
      <c r="S108" s="183"/>
      <c r="T108" s="185">
        <f>SUM(T109:T112)</f>
        <v>0</v>
      </c>
      <c r="AR108" s="186" t="s">
        <v>147</v>
      </c>
      <c r="AT108" s="187" t="s">
        <v>74</v>
      </c>
      <c r="AU108" s="187" t="s">
        <v>80</v>
      </c>
      <c r="AY108" s="186" t="s">
        <v>133</v>
      </c>
      <c r="BK108" s="188">
        <f>SUM(BK109:BK112)</f>
        <v>0</v>
      </c>
    </row>
    <row r="109" spans="2:65" s="1" customFormat="1" ht="16.5" customHeight="1">
      <c r="B109" s="40"/>
      <c r="C109" s="191" t="s">
        <v>179</v>
      </c>
      <c r="D109" s="191" t="s">
        <v>135</v>
      </c>
      <c r="E109" s="192" t="s">
        <v>602</v>
      </c>
      <c r="F109" s="193" t="s">
        <v>603</v>
      </c>
      <c r="G109" s="194" t="s">
        <v>357</v>
      </c>
      <c r="H109" s="195">
        <v>8</v>
      </c>
      <c r="I109" s="196"/>
      <c r="J109" s="197">
        <f>ROUND(I109*H109,2)</f>
        <v>0</v>
      </c>
      <c r="K109" s="193" t="s">
        <v>572</v>
      </c>
      <c r="L109" s="60"/>
      <c r="M109" s="198" t="s">
        <v>23</v>
      </c>
      <c r="N109" s="199" t="s">
        <v>46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436</v>
      </c>
      <c r="AT109" s="22" t="s">
        <v>135</v>
      </c>
      <c r="AU109" s="22" t="s">
        <v>84</v>
      </c>
      <c r="AY109" s="22" t="s">
        <v>133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80</v>
      </c>
      <c r="BK109" s="202">
        <f>ROUND(I109*H109,2)</f>
        <v>0</v>
      </c>
      <c r="BL109" s="22" t="s">
        <v>436</v>
      </c>
      <c r="BM109" s="22" t="s">
        <v>225</v>
      </c>
    </row>
    <row r="110" spans="2:47" s="1" customFormat="1" ht="27">
      <c r="B110" s="40"/>
      <c r="C110" s="62"/>
      <c r="D110" s="205" t="s">
        <v>581</v>
      </c>
      <c r="E110" s="62"/>
      <c r="F110" s="250" t="s">
        <v>604</v>
      </c>
      <c r="G110" s="62"/>
      <c r="H110" s="62"/>
      <c r="I110" s="162"/>
      <c r="J110" s="62"/>
      <c r="K110" s="62"/>
      <c r="L110" s="60"/>
      <c r="M110" s="251"/>
      <c r="N110" s="41"/>
      <c r="O110" s="41"/>
      <c r="P110" s="41"/>
      <c r="Q110" s="41"/>
      <c r="R110" s="41"/>
      <c r="S110" s="41"/>
      <c r="T110" s="77"/>
      <c r="AT110" s="22" t="s">
        <v>581</v>
      </c>
      <c r="AU110" s="22" t="s">
        <v>84</v>
      </c>
    </row>
    <row r="111" spans="2:65" s="1" customFormat="1" ht="16.5" customHeight="1">
      <c r="B111" s="40"/>
      <c r="C111" s="191" t="s">
        <v>183</v>
      </c>
      <c r="D111" s="191" t="s">
        <v>135</v>
      </c>
      <c r="E111" s="192" t="s">
        <v>605</v>
      </c>
      <c r="F111" s="193" t="s">
        <v>606</v>
      </c>
      <c r="G111" s="194" t="s">
        <v>357</v>
      </c>
      <c r="H111" s="195">
        <v>5</v>
      </c>
      <c r="I111" s="196"/>
      <c r="J111" s="197">
        <f>ROUND(I111*H111,2)</f>
        <v>0</v>
      </c>
      <c r="K111" s="193" t="s">
        <v>572</v>
      </c>
      <c r="L111" s="60"/>
      <c r="M111" s="198" t="s">
        <v>23</v>
      </c>
      <c r="N111" s="199" t="s">
        <v>46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2" t="s">
        <v>436</v>
      </c>
      <c r="AT111" s="22" t="s">
        <v>135</v>
      </c>
      <c r="AU111" s="22" t="s">
        <v>84</v>
      </c>
      <c r="AY111" s="22" t="s">
        <v>133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80</v>
      </c>
      <c r="BK111" s="202">
        <f>ROUND(I111*H111,2)</f>
        <v>0</v>
      </c>
      <c r="BL111" s="22" t="s">
        <v>436</v>
      </c>
      <c r="BM111" s="22" t="s">
        <v>235</v>
      </c>
    </row>
    <row r="112" spans="2:47" s="1" customFormat="1" ht="27">
      <c r="B112" s="40"/>
      <c r="C112" s="62"/>
      <c r="D112" s="205" t="s">
        <v>581</v>
      </c>
      <c r="E112" s="62"/>
      <c r="F112" s="250" t="s">
        <v>607</v>
      </c>
      <c r="G112" s="62"/>
      <c r="H112" s="62"/>
      <c r="I112" s="162"/>
      <c r="J112" s="62"/>
      <c r="K112" s="62"/>
      <c r="L112" s="60"/>
      <c r="M112" s="251"/>
      <c r="N112" s="41"/>
      <c r="O112" s="41"/>
      <c r="P112" s="41"/>
      <c r="Q112" s="41"/>
      <c r="R112" s="41"/>
      <c r="S112" s="41"/>
      <c r="T112" s="77"/>
      <c r="AT112" s="22" t="s">
        <v>581</v>
      </c>
      <c r="AU112" s="22" t="s">
        <v>84</v>
      </c>
    </row>
    <row r="113" spans="2:63" s="10" customFormat="1" ht="29.85" customHeight="1">
      <c r="B113" s="175"/>
      <c r="C113" s="176"/>
      <c r="D113" s="177" t="s">
        <v>74</v>
      </c>
      <c r="E113" s="189" t="s">
        <v>608</v>
      </c>
      <c r="F113" s="189" t="s">
        <v>609</v>
      </c>
      <c r="G113" s="176"/>
      <c r="H113" s="176"/>
      <c r="I113" s="179"/>
      <c r="J113" s="190">
        <f>BK113</f>
        <v>0</v>
      </c>
      <c r="K113" s="176"/>
      <c r="L113" s="181"/>
      <c r="M113" s="182"/>
      <c r="N113" s="183"/>
      <c r="O113" s="183"/>
      <c r="P113" s="184">
        <f>SUM(P114:P116)</f>
        <v>0</v>
      </c>
      <c r="Q113" s="183"/>
      <c r="R113" s="184">
        <f>SUM(R114:R116)</f>
        <v>0</v>
      </c>
      <c r="S113" s="183"/>
      <c r="T113" s="185">
        <f>SUM(T114:T116)</f>
        <v>0</v>
      </c>
      <c r="AR113" s="186" t="s">
        <v>147</v>
      </c>
      <c r="AT113" s="187" t="s">
        <v>74</v>
      </c>
      <c r="AU113" s="187" t="s">
        <v>80</v>
      </c>
      <c r="AY113" s="186" t="s">
        <v>133</v>
      </c>
      <c r="BK113" s="188">
        <f>SUM(BK114:BK116)</f>
        <v>0</v>
      </c>
    </row>
    <row r="114" spans="2:65" s="1" customFormat="1" ht="25.5" customHeight="1">
      <c r="B114" s="40"/>
      <c r="C114" s="191" t="s">
        <v>188</v>
      </c>
      <c r="D114" s="191" t="s">
        <v>135</v>
      </c>
      <c r="E114" s="192" t="s">
        <v>610</v>
      </c>
      <c r="F114" s="193" t="s">
        <v>611</v>
      </c>
      <c r="G114" s="194" t="s">
        <v>171</v>
      </c>
      <c r="H114" s="195">
        <v>104</v>
      </c>
      <c r="I114" s="196"/>
      <c r="J114" s="197">
        <f>ROUND(I114*H114,2)</f>
        <v>0</v>
      </c>
      <c r="K114" s="193" t="s">
        <v>572</v>
      </c>
      <c r="L114" s="60"/>
      <c r="M114" s="198" t="s">
        <v>23</v>
      </c>
      <c r="N114" s="199" t="s">
        <v>46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436</v>
      </c>
      <c r="AT114" s="22" t="s">
        <v>135</v>
      </c>
      <c r="AU114" s="22" t="s">
        <v>84</v>
      </c>
      <c r="AY114" s="22" t="s">
        <v>133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80</v>
      </c>
      <c r="BK114" s="202">
        <f>ROUND(I114*H114,2)</f>
        <v>0</v>
      </c>
      <c r="BL114" s="22" t="s">
        <v>436</v>
      </c>
      <c r="BM114" s="22" t="s">
        <v>247</v>
      </c>
    </row>
    <row r="115" spans="2:47" s="1" customFormat="1" ht="27">
      <c r="B115" s="40"/>
      <c r="C115" s="62"/>
      <c r="D115" s="205" t="s">
        <v>581</v>
      </c>
      <c r="E115" s="62"/>
      <c r="F115" s="250" t="s">
        <v>612</v>
      </c>
      <c r="G115" s="62"/>
      <c r="H115" s="62"/>
      <c r="I115" s="162"/>
      <c r="J115" s="62"/>
      <c r="K115" s="62"/>
      <c r="L115" s="60"/>
      <c r="M115" s="251"/>
      <c r="N115" s="41"/>
      <c r="O115" s="41"/>
      <c r="P115" s="41"/>
      <c r="Q115" s="41"/>
      <c r="R115" s="41"/>
      <c r="S115" s="41"/>
      <c r="T115" s="77"/>
      <c r="AT115" s="22" t="s">
        <v>581</v>
      </c>
      <c r="AU115" s="22" t="s">
        <v>84</v>
      </c>
    </row>
    <row r="116" spans="2:65" s="1" customFormat="1" ht="25.5" customHeight="1">
      <c r="B116" s="40"/>
      <c r="C116" s="191" t="s">
        <v>193</v>
      </c>
      <c r="D116" s="191" t="s">
        <v>135</v>
      </c>
      <c r="E116" s="192" t="s">
        <v>613</v>
      </c>
      <c r="F116" s="193" t="s">
        <v>614</v>
      </c>
      <c r="G116" s="194" t="s">
        <v>357</v>
      </c>
      <c r="H116" s="195">
        <v>10</v>
      </c>
      <c r="I116" s="196"/>
      <c r="J116" s="197">
        <f>ROUND(I116*H116,2)</f>
        <v>0</v>
      </c>
      <c r="K116" s="193" t="s">
        <v>572</v>
      </c>
      <c r="L116" s="60"/>
      <c r="M116" s="198" t="s">
        <v>23</v>
      </c>
      <c r="N116" s="199" t="s">
        <v>46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436</v>
      </c>
      <c r="AT116" s="22" t="s">
        <v>135</v>
      </c>
      <c r="AU116" s="22" t="s">
        <v>84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436</v>
      </c>
      <c r="BM116" s="22" t="s">
        <v>258</v>
      </c>
    </row>
    <row r="117" spans="2:63" s="10" customFormat="1" ht="29.85" customHeight="1">
      <c r="B117" s="175"/>
      <c r="C117" s="176"/>
      <c r="D117" s="177" t="s">
        <v>74</v>
      </c>
      <c r="E117" s="189" t="s">
        <v>615</v>
      </c>
      <c r="F117" s="189" t="s">
        <v>616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SUM(P118:P120)</f>
        <v>0</v>
      </c>
      <c r="Q117" s="183"/>
      <c r="R117" s="184">
        <f>SUM(R118:R120)</f>
        <v>0</v>
      </c>
      <c r="S117" s="183"/>
      <c r="T117" s="185">
        <f>SUM(T118:T120)</f>
        <v>0</v>
      </c>
      <c r="AR117" s="186" t="s">
        <v>147</v>
      </c>
      <c r="AT117" s="187" t="s">
        <v>74</v>
      </c>
      <c r="AU117" s="187" t="s">
        <v>80</v>
      </c>
      <c r="AY117" s="186" t="s">
        <v>133</v>
      </c>
      <c r="BK117" s="188">
        <f>SUM(BK118:BK120)</f>
        <v>0</v>
      </c>
    </row>
    <row r="118" spans="2:65" s="1" customFormat="1" ht="25.5" customHeight="1">
      <c r="B118" s="40"/>
      <c r="C118" s="191" t="s">
        <v>198</v>
      </c>
      <c r="D118" s="191" t="s">
        <v>135</v>
      </c>
      <c r="E118" s="192" t="s">
        <v>617</v>
      </c>
      <c r="F118" s="193" t="s">
        <v>618</v>
      </c>
      <c r="G118" s="194" t="s">
        <v>171</v>
      </c>
      <c r="H118" s="195">
        <v>104</v>
      </c>
      <c r="I118" s="196"/>
      <c r="J118" s="197">
        <f>ROUND(I118*H118,2)</f>
        <v>0</v>
      </c>
      <c r="K118" s="193" t="s">
        <v>572</v>
      </c>
      <c r="L118" s="60"/>
      <c r="M118" s="198" t="s">
        <v>23</v>
      </c>
      <c r="N118" s="199" t="s">
        <v>46</v>
      </c>
      <c r="O118" s="41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436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80</v>
      </c>
      <c r="BK118" s="202">
        <f>ROUND(I118*H118,2)</f>
        <v>0</v>
      </c>
      <c r="BL118" s="22" t="s">
        <v>436</v>
      </c>
      <c r="BM118" s="22" t="s">
        <v>268</v>
      </c>
    </row>
    <row r="119" spans="2:65" s="1" customFormat="1" ht="25.5" customHeight="1">
      <c r="B119" s="40"/>
      <c r="C119" s="191" t="s">
        <v>10</v>
      </c>
      <c r="D119" s="191" t="s">
        <v>135</v>
      </c>
      <c r="E119" s="192" t="s">
        <v>619</v>
      </c>
      <c r="F119" s="193" t="s">
        <v>620</v>
      </c>
      <c r="G119" s="194" t="s">
        <v>171</v>
      </c>
      <c r="H119" s="195">
        <v>64</v>
      </c>
      <c r="I119" s="196"/>
      <c r="J119" s="197">
        <f>ROUND(I119*H119,2)</f>
        <v>0</v>
      </c>
      <c r="K119" s="193" t="s">
        <v>572</v>
      </c>
      <c r="L119" s="60"/>
      <c r="M119" s="198" t="s">
        <v>23</v>
      </c>
      <c r="N119" s="199" t="s">
        <v>46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2" t="s">
        <v>436</v>
      </c>
      <c r="AT119" s="22" t="s">
        <v>135</v>
      </c>
      <c r="AU119" s="22" t="s">
        <v>84</v>
      </c>
      <c r="AY119" s="22" t="s">
        <v>133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80</v>
      </c>
      <c r="BK119" s="202">
        <f>ROUND(I119*H119,2)</f>
        <v>0</v>
      </c>
      <c r="BL119" s="22" t="s">
        <v>436</v>
      </c>
      <c r="BM119" s="22" t="s">
        <v>275</v>
      </c>
    </row>
    <row r="120" spans="2:65" s="1" customFormat="1" ht="16.5" customHeight="1">
      <c r="B120" s="40"/>
      <c r="C120" s="191" t="s">
        <v>207</v>
      </c>
      <c r="D120" s="191" t="s">
        <v>135</v>
      </c>
      <c r="E120" s="192" t="s">
        <v>621</v>
      </c>
      <c r="F120" s="193" t="s">
        <v>622</v>
      </c>
      <c r="G120" s="194" t="s">
        <v>580</v>
      </c>
      <c r="H120" s="195">
        <v>5</v>
      </c>
      <c r="I120" s="196"/>
      <c r="J120" s="197">
        <f>ROUND(I120*H120,2)</f>
        <v>0</v>
      </c>
      <c r="K120" s="193" t="s">
        <v>577</v>
      </c>
      <c r="L120" s="60"/>
      <c r="M120" s="198" t="s">
        <v>23</v>
      </c>
      <c r="N120" s="199" t="s">
        <v>46</v>
      </c>
      <c r="O120" s="41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436</v>
      </c>
      <c r="AT120" s="22" t="s">
        <v>135</v>
      </c>
      <c r="AU120" s="22" t="s">
        <v>84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80</v>
      </c>
      <c r="BK120" s="202">
        <f>ROUND(I120*H120,2)</f>
        <v>0</v>
      </c>
      <c r="BL120" s="22" t="s">
        <v>436</v>
      </c>
      <c r="BM120" s="22" t="s">
        <v>283</v>
      </c>
    </row>
    <row r="121" spans="2:63" s="10" customFormat="1" ht="37.35" customHeight="1">
      <c r="B121" s="175"/>
      <c r="C121" s="176"/>
      <c r="D121" s="177" t="s">
        <v>74</v>
      </c>
      <c r="E121" s="178" t="s">
        <v>623</v>
      </c>
      <c r="F121" s="178" t="s">
        <v>624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P122+P124+P126+P128+P130+P132+P134+P136+P139</f>
        <v>0</v>
      </c>
      <c r="Q121" s="183"/>
      <c r="R121" s="184">
        <f>R122+R124+R126+R128+R130+R132+R134+R136+R139</f>
        <v>0</v>
      </c>
      <c r="S121" s="183"/>
      <c r="T121" s="185">
        <f>T122+T124+T126+T128+T130+T132+T134+T136+T139</f>
        <v>0</v>
      </c>
      <c r="AR121" s="186" t="s">
        <v>147</v>
      </c>
      <c r="AT121" s="187" t="s">
        <v>74</v>
      </c>
      <c r="AU121" s="187" t="s">
        <v>75</v>
      </c>
      <c r="AY121" s="186" t="s">
        <v>133</v>
      </c>
      <c r="BK121" s="188">
        <f>BK122+BK124+BK126+BK128+BK130+BK132+BK134+BK136+BK139</f>
        <v>0</v>
      </c>
    </row>
    <row r="122" spans="2:63" s="10" customFormat="1" ht="19.9" customHeight="1">
      <c r="B122" s="175"/>
      <c r="C122" s="176"/>
      <c r="D122" s="177" t="s">
        <v>74</v>
      </c>
      <c r="E122" s="189" t="s">
        <v>625</v>
      </c>
      <c r="F122" s="189" t="s">
        <v>626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147</v>
      </c>
      <c r="AT122" s="187" t="s">
        <v>74</v>
      </c>
      <c r="AU122" s="187" t="s">
        <v>80</v>
      </c>
      <c r="AY122" s="186" t="s">
        <v>133</v>
      </c>
      <c r="BK122" s="188">
        <f>BK123</f>
        <v>0</v>
      </c>
    </row>
    <row r="123" spans="2:65" s="1" customFormat="1" ht="16.5" customHeight="1">
      <c r="B123" s="40"/>
      <c r="C123" s="191" t="s">
        <v>211</v>
      </c>
      <c r="D123" s="191" t="s">
        <v>135</v>
      </c>
      <c r="E123" s="192" t="s">
        <v>627</v>
      </c>
      <c r="F123" s="193" t="s">
        <v>628</v>
      </c>
      <c r="G123" s="194" t="s">
        <v>629</v>
      </c>
      <c r="H123" s="195">
        <v>0.094</v>
      </c>
      <c r="I123" s="196"/>
      <c r="J123" s="197">
        <f>ROUND(I123*H123,2)</f>
        <v>0</v>
      </c>
      <c r="K123" s="193" t="s">
        <v>572</v>
      </c>
      <c r="L123" s="60"/>
      <c r="M123" s="198" t="s">
        <v>23</v>
      </c>
      <c r="N123" s="199" t="s">
        <v>46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436</v>
      </c>
      <c r="AT123" s="22" t="s">
        <v>135</v>
      </c>
      <c r="AU123" s="22" t="s">
        <v>84</v>
      </c>
      <c r="AY123" s="22" t="s">
        <v>133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80</v>
      </c>
      <c r="BK123" s="202">
        <f>ROUND(I123*H123,2)</f>
        <v>0</v>
      </c>
      <c r="BL123" s="22" t="s">
        <v>436</v>
      </c>
      <c r="BM123" s="22" t="s">
        <v>294</v>
      </c>
    </row>
    <row r="124" spans="2:63" s="10" customFormat="1" ht="29.85" customHeight="1">
      <c r="B124" s="175"/>
      <c r="C124" s="176"/>
      <c r="D124" s="177" t="s">
        <v>74</v>
      </c>
      <c r="E124" s="189" t="s">
        <v>630</v>
      </c>
      <c r="F124" s="189" t="s">
        <v>631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0</v>
      </c>
      <c r="AR124" s="186" t="s">
        <v>147</v>
      </c>
      <c r="AT124" s="187" t="s">
        <v>74</v>
      </c>
      <c r="AU124" s="187" t="s">
        <v>80</v>
      </c>
      <c r="AY124" s="186" t="s">
        <v>133</v>
      </c>
      <c r="BK124" s="188">
        <f>BK125</f>
        <v>0</v>
      </c>
    </row>
    <row r="125" spans="2:65" s="1" customFormat="1" ht="16.5" customHeight="1">
      <c r="B125" s="40"/>
      <c r="C125" s="191" t="s">
        <v>215</v>
      </c>
      <c r="D125" s="191" t="s">
        <v>135</v>
      </c>
      <c r="E125" s="192" t="s">
        <v>632</v>
      </c>
      <c r="F125" s="193" t="s">
        <v>633</v>
      </c>
      <c r="G125" s="194" t="s">
        <v>176</v>
      </c>
      <c r="H125" s="195">
        <v>1.615</v>
      </c>
      <c r="I125" s="196"/>
      <c r="J125" s="197">
        <f>ROUND(I125*H125,2)</f>
        <v>0</v>
      </c>
      <c r="K125" s="193" t="s">
        <v>572</v>
      </c>
      <c r="L125" s="60"/>
      <c r="M125" s="198" t="s">
        <v>23</v>
      </c>
      <c r="N125" s="199" t="s">
        <v>46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436</v>
      </c>
      <c r="AT125" s="22" t="s">
        <v>135</v>
      </c>
      <c r="AU125" s="22" t="s">
        <v>84</v>
      </c>
      <c r="AY125" s="22" t="s">
        <v>133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80</v>
      </c>
      <c r="BK125" s="202">
        <f>ROUND(I125*H125,2)</f>
        <v>0</v>
      </c>
      <c r="BL125" s="22" t="s">
        <v>436</v>
      </c>
      <c r="BM125" s="22" t="s">
        <v>303</v>
      </c>
    </row>
    <row r="126" spans="2:63" s="10" customFormat="1" ht="29.85" customHeight="1">
      <c r="B126" s="175"/>
      <c r="C126" s="176"/>
      <c r="D126" s="177" t="s">
        <v>74</v>
      </c>
      <c r="E126" s="189" t="s">
        <v>634</v>
      </c>
      <c r="F126" s="189" t="s">
        <v>635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P127</f>
        <v>0</v>
      </c>
      <c r="Q126" s="183"/>
      <c r="R126" s="184">
        <f>R127</f>
        <v>0</v>
      </c>
      <c r="S126" s="183"/>
      <c r="T126" s="185">
        <f>T127</f>
        <v>0</v>
      </c>
      <c r="AR126" s="186" t="s">
        <v>147</v>
      </c>
      <c r="AT126" s="187" t="s">
        <v>74</v>
      </c>
      <c r="AU126" s="187" t="s">
        <v>80</v>
      </c>
      <c r="AY126" s="186" t="s">
        <v>133</v>
      </c>
      <c r="BK126" s="188">
        <f>BK127</f>
        <v>0</v>
      </c>
    </row>
    <row r="127" spans="2:65" s="1" customFormat="1" ht="16.5" customHeight="1">
      <c r="B127" s="40"/>
      <c r="C127" s="191" t="s">
        <v>220</v>
      </c>
      <c r="D127" s="191" t="s">
        <v>135</v>
      </c>
      <c r="E127" s="192" t="s">
        <v>636</v>
      </c>
      <c r="F127" s="193" t="s">
        <v>637</v>
      </c>
      <c r="G127" s="194" t="s">
        <v>176</v>
      </c>
      <c r="H127" s="195">
        <v>1.615</v>
      </c>
      <c r="I127" s="196"/>
      <c r="J127" s="197">
        <f>ROUND(I127*H127,2)</f>
        <v>0</v>
      </c>
      <c r="K127" s="193" t="s">
        <v>572</v>
      </c>
      <c r="L127" s="60"/>
      <c r="M127" s="198" t="s">
        <v>23</v>
      </c>
      <c r="N127" s="199" t="s">
        <v>46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2" t="s">
        <v>436</v>
      </c>
      <c r="AT127" s="22" t="s">
        <v>135</v>
      </c>
      <c r="AU127" s="22" t="s">
        <v>84</v>
      </c>
      <c r="AY127" s="22" t="s">
        <v>133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80</v>
      </c>
      <c r="BK127" s="202">
        <f>ROUND(I127*H127,2)</f>
        <v>0</v>
      </c>
      <c r="BL127" s="22" t="s">
        <v>436</v>
      </c>
      <c r="BM127" s="22" t="s">
        <v>316</v>
      </c>
    </row>
    <row r="128" spans="2:63" s="10" customFormat="1" ht="29.85" customHeight="1">
      <c r="B128" s="175"/>
      <c r="C128" s="176"/>
      <c r="D128" s="177" t="s">
        <v>74</v>
      </c>
      <c r="E128" s="189" t="s">
        <v>638</v>
      </c>
      <c r="F128" s="189" t="s">
        <v>639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</v>
      </c>
      <c r="S128" s="183"/>
      <c r="T128" s="185">
        <f>T129</f>
        <v>0</v>
      </c>
      <c r="AR128" s="186" t="s">
        <v>147</v>
      </c>
      <c r="AT128" s="187" t="s">
        <v>74</v>
      </c>
      <c r="AU128" s="187" t="s">
        <v>80</v>
      </c>
      <c r="AY128" s="186" t="s">
        <v>133</v>
      </c>
      <c r="BK128" s="188">
        <f>BK129</f>
        <v>0</v>
      </c>
    </row>
    <row r="129" spans="2:65" s="1" customFormat="1" ht="16.5" customHeight="1">
      <c r="B129" s="40"/>
      <c r="C129" s="191" t="s">
        <v>225</v>
      </c>
      <c r="D129" s="191" t="s">
        <v>135</v>
      </c>
      <c r="E129" s="192" t="s">
        <v>640</v>
      </c>
      <c r="F129" s="193" t="s">
        <v>641</v>
      </c>
      <c r="G129" s="194" t="s">
        <v>171</v>
      </c>
      <c r="H129" s="195">
        <v>86</v>
      </c>
      <c r="I129" s="196"/>
      <c r="J129" s="197">
        <f>ROUND(I129*H129,2)</f>
        <v>0</v>
      </c>
      <c r="K129" s="193" t="s">
        <v>572</v>
      </c>
      <c r="L129" s="60"/>
      <c r="M129" s="198" t="s">
        <v>23</v>
      </c>
      <c r="N129" s="199" t="s">
        <v>46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436</v>
      </c>
      <c r="AT129" s="22" t="s">
        <v>135</v>
      </c>
      <c r="AU129" s="22" t="s">
        <v>84</v>
      </c>
      <c r="AY129" s="22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80</v>
      </c>
      <c r="BK129" s="202">
        <f>ROUND(I129*H129,2)</f>
        <v>0</v>
      </c>
      <c r="BL129" s="22" t="s">
        <v>436</v>
      </c>
      <c r="BM129" s="22" t="s">
        <v>326</v>
      </c>
    </row>
    <row r="130" spans="2:63" s="10" customFormat="1" ht="29.85" customHeight="1">
      <c r="B130" s="175"/>
      <c r="C130" s="176"/>
      <c r="D130" s="177" t="s">
        <v>74</v>
      </c>
      <c r="E130" s="189" t="s">
        <v>642</v>
      </c>
      <c r="F130" s="189" t="s">
        <v>643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P131</f>
        <v>0</v>
      </c>
      <c r="Q130" s="183"/>
      <c r="R130" s="184">
        <f>R131</f>
        <v>0</v>
      </c>
      <c r="S130" s="183"/>
      <c r="T130" s="185">
        <f>T131</f>
        <v>0</v>
      </c>
      <c r="AR130" s="186" t="s">
        <v>147</v>
      </c>
      <c r="AT130" s="187" t="s">
        <v>74</v>
      </c>
      <c r="AU130" s="187" t="s">
        <v>80</v>
      </c>
      <c r="AY130" s="186" t="s">
        <v>133</v>
      </c>
      <c r="BK130" s="188">
        <f>BK131</f>
        <v>0</v>
      </c>
    </row>
    <row r="131" spans="2:65" s="1" customFormat="1" ht="16.5" customHeight="1">
      <c r="B131" s="40"/>
      <c r="C131" s="191" t="s">
        <v>9</v>
      </c>
      <c r="D131" s="191" t="s">
        <v>135</v>
      </c>
      <c r="E131" s="192" t="s">
        <v>644</v>
      </c>
      <c r="F131" s="193" t="s">
        <v>645</v>
      </c>
      <c r="G131" s="194" t="s">
        <v>171</v>
      </c>
      <c r="H131" s="195">
        <v>8</v>
      </c>
      <c r="I131" s="196"/>
      <c r="J131" s="197">
        <f>ROUND(I131*H131,2)</f>
        <v>0</v>
      </c>
      <c r="K131" s="193" t="s">
        <v>572</v>
      </c>
      <c r="L131" s="60"/>
      <c r="M131" s="198" t="s">
        <v>23</v>
      </c>
      <c r="N131" s="199" t="s">
        <v>46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436</v>
      </c>
      <c r="AT131" s="22" t="s">
        <v>135</v>
      </c>
      <c r="AU131" s="22" t="s">
        <v>84</v>
      </c>
      <c r="AY131" s="22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80</v>
      </c>
      <c r="BK131" s="202">
        <f>ROUND(I131*H131,2)</f>
        <v>0</v>
      </c>
      <c r="BL131" s="22" t="s">
        <v>436</v>
      </c>
      <c r="BM131" s="22" t="s">
        <v>334</v>
      </c>
    </row>
    <row r="132" spans="2:63" s="10" customFormat="1" ht="29.85" customHeight="1">
      <c r="B132" s="175"/>
      <c r="C132" s="176"/>
      <c r="D132" s="177" t="s">
        <v>74</v>
      </c>
      <c r="E132" s="189" t="s">
        <v>646</v>
      </c>
      <c r="F132" s="189" t="s">
        <v>647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P133</f>
        <v>0</v>
      </c>
      <c r="Q132" s="183"/>
      <c r="R132" s="184">
        <f>R133</f>
        <v>0</v>
      </c>
      <c r="S132" s="183"/>
      <c r="T132" s="185">
        <f>T133</f>
        <v>0</v>
      </c>
      <c r="AR132" s="186" t="s">
        <v>147</v>
      </c>
      <c r="AT132" s="187" t="s">
        <v>74</v>
      </c>
      <c r="AU132" s="187" t="s">
        <v>80</v>
      </c>
      <c r="AY132" s="186" t="s">
        <v>133</v>
      </c>
      <c r="BK132" s="188">
        <f>BK133</f>
        <v>0</v>
      </c>
    </row>
    <row r="133" spans="2:65" s="1" customFormat="1" ht="16.5" customHeight="1">
      <c r="B133" s="40"/>
      <c r="C133" s="191" t="s">
        <v>235</v>
      </c>
      <c r="D133" s="191" t="s">
        <v>135</v>
      </c>
      <c r="E133" s="192" t="s">
        <v>648</v>
      </c>
      <c r="F133" s="193" t="s">
        <v>649</v>
      </c>
      <c r="G133" s="194" t="s">
        <v>171</v>
      </c>
      <c r="H133" s="195">
        <v>188</v>
      </c>
      <c r="I133" s="196"/>
      <c r="J133" s="197">
        <f>ROUND(I133*H133,2)</f>
        <v>0</v>
      </c>
      <c r="K133" s="193" t="s">
        <v>572</v>
      </c>
      <c r="L133" s="60"/>
      <c r="M133" s="198" t="s">
        <v>23</v>
      </c>
      <c r="N133" s="199" t="s">
        <v>46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2" t="s">
        <v>436</v>
      </c>
      <c r="AT133" s="22" t="s">
        <v>135</v>
      </c>
      <c r="AU133" s="22" t="s">
        <v>84</v>
      </c>
      <c r="AY133" s="22" t="s">
        <v>133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80</v>
      </c>
      <c r="BK133" s="202">
        <f>ROUND(I133*H133,2)</f>
        <v>0</v>
      </c>
      <c r="BL133" s="22" t="s">
        <v>436</v>
      </c>
      <c r="BM133" s="22" t="s">
        <v>343</v>
      </c>
    </row>
    <row r="134" spans="2:63" s="10" customFormat="1" ht="29.85" customHeight="1">
      <c r="B134" s="175"/>
      <c r="C134" s="176"/>
      <c r="D134" s="177" t="s">
        <v>74</v>
      </c>
      <c r="E134" s="189" t="s">
        <v>650</v>
      </c>
      <c r="F134" s="189" t="s">
        <v>651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147</v>
      </c>
      <c r="AT134" s="187" t="s">
        <v>74</v>
      </c>
      <c r="AU134" s="187" t="s">
        <v>80</v>
      </c>
      <c r="AY134" s="186" t="s">
        <v>133</v>
      </c>
      <c r="BK134" s="188">
        <f>BK135</f>
        <v>0</v>
      </c>
    </row>
    <row r="135" spans="2:65" s="1" customFormat="1" ht="16.5" customHeight="1">
      <c r="B135" s="40"/>
      <c r="C135" s="191" t="s">
        <v>242</v>
      </c>
      <c r="D135" s="191" t="s">
        <v>135</v>
      </c>
      <c r="E135" s="192" t="s">
        <v>652</v>
      </c>
      <c r="F135" s="193" t="s">
        <v>653</v>
      </c>
      <c r="G135" s="194" t="s">
        <v>171</v>
      </c>
      <c r="H135" s="195">
        <v>104</v>
      </c>
      <c r="I135" s="196"/>
      <c r="J135" s="197">
        <f>ROUND(I135*H135,2)</f>
        <v>0</v>
      </c>
      <c r="K135" s="193" t="s">
        <v>572</v>
      </c>
      <c r="L135" s="60"/>
      <c r="M135" s="198" t="s">
        <v>23</v>
      </c>
      <c r="N135" s="199" t="s">
        <v>46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436</v>
      </c>
      <c r="AT135" s="22" t="s">
        <v>135</v>
      </c>
      <c r="AU135" s="22" t="s">
        <v>84</v>
      </c>
      <c r="AY135" s="22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80</v>
      </c>
      <c r="BK135" s="202">
        <f>ROUND(I135*H135,2)</f>
        <v>0</v>
      </c>
      <c r="BL135" s="22" t="s">
        <v>436</v>
      </c>
      <c r="BM135" s="22" t="s">
        <v>354</v>
      </c>
    </row>
    <row r="136" spans="2:63" s="10" customFormat="1" ht="29.85" customHeight="1">
      <c r="B136" s="175"/>
      <c r="C136" s="176"/>
      <c r="D136" s="177" t="s">
        <v>74</v>
      </c>
      <c r="E136" s="189" t="s">
        <v>654</v>
      </c>
      <c r="F136" s="189" t="s">
        <v>655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</v>
      </c>
      <c r="S136" s="183"/>
      <c r="T136" s="185">
        <f>SUM(T137:T138)</f>
        <v>0</v>
      </c>
      <c r="AR136" s="186" t="s">
        <v>147</v>
      </c>
      <c r="AT136" s="187" t="s">
        <v>74</v>
      </c>
      <c r="AU136" s="187" t="s">
        <v>80</v>
      </c>
      <c r="AY136" s="186" t="s">
        <v>133</v>
      </c>
      <c r="BK136" s="188">
        <f>SUM(BK137:BK138)</f>
        <v>0</v>
      </c>
    </row>
    <row r="137" spans="2:65" s="1" customFormat="1" ht="16.5" customHeight="1">
      <c r="B137" s="40"/>
      <c r="C137" s="191" t="s">
        <v>247</v>
      </c>
      <c r="D137" s="191" t="s">
        <v>135</v>
      </c>
      <c r="E137" s="192" t="s">
        <v>656</v>
      </c>
      <c r="F137" s="193" t="s">
        <v>657</v>
      </c>
      <c r="G137" s="194" t="s">
        <v>171</v>
      </c>
      <c r="H137" s="195">
        <v>86</v>
      </c>
      <c r="I137" s="196"/>
      <c r="J137" s="197">
        <f>ROUND(I137*H137,2)</f>
        <v>0</v>
      </c>
      <c r="K137" s="193" t="s">
        <v>572</v>
      </c>
      <c r="L137" s="60"/>
      <c r="M137" s="198" t="s">
        <v>23</v>
      </c>
      <c r="N137" s="199" t="s">
        <v>46</v>
      </c>
      <c r="O137" s="4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436</v>
      </c>
      <c r="AT137" s="22" t="s">
        <v>135</v>
      </c>
      <c r="AU137" s="22" t="s">
        <v>84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80</v>
      </c>
      <c r="BK137" s="202">
        <f>ROUND(I137*H137,2)</f>
        <v>0</v>
      </c>
      <c r="BL137" s="22" t="s">
        <v>436</v>
      </c>
      <c r="BM137" s="22" t="s">
        <v>364</v>
      </c>
    </row>
    <row r="138" spans="2:65" s="1" customFormat="1" ht="16.5" customHeight="1">
      <c r="B138" s="40"/>
      <c r="C138" s="191" t="s">
        <v>253</v>
      </c>
      <c r="D138" s="191" t="s">
        <v>135</v>
      </c>
      <c r="E138" s="192" t="s">
        <v>658</v>
      </c>
      <c r="F138" s="193" t="s">
        <v>659</v>
      </c>
      <c r="G138" s="194" t="s">
        <v>171</v>
      </c>
      <c r="H138" s="195">
        <v>8</v>
      </c>
      <c r="I138" s="196"/>
      <c r="J138" s="197">
        <f>ROUND(I138*H138,2)</f>
        <v>0</v>
      </c>
      <c r="K138" s="193" t="s">
        <v>572</v>
      </c>
      <c r="L138" s="60"/>
      <c r="M138" s="198" t="s">
        <v>23</v>
      </c>
      <c r="N138" s="199" t="s">
        <v>46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436</v>
      </c>
      <c r="AT138" s="22" t="s">
        <v>135</v>
      </c>
      <c r="AU138" s="22" t="s">
        <v>84</v>
      </c>
      <c r="AY138" s="22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80</v>
      </c>
      <c r="BK138" s="202">
        <f>ROUND(I138*H138,2)</f>
        <v>0</v>
      </c>
      <c r="BL138" s="22" t="s">
        <v>436</v>
      </c>
      <c r="BM138" s="22" t="s">
        <v>372</v>
      </c>
    </row>
    <row r="139" spans="2:63" s="10" customFormat="1" ht="29.85" customHeight="1">
      <c r="B139" s="175"/>
      <c r="C139" s="176"/>
      <c r="D139" s="177" t="s">
        <v>74</v>
      </c>
      <c r="E139" s="189" t="s">
        <v>660</v>
      </c>
      <c r="F139" s="189" t="s">
        <v>661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</v>
      </c>
      <c r="S139" s="183"/>
      <c r="T139" s="185">
        <f>T140</f>
        <v>0</v>
      </c>
      <c r="AR139" s="186" t="s">
        <v>147</v>
      </c>
      <c r="AT139" s="187" t="s">
        <v>74</v>
      </c>
      <c r="AU139" s="187" t="s">
        <v>80</v>
      </c>
      <c r="AY139" s="186" t="s">
        <v>133</v>
      </c>
      <c r="BK139" s="188">
        <f>BK140</f>
        <v>0</v>
      </c>
    </row>
    <row r="140" spans="2:65" s="1" customFormat="1" ht="16.5" customHeight="1">
      <c r="B140" s="40"/>
      <c r="C140" s="191" t="s">
        <v>258</v>
      </c>
      <c r="D140" s="191" t="s">
        <v>135</v>
      </c>
      <c r="E140" s="192" t="s">
        <v>662</v>
      </c>
      <c r="F140" s="193" t="s">
        <v>663</v>
      </c>
      <c r="G140" s="194" t="s">
        <v>138</v>
      </c>
      <c r="H140" s="195">
        <v>42</v>
      </c>
      <c r="I140" s="196"/>
      <c r="J140" s="197">
        <f>ROUND(I140*H140,2)</f>
        <v>0</v>
      </c>
      <c r="K140" s="193" t="s">
        <v>572</v>
      </c>
      <c r="L140" s="60"/>
      <c r="M140" s="198" t="s">
        <v>23</v>
      </c>
      <c r="N140" s="246" t="s">
        <v>46</v>
      </c>
      <c r="O140" s="247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AR140" s="22" t="s">
        <v>436</v>
      </c>
      <c r="AT140" s="22" t="s">
        <v>135</v>
      </c>
      <c r="AU140" s="22" t="s">
        <v>84</v>
      </c>
      <c r="AY140" s="22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80</v>
      </c>
      <c r="BK140" s="202">
        <f>ROUND(I140*H140,2)</f>
        <v>0</v>
      </c>
      <c r="BL140" s="22" t="s">
        <v>436</v>
      </c>
      <c r="BM140" s="22" t="s">
        <v>382</v>
      </c>
    </row>
    <row r="141" spans="2:12" s="1" customFormat="1" ht="6.95" customHeight="1">
      <c r="B141" s="55"/>
      <c r="C141" s="56"/>
      <c r="D141" s="56"/>
      <c r="E141" s="56"/>
      <c r="F141" s="56"/>
      <c r="G141" s="56"/>
      <c r="H141" s="56"/>
      <c r="I141" s="138"/>
      <c r="J141" s="56"/>
      <c r="K141" s="56"/>
      <c r="L141" s="60"/>
    </row>
  </sheetData>
  <sheetProtection algorithmName="SHA-512" hashValue="2ys+KfLW8LiTvxpTQb7cvdhCL5y6MTP5pHLk+o/V5iSawTg/jePKD/NvAcbi+rvqiMkhvnvWvpS3wiw/3z7W9Q==" saltValue="9PcxTI+YDnNEm/g4d3jZgf5qmMeLehkKJgsDNA2BLO3Cj1Q+2/kZcMOEJOw3XXzbT7JY/u/ZsYlllC/y0Rx8Pw==" spinCount="100000" sheet="1" objects="1" scenarios="1" formatColumns="0" formatRows="0" autoFilter="0"/>
  <autoFilter ref="C92:K140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90</v>
      </c>
      <c r="G1" s="301" t="s">
        <v>91</v>
      </c>
      <c r="H1" s="301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84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16.5" customHeight="1">
      <c r="B7" s="26"/>
      <c r="C7" s="27"/>
      <c r="D7" s="27"/>
      <c r="E7" s="293" t="str">
        <f>'Rekapitulace stavby'!K6</f>
        <v>Lovosice - Parkoviště Wolkerova P3</v>
      </c>
      <c r="F7" s="294"/>
      <c r="G7" s="294"/>
      <c r="H7" s="294"/>
      <c r="I7" s="116"/>
      <c r="J7" s="27"/>
      <c r="K7" s="29"/>
    </row>
    <row r="8" spans="2:11" s="1" customFormat="1" ht="13.5">
      <c r="B8" s="40"/>
      <c r="C8" s="41"/>
      <c r="D8" s="35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295" t="s">
        <v>664</v>
      </c>
      <c r="F9" s="296"/>
      <c r="G9" s="296"/>
      <c r="H9" s="296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5" t="s">
        <v>20</v>
      </c>
      <c r="E11" s="41"/>
      <c r="F11" s="33" t="s">
        <v>23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5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2. 5. 2018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23</v>
      </c>
      <c r="K14" s="44"/>
    </row>
    <row r="15" spans="2:11" s="1" customFormat="1" ht="18" customHeight="1">
      <c r="B15" s="40"/>
      <c r="C15" s="41"/>
      <c r="D15" s="41"/>
      <c r="E15" s="33" t="s">
        <v>32</v>
      </c>
      <c r="F15" s="41"/>
      <c r="G15" s="41"/>
      <c r="H15" s="41"/>
      <c r="I15" s="118" t="s">
        <v>33</v>
      </c>
      <c r="J15" s="33" t="s">
        <v>23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5" t="s">
        <v>34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33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5" t="s">
        <v>36</v>
      </c>
      <c r="E20" s="41"/>
      <c r="F20" s="41"/>
      <c r="G20" s="41"/>
      <c r="H20" s="41"/>
      <c r="I20" s="118" t="s">
        <v>31</v>
      </c>
      <c r="J20" s="33" t="s">
        <v>23</v>
      </c>
      <c r="K20" s="44"/>
    </row>
    <row r="21" spans="2:11" s="1" customFormat="1" ht="18" customHeight="1">
      <c r="B21" s="40"/>
      <c r="C21" s="41"/>
      <c r="D21" s="41"/>
      <c r="E21" s="33" t="s">
        <v>37</v>
      </c>
      <c r="F21" s="41"/>
      <c r="G21" s="41"/>
      <c r="H21" s="41"/>
      <c r="I21" s="118" t="s">
        <v>33</v>
      </c>
      <c r="J21" s="33" t="s">
        <v>23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5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262" t="s">
        <v>23</v>
      </c>
      <c r="F24" s="262"/>
      <c r="G24" s="262"/>
      <c r="H24" s="262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ROUND(SUM(BE80:BE89),2)</f>
        <v>0</v>
      </c>
      <c r="G30" s="41"/>
      <c r="H30" s="41"/>
      <c r="I30" s="130">
        <v>0.21</v>
      </c>
      <c r="J30" s="129">
        <f>ROUND(ROUND((SUM(BE80:BE89)),2)*I30,2)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ROUND(SUM(BF80:BF89),2)</f>
        <v>0</v>
      </c>
      <c r="G31" s="41"/>
      <c r="H31" s="41"/>
      <c r="I31" s="130">
        <v>0.15</v>
      </c>
      <c r="J31" s="129">
        <f>ROUND(ROUND((SUM(BF80:BF89)),2)*I31,2)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ROUND(SUM(BG80:BG89),2)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ROUND(SUM(BH80:BH89),2)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ROUND(SUM(BI80:BI89),2)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8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293" t="str">
        <f>E7</f>
        <v>Lovosice - Parkoviště Wolkerova P3</v>
      </c>
      <c r="F45" s="294"/>
      <c r="G45" s="294"/>
      <c r="H45" s="294"/>
      <c r="I45" s="117"/>
      <c r="J45" s="41"/>
      <c r="K45" s="44"/>
    </row>
    <row r="46" spans="2:11" s="1" customFormat="1" ht="14.45" customHeight="1">
      <c r="B46" s="40"/>
      <c r="C46" s="35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295" t="str">
        <f>E9</f>
        <v>VON - Vedlejší a ostatní náklady</v>
      </c>
      <c r="F47" s="296"/>
      <c r="G47" s="296"/>
      <c r="H47" s="296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Lovosice</v>
      </c>
      <c r="G49" s="41"/>
      <c r="H49" s="41"/>
      <c r="I49" s="118" t="s">
        <v>26</v>
      </c>
      <c r="J49" s="119" t="str">
        <f>IF(J12="","",J12)</f>
        <v>2. 5. 2018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5" t="s">
        <v>30</v>
      </c>
      <c r="D51" s="41"/>
      <c r="E51" s="41"/>
      <c r="F51" s="33" t="str">
        <f>E15</f>
        <v>Město Lovosice</v>
      </c>
      <c r="G51" s="41"/>
      <c r="H51" s="41"/>
      <c r="I51" s="118" t="s">
        <v>36</v>
      </c>
      <c r="J51" s="262" t="str">
        <f>E21</f>
        <v>B-PROJEKTY Teplice s.r.o.</v>
      </c>
      <c r="K51" s="44"/>
    </row>
    <row r="52" spans="2:11" s="1" customFormat="1" ht="14.45" customHeight="1">
      <c r="B52" s="40"/>
      <c r="C52" s="35" t="s">
        <v>34</v>
      </c>
      <c r="D52" s="41"/>
      <c r="E52" s="41"/>
      <c r="F52" s="33" t="str">
        <f>IF(E18="","",E18)</f>
        <v/>
      </c>
      <c r="G52" s="41"/>
      <c r="H52" s="41"/>
      <c r="I52" s="117"/>
      <c r="J52" s="297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2" t="s">
        <v>103</v>
      </c>
    </row>
    <row r="57" spans="2:11" s="7" customFormat="1" ht="24.95" customHeight="1">
      <c r="B57" s="148"/>
      <c r="C57" s="149"/>
      <c r="D57" s="150" t="s">
        <v>665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666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667</v>
      </c>
      <c r="E59" s="158"/>
      <c r="F59" s="158"/>
      <c r="G59" s="158"/>
      <c r="H59" s="158"/>
      <c r="I59" s="159"/>
      <c r="J59" s="160">
        <f>J84</f>
        <v>0</v>
      </c>
      <c r="K59" s="161"/>
    </row>
    <row r="60" spans="2:11" s="8" customFormat="1" ht="19.9" customHeight="1">
      <c r="B60" s="155"/>
      <c r="C60" s="156"/>
      <c r="D60" s="157" t="s">
        <v>668</v>
      </c>
      <c r="E60" s="158"/>
      <c r="F60" s="158"/>
      <c r="G60" s="158"/>
      <c r="H60" s="158"/>
      <c r="I60" s="159"/>
      <c r="J60" s="160">
        <f>J87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117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298" t="str">
        <f>E7</f>
        <v>Lovosice - Parkoviště Wolkerova P3</v>
      </c>
      <c r="F70" s="299"/>
      <c r="G70" s="299"/>
      <c r="H70" s="299"/>
      <c r="I70" s="162"/>
      <c r="J70" s="62"/>
      <c r="K70" s="62"/>
      <c r="L70" s="60"/>
    </row>
    <row r="71" spans="2:12" s="1" customFormat="1" ht="14.45" customHeight="1">
      <c r="B71" s="40"/>
      <c r="C71" s="64" t="s">
        <v>96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273" t="str">
        <f>E9</f>
        <v>VON - Vedlejší a ostatní náklady</v>
      </c>
      <c r="F72" s="300"/>
      <c r="G72" s="300"/>
      <c r="H72" s="300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24</v>
      </c>
      <c r="D74" s="62"/>
      <c r="E74" s="62"/>
      <c r="F74" s="163" t="str">
        <f>F12</f>
        <v>Lovosice</v>
      </c>
      <c r="G74" s="62"/>
      <c r="H74" s="62"/>
      <c r="I74" s="164" t="s">
        <v>26</v>
      </c>
      <c r="J74" s="72" t="str">
        <f>IF(J12="","",J12)</f>
        <v>2. 5. 2018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3.5">
      <c r="B76" s="40"/>
      <c r="C76" s="64" t="s">
        <v>30</v>
      </c>
      <c r="D76" s="62"/>
      <c r="E76" s="62"/>
      <c r="F76" s="163" t="str">
        <f>E15</f>
        <v>Město Lovosice</v>
      </c>
      <c r="G76" s="62"/>
      <c r="H76" s="62"/>
      <c r="I76" s="164" t="s">
        <v>36</v>
      </c>
      <c r="J76" s="163" t="str">
        <f>E21</f>
        <v>B-PROJEKTY Teplice s.r.o.</v>
      </c>
      <c r="K76" s="62"/>
      <c r="L76" s="60"/>
    </row>
    <row r="77" spans="2:12" s="1" customFormat="1" ht="14.45" customHeight="1">
      <c r="B77" s="40"/>
      <c r="C77" s="64" t="s">
        <v>34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118</v>
      </c>
      <c r="D79" s="167" t="s">
        <v>60</v>
      </c>
      <c r="E79" s="167" t="s">
        <v>56</v>
      </c>
      <c r="F79" s="167" t="s">
        <v>119</v>
      </c>
      <c r="G79" s="167" t="s">
        <v>120</v>
      </c>
      <c r="H79" s="167" t="s">
        <v>121</v>
      </c>
      <c r="I79" s="168" t="s">
        <v>122</v>
      </c>
      <c r="J79" s="167" t="s">
        <v>101</v>
      </c>
      <c r="K79" s="169" t="s">
        <v>123</v>
      </c>
      <c r="L79" s="170"/>
      <c r="M79" s="80" t="s">
        <v>124</v>
      </c>
      <c r="N79" s="81" t="s">
        <v>45</v>
      </c>
      <c r="O79" s="81" t="s">
        <v>125</v>
      </c>
      <c r="P79" s="81" t="s">
        <v>126</v>
      </c>
      <c r="Q79" s="81" t="s">
        <v>127</v>
      </c>
      <c r="R79" s="81" t="s">
        <v>128</v>
      </c>
      <c r="S79" s="81" t="s">
        <v>129</v>
      </c>
      <c r="T79" s="82" t="s">
        <v>130</v>
      </c>
    </row>
    <row r="80" spans="2:63" s="1" customFormat="1" ht="29.25" customHeight="1">
      <c r="B80" s="40"/>
      <c r="C80" s="86" t="s">
        <v>102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0</v>
      </c>
      <c r="S80" s="84"/>
      <c r="T80" s="173">
        <f>T81</f>
        <v>0</v>
      </c>
      <c r="AT80" s="22" t="s">
        <v>74</v>
      </c>
      <c r="AU80" s="22" t="s">
        <v>103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74</v>
      </c>
      <c r="E81" s="178" t="s">
        <v>669</v>
      </c>
      <c r="F81" s="178" t="s">
        <v>670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P82+P84+P87</f>
        <v>0</v>
      </c>
      <c r="Q81" s="183"/>
      <c r="R81" s="184">
        <f>R82+R84+R87</f>
        <v>0</v>
      </c>
      <c r="S81" s="183"/>
      <c r="T81" s="185">
        <f>T82+T84+T87</f>
        <v>0</v>
      </c>
      <c r="AR81" s="186" t="s">
        <v>155</v>
      </c>
      <c r="AT81" s="187" t="s">
        <v>74</v>
      </c>
      <c r="AU81" s="187" t="s">
        <v>75</v>
      </c>
      <c r="AY81" s="186" t="s">
        <v>133</v>
      </c>
      <c r="BK81" s="188">
        <f>BK82+BK84+BK87</f>
        <v>0</v>
      </c>
    </row>
    <row r="82" spans="2:63" s="10" customFormat="1" ht="19.9" customHeight="1">
      <c r="B82" s="175"/>
      <c r="C82" s="176"/>
      <c r="D82" s="177" t="s">
        <v>74</v>
      </c>
      <c r="E82" s="189" t="s">
        <v>671</v>
      </c>
      <c r="F82" s="189" t="s">
        <v>672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</v>
      </c>
      <c r="S82" s="183"/>
      <c r="T82" s="185">
        <f>T83</f>
        <v>0</v>
      </c>
      <c r="AR82" s="186" t="s">
        <v>155</v>
      </c>
      <c r="AT82" s="187" t="s">
        <v>74</v>
      </c>
      <c r="AU82" s="187" t="s">
        <v>80</v>
      </c>
      <c r="AY82" s="186" t="s">
        <v>133</v>
      </c>
      <c r="BK82" s="188">
        <f>BK83</f>
        <v>0</v>
      </c>
    </row>
    <row r="83" spans="2:65" s="1" customFormat="1" ht="16.5" customHeight="1">
      <c r="B83" s="40"/>
      <c r="C83" s="191" t="s">
        <v>80</v>
      </c>
      <c r="D83" s="191" t="s">
        <v>135</v>
      </c>
      <c r="E83" s="192" t="s">
        <v>673</v>
      </c>
      <c r="F83" s="193" t="s">
        <v>672</v>
      </c>
      <c r="G83" s="194" t="s">
        <v>674</v>
      </c>
      <c r="H83" s="195">
        <v>1</v>
      </c>
      <c r="I83" s="196"/>
      <c r="J83" s="197">
        <f>ROUND(I83*H83,2)</f>
        <v>0</v>
      </c>
      <c r="K83" s="193" t="s">
        <v>23</v>
      </c>
      <c r="L83" s="60"/>
      <c r="M83" s="198" t="s">
        <v>23</v>
      </c>
      <c r="N83" s="199" t="s">
        <v>46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2" t="s">
        <v>675</v>
      </c>
      <c r="AT83" s="22" t="s">
        <v>135</v>
      </c>
      <c r="AU83" s="22" t="s">
        <v>84</v>
      </c>
      <c r="AY83" s="22" t="s">
        <v>133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2" t="s">
        <v>80</v>
      </c>
      <c r="BK83" s="202">
        <f>ROUND(I83*H83,2)</f>
        <v>0</v>
      </c>
      <c r="BL83" s="22" t="s">
        <v>675</v>
      </c>
      <c r="BM83" s="22" t="s">
        <v>676</v>
      </c>
    </row>
    <row r="84" spans="2:63" s="10" customFormat="1" ht="29.85" customHeight="1">
      <c r="B84" s="175"/>
      <c r="C84" s="176"/>
      <c r="D84" s="177" t="s">
        <v>74</v>
      </c>
      <c r="E84" s="189" t="s">
        <v>677</v>
      </c>
      <c r="F84" s="189" t="s">
        <v>678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SUM(P85:P86)</f>
        <v>0</v>
      </c>
      <c r="Q84" s="183"/>
      <c r="R84" s="184">
        <f>SUM(R85:R86)</f>
        <v>0</v>
      </c>
      <c r="S84" s="183"/>
      <c r="T84" s="185">
        <f>SUM(T85:T86)</f>
        <v>0</v>
      </c>
      <c r="AR84" s="186" t="s">
        <v>155</v>
      </c>
      <c r="AT84" s="187" t="s">
        <v>74</v>
      </c>
      <c r="AU84" s="187" t="s">
        <v>80</v>
      </c>
      <c r="AY84" s="186" t="s">
        <v>133</v>
      </c>
      <c r="BK84" s="188">
        <f>SUM(BK85:BK86)</f>
        <v>0</v>
      </c>
    </row>
    <row r="85" spans="2:65" s="1" customFormat="1" ht="16.5" customHeight="1">
      <c r="B85" s="40"/>
      <c r="C85" s="191" t="s">
        <v>84</v>
      </c>
      <c r="D85" s="191" t="s">
        <v>135</v>
      </c>
      <c r="E85" s="192" t="s">
        <v>679</v>
      </c>
      <c r="F85" s="193" t="s">
        <v>678</v>
      </c>
      <c r="G85" s="194" t="s">
        <v>674</v>
      </c>
      <c r="H85" s="195">
        <v>1</v>
      </c>
      <c r="I85" s="196"/>
      <c r="J85" s="197">
        <f>ROUND(I85*H85,2)</f>
        <v>0</v>
      </c>
      <c r="K85" s="193" t="s">
        <v>23</v>
      </c>
      <c r="L85" s="60"/>
      <c r="M85" s="198" t="s">
        <v>23</v>
      </c>
      <c r="N85" s="199" t="s">
        <v>46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2" t="s">
        <v>675</v>
      </c>
      <c r="AT85" s="22" t="s">
        <v>135</v>
      </c>
      <c r="AU85" s="22" t="s">
        <v>84</v>
      </c>
      <c r="AY85" s="22" t="s">
        <v>133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2" t="s">
        <v>80</v>
      </c>
      <c r="BK85" s="202">
        <f>ROUND(I85*H85,2)</f>
        <v>0</v>
      </c>
      <c r="BL85" s="22" t="s">
        <v>675</v>
      </c>
      <c r="BM85" s="22" t="s">
        <v>680</v>
      </c>
    </row>
    <row r="86" spans="2:65" s="1" customFormat="1" ht="16.5" customHeight="1">
      <c r="B86" s="40"/>
      <c r="C86" s="191" t="s">
        <v>147</v>
      </c>
      <c r="D86" s="191" t="s">
        <v>135</v>
      </c>
      <c r="E86" s="192" t="s">
        <v>681</v>
      </c>
      <c r="F86" s="193" t="s">
        <v>682</v>
      </c>
      <c r="G86" s="194" t="s">
        <v>674</v>
      </c>
      <c r="H86" s="195">
        <v>1</v>
      </c>
      <c r="I86" s="196"/>
      <c r="J86" s="197">
        <f>ROUND(I86*H86,2)</f>
        <v>0</v>
      </c>
      <c r="K86" s="193" t="s">
        <v>23</v>
      </c>
      <c r="L86" s="60"/>
      <c r="M86" s="198" t="s">
        <v>23</v>
      </c>
      <c r="N86" s="199" t="s">
        <v>46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675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80</v>
      </c>
      <c r="BK86" s="202">
        <f>ROUND(I86*H86,2)</f>
        <v>0</v>
      </c>
      <c r="BL86" s="22" t="s">
        <v>675</v>
      </c>
      <c r="BM86" s="22" t="s">
        <v>683</v>
      </c>
    </row>
    <row r="87" spans="2:63" s="10" customFormat="1" ht="29.85" customHeight="1">
      <c r="B87" s="175"/>
      <c r="C87" s="176"/>
      <c r="D87" s="177" t="s">
        <v>74</v>
      </c>
      <c r="E87" s="189" t="s">
        <v>684</v>
      </c>
      <c r="F87" s="189" t="s">
        <v>685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SUM(P88:P89)</f>
        <v>0</v>
      </c>
      <c r="Q87" s="183"/>
      <c r="R87" s="184">
        <f>SUM(R88:R89)</f>
        <v>0</v>
      </c>
      <c r="S87" s="183"/>
      <c r="T87" s="185">
        <f>SUM(T88:T89)</f>
        <v>0</v>
      </c>
      <c r="AR87" s="186" t="s">
        <v>155</v>
      </c>
      <c r="AT87" s="187" t="s">
        <v>74</v>
      </c>
      <c r="AU87" s="187" t="s">
        <v>80</v>
      </c>
      <c r="AY87" s="186" t="s">
        <v>133</v>
      </c>
      <c r="BK87" s="188">
        <f>SUM(BK88:BK89)</f>
        <v>0</v>
      </c>
    </row>
    <row r="88" spans="2:65" s="1" customFormat="1" ht="16.5" customHeight="1">
      <c r="B88" s="40"/>
      <c r="C88" s="191" t="s">
        <v>140</v>
      </c>
      <c r="D88" s="191" t="s">
        <v>135</v>
      </c>
      <c r="E88" s="192" t="s">
        <v>686</v>
      </c>
      <c r="F88" s="193" t="s">
        <v>687</v>
      </c>
      <c r="G88" s="194" t="s">
        <v>357</v>
      </c>
      <c r="H88" s="195">
        <v>2</v>
      </c>
      <c r="I88" s="196"/>
      <c r="J88" s="197">
        <f>ROUND(I88*H88,2)</f>
        <v>0</v>
      </c>
      <c r="K88" s="193" t="s">
        <v>23</v>
      </c>
      <c r="L88" s="60"/>
      <c r="M88" s="198" t="s">
        <v>23</v>
      </c>
      <c r="N88" s="199" t="s">
        <v>46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675</v>
      </c>
      <c r="AT88" s="22" t="s">
        <v>135</v>
      </c>
      <c r="AU88" s="22" t="s">
        <v>84</v>
      </c>
      <c r="AY88" s="22" t="s">
        <v>133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80</v>
      </c>
      <c r="BK88" s="202">
        <f>ROUND(I88*H88,2)</f>
        <v>0</v>
      </c>
      <c r="BL88" s="22" t="s">
        <v>675</v>
      </c>
      <c r="BM88" s="22" t="s">
        <v>688</v>
      </c>
    </row>
    <row r="89" spans="2:51" s="11" customFormat="1" ht="13.5">
      <c r="B89" s="203"/>
      <c r="C89" s="204"/>
      <c r="D89" s="205" t="s">
        <v>145</v>
      </c>
      <c r="E89" s="206" t="s">
        <v>23</v>
      </c>
      <c r="F89" s="207" t="s">
        <v>689</v>
      </c>
      <c r="G89" s="204"/>
      <c r="H89" s="208">
        <v>2</v>
      </c>
      <c r="I89" s="209"/>
      <c r="J89" s="204"/>
      <c r="K89" s="204"/>
      <c r="L89" s="210"/>
      <c r="M89" s="252"/>
      <c r="N89" s="253"/>
      <c r="O89" s="253"/>
      <c r="P89" s="253"/>
      <c r="Q89" s="253"/>
      <c r="R89" s="253"/>
      <c r="S89" s="253"/>
      <c r="T89" s="254"/>
      <c r="AT89" s="214" t="s">
        <v>145</v>
      </c>
      <c r="AU89" s="214" t="s">
        <v>84</v>
      </c>
      <c r="AV89" s="11" t="s">
        <v>84</v>
      </c>
      <c r="AW89" s="11" t="s">
        <v>38</v>
      </c>
      <c r="AX89" s="11" t="s">
        <v>80</v>
      </c>
      <c r="AY89" s="214" t="s">
        <v>133</v>
      </c>
    </row>
    <row r="90" spans="2:12" s="1" customFormat="1" ht="6.95" customHeight="1">
      <c r="B90" s="55"/>
      <c r="C90" s="56"/>
      <c r="D90" s="56"/>
      <c r="E90" s="56"/>
      <c r="F90" s="56"/>
      <c r="G90" s="56"/>
      <c r="H90" s="56"/>
      <c r="I90" s="138"/>
      <c r="J90" s="56"/>
      <c r="K90" s="56"/>
      <c r="L90" s="60"/>
    </row>
  </sheetData>
  <sheetProtection algorithmName="SHA-512" hashValue="RzGKBzTL0f+3bHYDnKTy4JwtqM/qzUusXE337vSuUQa75SSEa5Jt2EfxTOgE/Bt6hqUY0XuzKK1eln1mm0tZ3g==" saltValue="LKn6AwRtQbPuZGNZx5Wx/peovq9pXEMG3W272qhsyFDy0nq2dhh5Zav06OYqDrQjQtb6qIpGeeaxVTdYrFzC1g==" spinCount="100000" sheet="1" objects="1" scenarios="1" formatColumns="0" formatRows="0" autoFilter="0"/>
  <autoFilter ref="C79:K89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2018-05-10T05:56:03Z</dcterms:created>
  <dcterms:modified xsi:type="dcterms:W3CDTF">2018-05-10T05:57:21Z</dcterms:modified>
  <cp:category/>
  <cp:version/>
  <cp:contentType/>
  <cp:contentStatus/>
</cp:coreProperties>
</file>