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85" windowWidth="28455" windowHeight="14505" activeTab="1"/>
  </bookViews>
  <sheets>
    <sheet name="Rekapitulace stavby" sheetId="1" r:id="rId1"/>
    <sheet name="20170616 - Úprava prostor..." sheetId="2" r:id="rId2"/>
  </sheets>
  <definedNames>
    <definedName name="_xlnm.Print_Titles" localSheetId="1">'20170616 - Úprava prostor...'!$119:$119</definedName>
    <definedName name="_xlnm.Print_Titles" localSheetId="0">'Rekapitulace stavby'!$85:$85</definedName>
    <definedName name="_xlnm.Print_Area" localSheetId="1">'20170616 - Úprava prostor...'!$C$4:$Q$70,'20170616 - Úprava prostor...'!$C$76:$Q$104,'20170616 - Úprava prostor...'!$C$110:$Q$181</definedName>
    <definedName name="_xlnm.Print_Area" localSheetId="0">'Rekapitulace stavby'!$C$4:$AP$70,'Rekapitulace stavby'!$C$76:$AP$92</definedName>
  </definedNames>
  <calcPr calcId="152511"/>
</workbook>
</file>

<file path=xl/calcChain.xml><?xml version="1.0" encoding="utf-8"?>
<calcChain xmlns="http://schemas.openxmlformats.org/spreadsheetml/2006/main">
  <c r="BC143" i="2" l="1"/>
  <c r="BA143" i="2"/>
  <c r="AZ143" i="2"/>
  <c r="AY143" i="2"/>
  <c r="AX143" i="2"/>
  <c r="AW143" i="2"/>
  <c r="AA143" i="2"/>
  <c r="Y143" i="2"/>
  <c r="W143" i="2"/>
  <c r="BC142" i="2"/>
  <c r="BA142" i="2"/>
  <c r="AZ142" i="2"/>
  <c r="AY142" i="2"/>
  <c r="AX142" i="2"/>
  <c r="AA142" i="2"/>
  <c r="Y142" i="2"/>
  <c r="W142" i="2"/>
  <c r="N142" i="2"/>
  <c r="AW142" i="2" s="1"/>
  <c r="AY88" i="1" l="1"/>
  <c r="AX88" i="1"/>
  <c r="BA180" i="2"/>
  <c r="AZ180" i="2"/>
  <c r="AY180" i="2"/>
  <c r="AX180" i="2"/>
  <c r="AA180" i="2"/>
  <c r="AA179" i="2" s="1"/>
  <c r="Y180" i="2"/>
  <c r="Y179" i="2" s="1"/>
  <c r="W180" i="2"/>
  <c r="W179" i="2" s="1"/>
  <c r="BC180" i="2"/>
  <c r="BC179" i="2" s="1"/>
  <c r="N179" i="2" s="1"/>
  <c r="N100" i="2" s="1"/>
  <c r="N180" i="2"/>
  <c r="AW180" i="2" s="1"/>
  <c r="BA178" i="2"/>
  <c r="AZ178" i="2"/>
  <c r="AY178" i="2"/>
  <c r="AX178" i="2"/>
  <c r="AA178" i="2"/>
  <c r="Y178" i="2"/>
  <c r="W178" i="2"/>
  <c r="BC178" i="2"/>
  <c r="N178" i="2"/>
  <c r="AW178" i="2" s="1"/>
  <c r="BA177" i="2"/>
  <c r="AZ177" i="2"/>
  <c r="AY177" i="2"/>
  <c r="AX177" i="2"/>
  <c r="AA177" i="2"/>
  <c r="Y177" i="2"/>
  <c r="Y176" i="2" s="1"/>
  <c r="W177" i="2"/>
  <c r="BC177" i="2"/>
  <c r="N177" i="2"/>
  <c r="AW177" i="2" s="1"/>
  <c r="BA175" i="2"/>
  <c r="AZ175" i="2"/>
  <c r="AY175" i="2"/>
  <c r="AX175" i="2"/>
  <c r="AA175" i="2"/>
  <c r="AA174" i="2" s="1"/>
  <c r="Y175" i="2"/>
  <c r="Y174" i="2" s="1"/>
  <c r="W175" i="2"/>
  <c r="W174" i="2" s="1"/>
  <c r="BC175" i="2"/>
  <c r="BC174" i="2" s="1"/>
  <c r="N175" i="2"/>
  <c r="AW175" i="2" s="1"/>
  <c r="BA172" i="2"/>
  <c r="AZ172" i="2"/>
  <c r="AY172" i="2"/>
  <c r="AX172" i="2"/>
  <c r="AA172" i="2"/>
  <c r="Y172" i="2"/>
  <c r="W172" i="2"/>
  <c r="BC172" i="2"/>
  <c r="N172" i="2"/>
  <c r="AW172" i="2" s="1"/>
  <c r="BA170" i="2"/>
  <c r="AZ170" i="2"/>
  <c r="AY170" i="2"/>
  <c r="AX170" i="2"/>
  <c r="AA170" i="2"/>
  <c r="Y170" i="2"/>
  <c r="Y169" i="2" s="1"/>
  <c r="W170" i="2"/>
  <c r="BC170" i="2"/>
  <c r="N170" i="2"/>
  <c r="AW170" i="2" s="1"/>
  <c r="BA168" i="2"/>
  <c r="AZ168" i="2"/>
  <c r="AY168" i="2"/>
  <c r="AX168" i="2"/>
  <c r="AA168" i="2"/>
  <c r="Y168" i="2"/>
  <c r="W168" i="2"/>
  <c r="BC168" i="2"/>
  <c r="N168" i="2"/>
  <c r="AW168" i="2" s="1"/>
  <c r="BA167" i="2"/>
  <c r="AZ167" i="2"/>
  <c r="AY167" i="2"/>
  <c r="AX167" i="2"/>
  <c r="AA167" i="2"/>
  <c r="Y167" i="2"/>
  <c r="W167" i="2"/>
  <c r="BC167" i="2"/>
  <c r="N167" i="2"/>
  <c r="AW167" i="2" s="1"/>
  <c r="BA166" i="2"/>
  <c r="AZ166" i="2"/>
  <c r="AY166" i="2"/>
  <c r="AX166" i="2"/>
  <c r="AA166" i="2"/>
  <c r="Y166" i="2"/>
  <c r="W166" i="2"/>
  <c r="BC166" i="2"/>
  <c r="N166" i="2"/>
  <c r="AW166" i="2" s="1"/>
  <c r="BA165" i="2"/>
  <c r="AZ165" i="2"/>
  <c r="AY165" i="2"/>
  <c r="AX165" i="2"/>
  <c r="AA165" i="2"/>
  <c r="Y165" i="2"/>
  <c r="W165" i="2"/>
  <c r="BC165" i="2"/>
  <c r="N165" i="2"/>
  <c r="AW165" i="2" s="1"/>
  <c r="BA163" i="2"/>
  <c r="AZ163" i="2"/>
  <c r="AY163" i="2"/>
  <c r="AX163" i="2"/>
  <c r="AA163" i="2"/>
  <c r="Y163" i="2"/>
  <c r="W163" i="2"/>
  <c r="BC163" i="2"/>
  <c r="N163" i="2"/>
  <c r="AW163" i="2" s="1"/>
  <c r="BA162" i="2"/>
  <c r="AZ162" i="2"/>
  <c r="AY162" i="2"/>
  <c r="AX162" i="2"/>
  <c r="AA162" i="2"/>
  <c r="Y162" i="2"/>
  <c r="W162" i="2"/>
  <c r="BC162" i="2"/>
  <c r="N162" i="2"/>
  <c r="AW162" i="2" s="1"/>
  <c r="BA160" i="2"/>
  <c r="AZ160" i="2"/>
  <c r="AY160" i="2"/>
  <c r="AX160" i="2"/>
  <c r="AA160" i="2"/>
  <c r="Y160" i="2"/>
  <c r="W160" i="2"/>
  <c r="BC160" i="2"/>
  <c r="N160" i="2"/>
  <c r="AW160" i="2" s="1"/>
  <c r="BA159" i="2"/>
  <c r="AZ159" i="2"/>
  <c r="AY159" i="2"/>
  <c r="AX159" i="2"/>
  <c r="AA159" i="2"/>
  <c r="Y159" i="2"/>
  <c r="W159" i="2"/>
  <c r="BC159" i="2"/>
  <c r="N159" i="2"/>
  <c r="AW159" i="2" s="1"/>
  <c r="BA158" i="2"/>
  <c r="AZ158" i="2"/>
  <c r="AY158" i="2"/>
  <c r="AX158" i="2"/>
  <c r="AA158" i="2"/>
  <c r="Y158" i="2"/>
  <c r="W158" i="2"/>
  <c r="BC158" i="2"/>
  <c r="N158" i="2"/>
  <c r="AW158" i="2" s="1"/>
  <c r="BA157" i="2"/>
  <c r="AZ157" i="2"/>
  <c r="AY157" i="2"/>
  <c r="AX157" i="2"/>
  <c r="AA157" i="2"/>
  <c r="Y157" i="2"/>
  <c r="W157" i="2"/>
  <c r="BC157" i="2"/>
  <c r="N157" i="2"/>
  <c r="AW157" i="2" s="1"/>
  <c r="BA155" i="2"/>
  <c r="AZ155" i="2"/>
  <c r="AY155" i="2"/>
  <c r="AX155" i="2"/>
  <c r="AA155" i="2"/>
  <c r="Y155" i="2"/>
  <c r="W155" i="2"/>
  <c r="BC155" i="2"/>
  <c r="N155" i="2"/>
  <c r="AW155" i="2" s="1"/>
  <c r="BA154" i="2"/>
  <c r="AZ154" i="2"/>
  <c r="AY154" i="2"/>
  <c r="AX154" i="2"/>
  <c r="AA154" i="2"/>
  <c r="Y154" i="2"/>
  <c r="W154" i="2"/>
  <c r="BC154" i="2"/>
  <c r="N154" i="2"/>
  <c r="AW154" i="2" s="1"/>
  <c r="BA153" i="2"/>
  <c r="AZ153" i="2"/>
  <c r="AY153" i="2"/>
  <c r="AX153" i="2"/>
  <c r="AA153" i="2"/>
  <c r="Y153" i="2"/>
  <c r="W153" i="2"/>
  <c r="BC153" i="2"/>
  <c r="N153" i="2"/>
  <c r="AW153" i="2" s="1"/>
  <c r="BA152" i="2"/>
  <c r="AZ152" i="2"/>
  <c r="AY152" i="2"/>
  <c r="AX152" i="2"/>
  <c r="AA152" i="2"/>
  <c r="Y152" i="2"/>
  <c r="W152" i="2"/>
  <c r="BC152" i="2"/>
  <c r="N152" i="2"/>
  <c r="AW152" i="2" s="1"/>
  <c r="BA151" i="2"/>
  <c r="AZ151" i="2"/>
  <c r="AY151" i="2"/>
  <c r="AX151" i="2"/>
  <c r="AA151" i="2"/>
  <c r="Y151" i="2"/>
  <c r="W151" i="2"/>
  <c r="BC151" i="2"/>
  <c r="N151" i="2"/>
  <c r="AW151" i="2" s="1"/>
  <c r="BA150" i="2"/>
  <c r="AZ150" i="2"/>
  <c r="AY150" i="2"/>
  <c r="AX150" i="2"/>
  <c r="AA150" i="2"/>
  <c r="Y150" i="2"/>
  <c r="W150" i="2"/>
  <c r="BC150" i="2"/>
  <c r="N150" i="2"/>
  <c r="AW150" i="2" s="1"/>
  <c r="BA149" i="2"/>
  <c r="AZ149" i="2"/>
  <c r="AY149" i="2"/>
  <c r="AX149" i="2"/>
  <c r="AA149" i="2"/>
  <c r="Y149" i="2"/>
  <c r="W149" i="2"/>
  <c r="BC149" i="2"/>
  <c r="N149" i="2"/>
  <c r="AW149" i="2" s="1"/>
  <c r="BA148" i="2"/>
  <c r="AZ148" i="2"/>
  <c r="AY148" i="2"/>
  <c r="AX148" i="2"/>
  <c r="AA148" i="2"/>
  <c r="Y148" i="2"/>
  <c r="W148" i="2"/>
  <c r="BC148" i="2"/>
  <c r="N148" i="2"/>
  <c r="AW148" i="2" s="1"/>
  <c r="BA147" i="2"/>
  <c r="AZ147" i="2"/>
  <c r="AY147" i="2"/>
  <c r="AX147" i="2"/>
  <c r="AA147" i="2"/>
  <c r="Y147" i="2"/>
  <c r="W147" i="2"/>
  <c r="BC147" i="2"/>
  <c r="N147" i="2"/>
  <c r="AW147" i="2" s="1"/>
  <c r="BA146" i="2"/>
  <c r="AZ146" i="2"/>
  <c r="AY146" i="2"/>
  <c r="AX146" i="2"/>
  <c r="AW146" i="2"/>
  <c r="AA146" i="2"/>
  <c r="Y146" i="2"/>
  <c r="W146" i="2"/>
  <c r="BC146" i="2"/>
  <c r="N146" i="2"/>
  <c r="BA145" i="2"/>
  <c r="AZ145" i="2"/>
  <c r="AY145" i="2"/>
  <c r="AX145" i="2"/>
  <c r="AA145" i="2"/>
  <c r="Y145" i="2"/>
  <c r="W145" i="2"/>
  <c r="W144" i="2" s="1"/>
  <c r="BC145" i="2"/>
  <c r="N145" i="2"/>
  <c r="AW145" i="2" s="1"/>
  <c r="BA141" i="2"/>
  <c r="AZ141" i="2"/>
  <c r="AY141" i="2"/>
  <c r="AX141" i="2"/>
  <c r="AA141" i="2"/>
  <c r="Y141" i="2"/>
  <c r="W141" i="2"/>
  <c r="BC141" i="2"/>
  <c r="AW141" i="2"/>
  <c r="BA140" i="2"/>
  <c r="AZ140" i="2"/>
  <c r="AY140" i="2"/>
  <c r="AX140" i="2"/>
  <c r="AA140" i="2"/>
  <c r="Y140" i="2"/>
  <c r="W140" i="2"/>
  <c r="W139" i="2" s="1"/>
  <c r="BC140" i="2"/>
  <c r="N140" i="2"/>
  <c r="AW140" i="2" s="1"/>
  <c r="BA137" i="2"/>
  <c r="AZ137" i="2"/>
  <c r="AY137" i="2"/>
  <c r="AX137" i="2"/>
  <c r="AA137" i="2"/>
  <c r="AA136" i="2" s="1"/>
  <c r="Y137" i="2"/>
  <c r="Y136" i="2" s="1"/>
  <c r="W137" i="2"/>
  <c r="W136" i="2" s="1"/>
  <c r="BC137" i="2"/>
  <c r="BC136" i="2" s="1"/>
  <c r="N136" i="2" s="1"/>
  <c r="N91" i="2" s="1"/>
  <c r="N137" i="2"/>
  <c r="AW137" i="2" s="1"/>
  <c r="BA134" i="2"/>
  <c r="AZ134" i="2"/>
  <c r="AY134" i="2"/>
  <c r="AX134" i="2"/>
  <c r="AA134" i="2"/>
  <c r="Y134" i="2"/>
  <c r="W134" i="2"/>
  <c r="BC134" i="2"/>
  <c r="N134" i="2"/>
  <c r="AW134" i="2" s="1"/>
  <c r="BA133" i="2"/>
  <c r="AZ133" i="2"/>
  <c r="AY133" i="2"/>
  <c r="AX133" i="2"/>
  <c r="AA133" i="2"/>
  <c r="Y133" i="2"/>
  <c r="W133" i="2"/>
  <c r="BC133" i="2"/>
  <c r="N133" i="2"/>
  <c r="AW133" i="2" s="1"/>
  <c r="BA132" i="2"/>
  <c r="AZ132" i="2"/>
  <c r="AY132" i="2"/>
  <c r="AX132" i="2"/>
  <c r="AA132" i="2"/>
  <c r="Y132" i="2"/>
  <c r="W132" i="2"/>
  <c r="BC132" i="2"/>
  <c r="N132" i="2"/>
  <c r="AW132" i="2" s="1"/>
  <c r="BA128" i="2"/>
  <c r="AZ128" i="2"/>
  <c r="AY128" i="2"/>
  <c r="AX128" i="2"/>
  <c r="AA128" i="2"/>
  <c r="Y128" i="2"/>
  <c r="W128" i="2"/>
  <c r="BC128" i="2"/>
  <c r="N128" i="2"/>
  <c r="AW128" i="2" s="1"/>
  <c r="BA126" i="2"/>
  <c r="AZ126" i="2"/>
  <c r="AY126" i="2"/>
  <c r="AX126" i="2"/>
  <c r="AA126" i="2"/>
  <c r="Y126" i="2"/>
  <c r="W126" i="2"/>
  <c r="BC126" i="2"/>
  <c r="N126" i="2"/>
  <c r="AW126" i="2" s="1"/>
  <c r="BA125" i="2"/>
  <c r="AZ125" i="2"/>
  <c r="AY125" i="2"/>
  <c r="AX125" i="2"/>
  <c r="AA125" i="2"/>
  <c r="Y125" i="2"/>
  <c r="W125" i="2"/>
  <c r="BC125" i="2"/>
  <c r="N125" i="2"/>
  <c r="AW125" i="2" s="1"/>
  <c r="BA123" i="2"/>
  <c r="AZ123" i="2"/>
  <c r="AY123" i="2"/>
  <c r="AX123" i="2"/>
  <c r="AA123" i="2"/>
  <c r="Y123" i="2"/>
  <c r="W123" i="2"/>
  <c r="BC123" i="2"/>
  <c r="N123" i="2"/>
  <c r="AW123" i="2" s="1"/>
  <c r="F117" i="2"/>
  <c r="F116" i="2"/>
  <c r="F114" i="2"/>
  <c r="F112" i="2"/>
  <c r="M27" i="2"/>
  <c r="AS88" i="1" s="1"/>
  <c r="AS87" i="1" s="1"/>
  <c r="F83" i="2"/>
  <c r="F82" i="2"/>
  <c r="F80" i="2"/>
  <c r="F78" i="2"/>
  <c r="O20" i="2"/>
  <c r="E20" i="2"/>
  <c r="M83" i="2" s="1"/>
  <c r="O19" i="2"/>
  <c r="O17" i="2"/>
  <c r="E17" i="2"/>
  <c r="M116" i="2" s="1"/>
  <c r="O16" i="2"/>
  <c r="O8" i="2"/>
  <c r="M114" i="2" s="1"/>
  <c r="AK27" i="1"/>
  <c r="AM83" i="1"/>
  <c r="L83" i="1"/>
  <c r="AM82" i="1"/>
  <c r="L82" i="1"/>
  <c r="AM80" i="1"/>
  <c r="L80" i="1"/>
  <c r="L78" i="1"/>
  <c r="L77" i="1"/>
  <c r="AA144" i="2" l="1"/>
  <c r="M80" i="2"/>
  <c r="W127" i="2"/>
  <c r="AA169" i="2"/>
  <c r="AA176" i="2"/>
  <c r="AA161" i="2"/>
  <c r="Y122" i="2"/>
  <c r="Y173" i="2"/>
  <c r="W176" i="2"/>
  <c r="H31" i="2"/>
  <c r="AZ88" i="1" s="1"/>
  <c r="AZ87" i="1" s="1"/>
  <c r="AV87" i="1" s="1"/>
  <c r="Y139" i="2"/>
  <c r="H33" i="2"/>
  <c r="BB88" i="1" s="1"/>
  <c r="BB87" i="1" s="1"/>
  <c r="W33" i="1" s="1"/>
  <c r="Y127" i="2"/>
  <c r="W122" i="2"/>
  <c r="W121" i="2" s="1"/>
  <c r="H32" i="2"/>
  <c r="BA88" i="1" s="1"/>
  <c r="BA87" i="1" s="1"/>
  <c r="W32" i="1" s="1"/>
  <c r="BC127" i="2"/>
  <c r="N127" i="2" s="1"/>
  <c r="N90" i="2" s="1"/>
  <c r="BC139" i="2"/>
  <c r="N139" i="2" s="1"/>
  <c r="N93" i="2" s="1"/>
  <c r="Y144" i="2"/>
  <c r="Y161" i="2"/>
  <c r="W169" i="2"/>
  <c r="BC176" i="2"/>
  <c r="N176" i="2" s="1"/>
  <c r="N99" i="2" s="1"/>
  <c r="AA122" i="2"/>
  <c r="BC144" i="2"/>
  <c r="N144" i="2" s="1"/>
  <c r="N94" i="2" s="1"/>
  <c r="BC161" i="2"/>
  <c r="N161" i="2" s="1"/>
  <c r="N95" i="2" s="1"/>
  <c r="BC122" i="2"/>
  <c r="N122" i="2" s="1"/>
  <c r="N89" i="2" s="1"/>
  <c r="H35" i="2"/>
  <c r="BD88" i="1" s="1"/>
  <c r="BD87" i="1" s="1"/>
  <c r="W35" i="1" s="1"/>
  <c r="H34" i="2"/>
  <c r="BC88" i="1" s="1"/>
  <c r="BC87" i="1" s="1"/>
  <c r="AY87" i="1" s="1"/>
  <c r="AA127" i="2"/>
  <c r="AA139" i="2"/>
  <c r="W161" i="2"/>
  <c r="BC169" i="2"/>
  <c r="N169" i="2" s="1"/>
  <c r="N96" i="2" s="1"/>
  <c r="BC173" i="2"/>
  <c r="N173" i="2" s="1"/>
  <c r="N97" i="2" s="1"/>
  <c r="N174" i="2"/>
  <c r="N98" i="2" s="1"/>
  <c r="AA173" i="2"/>
  <c r="W173" i="2"/>
  <c r="M31" i="2"/>
  <c r="AV88" i="1" s="1"/>
  <c r="Y121" i="2"/>
  <c r="M117" i="2"/>
  <c r="M32" i="2"/>
  <c r="AW88" i="1" s="1"/>
  <c r="M82" i="2"/>
  <c r="AA121" i="2" l="1"/>
  <c r="W138" i="2"/>
  <c r="W120" i="2" s="1"/>
  <c r="AU88" i="1" s="1"/>
  <c r="AU87" i="1" s="1"/>
  <c r="BC121" i="2"/>
  <c r="AA138" i="2"/>
  <c r="Y138" i="2"/>
  <c r="AX87" i="1"/>
  <c r="W31" i="1"/>
  <c r="AW87" i="1"/>
  <c r="AK32" i="1" s="1"/>
  <c r="AT88" i="1"/>
  <c r="AA120" i="2"/>
  <c r="BC138" i="2"/>
  <c r="N138" i="2" s="1"/>
  <c r="N92" i="2" s="1"/>
  <c r="W34" i="1"/>
  <c r="Y120" i="2"/>
  <c r="AK31" i="1"/>
  <c r="N121" i="2"/>
  <c r="N88" i="2" s="1"/>
  <c r="AT87" i="1" l="1"/>
  <c r="BC120" i="2"/>
  <c r="N120" i="2" s="1"/>
  <c r="N87" i="2" s="1"/>
  <c r="M26" i="2" s="1"/>
  <c r="M29" i="2" s="1"/>
  <c r="L104" i="2" l="1"/>
  <c r="AG88" i="1"/>
  <c r="L37" i="2"/>
  <c r="AN88" i="1" l="1"/>
  <c r="AG87" i="1"/>
  <c r="AK26" i="1" l="1"/>
  <c r="AK29" i="1" s="1"/>
  <c r="AK37" i="1" s="1"/>
  <c r="AG92" i="1"/>
  <c r="AN87" i="1"/>
  <c r="AN92" i="1" s="1"/>
</calcChain>
</file>

<file path=xl/sharedStrings.xml><?xml version="1.0" encoding="utf-8"?>
<sst xmlns="http://schemas.openxmlformats.org/spreadsheetml/2006/main" count="946" uniqueCount="300">
  <si>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</si>
  <si>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</si>
  <si>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</si>
  <si>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</si>
  <si>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</si>
  <si>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</si>
  <si>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</si>
  <si>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</si>
  <si>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</si>
  <si>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</si>
  <si>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</si>
  <si>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</si>
  <si>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</si>
  <si>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</si>
  <si>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</si>
  <si>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</si>
  <si>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20170616</t>
  </si>
  <si>
    <t>Stavba:</t>
  </si>
  <si>
    <t>Úprava prostorové akustiky - bazén Lovosice</t>
  </si>
  <si>
    <t>JKSO:</t>
  </si>
  <si>
    <t>CC-CZ:</t>
  </si>
  <si>
    <t>Místo:</t>
  </si>
  <si>
    <t>Lovosice</t>
  </si>
  <si>
    <t>Datum:</t>
  </si>
  <si>
    <t>18.6.2017</t>
  </si>
  <si>
    <t>Objednatel:</t>
  </si>
  <si>
    <t>IČ:</t>
  </si>
  <si>
    <t>Městský úřad Lovosice</t>
  </si>
  <si>
    <t>DIČ:</t>
  </si>
  <si>
    <t>Zhotovitel:</t>
  </si>
  <si>
    <t>02436647</t>
  </si>
  <si>
    <t>Aveton s.r.o.</t>
  </si>
  <si>
    <t>CZ02436647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</si>
  <si>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</si>
  <si>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</si>
  <si>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</si>
  <si>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</si>
  <si>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</si>
  <si>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</si>
  <si>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</si>
  <si>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</si>
  <si>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</si>
  <si>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</si>
  <si>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</si>
  <si>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</si>
  <si>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</si>
  <si>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</si>
  <si>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</si>
  <si>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</si>
  <si>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</si>
  <si>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</si>
  <si>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</si>
  <si>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</si>
  <si>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</si>
  <si>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</si>
  <si>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</si>
  <si>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</si>
  <si>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</si>
  <si>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</si>
  <si>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</si>
  <si>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</si>
  <si>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</si>
  <si>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</si>
  <si>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</si>
  <si>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</si>
  <si>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</si>
  <si>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</si>
  <si>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</si>
  <si>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</si>
  <si>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</si>
  <si>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</si>
  <si>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</si>
  <si>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</si>
  <si>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</si>
  <si>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</si>
  <si>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</si>
  <si>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</si>
  <si>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</si>
  <si>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</si>
  <si>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{e507b77c-7b91-460e-b245-28e6951f5052}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</si>
  <si>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</si>
  <si>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</si>
  <si>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</si>
  <si>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</si>
  <si>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</si>
  <si>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</si>
  <si>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</si>
  <si>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</si>
  <si>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</si>
  <si>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</si>
  <si>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</si>
  <si>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</si>
  <si>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</si>
  <si>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</si>
  <si>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</si>
  <si>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</si>
  <si>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</si>
  <si>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</si>
  <si>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</si>
  <si>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</si>
  <si>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</si>
  <si>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</si>
  <si>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</si>
  <si>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</si>
  <si>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</si>
  <si>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</si>
  <si>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</si>
  <si>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714 - Akustická a protiotřesová opatření</t>
  </si>
  <si>
    <t xml:space="preserve">    763 - Konstrukce suché výstavby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</si>
  <si>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</si>
  <si>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</si>
  <si>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</si>
  <si>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</si>
  <si>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</si>
  <si>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VRN8 - Přesun stavebních kapacit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</si>
  <si>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</si>
  <si>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</si>
  <si>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</si>
  <si>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</si>
  <si>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</si>
  <si>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</si>
  <si>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</si>
  <si>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</si>
  <si>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</si>
  <si>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</si>
  <si>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</si>
  <si>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</si>
  <si>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</si>
  <si>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</si>
  <si>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</si>
  <si>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</si>
  <si>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23</t>
  </si>
  <si>
    <t>K</t>
  </si>
  <si>
    <t>612821001</t>
  </si>
  <si>
    <t>Vnitřní sanační zatřená omítka pro vlhké zdivo prováděná ručně</t>
  </si>
  <si>
    <t>m2</t>
  </si>
  <si>
    <t>4</t>
  </si>
  <si>
    <t>108629692</t>
  </si>
  <si>
    <t>136*0,2*0,2*1,2</t>
  </si>
  <si>
    <t>VV</t>
  </si>
  <si>
    <t>24</t>
  </si>
  <si>
    <t>612821051</t>
  </si>
  <si>
    <t>Příplatek k vnitřní sanační omítce pro vlhké zdivo ZKD 10 mm omítky prováděné ručně ve více vrstvách</t>
  </si>
  <si>
    <t>1247094979</t>
  </si>
  <si>
    <t>46</t>
  </si>
  <si>
    <t>624631221</t>
  </si>
  <si>
    <t>Tmelení silikonovým tmelem spar prefabrikovaných dílců š do 15 mm včetně penetrace</t>
  </si>
  <si>
    <t>m</t>
  </si>
  <si>
    <t>1498485512</t>
  </si>
  <si>
    <t>31</t>
  </si>
  <si>
    <t>943211111</t>
  </si>
  <si>
    <t>Montáž lešení prostorového rámového lehkého s podlahami zatížení do 200 kg/m2 v do 10 m</t>
  </si>
  <si>
    <t>m3</t>
  </si>
  <si>
    <t>-473633754</t>
  </si>
  <si>
    <t>31*10*5</t>
  </si>
  <si>
    <t>11*7*3</t>
  </si>
  <si>
    <t>Součet</t>
  </si>
  <si>
    <t>32</t>
  </si>
  <si>
    <t>943211211</t>
  </si>
  <si>
    <t>Příplatek k lešení prostorovému rámovému lehkému s podlahami v do 10 m za první a ZKD den použití</t>
  </si>
  <si>
    <t>106512056</t>
  </si>
  <si>
    <t>33</t>
  </si>
  <si>
    <t>943211811</t>
  </si>
  <si>
    <t>Demontáž lešení prostorového rámového lehkého s podlahami zatížení do 200 kg/m2 v do 10 m</t>
  </si>
  <si>
    <t>-636416293</t>
  </si>
  <si>
    <t>47</t>
  </si>
  <si>
    <t>952901114</t>
  </si>
  <si>
    <t>Vyčištění budov bytové a občanské výstavby při výšce podlaží přes 4 m</t>
  </si>
  <si>
    <t>-1415888219</t>
  </si>
  <si>
    <t>31*11+11*7</t>
  </si>
  <si>
    <t>48</t>
  </si>
  <si>
    <t>998011001</t>
  </si>
  <si>
    <t>Přesun hmot pro budovy zděné v do 6 m</t>
  </si>
  <si>
    <t>t</t>
  </si>
  <si>
    <t>1040466683</t>
  </si>
  <si>
    <t>18</t>
  </si>
  <si>
    <t>714122002</t>
  </si>
  <si>
    <t>kus</t>
  </si>
  <si>
    <t>16</t>
  </si>
  <si>
    <t>-1580305061</t>
  </si>
  <si>
    <t>M</t>
  </si>
  <si>
    <t>1693075939</t>
  </si>
  <si>
    <t>49</t>
  </si>
  <si>
    <t>763131612R</t>
  </si>
  <si>
    <t xml:space="preserve">Doplnění nosné konstrukce stávajícího podhledu </t>
  </si>
  <si>
    <t>-1175076247</t>
  </si>
  <si>
    <t>37</t>
  </si>
  <si>
    <t>763131721</t>
  </si>
  <si>
    <t>SDK podhled skoková změna v do 0,5 m</t>
  </si>
  <si>
    <t>1418839210</t>
  </si>
  <si>
    <t>38</t>
  </si>
  <si>
    <t>763131732</t>
  </si>
  <si>
    <t>SDK podhled - čelo pro kazetové podhledy (F lišta) tl 15 mm</t>
  </si>
  <si>
    <t>-519478974</t>
  </si>
  <si>
    <t>39</t>
  </si>
  <si>
    <t>763131751</t>
  </si>
  <si>
    <t>Montáž parotěsné zábrany do SDK podhledu</t>
  </si>
  <si>
    <t>-1272967158</t>
  </si>
  <si>
    <t>40</t>
  </si>
  <si>
    <t>283292100</t>
  </si>
  <si>
    <t>zábrana parotěsná PK-BAR SPECIÁL role 1,5 x 50 m</t>
  </si>
  <si>
    <t>226025053</t>
  </si>
  <si>
    <t>41</t>
  </si>
  <si>
    <t>763131752</t>
  </si>
  <si>
    <t>Montáž jedné vrstvy tepelné izolace do SDK podhledu</t>
  </si>
  <si>
    <t>467831050</t>
  </si>
  <si>
    <t>42</t>
  </si>
  <si>
    <t>631509720</t>
  </si>
  <si>
    <t>plsť příčková ISOVER PIANO TWIN 12/6 120 mm 5000x625 mm</t>
  </si>
  <si>
    <t>786207851</t>
  </si>
  <si>
    <t>43</t>
  </si>
  <si>
    <t>763131765</t>
  </si>
  <si>
    <t>Příplatek k SDK podhledu za výšku zavěšení přes 0,5 do 1,0 m</t>
  </si>
  <si>
    <t>1773527532</t>
  </si>
  <si>
    <t>36</t>
  </si>
  <si>
    <t>763135821R</t>
  </si>
  <si>
    <t>Demontáž zateplení vatou a parotěsné fólie</t>
  </si>
  <si>
    <t>1411516251</t>
  </si>
  <si>
    <t>34</t>
  </si>
  <si>
    <t>763231821</t>
  </si>
  <si>
    <t>Demontáž sádrovláknitého podhledu s nosnou konstrukcí z ocelových profilů opláštění jednoduché</t>
  </si>
  <si>
    <t>1765730911</t>
  </si>
  <si>
    <t>35</t>
  </si>
  <si>
    <t>763231822R</t>
  </si>
  <si>
    <t>Řez podhledu a jeho úprava zajištění zbylé části</t>
  </si>
  <si>
    <t>1561685716</t>
  </si>
  <si>
    <t>8,4*12+2,4*12+1,2*4+8,6*4</t>
  </si>
  <si>
    <t>50</t>
  </si>
  <si>
    <t>998763301</t>
  </si>
  <si>
    <t>Přesun hmot tonážní pro sádrokartonové konstrukce v objektech v do 6 m</t>
  </si>
  <si>
    <t>550458771</t>
  </si>
  <si>
    <t>14</t>
  </si>
  <si>
    <t>998763302</t>
  </si>
  <si>
    <t>Přesun hmot tonážní pro sádrokartonové konstrukce v objektech v do 12 m</t>
  </si>
  <si>
    <t>1197498581</t>
  </si>
  <si>
    <t>998763392</t>
  </si>
  <si>
    <t>Příplatek k přesunu hmot tonážní 763 SDK za zvětšený přesun do 500 m</t>
  </si>
  <si>
    <t>2049977694</t>
  </si>
  <si>
    <t>51</t>
  </si>
  <si>
    <t>1717511214</t>
  </si>
  <si>
    <t>26</t>
  </si>
  <si>
    <t>781411911</t>
  </si>
  <si>
    <t>Oprava obkladu z obkladaček pórovinových do 22 ks/m2 kladených do malty</t>
  </si>
  <si>
    <t>-1369165535</t>
  </si>
  <si>
    <t>27</t>
  </si>
  <si>
    <t>781479191</t>
  </si>
  <si>
    <t>Příplatek k montáži obkladů vnitřních keramických hladkých za plochu do 10 m2</t>
  </si>
  <si>
    <t>710903467</t>
  </si>
  <si>
    <t>136*0,5</t>
  </si>
  <si>
    <t>28</t>
  </si>
  <si>
    <t>781479196</t>
  </si>
  <si>
    <t>Příplatek k montáži obkladů vnitřních keramických hladkých za spárování tmelem dvousložkovým</t>
  </si>
  <si>
    <t>-153701869</t>
  </si>
  <si>
    <t>29</t>
  </si>
  <si>
    <t>781479197</t>
  </si>
  <si>
    <t>Příplatek k montáži obkladů vnitřních keramických hladkých za lepením lepidlem dvousložkovým</t>
  </si>
  <si>
    <t>947825154</t>
  </si>
  <si>
    <t>25</t>
  </si>
  <si>
    <t>781733810</t>
  </si>
  <si>
    <t>Demontáž obkladů z obkladaček cihelných lepených</t>
  </si>
  <si>
    <t>-472055456</t>
  </si>
  <si>
    <t>30</t>
  </si>
  <si>
    <t>998781102</t>
  </si>
  <si>
    <t>Přesun hmot tonážní pro obklady keramické v objektech v do 12 m</t>
  </si>
  <si>
    <t>428630207</t>
  </si>
  <si>
    <t>44</t>
  </si>
  <si>
    <t>784211103</t>
  </si>
  <si>
    <t>Dvojnásobné bílé malby ze směsí za mokra výborně otěruvzdorných v místnostech výšky do 5,00 m</t>
  </si>
  <si>
    <t>527006599</t>
  </si>
  <si>
    <t>166*0,3</t>
  </si>
  <si>
    <t>45</t>
  </si>
  <si>
    <t>784312051</t>
  </si>
  <si>
    <t>Příplatek k cenám vápenných maleb za provádění malého rozsahu plochy do 5 m2</t>
  </si>
  <si>
    <t>206796711</t>
  </si>
  <si>
    <t>5</t>
  </si>
  <si>
    <t>52</t>
  </si>
  <si>
    <t>030001000</t>
  </si>
  <si>
    <t>Zařízení staveniště - 3 % z HSV</t>
  </si>
  <si>
    <t>%</t>
  </si>
  <si>
    <t>1024</t>
  </si>
  <si>
    <t>1849320319</t>
  </si>
  <si>
    <t>53</t>
  </si>
  <si>
    <t>043002000</t>
  </si>
  <si>
    <t>Zkoušky a ostatní měření - Měření doby dozvuku - etapové</t>
  </si>
  <si>
    <t>ks</t>
  </si>
  <si>
    <t>-810660671</t>
  </si>
  <si>
    <t>54</t>
  </si>
  <si>
    <t>043002000.0</t>
  </si>
  <si>
    <t>Zkoušky a ostatní měření - měření doby dozvuku - záverečné</t>
  </si>
  <si>
    <t>-989931740</t>
  </si>
  <si>
    <t>55</t>
  </si>
  <si>
    <t>080001000</t>
  </si>
  <si>
    <t>Další náklady na pracovníky - mimostaveništní doprava</t>
  </si>
  <si>
    <t>km</t>
  </si>
  <si>
    <t>-76386164</t>
  </si>
  <si>
    <t>30*50</t>
  </si>
  <si>
    <t xml:space="preserve">jedná se o širokopásmově pohltivé solitérní absorpční panely s maximem činitele zvukové pohltivosti na středních a vysokých kmitočtech; základní uvažovaný formát stěnových panelů je 2400×1200 mm; panely mají jádro vyrobené ze skelné vlny o vysoké hustotě; tloušťka panelů je 40 mm; povrchové provedení panelů uvažováno v bílé barvě; provedení panelů umožňuje týdenní čištění za mokra; hrany panelů jsou rovné a bíle zatřené; panely jsou ke stěně přichyceny pomocí čtyř kusů systémových drátěných stěnových konzolí v antikorozní úpravě do prostředí C3; panely jsou odsazeny o 40 mm od nosné stěny - vzniká tak provětrávaná mězera; celková skladená tloušťka obkladu je 80 mm; požadovaný činitel zvukové pohltivosti prvku v definované konfiguraci v oktávových pásmech je: 125 Hz – α ÷ 0,2; 250 Hz - α ÷ 0,6; 500 Hz - α ÷ 0,9; 1 kHz - α ÷ 0,9; 2 kHz - α ÷ 0,9; 4 kHz - α ÷ 0,9; rozmístění jednotlivých obkladových panelů - viz výkresová příloha  </t>
  </si>
  <si>
    <t>Dodávka a Montáž - Stěnový akustický obklad SAO</t>
  </si>
  <si>
    <t>Dodávka a Montáž - Solitérní akustické panely SAP</t>
  </si>
  <si>
    <t>jedná se o širokopásmově pohltivé absorpční panely s maximem činitele zvukové pohltivosti na středních a vysokých kmitočtech; jde o segmenty o rozměru 8,4×2,4 m (bazénová hala) resp. 9,6×1,2 m (dětský bazén) složené s podhledových kazet formátu 1200×1200 mm a tloušťky 20 mm; podhledové kazety mají jádro vyrobené ze skelné vlny o vysoké hustotě; povrchové provedení panelů je uvažováno v bílé barvě; provedení panelů umožňuje týdenní čištění za mokra; panely jsou vkládány viditelného nosného rastru tvořeného profily T24; jednotlivé segmenty jsou po celém obovdu lemovány bílým lakovaným kovovým obvodovým U profilem a dále SDK čelem (SDK čelo - viz VV 763 - konstrukce suché výstavby); provedení nosného rastru kompletně v antikorozní úpravě do prostředí C4; spodní hrana panelů je zavěšena cca 160 mm pod úrovní stávajícího podhledu; podhledové segmenty budou kotveny na stavitelné závěsy v antikorozní úpravě do prostředí C4; požadovaný činitel zvukové pohltivosti prvku v definované konfiguraci v oktávových pásmech je: 125 Hz – α ÷ 0,35; 250 Hz - α ÷ 0,65; 500 Hz - α ÷ 0,9; 1 kHz - α ÷ 0,9; 2 kHz - α ÷ 0,9; 4 kHz - α ÷ 0,9; rozmístění jednotlivých podhledových panelů - viz výkresová příloha; v ceně bude uvažován příplatek k montáži na zavěšený rošt za výšku zavěšení přes 1,0 do 1,4 m a dále příplatek k montáži na stropní konstrukci za šroubování panelu do betonu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</si>
</sst>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i/>
      <sz val="8"/>
      <color rgb="FF0000FF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1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4" fontId="24" fillId="5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0" fontId="0" fillId="0" borderId="0" xfId="0" applyBorder="1"/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4" fillId="0" borderId="0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3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4" fontId="24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36" fillId="0" borderId="25" xfId="0" applyFont="1" applyBorder="1" applyAlignment="1" applyProtection="1">
      <alignment horizontal="left" vertical="center" wrapText="1"/>
      <protection locked="0"/>
    </xf>
    <xf numFmtId="4" fontId="36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horizontal="justify" vertical="center" wrapText="1"/>
      <protection locked="0"/>
    </xf>
    <xf numFmtId="0" fontId="36" fillId="0" borderId="23" xfId="0" applyFont="1" applyBorder="1" applyAlignment="1" applyProtection="1">
      <alignment horizontal="justify" vertical="center" wrapText="1"/>
      <protection locked="0"/>
    </xf>
    <xf numFmtId="0" fontId="36" fillId="0" borderId="24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workbookViewId="0">
      <pane ySplit="1" topLeftCell="A108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199" t="s">
        <v>7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R2" s="169" t="s">
        <v>8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>
      <c r="B4" s="23"/>
      <c r="C4" s="192" t="s">
        <v>12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24"/>
      <c r="AS4" s="25" t="s">
        <v>13</v>
      </c>
      <c r="BS4" s="19" t="s">
        <v>14</v>
      </c>
    </row>
    <row r="5" spans="1:73" ht="14.45" customHeight="1">
      <c r="B5" s="23"/>
      <c r="C5" s="26"/>
      <c r="D5" s="27" t="s">
        <v>15</v>
      </c>
      <c r="E5" s="26"/>
      <c r="F5" s="26"/>
      <c r="G5" s="26"/>
      <c r="H5" s="26"/>
      <c r="I5" s="26"/>
      <c r="J5" s="26"/>
      <c r="K5" s="201" t="s">
        <v>16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26"/>
      <c r="AQ5" s="24"/>
      <c r="BS5" s="19" t="s">
        <v>9</v>
      </c>
    </row>
    <row r="6" spans="1:73" ht="36.950000000000003" customHeight="1">
      <c r="B6" s="23"/>
      <c r="C6" s="26"/>
      <c r="D6" s="29" t="s">
        <v>17</v>
      </c>
      <c r="E6" s="26"/>
      <c r="F6" s="26"/>
      <c r="G6" s="26"/>
      <c r="H6" s="26"/>
      <c r="I6" s="26"/>
      <c r="J6" s="26"/>
      <c r="K6" s="202" t="s">
        <v>18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26"/>
      <c r="AQ6" s="24"/>
      <c r="BS6" s="19" t="s">
        <v>9</v>
      </c>
    </row>
    <row r="7" spans="1:73" ht="14.45" customHeight="1">
      <c r="B7" s="23"/>
      <c r="C7" s="26"/>
      <c r="D7" s="30" t="s">
        <v>19</v>
      </c>
      <c r="E7" s="26"/>
      <c r="F7" s="26"/>
      <c r="G7" s="26"/>
      <c r="H7" s="26"/>
      <c r="I7" s="26"/>
      <c r="J7" s="26"/>
      <c r="K7" s="28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20</v>
      </c>
      <c r="AL7" s="26"/>
      <c r="AM7" s="26"/>
      <c r="AN7" s="28" t="s">
        <v>5</v>
      </c>
      <c r="AO7" s="26"/>
      <c r="AP7" s="26"/>
      <c r="AQ7" s="24"/>
      <c r="BS7" s="19" t="s">
        <v>9</v>
      </c>
    </row>
    <row r="8" spans="1:73" ht="14.45" customHeight="1">
      <c r="B8" s="23"/>
      <c r="C8" s="26"/>
      <c r="D8" s="30" t="s">
        <v>21</v>
      </c>
      <c r="E8" s="26"/>
      <c r="F8" s="26"/>
      <c r="G8" s="26"/>
      <c r="H8" s="26"/>
      <c r="I8" s="26"/>
      <c r="J8" s="26"/>
      <c r="K8" s="28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23</v>
      </c>
      <c r="AL8" s="26"/>
      <c r="AM8" s="26"/>
      <c r="AN8" s="28" t="s">
        <v>24</v>
      </c>
      <c r="AO8" s="26"/>
      <c r="AP8" s="26"/>
      <c r="AQ8" s="24"/>
      <c r="BS8" s="19" t="s">
        <v>9</v>
      </c>
    </row>
    <row r="9" spans="1:73" ht="14.45" customHeight="1">
      <c r="B9" s="2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BS9" s="19" t="s">
        <v>9</v>
      </c>
    </row>
    <row r="10" spans="1:73" ht="14.45" customHeight="1">
      <c r="B10" s="23"/>
      <c r="C10" s="26"/>
      <c r="D10" s="30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26</v>
      </c>
      <c r="AL10" s="26"/>
      <c r="AM10" s="26"/>
      <c r="AN10" s="28" t="s">
        <v>5</v>
      </c>
      <c r="AO10" s="26"/>
      <c r="AP10" s="26"/>
      <c r="AQ10" s="24"/>
      <c r="BS10" s="19" t="s">
        <v>9</v>
      </c>
    </row>
    <row r="11" spans="1:73" ht="18.399999999999999" customHeight="1">
      <c r="B11" s="23"/>
      <c r="C11" s="26"/>
      <c r="D11" s="26"/>
      <c r="E11" s="28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28</v>
      </c>
      <c r="AL11" s="26"/>
      <c r="AM11" s="26"/>
      <c r="AN11" s="28" t="s">
        <v>5</v>
      </c>
      <c r="AO11" s="26"/>
      <c r="AP11" s="26"/>
      <c r="AQ11" s="24"/>
      <c r="BS11" s="19" t="s">
        <v>9</v>
      </c>
    </row>
    <row r="12" spans="1:73" ht="6.95" customHeight="1">
      <c r="B12" s="2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BS12" s="19" t="s">
        <v>9</v>
      </c>
    </row>
    <row r="13" spans="1:73" ht="14.45" customHeight="1">
      <c r="B13" s="23"/>
      <c r="C13" s="26"/>
      <c r="D13" s="30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26</v>
      </c>
      <c r="AL13" s="26"/>
      <c r="AM13" s="26"/>
      <c r="AN13" s="28" t="s">
        <v>30</v>
      </c>
      <c r="AO13" s="26"/>
      <c r="AP13" s="26"/>
      <c r="AQ13" s="24"/>
      <c r="BS13" s="19" t="s">
        <v>9</v>
      </c>
    </row>
    <row r="14" spans="1:73" ht="15">
      <c r="B14" s="23"/>
      <c r="C14" s="26"/>
      <c r="D14" s="26"/>
      <c r="E14" s="28" t="s">
        <v>31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0" t="s">
        <v>28</v>
      </c>
      <c r="AL14" s="26"/>
      <c r="AM14" s="26"/>
      <c r="AN14" s="28" t="s">
        <v>32</v>
      </c>
      <c r="AO14" s="26"/>
      <c r="AP14" s="26"/>
      <c r="AQ14" s="24"/>
      <c r="BS14" s="19" t="s">
        <v>9</v>
      </c>
    </row>
    <row r="15" spans="1:73" ht="6.95" customHeight="1"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BS15" s="19" t="s">
        <v>6</v>
      </c>
    </row>
    <row r="16" spans="1:73" ht="14.45" customHeight="1">
      <c r="B16" s="23"/>
      <c r="C16" s="26"/>
      <c r="D16" s="30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26</v>
      </c>
      <c r="AL16" s="26"/>
      <c r="AM16" s="26"/>
      <c r="AN16" s="28" t="s">
        <v>5</v>
      </c>
      <c r="AO16" s="26"/>
      <c r="AP16" s="26"/>
      <c r="AQ16" s="24"/>
      <c r="BS16" s="19" t="s">
        <v>6</v>
      </c>
    </row>
    <row r="17" spans="2:71" ht="18.399999999999999" customHeight="1">
      <c r="B17" s="23"/>
      <c r="C17" s="26"/>
      <c r="D17" s="26"/>
      <c r="E17" s="28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28</v>
      </c>
      <c r="AL17" s="26"/>
      <c r="AM17" s="26"/>
      <c r="AN17" s="28" t="s">
        <v>5</v>
      </c>
      <c r="AO17" s="26"/>
      <c r="AP17" s="26"/>
      <c r="AQ17" s="24"/>
      <c r="BS17" s="19" t="s">
        <v>35</v>
      </c>
    </row>
    <row r="18" spans="2:71" ht="6.95" customHeight="1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BS18" s="19" t="s">
        <v>9</v>
      </c>
    </row>
    <row r="19" spans="2:71" ht="14.45" customHeight="1">
      <c r="B19" s="23"/>
      <c r="C19" s="26"/>
      <c r="D19" s="30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26</v>
      </c>
      <c r="AL19" s="26"/>
      <c r="AM19" s="26"/>
      <c r="AN19" s="28" t="s">
        <v>5</v>
      </c>
      <c r="AO19" s="26"/>
      <c r="AP19" s="26"/>
      <c r="AQ19" s="24"/>
      <c r="BS19" s="19" t="s">
        <v>9</v>
      </c>
    </row>
    <row r="20" spans="2:71" ht="18.399999999999999" customHeight="1">
      <c r="B20" s="23"/>
      <c r="C20" s="26"/>
      <c r="D20" s="26"/>
      <c r="E20" s="28" t="s">
        <v>34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28</v>
      </c>
      <c r="AL20" s="26"/>
      <c r="AM20" s="26"/>
      <c r="AN20" s="28" t="s">
        <v>5</v>
      </c>
      <c r="AO20" s="26"/>
      <c r="AP20" s="26"/>
      <c r="AQ20" s="24"/>
    </row>
    <row r="21" spans="2:71" ht="6.95" customHeight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</row>
    <row r="22" spans="2:71" ht="15">
      <c r="B22" s="23"/>
      <c r="C22" s="26"/>
      <c r="D22" s="30" t="s">
        <v>37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</row>
    <row r="23" spans="2:71" ht="22.5" customHeight="1">
      <c r="B23" s="23"/>
      <c r="C23" s="26"/>
      <c r="D23" s="26"/>
      <c r="E23" s="203" t="s">
        <v>5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6"/>
      <c r="AP23" s="26"/>
      <c r="AQ23" s="24"/>
    </row>
    <row r="24" spans="2:71" ht="6.95" customHeight="1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4"/>
    </row>
    <row r="25" spans="2:71" ht="6.95" customHeight="1">
      <c r="B25" s="23"/>
      <c r="C25" s="2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6"/>
      <c r="AQ25" s="24"/>
    </row>
    <row r="26" spans="2:71" ht="14.45" customHeight="1">
      <c r="B26" s="23"/>
      <c r="C26" s="26"/>
      <c r="D26" s="32" t="s">
        <v>38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73">
        <f>ROUND(AG87,2)</f>
        <v>0</v>
      </c>
      <c r="AL26" s="174"/>
      <c r="AM26" s="174"/>
      <c r="AN26" s="174"/>
      <c r="AO26" s="174"/>
      <c r="AP26" s="26"/>
      <c r="AQ26" s="24"/>
    </row>
    <row r="27" spans="2:71" ht="14.45" customHeight="1">
      <c r="B27" s="23"/>
      <c r="C27" s="26"/>
      <c r="D27" s="32" t="s">
        <v>39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73">
        <f>ROUND(AG90,2)</f>
        <v>0</v>
      </c>
      <c r="AL27" s="173"/>
      <c r="AM27" s="173"/>
      <c r="AN27" s="173"/>
      <c r="AO27" s="173"/>
      <c r="AP27" s="26"/>
      <c r="AQ27" s="24"/>
    </row>
    <row r="28" spans="2:71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2:71" s="1" customFormat="1" ht="25.9" customHeight="1">
      <c r="B29" s="33"/>
      <c r="C29" s="34"/>
      <c r="D29" s="36" t="s">
        <v>40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175">
        <f>ROUND(AK26+AK27,2)</f>
        <v>0</v>
      </c>
      <c r="AL29" s="176"/>
      <c r="AM29" s="176"/>
      <c r="AN29" s="176"/>
      <c r="AO29" s="176"/>
      <c r="AP29" s="34"/>
      <c r="AQ29" s="35"/>
    </row>
    <row r="30" spans="2:71" s="1" customFormat="1" ht="6.95" customHeight="1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2:71" s="2" customFormat="1" ht="14.45" customHeight="1">
      <c r="B31" s="38"/>
      <c r="C31" s="39"/>
      <c r="D31" s="40" t="s">
        <v>41</v>
      </c>
      <c r="E31" s="39"/>
      <c r="F31" s="40" t="s">
        <v>42</v>
      </c>
      <c r="G31" s="39"/>
      <c r="H31" s="39"/>
      <c r="I31" s="39"/>
      <c r="J31" s="39"/>
      <c r="K31" s="39"/>
      <c r="L31" s="196">
        <v>0.21</v>
      </c>
      <c r="M31" s="197"/>
      <c r="N31" s="197"/>
      <c r="O31" s="197"/>
      <c r="P31" s="39"/>
      <c r="Q31" s="39"/>
      <c r="R31" s="39"/>
      <c r="S31" s="39"/>
      <c r="T31" s="42" t="s">
        <v>43</v>
      </c>
      <c r="U31" s="39"/>
      <c r="V31" s="39"/>
      <c r="W31" s="198">
        <f>ROUND(AZ87+SUM(CD91),2)</f>
        <v>0</v>
      </c>
      <c r="X31" s="197"/>
      <c r="Y31" s="197"/>
      <c r="Z31" s="197"/>
      <c r="AA31" s="197"/>
      <c r="AB31" s="197"/>
      <c r="AC31" s="197"/>
      <c r="AD31" s="197"/>
      <c r="AE31" s="197"/>
      <c r="AF31" s="39"/>
      <c r="AG31" s="39"/>
      <c r="AH31" s="39"/>
      <c r="AI31" s="39"/>
      <c r="AJ31" s="39"/>
      <c r="AK31" s="198">
        <f>ROUND(AV87+SUM(BY91),2)</f>
        <v>0</v>
      </c>
      <c r="AL31" s="197"/>
      <c r="AM31" s="197"/>
      <c r="AN31" s="197"/>
      <c r="AO31" s="197"/>
      <c r="AP31" s="39"/>
      <c r="AQ31" s="43"/>
    </row>
    <row r="32" spans="2:71" s="2" customFormat="1" ht="14.45" customHeight="1">
      <c r="B32" s="38"/>
      <c r="C32" s="39"/>
      <c r="D32" s="39"/>
      <c r="E32" s="39"/>
      <c r="F32" s="40" t="s">
        <v>44</v>
      </c>
      <c r="G32" s="39"/>
      <c r="H32" s="39"/>
      <c r="I32" s="39"/>
      <c r="J32" s="39"/>
      <c r="K32" s="39"/>
      <c r="L32" s="196">
        <v>0.15</v>
      </c>
      <c r="M32" s="197"/>
      <c r="N32" s="197"/>
      <c r="O32" s="197"/>
      <c r="P32" s="39"/>
      <c r="Q32" s="39"/>
      <c r="R32" s="39"/>
      <c r="S32" s="39"/>
      <c r="T32" s="42" t="s">
        <v>43</v>
      </c>
      <c r="U32" s="39"/>
      <c r="V32" s="39"/>
      <c r="W32" s="198">
        <f>ROUND(BA87+SUM(CE91),2)</f>
        <v>0</v>
      </c>
      <c r="X32" s="197"/>
      <c r="Y32" s="197"/>
      <c r="Z32" s="197"/>
      <c r="AA32" s="197"/>
      <c r="AB32" s="197"/>
      <c r="AC32" s="197"/>
      <c r="AD32" s="197"/>
      <c r="AE32" s="197"/>
      <c r="AF32" s="39"/>
      <c r="AG32" s="39"/>
      <c r="AH32" s="39"/>
      <c r="AI32" s="39"/>
      <c r="AJ32" s="39"/>
      <c r="AK32" s="198">
        <f>ROUND(AW87+SUM(BZ91),2)</f>
        <v>0</v>
      </c>
      <c r="AL32" s="197"/>
      <c r="AM32" s="197"/>
      <c r="AN32" s="197"/>
      <c r="AO32" s="197"/>
      <c r="AP32" s="39"/>
      <c r="AQ32" s="43"/>
    </row>
    <row r="33" spans="2:43" s="2" customFormat="1" ht="14.45" hidden="1" customHeight="1">
      <c r="B33" s="38"/>
      <c r="C33" s="39"/>
      <c r="D33" s="39"/>
      <c r="E33" s="39"/>
      <c r="F33" s="40" t="s">
        <v>45</v>
      </c>
      <c r="G33" s="39"/>
      <c r="H33" s="39"/>
      <c r="I33" s="39"/>
      <c r="J33" s="39"/>
      <c r="K33" s="39"/>
      <c r="L33" s="196">
        <v>0.21</v>
      </c>
      <c r="M33" s="197"/>
      <c r="N33" s="197"/>
      <c r="O33" s="197"/>
      <c r="P33" s="39"/>
      <c r="Q33" s="39"/>
      <c r="R33" s="39"/>
      <c r="S33" s="39"/>
      <c r="T33" s="42" t="s">
        <v>43</v>
      </c>
      <c r="U33" s="39"/>
      <c r="V33" s="39"/>
      <c r="W33" s="198">
        <f>ROUND(BB87+SUM(CF91),2)</f>
        <v>0</v>
      </c>
      <c r="X33" s="197"/>
      <c r="Y33" s="197"/>
      <c r="Z33" s="197"/>
      <c r="AA33" s="197"/>
      <c r="AB33" s="197"/>
      <c r="AC33" s="197"/>
      <c r="AD33" s="197"/>
      <c r="AE33" s="197"/>
      <c r="AF33" s="39"/>
      <c r="AG33" s="39"/>
      <c r="AH33" s="39"/>
      <c r="AI33" s="39"/>
      <c r="AJ33" s="39"/>
      <c r="AK33" s="198">
        <v>0</v>
      </c>
      <c r="AL33" s="197"/>
      <c r="AM33" s="197"/>
      <c r="AN33" s="197"/>
      <c r="AO33" s="197"/>
      <c r="AP33" s="39"/>
      <c r="AQ33" s="43"/>
    </row>
    <row r="34" spans="2:43" s="2" customFormat="1" ht="14.45" hidden="1" customHeight="1">
      <c r="B34" s="38"/>
      <c r="C34" s="39"/>
      <c r="D34" s="39"/>
      <c r="E34" s="39"/>
      <c r="F34" s="40" t="s">
        <v>46</v>
      </c>
      <c r="G34" s="39"/>
      <c r="H34" s="39"/>
      <c r="I34" s="39"/>
      <c r="J34" s="39"/>
      <c r="K34" s="39"/>
      <c r="L34" s="196">
        <v>0.15</v>
      </c>
      <c r="M34" s="197"/>
      <c r="N34" s="197"/>
      <c r="O34" s="197"/>
      <c r="P34" s="39"/>
      <c r="Q34" s="39"/>
      <c r="R34" s="39"/>
      <c r="S34" s="39"/>
      <c r="T34" s="42" t="s">
        <v>43</v>
      </c>
      <c r="U34" s="39"/>
      <c r="V34" s="39"/>
      <c r="W34" s="198">
        <f>ROUND(BC87+SUM(CG91),2)</f>
        <v>0</v>
      </c>
      <c r="X34" s="197"/>
      <c r="Y34" s="197"/>
      <c r="Z34" s="197"/>
      <c r="AA34" s="197"/>
      <c r="AB34" s="197"/>
      <c r="AC34" s="197"/>
      <c r="AD34" s="197"/>
      <c r="AE34" s="197"/>
      <c r="AF34" s="39"/>
      <c r="AG34" s="39"/>
      <c r="AH34" s="39"/>
      <c r="AI34" s="39"/>
      <c r="AJ34" s="39"/>
      <c r="AK34" s="198">
        <v>0</v>
      </c>
      <c r="AL34" s="197"/>
      <c r="AM34" s="197"/>
      <c r="AN34" s="197"/>
      <c r="AO34" s="197"/>
      <c r="AP34" s="39"/>
      <c r="AQ34" s="43"/>
    </row>
    <row r="35" spans="2:43" s="2" customFormat="1" ht="14.45" hidden="1" customHeight="1">
      <c r="B35" s="38"/>
      <c r="C35" s="39"/>
      <c r="D35" s="39"/>
      <c r="E35" s="39"/>
      <c r="F35" s="40" t="s">
        <v>47</v>
      </c>
      <c r="G35" s="39"/>
      <c r="H35" s="39"/>
      <c r="I35" s="39"/>
      <c r="J35" s="39"/>
      <c r="K35" s="39"/>
      <c r="L35" s="196">
        <v>0</v>
      </c>
      <c r="M35" s="197"/>
      <c r="N35" s="197"/>
      <c r="O35" s="197"/>
      <c r="P35" s="39"/>
      <c r="Q35" s="39"/>
      <c r="R35" s="39"/>
      <c r="S35" s="39"/>
      <c r="T35" s="42" t="s">
        <v>43</v>
      </c>
      <c r="U35" s="39"/>
      <c r="V35" s="39"/>
      <c r="W35" s="198">
        <f>ROUND(BD87+SUM(CH91),2)</f>
        <v>0</v>
      </c>
      <c r="X35" s="197"/>
      <c r="Y35" s="197"/>
      <c r="Z35" s="197"/>
      <c r="AA35" s="197"/>
      <c r="AB35" s="197"/>
      <c r="AC35" s="197"/>
      <c r="AD35" s="197"/>
      <c r="AE35" s="197"/>
      <c r="AF35" s="39"/>
      <c r="AG35" s="39"/>
      <c r="AH35" s="39"/>
      <c r="AI35" s="39"/>
      <c r="AJ35" s="39"/>
      <c r="AK35" s="198">
        <v>0</v>
      </c>
      <c r="AL35" s="197"/>
      <c r="AM35" s="197"/>
      <c r="AN35" s="197"/>
      <c r="AO35" s="197"/>
      <c r="AP35" s="39"/>
      <c r="AQ35" s="43"/>
    </row>
    <row r="36" spans="2:43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43" s="1" customFormat="1" ht="25.9" customHeight="1">
      <c r="B37" s="33"/>
      <c r="C37" s="44"/>
      <c r="D37" s="45" t="s">
        <v>48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49</v>
      </c>
      <c r="U37" s="46"/>
      <c r="V37" s="46"/>
      <c r="W37" s="46"/>
      <c r="X37" s="188" t="s">
        <v>50</v>
      </c>
      <c r="Y37" s="189"/>
      <c r="Z37" s="189"/>
      <c r="AA37" s="189"/>
      <c r="AB37" s="189"/>
      <c r="AC37" s="46"/>
      <c r="AD37" s="46"/>
      <c r="AE37" s="46"/>
      <c r="AF37" s="46"/>
      <c r="AG37" s="46"/>
      <c r="AH37" s="46"/>
      <c r="AI37" s="46"/>
      <c r="AJ37" s="46"/>
      <c r="AK37" s="190">
        <f>SUM(AK29:AK35)</f>
        <v>0</v>
      </c>
      <c r="AL37" s="189"/>
      <c r="AM37" s="189"/>
      <c r="AN37" s="189"/>
      <c r="AO37" s="191"/>
      <c r="AP37" s="44"/>
      <c r="AQ37" s="35"/>
    </row>
    <row r="38" spans="2:43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43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4"/>
    </row>
    <row r="40" spans="2:43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4"/>
    </row>
    <row r="41" spans="2:43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4"/>
    </row>
    <row r="42" spans="2:43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4"/>
    </row>
    <row r="43" spans="2:43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4"/>
    </row>
    <row r="44" spans="2:43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4"/>
    </row>
    <row r="45" spans="2:43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4"/>
    </row>
    <row r="46" spans="2:43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4"/>
    </row>
    <row r="47" spans="2:43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4"/>
    </row>
    <row r="48" spans="2:43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4"/>
    </row>
    <row r="49" spans="2:43" s="1" customFormat="1" ht="15">
      <c r="B49" s="33"/>
      <c r="C49" s="34"/>
      <c r="D49" s="48" t="s">
        <v>51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52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>
      <c r="B50" s="23"/>
      <c r="C50" s="26"/>
      <c r="D50" s="51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2"/>
      <c r="AA50" s="26"/>
      <c r="AB50" s="26"/>
      <c r="AC50" s="51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2"/>
      <c r="AP50" s="26"/>
      <c r="AQ50" s="24"/>
    </row>
    <row r="51" spans="2:43">
      <c r="B51" s="23"/>
      <c r="C51" s="26"/>
      <c r="D51" s="51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2"/>
      <c r="AA51" s="26"/>
      <c r="AB51" s="26"/>
      <c r="AC51" s="51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2"/>
      <c r="AP51" s="26"/>
      <c r="AQ51" s="24"/>
    </row>
    <row r="52" spans="2:43">
      <c r="B52" s="23"/>
      <c r="C52" s="26"/>
      <c r="D52" s="51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2"/>
      <c r="AA52" s="26"/>
      <c r="AB52" s="26"/>
      <c r="AC52" s="51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2"/>
      <c r="AP52" s="26"/>
      <c r="AQ52" s="24"/>
    </row>
    <row r="53" spans="2:43">
      <c r="B53" s="23"/>
      <c r="C53" s="26"/>
      <c r="D53" s="51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2"/>
      <c r="AA53" s="26"/>
      <c r="AB53" s="26"/>
      <c r="AC53" s="51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2"/>
      <c r="AP53" s="26"/>
      <c r="AQ53" s="24"/>
    </row>
    <row r="54" spans="2:43">
      <c r="B54" s="23"/>
      <c r="C54" s="26"/>
      <c r="D54" s="51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2"/>
      <c r="AA54" s="26"/>
      <c r="AB54" s="26"/>
      <c r="AC54" s="51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2"/>
      <c r="AP54" s="26"/>
      <c r="AQ54" s="24"/>
    </row>
    <row r="55" spans="2:43">
      <c r="B55" s="23"/>
      <c r="C55" s="26"/>
      <c r="D55" s="51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2"/>
      <c r="AA55" s="26"/>
      <c r="AB55" s="26"/>
      <c r="AC55" s="51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2"/>
      <c r="AP55" s="26"/>
      <c r="AQ55" s="24"/>
    </row>
    <row r="56" spans="2:43">
      <c r="B56" s="23"/>
      <c r="C56" s="26"/>
      <c r="D56" s="51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2"/>
      <c r="AA56" s="26"/>
      <c r="AB56" s="26"/>
      <c r="AC56" s="51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2"/>
      <c r="AP56" s="26"/>
      <c r="AQ56" s="24"/>
    </row>
    <row r="57" spans="2:43">
      <c r="B57" s="23"/>
      <c r="C57" s="26"/>
      <c r="D57" s="51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2"/>
      <c r="AA57" s="26"/>
      <c r="AB57" s="26"/>
      <c r="AC57" s="51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2"/>
      <c r="AP57" s="26"/>
      <c r="AQ57" s="24"/>
    </row>
    <row r="58" spans="2:43" s="1" customFormat="1" ht="15">
      <c r="B58" s="33"/>
      <c r="C58" s="34"/>
      <c r="D58" s="53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54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53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54</v>
      </c>
      <c r="AN58" s="54"/>
      <c r="AO58" s="56"/>
      <c r="AP58" s="34"/>
      <c r="AQ58" s="35"/>
    </row>
    <row r="59" spans="2:43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4"/>
    </row>
    <row r="60" spans="2:43" s="1" customFormat="1" ht="15">
      <c r="B60" s="33"/>
      <c r="C60" s="34"/>
      <c r="D60" s="48" t="s">
        <v>55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56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>
      <c r="B61" s="23"/>
      <c r="C61" s="26"/>
      <c r="D61" s="51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2"/>
      <c r="AA61" s="26"/>
      <c r="AB61" s="26"/>
      <c r="AC61" s="51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2"/>
      <c r="AP61" s="26"/>
      <c r="AQ61" s="24"/>
    </row>
    <row r="62" spans="2:43">
      <c r="B62" s="23"/>
      <c r="C62" s="26"/>
      <c r="D62" s="51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2"/>
      <c r="AA62" s="26"/>
      <c r="AB62" s="26"/>
      <c r="AC62" s="51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2"/>
      <c r="AP62" s="26"/>
      <c r="AQ62" s="24"/>
    </row>
    <row r="63" spans="2:43">
      <c r="B63" s="23"/>
      <c r="C63" s="26"/>
      <c r="D63" s="51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2"/>
      <c r="AA63" s="26"/>
      <c r="AB63" s="26"/>
      <c r="AC63" s="51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2"/>
      <c r="AP63" s="26"/>
      <c r="AQ63" s="24"/>
    </row>
    <row r="64" spans="2:43">
      <c r="B64" s="23"/>
      <c r="C64" s="26"/>
      <c r="D64" s="51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2"/>
      <c r="AA64" s="26"/>
      <c r="AB64" s="26"/>
      <c r="AC64" s="51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2"/>
      <c r="AP64" s="26"/>
      <c r="AQ64" s="24"/>
    </row>
    <row r="65" spans="2:43">
      <c r="B65" s="23"/>
      <c r="C65" s="26"/>
      <c r="D65" s="51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2"/>
      <c r="AA65" s="26"/>
      <c r="AB65" s="26"/>
      <c r="AC65" s="51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2"/>
      <c r="AP65" s="26"/>
      <c r="AQ65" s="24"/>
    </row>
    <row r="66" spans="2:43">
      <c r="B66" s="23"/>
      <c r="C66" s="26"/>
      <c r="D66" s="51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2"/>
      <c r="AA66" s="26"/>
      <c r="AB66" s="26"/>
      <c r="AC66" s="51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2"/>
      <c r="AP66" s="26"/>
      <c r="AQ66" s="24"/>
    </row>
    <row r="67" spans="2:43">
      <c r="B67" s="23"/>
      <c r="C67" s="26"/>
      <c r="D67" s="51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2"/>
      <c r="AA67" s="26"/>
      <c r="AB67" s="26"/>
      <c r="AC67" s="51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2"/>
      <c r="AP67" s="26"/>
      <c r="AQ67" s="24"/>
    </row>
    <row r="68" spans="2:43">
      <c r="B68" s="23"/>
      <c r="C68" s="26"/>
      <c r="D68" s="51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2"/>
      <c r="AA68" s="26"/>
      <c r="AB68" s="26"/>
      <c r="AC68" s="51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2"/>
      <c r="AP68" s="26"/>
      <c r="AQ68" s="24"/>
    </row>
    <row r="69" spans="2:43" s="1" customFormat="1" ht="15">
      <c r="B69" s="33"/>
      <c r="C69" s="34"/>
      <c r="D69" s="53" t="s">
        <v>53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54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53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54</v>
      </c>
      <c r="AN69" s="54"/>
      <c r="AO69" s="56"/>
      <c r="AP69" s="34"/>
      <c r="AQ69" s="35"/>
    </row>
    <row r="70" spans="2:43" s="1" customFormat="1" ht="6.95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50000000000003" customHeight="1">
      <c r="B76" s="33"/>
      <c r="C76" s="192" t="s">
        <v>57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35"/>
    </row>
    <row r="77" spans="2:43" s="3" customFormat="1" ht="14.45" customHeight="1">
      <c r="B77" s="63"/>
      <c r="C77" s="30" t="s">
        <v>15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20170616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50000000000003" customHeight="1">
      <c r="B78" s="66"/>
      <c r="C78" s="67" t="s">
        <v>17</v>
      </c>
      <c r="D78" s="68"/>
      <c r="E78" s="68"/>
      <c r="F78" s="68"/>
      <c r="G78" s="68"/>
      <c r="H78" s="68"/>
      <c r="I78" s="68"/>
      <c r="J78" s="68"/>
      <c r="K78" s="68"/>
      <c r="L78" s="194" t="str">
        <f>K6</f>
        <v>Úprava prostorové akustiky - bazén Lovosice</v>
      </c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68"/>
      <c r="AQ78" s="69"/>
    </row>
    <row r="79" spans="2:43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ht="15">
      <c r="B80" s="33"/>
      <c r="C80" s="30" t="s">
        <v>21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>Lovosice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0" t="s">
        <v>23</v>
      </c>
      <c r="AJ80" s="34"/>
      <c r="AK80" s="34"/>
      <c r="AL80" s="34"/>
      <c r="AM80" s="71" t="str">
        <f>IF(AN8= "","",AN8)</f>
        <v>18.6.2017</v>
      </c>
      <c r="AN80" s="34"/>
      <c r="AO80" s="34"/>
      <c r="AP80" s="34"/>
      <c r="AQ80" s="35"/>
    </row>
    <row r="81" spans="1:76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76" s="1" customFormat="1" ht="15">
      <c r="B82" s="33"/>
      <c r="C82" s="30" t="s">
        <v>25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>Městský úřad Lovosice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0" t="s">
        <v>33</v>
      </c>
      <c r="AJ82" s="34"/>
      <c r="AK82" s="34"/>
      <c r="AL82" s="34"/>
      <c r="AM82" s="183" t="str">
        <f>IF(E17="","",E17)</f>
        <v xml:space="preserve"> </v>
      </c>
      <c r="AN82" s="183"/>
      <c r="AO82" s="183"/>
      <c r="AP82" s="183"/>
      <c r="AQ82" s="35"/>
      <c r="AS82" s="179" t="s">
        <v>58</v>
      </c>
      <c r="AT82" s="180"/>
      <c r="AU82" s="49"/>
      <c r="AV82" s="49"/>
      <c r="AW82" s="49"/>
      <c r="AX82" s="49"/>
      <c r="AY82" s="49"/>
      <c r="AZ82" s="49"/>
      <c r="BA82" s="49"/>
      <c r="BB82" s="49"/>
      <c r="BC82" s="49"/>
      <c r="BD82" s="50"/>
    </row>
    <row r="83" spans="1:76" s="1" customFormat="1" ht="15">
      <c r="B83" s="33"/>
      <c r="C83" s="30" t="s">
        <v>29</v>
      </c>
      <c r="D83" s="34"/>
      <c r="E83" s="34"/>
      <c r="F83" s="34"/>
      <c r="G83" s="34"/>
      <c r="H83" s="34"/>
      <c r="I83" s="34"/>
      <c r="J83" s="34"/>
      <c r="K83" s="34"/>
      <c r="L83" s="64" t="str">
        <f>IF(E14="","",E14)</f>
        <v>Aveton s.r.o.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0" t="s">
        <v>36</v>
      </c>
      <c r="AJ83" s="34"/>
      <c r="AK83" s="34"/>
      <c r="AL83" s="34"/>
      <c r="AM83" s="183" t="str">
        <f>IF(E20="","",E20)</f>
        <v xml:space="preserve"> </v>
      </c>
      <c r="AN83" s="183"/>
      <c r="AO83" s="183"/>
      <c r="AP83" s="183"/>
      <c r="AQ83" s="35"/>
      <c r="AS83" s="181"/>
      <c r="AT83" s="182"/>
      <c r="AU83" s="34"/>
      <c r="AV83" s="34"/>
      <c r="AW83" s="34"/>
      <c r="AX83" s="34"/>
      <c r="AY83" s="34"/>
      <c r="AZ83" s="34"/>
      <c r="BA83" s="34"/>
      <c r="BB83" s="34"/>
      <c r="BC83" s="34"/>
      <c r="BD83" s="72"/>
    </row>
    <row r="84" spans="1:76" s="1" customFormat="1" ht="10.9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181"/>
      <c r="AT84" s="182"/>
      <c r="AU84" s="34"/>
      <c r="AV84" s="34"/>
      <c r="AW84" s="34"/>
      <c r="AX84" s="34"/>
      <c r="AY84" s="34"/>
      <c r="AZ84" s="34"/>
      <c r="BA84" s="34"/>
      <c r="BB84" s="34"/>
      <c r="BC84" s="34"/>
      <c r="BD84" s="72"/>
    </row>
    <row r="85" spans="1:76" s="1" customFormat="1" ht="29.25" customHeight="1">
      <c r="B85" s="33"/>
      <c r="C85" s="184" t="s">
        <v>59</v>
      </c>
      <c r="D85" s="185"/>
      <c r="E85" s="185"/>
      <c r="F85" s="185"/>
      <c r="G85" s="185"/>
      <c r="H85" s="73"/>
      <c r="I85" s="186" t="s">
        <v>60</v>
      </c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6" t="s">
        <v>61</v>
      </c>
      <c r="AH85" s="185"/>
      <c r="AI85" s="185"/>
      <c r="AJ85" s="185"/>
      <c r="AK85" s="185"/>
      <c r="AL85" s="185"/>
      <c r="AM85" s="185"/>
      <c r="AN85" s="186" t="s">
        <v>62</v>
      </c>
      <c r="AO85" s="185"/>
      <c r="AP85" s="187"/>
      <c r="AQ85" s="35"/>
      <c r="AS85" s="74" t="s">
        <v>63</v>
      </c>
      <c r="AT85" s="75" t="s">
        <v>64</v>
      </c>
      <c r="AU85" s="75" t="s">
        <v>65</v>
      </c>
      <c r="AV85" s="75" t="s">
        <v>66</v>
      </c>
      <c r="AW85" s="75" t="s">
        <v>67</v>
      </c>
      <c r="AX85" s="75" t="s">
        <v>68</v>
      </c>
      <c r="AY85" s="75" t="s">
        <v>69</v>
      </c>
      <c r="AZ85" s="75" t="s">
        <v>70</v>
      </c>
      <c r="BA85" s="75" t="s">
        <v>71</v>
      </c>
      <c r="BB85" s="75" t="s">
        <v>72</v>
      </c>
      <c r="BC85" s="75" t="s">
        <v>73</v>
      </c>
      <c r="BD85" s="76" t="s">
        <v>74</v>
      </c>
    </row>
    <row r="86" spans="1:76" s="1" customFormat="1" ht="10.9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77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76" s="4" customFormat="1" ht="32.450000000000003" customHeight="1">
      <c r="B87" s="66"/>
      <c r="C87" s="78" t="s">
        <v>75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178">
        <f>ROUND(AG88,2)</f>
        <v>0</v>
      </c>
      <c r="AH87" s="178"/>
      <c r="AI87" s="178"/>
      <c r="AJ87" s="178"/>
      <c r="AK87" s="178"/>
      <c r="AL87" s="178"/>
      <c r="AM87" s="178"/>
      <c r="AN87" s="167">
        <f>SUM(AG87,AT87)</f>
        <v>0</v>
      </c>
      <c r="AO87" s="167"/>
      <c r="AP87" s="167"/>
      <c r="AQ87" s="69"/>
      <c r="AS87" s="80">
        <f>ROUND(AS88,2)</f>
        <v>0</v>
      </c>
      <c r="AT87" s="81">
        <f>ROUND(SUM(AV87:AW87),2)</f>
        <v>0</v>
      </c>
      <c r="AU87" s="82">
        <f>ROUND(AU88,5)</f>
        <v>1188.12862</v>
      </c>
      <c r="AV87" s="81">
        <f>ROUND(AZ87*L31,2)</f>
        <v>0</v>
      </c>
      <c r="AW87" s="81">
        <f>ROUND(BA87*L32,2)</f>
        <v>0</v>
      </c>
      <c r="AX87" s="81">
        <f>ROUND(BB87*L31,2)</f>
        <v>0</v>
      </c>
      <c r="AY87" s="81">
        <f>ROUND(BC87*L32,2)</f>
        <v>0</v>
      </c>
      <c r="AZ87" s="81">
        <f>ROUND(AZ88,2)</f>
        <v>0</v>
      </c>
      <c r="BA87" s="81">
        <f>ROUND(BA88,2)</f>
        <v>0</v>
      </c>
      <c r="BB87" s="81">
        <f>ROUND(BB88,2)</f>
        <v>0</v>
      </c>
      <c r="BC87" s="81">
        <f>ROUND(BC88,2)</f>
        <v>0</v>
      </c>
      <c r="BD87" s="83">
        <f>ROUND(BD88,2)</f>
        <v>0</v>
      </c>
      <c r="BS87" s="84" t="s">
        <v>76</v>
      </c>
      <c r="BT87" s="84" t="s">
        <v>77</v>
      </c>
      <c r="BV87" s="84" t="s">
        <v>78</v>
      </c>
      <c r="BW87" s="84" t="s">
        <v>79</v>
      </c>
      <c r="BX87" s="84" t="s">
        <v>80</v>
      </c>
    </row>
    <row r="88" spans="1:76" s="5" customFormat="1" ht="37.5" customHeight="1">
      <c r="A88" s="85" t="s">
        <v>81</v>
      </c>
      <c r="B88" s="86"/>
      <c r="C88" s="87"/>
      <c r="D88" s="177" t="s">
        <v>16</v>
      </c>
      <c r="E88" s="177"/>
      <c r="F88" s="177"/>
      <c r="G88" s="177"/>
      <c r="H88" s="177"/>
      <c r="I88" s="88"/>
      <c r="J88" s="177" t="s">
        <v>18</v>
      </c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1">
        <f>'20170616 - Úprava prostor...'!M29</f>
        <v>0</v>
      </c>
      <c r="AH88" s="172"/>
      <c r="AI88" s="172"/>
      <c r="AJ88" s="172"/>
      <c r="AK88" s="172"/>
      <c r="AL88" s="172"/>
      <c r="AM88" s="172"/>
      <c r="AN88" s="171">
        <f>SUM(AG88,AT88)</f>
        <v>0</v>
      </c>
      <c r="AO88" s="172"/>
      <c r="AP88" s="172"/>
      <c r="AQ88" s="89"/>
      <c r="AS88" s="90">
        <f>'20170616 - Úprava prostor...'!M27</f>
        <v>0</v>
      </c>
      <c r="AT88" s="91">
        <f>ROUND(SUM(AV88:AW88),2)</f>
        <v>0</v>
      </c>
      <c r="AU88" s="92">
        <f>'20170616 - Úprava prostor...'!W120</f>
        <v>1188.1286210000001</v>
      </c>
      <c r="AV88" s="91">
        <f>'20170616 - Úprava prostor...'!M31</f>
        <v>0</v>
      </c>
      <c r="AW88" s="91">
        <f>'20170616 - Úprava prostor...'!M32</f>
        <v>0</v>
      </c>
      <c r="AX88" s="91">
        <f>'20170616 - Úprava prostor...'!M33</f>
        <v>0</v>
      </c>
      <c r="AY88" s="91">
        <f>'20170616 - Úprava prostor...'!M34</f>
        <v>0</v>
      </c>
      <c r="AZ88" s="91">
        <f>'20170616 - Úprava prostor...'!H31</f>
        <v>0</v>
      </c>
      <c r="BA88" s="91">
        <f>'20170616 - Úprava prostor...'!H32</f>
        <v>0</v>
      </c>
      <c r="BB88" s="91">
        <f>'20170616 - Úprava prostor...'!H33</f>
        <v>0</v>
      </c>
      <c r="BC88" s="91">
        <f>'20170616 - Úprava prostor...'!H34</f>
        <v>0</v>
      </c>
      <c r="BD88" s="93">
        <f>'20170616 - Úprava prostor...'!H35</f>
        <v>0</v>
      </c>
      <c r="BT88" s="94" t="s">
        <v>82</v>
      </c>
      <c r="BU88" s="94" t="s">
        <v>83</v>
      </c>
      <c r="BV88" s="94" t="s">
        <v>78</v>
      </c>
      <c r="BW88" s="94" t="s">
        <v>79</v>
      </c>
      <c r="BX88" s="94" t="s">
        <v>80</v>
      </c>
    </row>
    <row r="89" spans="1:76">
      <c r="B89" s="23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4"/>
    </row>
    <row r="90" spans="1:76" s="1" customFormat="1" ht="30" customHeight="1">
      <c r="B90" s="33"/>
      <c r="C90" s="78" t="s">
        <v>84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167">
        <v>0</v>
      </c>
      <c r="AH90" s="167"/>
      <c r="AI90" s="167"/>
      <c r="AJ90" s="167"/>
      <c r="AK90" s="167"/>
      <c r="AL90" s="167"/>
      <c r="AM90" s="167"/>
      <c r="AN90" s="167">
        <v>0</v>
      </c>
      <c r="AO90" s="167"/>
      <c r="AP90" s="167"/>
      <c r="AQ90" s="35"/>
      <c r="AS90" s="74" t="s">
        <v>85</v>
      </c>
      <c r="AT90" s="75" t="s">
        <v>86</v>
      </c>
      <c r="AU90" s="75" t="s">
        <v>41</v>
      </c>
      <c r="AV90" s="76" t="s">
        <v>64</v>
      </c>
    </row>
    <row r="91" spans="1:76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5"/>
      <c r="AS91" s="95"/>
      <c r="AT91" s="54"/>
      <c r="AU91" s="54"/>
      <c r="AV91" s="56"/>
    </row>
    <row r="92" spans="1:76" s="1" customFormat="1" ht="30" customHeight="1">
      <c r="B92" s="33"/>
      <c r="C92" s="96" t="s">
        <v>87</v>
      </c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68">
        <f>ROUND(AG87+AG90,2)</f>
        <v>0</v>
      </c>
      <c r="AH92" s="168"/>
      <c r="AI92" s="168"/>
      <c r="AJ92" s="168"/>
      <c r="AK92" s="168"/>
      <c r="AL92" s="168"/>
      <c r="AM92" s="168"/>
      <c r="AN92" s="168">
        <f>AN87+AN90</f>
        <v>0</v>
      </c>
      <c r="AO92" s="168"/>
      <c r="AP92" s="168"/>
      <c r="AQ92" s="35"/>
    </row>
    <row r="93" spans="1:76" s="1" customFormat="1" ht="6.95" customHeight="1">
      <c r="B93" s="57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9"/>
    </row>
  </sheetData>
  <mergeCells count="45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20170616 - Úprava prostor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82"/>
  <sheetViews>
    <sheetView showGridLines="0" tabSelected="1" zoomScale="55" zoomScaleNormal="55" workbookViewId="0">
      <pane ySplit="1" topLeftCell="A141" activePane="bottomLeft" state="frozen"/>
      <selection pane="bottomLeft" activeCell="I144" sqref="I14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36" max="57" width="9.33203125" hidden="1"/>
  </cols>
  <sheetData>
    <row r="1" spans="1:58" ht="21.75" customHeight="1">
      <c r="A1" s="98"/>
      <c r="B1" s="13"/>
      <c r="C1" s="13"/>
      <c r="D1" s="14" t="s">
        <v>1</v>
      </c>
      <c r="E1" s="13"/>
      <c r="F1" s="15" t="s">
        <v>88</v>
      </c>
      <c r="G1" s="15"/>
      <c r="H1" s="204" t="s">
        <v>89</v>
      </c>
      <c r="I1" s="204"/>
      <c r="J1" s="204"/>
      <c r="K1" s="204"/>
      <c r="L1" s="15" t="s">
        <v>90</v>
      </c>
      <c r="M1" s="13"/>
      <c r="N1" s="13"/>
      <c r="O1" s="14" t="s">
        <v>91</v>
      </c>
      <c r="P1" s="13"/>
      <c r="Q1" s="13"/>
      <c r="R1" s="13"/>
      <c r="S1" s="15" t="s">
        <v>92</v>
      </c>
      <c r="T1" s="15"/>
      <c r="U1" s="98"/>
      <c r="V1" s="9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</row>
    <row r="2" spans="1:58" ht="36.950000000000003" customHeight="1">
      <c r="C2" s="199" t="s">
        <v>7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S2" s="169" t="s">
        <v>8</v>
      </c>
      <c r="T2" s="170"/>
      <c r="U2" s="170"/>
      <c r="V2" s="170"/>
      <c r="W2" s="170"/>
      <c r="X2" s="170"/>
      <c r="Y2" s="170"/>
      <c r="Z2" s="170"/>
      <c r="AA2" s="170"/>
      <c r="AB2" s="170"/>
      <c r="AL2" s="19" t="s">
        <v>79</v>
      </c>
    </row>
    <row r="3" spans="1:58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L3" s="19" t="s">
        <v>93</v>
      </c>
    </row>
    <row r="4" spans="1:58" ht="36.950000000000003" customHeight="1">
      <c r="B4" s="23"/>
      <c r="C4" s="192" t="s">
        <v>94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24"/>
      <c r="T4" s="25" t="s">
        <v>13</v>
      </c>
      <c r="AL4" s="19" t="s">
        <v>6</v>
      </c>
    </row>
    <row r="5" spans="1:58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58" s="1" customFormat="1" ht="32.85" customHeight="1">
      <c r="B6" s="33"/>
      <c r="C6" s="34"/>
      <c r="D6" s="29" t="s">
        <v>17</v>
      </c>
      <c r="E6" s="34"/>
      <c r="F6" s="202" t="s">
        <v>18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34"/>
      <c r="R6" s="35"/>
    </row>
    <row r="7" spans="1:58" s="1" customFormat="1" ht="14.45" customHeight="1">
      <c r="B7" s="33"/>
      <c r="C7" s="34"/>
      <c r="D7" s="30" t="s">
        <v>19</v>
      </c>
      <c r="E7" s="34"/>
      <c r="F7" s="28" t="s">
        <v>5</v>
      </c>
      <c r="G7" s="34"/>
      <c r="H7" s="34"/>
      <c r="I7" s="34"/>
      <c r="J7" s="34"/>
      <c r="K7" s="34"/>
      <c r="L7" s="34"/>
      <c r="M7" s="30" t="s">
        <v>20</v>
      </c>
      <c r="N7" s="34"/>
      <c r="O7" s="28" t="s">
        <v>5</v>
      </c>
      <c r="P7" s="34"/>
      <c r="Q7" s="34"/>
      <c r="R7" s="35"/>
    </row>
    <row r="8" spans="1:58" s="1" customFormat="1" ht="14.45" customHeight="1">
      <c r="B8" s="33"/>
      <c r="C8" s="34"/>
      <c r="D8" s="30" t="s">
        <v>21</v>
      </c>
      <c r="E8" s="34"/>
      <c r="F8" s="28" t="s">
        <v>22</v>
      </c>
      <c r="G8" s="34"/>
      <c r="H8" s="34"/>
      <c r="I8" s="34"/>
      <c r="J8" s="34"/>
      <c r="K8" s="34"/>
      <c r="L8" s="34"/>
      <c r="M8" s="30" t="s">
        <v>23</v>
      </c>
      <c r="N8" s="34"/>
      <c r="O8" s="237" t="str">
        <f>'Rekapitulace stavby'!AN8</f>
        <v>18.6.2017</v>
      </c>
      <c r="P8" s="237"/>
      <c r="Q8" s="34"/>
      <c r="R8" s="35"/>
    </row>
    <row r="9" spans="1:58" s="1" customFormat="1" ht="10.9" customHeight="1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</row>
    <row r="10" spans="1:58" s="1" customFormat="1" ht="14.45" customHeight="1">
      <c r="B10" s="33"/>
      <c r="C10" s="34"/>
      <c r="D10" s="30" t="s">
        <v>25</v>
      </c>
      <c r="E10" s="34"/>
      <c r="F10" s="34"/>
      <c r="G10" s="34"/>
      <c r="H10" s="34"/>
      <c r="I10" s="34"/>
      <c r="J10" s="34"/>
      <c r="K10" s="34"/>
      <c r="L10" s="34"/>
      <c r="M10" s="30" t="s">
        <v>26</v>
      </c>
      <c r="N10" s="34"/>
      <c r="O10" s="201" t="s">
        <v>5</v>
      </c>
      <c r="P10" s="201"/>
      <c r="Q10" s="34"/>
      <c r="R10" s="35"/>
    </row>
    <row r="11" spans="1:58" s="1" customFormat="1" ht="18" customHeight="1">
      <c r="B11" s="33"/>
      <c r="C11" s="34"/>
      <c r="D11" s="34"/>
      <c r="E11" s="28" t="s">
        <v>27</v>
      </c>
      <c r="F11" s="34"/>
      <c r="G11" s="34"/>
      <c r="H11" s="34"/>
      <c r="I11" s="34"/>
      <c r="J11" s="34"/>
      <c r="K11" s="34"/>
      <c r="L11" s="34"/>
      <c r="M11" s="30" t="s">
        <v>28</v>
      </c>
      <c r="N11" s="34"/>
      <c r="O11" s="201" t="s">
        <v>5</v>
      </c>
      <c r="P11" s="201"/>
      <c r="Q11" s="34"/>
      <c r="R11" s="35"/>
    </row>
    <row r="12" spans="1:58" s="1" customFormat="1" ht="6.95" customHeight="1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</row>
    <row r="13" spans="1:58" s="1" customFormat="1" ht="14.45" customHeight="1">
      <c r="B13" s="33"/>
      <c r="C13" s="34"/>
      <c r="D13" s="30" t="s">
        <v>29</v>
      </c>
      <c r="E13" s="34"/>
      <c r="F13" s="34"/>
      <c r="G13" s="34"/>
      <c r="H13" s="34"/>
      <c r="I13" s="34"/>
      <c r="J13" s="34"/>
      <c r="K13" s="34"/>
      <c r="L13" s="34"/>
      <c r="M13" s="30" t="s">
        <v>26</v>
      </c>
      <c r="N13" s="34"/>
      <c r="O13" s="201" t="s">
        <v>30</v>
      </c>
      <c r="P13" s="201"/>
      <c r="Q13" s="34"/>
      <c r="R13" s="35"/>
    </row>
    <row r="14" spans="1:58" s="1" customFormat="1" ht="18" customHeight="1">
      <c r="B14" s="33"/>
      <c r="C14" s="34"/>
      <c r="D14" s="34"/>
      <c r="E14" s="28" t="s">
        <v>31</v>
      </c>
      <c r="F14" s="34"/>
      <c r="G14" s="34"/>
      <c r="H14" s="34"/>
      <c r="I14" s="34"/>
      <c r="J14" s="34"/>
      <c r="K14" s="34"/>
      <c r="L14" s="34"/>
      <c r="M14" s="30" t="s">
        <v>28</v>
      </c>
      <c r="N14" s="34"/>
      <c r="O14" s="201" t="s">
        <v>32</v>
      </c>
      <c r="P14" s="201"/>
      <c r="Q14" s="34"/>
      <c r="R14" s="35"/>
    </row>
    <row r="15" spans="1:58" s="1" customFormat="1" ht="6.95" customHeight="1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</row>
    <row r="16" spans="1:58" s="1" customFormat="1" ht="14.45" customHeight="1">
      <c r="B16" s="33"/>
      <c r="C16" s="34"/>
      <c r="D16" s="30" t="s">
        <v>33</v>
      </c>
      <c r="E16" s="34"/>
      <c r="F16" s="34"/>
      <c r="G16" s="34"/>
      <c r="H16" s="34"/>
      <c r="I16" s="34"/>
      <c r="J16" s="34"/>
      <c r="K16" s="34"/>
      <c r="L16" s="34"/>
      <c r="M16" s="30" t="s">
        <v>26</v>
      </c>
      <c r="N16" s="34"/>
      <c r="O16" s="201" t="str">
        <f>IF('Rekapitulace stavby'!AN16="","",'Rekapitulace stavby'!AN16)</f>
        <v/>
      </c>
      <c r="P16" s="201"/>
      <c r="Q16" s="34"/>
      <c r="R16" s="35"/>
    </row>
    <row r="17" spans="2:18" s="1" customFormat="1" ht="18" customHeight="1">
      <c r="B17" s="33"/>
      <c r="C17" s="34"/>
      <c r="D17" s="34"/>
      <c r="E17" s="28" t="str">
        <f>IF('Rekapitulace stavby'!E17="","",'Rekapitulace stavby'!E17)</f>
        <v xml:space="preserve"> </v>
      </c>
      <c r="F17" s="34"/>
      <c r="G17" s="34"/>
      <c r="H17" s="34"/>
      <c r="I17" s="34"/>
      <c r="J17" s="34"/>
      <c r="K17" s="34"/>
      <c r="L17" s="34"/>
      <c r="M17" s="30" t="s">
        <v>28</v>
      </c>
      <c r="N17" s="34"/>
      <c r="O17" s="201" t="str">
        <f>IF('Rekapitulace stavby'!AN17="","",'Rekapitulace stavby'!AN17)</f>
        <v/>
      </c>
      <c r="P17" s="201"/>
      <c r="Q17" s="34"/>
      <c r="R17" s="35"/>
    </row>
    <row r="18" spans="2:18" s="1" customFormat="1" ht="6.95" customHeight="1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</row>
    <row r="19" spans="2:18" s="1" customFormat="1" ht="14.45" customHeight="1">
      <c r="B19" s="33"/>
      <c r="C19" s="34"/>
      <c r="D19" s="30" t="s">
        <v>36</v>
      </c>
      <c r="E19" s="34"/>
      <c r="F19" s="34"/>
      <c r="G19" s="34"/>
      <c r="H19" s="34"/>
      <c r="I19" s="34"/>
      <c r="J19" s="34"/>
      <c r="K19" s="34"/>
      <c r="L19" s="34"/>
      <c r="M19" s="30" t="s">
        <v>26</v>
      </c>
      <c r="N19" s="34"/>
      <c r="O19" s="201" t="str">
        <f>IF('Rekapitulace stavby'!AN19="","",'Rekapitulace stavby'!AN19)</f>
        <v/>
      </c>
      <c r="P19" s="201"/>
      <c r="Q19" s="34"/>
      <c r="R19" s="35"/>
    </row>
    <row r="20" spans="2:18" s="1" customFormat="1" ht="18" customHeight="1">
      <c r="B20" s="33"/>
      <c r="C20" s="34"/>
      <c r="D20" s="34"/>
      <c r="E20" s="28" t="str">
        <f>IF('Rekapitulace stavby'!E20="","",'Rekapitulace stavby'!E20)</f>
        <v xml:space="preserve"> </v>
      </c>
      <c r="F20" s="34"/>
      <c r="G20" s="34"/>
      <c r="H20" s="34"/>
      <c r="I20" s="34"/>
      <c r="J20" s="34"/>
      <c r="K20" s="34"/>
      <c r="L20" s="34"/>
      <c r="M20" s="30" t="s">
        <v>28</v>
      </c>
      <c r="N20" s="34"/>
      <c r="O20" s="201" t="str">
        <f>IF('Rekapitulace stavby'!AN20="","",'Rekapitulace stavby'!AN20)</f>
        <v/>
      </c>
      <c r="P20" s="201"/>
      <c r="Q20" s="34"/>
      <c r="R20" s="35"/>
    </row>
    <row r="21" spans="2:18" s="1" customFormat="1" ht="6.95" customHeight="1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</row>
    <row r="22" spans="2:18" s="1" customFormat="1" ht="14.45" customHeight="1">
      <c r="B22" s="33"/>
      <c r="C22" s="34"/>
      <c r="D22" s="30" t="s">
        <v>37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22.5" customHeight="1">
      <c r="B23" s="33"/>
      <c r="C23" s="34"/>
      <c r="D23" s="34"/>
      <c r="E23" s="203" t="s">
        <v>5</v>
      </c>
      <c r="F23" s="203"/>
      <c r="G23" s="203"/>
      <c r="H23" s="203"/>
      <c r="I23" s="203"/>
      <c r="J23" s="203"/>
      <c r="K23" s="203"/>
      <c r="L23" s="203"/>
      <c r="M23" s="34"/>
      <c r="N23" s="34"/>
      <c r="O23" s="34"/>
      <c r="P23" s="34"/>
      <c r="Q23" s="34"/>
      <c r="R23" s="35"/>
    </row>
    <row r="24" spans="2:18" s="1" customFormat="1" ht="6.9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</row>
    <row r="25" spans="2:18" s="1" customFormat="1" ht="6.95" customHeight="1">
      <c r="B25" s="33"/>
      <c r="C25" s="34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34"/>
      <c r="R25" s="35"/>
    </row>
    <row r="26" spans="2:18" s="1" customFormat="1" ht="14.45" customHeight="1">
      <c r="B26" s="33"/>
      <c r="C26" s="34"/>
      <c r="D26" s="99" t="s">
        <v>95</v>
      </c>
      <c r="E26" s="34"/>
      <c r="F26" s="34"/>
      <c r="G26" s="34"/>
      <c r="H26" s="34"/>
      <c r="I26" s="34"/>
      <c r="J26" s="34"/>
      <c r="K26" s="34"/>
      <c r="L26" s="34"/>
      <c r="M26" s="173">
        <f>N87</f>
        <v>0</v>
      </c>
      <c r="N26" s="173"/>
      <c r="O26" s="173"/>
      <c r="P26" s="173"/>
      <c r="Q26" s="34"/>
      <c r="R26" s="35"/>
    </row>
    <row r="27" spans="2:18" s="1" customFormat="1" ht="14.45" customHeight="1">
      <c r="B27" s="33"/>
      <c r="C27" s="34"/>
      <c r="D27" s="32" t="s">
        <v>96</v>
      </c>
      <c r="E27" s="34"/>
      <c r="F27" s="34"/>
      <c r="G27" s="34"/>
      <c r="H27" s="34"/>
      <c r="I27" s="34"/>
      <c r="J27" s="34"/>
      <c r="K27" s="34"/>
      <c r="L27" s="34"/>
      <c r="M27" s="173">
        <f>N102</f>
        <v>0</v>
      </c>
      <c r="N27" s="173"/>
      <c r="O27" s="173"/>
      <c r="P27" s="173"/>
      <c r="Q27" s="34"/>
      <c r="R27" s="35"/>
    </row>
    <row r="28" spans="2:18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/>
    </row>
    <row r="29" spans="2:18" s="1" customFormat="1" ht="25.35" customHeight="1">
      <c r="B29" s="33"/>
      <c r="C29" s="34"/>
      <c r="D29" s="100" t="s">
        <v>40</v>
      </c>
      <c r="E29" s="34"/>
      <c r="F29" s="34"/>
      <c r="G29" s="34"/>
      <c r="H29" s="34"/>
      <c r="I29" s="34"/>
      <c r="J29" s="34"/>
      <c r="K29" s="34"/>
      <c r="L29" s="34"/>
      <c r="M29" s="244">
        <f>ROUND(M26+M27,2)</f>
        <v>0</v>
      </c>
      <c r="N29" s="236"/>
      <c r="O29" s="236"/>
      <c r="P29" s="236"/>
      <c r="Q29" s="34"/>
      <c r="R29" s="35"/>
    </row>
    <row r="30" spans="2:18" s="1" customFormat="1" ht="6.95" customHeight="1">
      <c r="B30" s="33"/>
      <c r="C30" s="34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34"/>
      <c r="R30" s="35"/>
    </row>
    <row r="31" spans="2:18" s="1" customFormat="1" ht="14.45" customHeight="1">
      <c r="B31" s="33"/>
      <c r="C31" s="34"/>
      <c r="D31" s="40" t="s">
        <v>41</v>
      </c>
      <c r="E31" s="40" t="s">
        <v>42</v>
      </c>
      <c r="F31" s="41">
        <v>0.21</v>
      </c>
      <c r="G31" s="101" t="s">
        <v>43</v>
      </c>
      <c r="H31" s="241">
        <f>ROUND((SUM(AW102:AW103)+SUM(AW120:AW181)), 2)</f>
        <v>0</v>
      </c>
      <c r="I31" s="236"/>
      <c r="J31" s="236"/>
      <c r="K31" s="34"/>
      <c r="L31" s="34"/>
      <c r="M31" s="241">
        <f>ROUND(ROUND((SUM(AW102:AW103)+SUM(AW120:AW181)), 2)*F31, 2)</f>
        <v>0</v>
      </c>
      <c r="N31" s="236"/>
      <c r="O31" s="236"/>
      <c r="P31" s="236"/>
      <c r="Q31" s="34"/>
      <c r="R31" s="35"/>
    </row>
    <row r="32" spans="2:18" s="1" customFormat="1" ht="14.45" customHeight="1">
      <c r="B32" s="33"/>
      <c r="C32" s="34"/>
      <c r="D32" s="34"/>
      <c r="E32" s="40" t="s">
        <v>44</v>
      </c>
      <c r="F32" s="41">
        <v>0.15</v>
      </c>
      <c r="G32" s="101" t="s">
        <v>43</v>
      </c>
      <c r="H32" s="241">
        <f>ROUND((SUM(AX102:AX103)+SUM(AX120:AX181)), 2)</f>
        <v>0</v>
      </c>
      <c r="I32" s="236"/>
      <c r="J32" s="236"/>
      <c r="K32" s="34"/>
      <c r="L32" s="34"/>
      <c r="M32" s="241">
        <f>ROUND(ROUND((SUM(AX102:AX103)+SUM(AX120:AX181)), 2)*F32, 2)</f>
        <v>0</v>
      </c>
      <c r="N32" s="236"/>
      <c r="O32" s="236"/>
      <c r="P32" s="236"/>
      <c r="Q32" s="34"/>
      <c r="R32" s="35"/>
    </row>
    <row r="33" spans="2:18" s="1" customFormat="1" ht="14.45" hidden="1" customHeight="1">
      <c r="B33" s="33"/>
      <c r="C33" s="34"/>
      <c r="D33" s="34"/>
      <c r="E33" s="40" t="s">
        <v>45</v>
      </c>
      <c r="F33" s="41">
        <v>0.21</v>
      </c>
      <c r="G33" s="101" t="s">
        <v>43</v>
      </c>
      <c r="H33" s="241">
        <f>ROUND((SUM(AY102:AY103)+SUM(AY120:AY181)), 2)</f>
        <v>0</v>
      </c>
      <c r="I33" s="236"/>
      <c r="J33" s="236"/>
      <c r="K33" s="34"/>
      <c r="L33" s="34"/>
      <c r="M33" s="241">
        <v>0</v>
      </c>
      <c r="N33" s="236"/>
      <c r="O33" s="236"/>
      <c r="P33" s="236"/>
      <c r="Q33" s="34"/>
      <c r="R33" s="35"/>
    </row>
    <row r="34" spans="2:18" s="1" customFormat="1" ht="14.45" hidden="1" customHeight="1">
      <c r="B34" s="33"/>
      <c r="C34" s="34"/>
      <c r="D34" s="34"/>
      <c r="E34" s="40" t="s">
        <v>46</v>
      </c>
      <c r="F34" s="41">
        <v>0.15</v>
      </c>
      <c r="G34" s="101" t="s">
        <v>43</v>
      </c>
      <c r="H34" s="241">
        <f>ROUND((SUM(AZ102:AZ103)+SUM(AZ120:AZ181)), 2)</f>
        <v>0</v>
      </c>
      <c r="I34" s="236"/>
      <c r="J34" s="236"/>
      <c r="K34" s="34"/>
      <c r="L34" s="34"/>
      <c r="M34" s="241">
        <v>0</v>
      </c>
      <c r="N34" s="236"/>
      <c r="O34" s="236"/>
      <c r="P34" s="236"/>
      <c r="Q34" s="34"/>
      <c r="R34" s="35"/>
    </row>
    <row r="35" spans="2:18" s="1" customFormat="1" ht="14.45" hidden="1" customHeight="1">
      <c r="B35" s="33"/>
      <c r="C35" s="34"/>
      <c r="D35" s="34"/>
      <c r="E35" s="40" t="s">
        <v>47</v>
      </c>
      <c r="F35" s="41">
        <v>0</v>
      </c>
      <c r="G35" s="101" t="s">
        <v>43</v>
      </c>
      <c r="H35" s="241">
        <f>ROUND((SUM(BA102:BA103)+SUM(BA120:BA181)), 2)</f>
        <v>0</v>
      </c>
      <c r="I35" s="236"/>
      <c r="J35" s="236"/>
      <c r="K35" s="34"/>
      <c r="L35" s="34"/>
      <c r="M35" s="241">
        <v>0</v>
      </c>
      <c r="N35" s="236"/>
      <c r="O35" s="236"/>
      <c r="P35" s="236"/>
      <c r="Q35" s="34"/>
      <c r="R35" s="35"/>
    </row>
    <row r="36" spans="2:18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</row>
    <row r="37" spans="2:18" s="1" customFormat="1" ht="25.35" customHeight="1">
      <c r="B37" s="33"/>
      <c r="C37" s="97"/>
      <c r="D37" s="102" t="s">
        <v>48</v>
      </c>
      <c r="E37" s="73"/>
      <c r="F37" s="73"/>
      <c r="G37" s="103" t="s">
        <v>49</v>
      </c>
      <c r="H37" s="104" t="s">
        <v>50</v>
      </c>
      <c r="I37" s="73"/>
      <c r="J37" s="73"/>
      <c r="K37" s="73"/>
      <c r="L37" s="242">
        <f>SUM(M29:M35)</f>
        <v>0</v>
      </c>
      <c r="M37" s="242"/>
      <c r="N37" s="242"/>
      <c r="O37" s="242"/>
      <c r="P37" s="243"/>
      <c r="Q37" s="97"/>
      <c r="R37" s="35"/>
    </row>
    <row r="38" spans="2:18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</row>
    <row r="39" spans="2:18" s="1" customFormat="1" ht="14.45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4"/>
    </row>
    <row r="41" spans="2:18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3"/>
      <c r="C50" s="34"/>
      <c r="D50" s="48" t="s">
        <v>51</v>
      </c>
      <c r="E50" s="49"/>
      <c r="F50" s="49"/>
      <c r="G50" s="49"/>
      <c r="H50" s="50"/>
      <c r="I50" s="34"/>
      <c r="J50" s="48" t="s">
        <v>52</v>
      </c>
      <c r="K50" s="49"/>
      <c r="L50" s="49"/>
      <c r="M50" s="49"/>
      <c r="N50" s="49"/>
      <c r="O50" s="49"/>
      <c r="P50" s="50"/>
      <c r="Q50" s="34"/>
      <c r="R50" s="35"/>
    </row>
    <row r="51" spans="2:18">
      <c r="B51" s="23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4"/>
    </row>
    <row r="52" spans="2:18">
      <c r="B52" s="23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4"/>
    </row>
    <row r="53" spans="2:18">
      <c r="B53" s="23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4"/>
    </row>
    <row r="54" spans="2:18">
      <c r="B54" s="23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4"/>
    </row>
    <row r="55" spans="2:18">
      <c r="B55" s="23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4"/>
    </row>
    <row r="56" spans="2:18">
      <c r="B56" s="23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4"/>
    </row>
    <row r="57" spans="2:18">
      <c r="B57" s="23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4"/>
    </row>
    <row r="58" spans="2:18">
      <c r="B58" s="23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4"/>
    </row>
    <row r="59" spans="2:18" s="1" customFormat="1" ht="15">
      <c r="B59" s="33"/>
      <c r="C59" s="34"/>
      <c r="D59" s="53" t="s">
        <v>53</v>
      </c>
      <c r="E59" s="54"/>
      <c r="F59" s="54"/>
      <c r="G59" s="55" t="s">
        <v>54</v>
      </c>
      <c r="H59" s="56"/>
      <c r="I59" s="34"/>
      <c r="J59" s="53" t="s">
        <v>53</v>
      </c>
      <c r="K59" s="54"/>
      <c r="L59" s="54"/>
      <c r="M59" s="54"/>
      <c r="N59" s="55" t="s">
        <v>54</v>
      </c>
      <c r="O59" s="54"/>
      <c r="P59" s="56"/>
      <c r="Q59" s="34"/>
      <c r="R59" s="35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3"/>
      <c r="C61" s="34"/>
      <c r="D61" s="48" t="s">
        <v>55</v>
      </c>
      <c r="E61" s="49"/>
      <c r="F61" s="49"/>
      <c r="G61" s="49"/>
      <c r="H61" s="50"/>
      <c r="I61" s="34"/>
      <c r="J61" s="48" t="s">
        <v>56</v>
      </c>
      <c r="K61" s="49"/>
      <c r="L61" s="49"/>
      <c r="M61" s="49"/>
      <c r="N61" s="49"/>
      <c r="O61" s="49"/>
      <c r="P61" s="50"/>
      <c r="Q61" s="34"/>
      <c r="R61" s="35"/>
    </row>
    <row r="62" spans="2:18">
      <c r="B62" s="23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4"/>
    </row>
    <row r="63" spans="2:18">
      <c r="B63" s="23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4"/>
    </row>
    <row r="64" spans="2:18">
      <c r="B64" s="23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4"/>
    </row>
    <row r="65" spans="2:18">
      <c r="B65" s="23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4"/>
    </row>
    <row r="66" spans="2:18">
      <c r="B66" s="23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4"/>
    </row>
    <row r="67" spans="2:18">
      <c r="B67" s="23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4"/>
    </row>
    <row r="68" spans="2:18">
      <c r="B68" s="23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4"/>
    </row>
    <row r="69" spans="2:18">
      <c r="B69" s="23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4"/>
    </row>
    <row r="70" spans="2:18" s="1" customFormat="1" ht="15">
      <c r="B70" s="33"/>
      <c r="C70" s="34"/>
      <c r="D70" s="53" t="s">
        <v>53</v>
      </c>
      <c r="E70" s="54"/>
      <c r="F70" s="54"/>
      <c r="G70" s="55" t="s">
        <v>54</v>
      </c>
      <c r="H70" s="56"/>
      <c r="I70" s="34"/>
      <c r="J70" s="53" t="s">
        <v>53</v>
      </c>
      <c r="K70" s="54"/>
      <c r="L70" s="54"/>
      <c r="M70" s="54"/>
      <c r="N70" s="55" t="s">
        <v>54</v>
      </c>
      <c r="O70" s="54"/>
      <c r="P70" s="56"/>
      <c r="Q70" s="34"/>
      <c r="R70" s="35"/>
    </row>
    <row r="71" spans="2:18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6.950000000000003" customHeight="1">
      <c r="B76" s="33"/>
      <c r="C76" s="192" t="s">
        <v>97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35"/>
    </row>
    <row r="77" spans="2:18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6.950000000000003" customHeight="1">
      <c r="B78" s="33"/>
      <c r="C78" s="67" t="s">
        <v>17</v>
      </c>
      <c r="D78" s="34"/>
      <c r="E78" s="34"/>
      <c r="F78" s="194" t="str">
        <f>F6</f>
        <v>Úprava prostorové akustiky - bazén Lovosice</v>
      </c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34"/>
      <c r="R78" s="35"/>
    </row>
    <row r="79" spans="2:18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</row>
    <row r="80" spans="2:18" s="1" customFormat="1" ht="18" customHeight="1">
      <c r="B80" s="33"/>
      <c r="C80" s="30" t="s">
        <v>21</v>
      </c>
      <c r="D80" s="34"/>
      <c r="E80" s="34"/>
      <c r="F80" s="28" t="str">
        <f>F8</f>
        <v>Lovosice</v>
      </c>
      <c r="G80" s="34"/>
      <c r="H80" s="34"/>
      <c r="I80" s="34"/>
      <c r="J80" s="34"/>
      <c r="K80" s="30" t="s">
        <v>23</v>
      </c>
      <c r="L80" s="34"/>
      <c r="M80" s="237" t="str">
        <f>IF(O8="","",O8)</f>
        <v>18.6.2017</v>
      </c>
      <c r="N80" s="237"/>
      <c r="O80" s="237"/>
      <c r="P80" s="237"/>
      <c r="Q80" s="34"/>
      <c r="R80" s="35"/>
    </row>
    <row r="81" spans="2:39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</row>
    <row r="82" spans="2:39" s="1" customFormat="1" ht="15">
      <c r="B82" s="33"/>
      <c r="C82" s="30" t="s">
        <v>25</v>
      </c>
      <c r="D82" s="34"/>
      <c r="E82" s="34"/>
      <c r="F82" s="28" t="str">
        <f>E11</f>
        <v>Městský úřad Lovosice</v>
      </c>
      <c r="G82" s="34"/>
      <c r="H82" s="34"/>
      <c r="I82" s="34"/>
      <c r="J82" s="34"/>
      <c r="K82" s="30" t="s">
        <v>33</v>
      </c>
      <c r="L82" s="34"/>
      <c r="M82" s="201" t="str">
        <f>E17</f>
        <v xml:space="preserve"> </v>
      </c>
      <c r="N82" s="201"/>
      <c r="O82" s="201"/>
      <c r="P82" s="201"/>
      <c r="Q82" s="201"/>
      <c r="R82" s="35"/>
    </row>
    <row r="83" spans="2:39" s="1" customFormat="1" ht="14.45" customHeight="1">
      <c r="B83" s="33"/>
      <c r="C83" s="30" t="s">
        <v>29</v>
      </c>
      <c r="D83" s="34"/>
      <c r="E83" s="34"/>
      <c r="F83" s="28" t="str">
        <f>IF(E14="","",E14)</f>
        <v>Aveton s.r.o.</v>
      </c>
      <c r="G83" s="34"/>
      <c r="H83" s="34"/>
      <c r="I83" s="34"/>
      <c r="J83" s="34"/>
      <c r="K83" s="30" t="s">
        <v>36</v>
      </c>
      <c r="L83" s="34"/>
      <c r="M83" s="201" t="str">
        <f>E20</f>
        <v xml:space="preserve"> </v>
      </c>
      <c r="N83" s="201"/>
      <c r="O83" s="201"/>
      <c r="P83" s="201"/>
      <c r="Q83" s="201"/>
      <c r="R83" s="35"/>
    </row>
    <row r="84" spans="2:39" s="1" customFormat="1" ht="10.35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</row>
    <row r="85" spans="2:39" s="1" customFormat="1" ht="29.25" customHeight="1">
      <c r="B85" s="33"/>
      <c r="C85" s="239" t="s">
        <v>98</v>
      </c>
      <c r="D85" s="240"/>
      <c r="E85" s="240"/>
      <c r="F85" s="240"/>
      <c r="G85" s="240"/>
      <c r="H85" s="97"/>
      <c r="I85" s="97"/>
      <c r="J85" s="97"/>
      <c r="K85" s="97"/>
      <c r="L85" s="97"/>
      <c r="M85" s="97"/>
      <c r="N85" s="239" t="s">
        <v>99</v>
      </c>
      <c r="O85" s="240"/>
      <c r="P85" s="240"/>
      <c r="Q85" s="240"/>
      <c r="R85" s="35"/>
    </row>
    <row r="86" spans="2:39" s="1" customFormat="1" ht="10.3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</row>
    <row r="87" spans="2:39" s="1" customFormat="1" ht="29.25" customHeight="1">
      <c r="B87" s="33"/>
      <c r="C87" s="105" t="s">
        <v>100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167">
        <f>N120</f>
        <v>0</v>
      </c>
      <c r="O87" s="234"/>
      <c r="P87" s="234"/>
      <c r="Q87" s="234"/>
      <c r="R87" s="35"/>
      <c r="AM87" s="19" t="s">
        <v>101</v>
      </c>
    </row>
    <row r="88" spans="2:39" s="6" customFormat="1" ht="24.95" customHeight="1">
      <c r="B88" s="106"/>
      <c r="C88" s="107"/>
      <c r="D88" s="108" t="s">
        <v>102</v>
      </c>
      <c r="E88" s="107"/>
      <c r="F88" s="107"/>
      <c r="G88" s="107"/>
      <c r="H88" s="107"/>
      <c r="I88" s="107"/>
      <c r="J88" s="107"/>
      <c r="K88" s="107"/>
      <c r="L88" s="107"/>
      <c r="M88" s="107"/>
      <c r="N88" s="212">
        <f>N121</f>
        <v>0</v>
      </c>
      <c r="O88" s="238"/>
      <c r="P88" s="238"/>
      <c r="Q88" s="238"/>
      <c r="R88" s="109"/>
    </row>
    <row r="89" spans="2:39" s="7" customFormat="1" ht="19.899999999999999" customHeight="1">
      <c r="B89" s="110"/>
      <c r="C89" s="111"/>
      <c r="D89" s="112" t="s">
        <v>103</v>
      </c>
      <c r="E89" s="111"/>
      <c r="F89" s="111"/>
      <c r="G89" s="111"/>
      <c r="H89" s="111"/>
      <c r="I89" s="111"/>
      <c r="J89" s="111"/>
      <c r="K89" s="111"/>
      <c r="L89" s="111"/>
      <c r="M89" s="111"/>
      <c r="N89" s="232">
        <f>N122</f>
        <v>0</v>
      </c>
      <c r="O89" s="233"/>
      <c r="P89" s="233"/>
      <c r="Q89" s="233"/>
      <c r="R89" s="113"/>
    </row>
    <row r="90" spans="2:39" s="7" customFormat="1" ht="19.899999999999999" customHeight="1">
      <c r="B90" s="110"/>
      <c r="C90" s="111"/>
      <c r="D90" s="112" t="s">
        <v>104</v>
      </c>
      <c r="E90" s="111"/>
      <c r="F90" s="111"/>
      <c r="G90" s="111"/>
      <c r="H90" s="111"/>
      <c r="I90" s="111"/>
      <c r="J90" s="111"/>
      <c r="K90" s="111"/>
      <c r="L90" s="111"/>
      <c r="M90" s="111"/>
      <c r="N90" s="232">
        <f>N127</f>
        <v>0</v>
      </c>
      <c r="O90" s="233"/>
      <c r="P90" s="233"/>
      <c r="Q90" s="233"/>
      <c r="R90" s="113"/>
    </row>
    <row r="91" spans="2:39" s="7" customFormat="1" ht="19.899999999999999" customHeight="1">
      <c r="B91" s="110"/>
      <c r="C91" s="111"/>
      <c r="D91" s="112" t="s">
        <v>105</v>
      </c>
      <c r="E91" s="111"/>
      <c r="F91" s="111"/>
      <c r="G91" s="111"/>
      <c r="H91" s="111"/>
      <c r="I91" s="111"/>
      <c r="J91" s="111"/>
      <c r="K91" s="111"/>
      <c r="L91" s="111"/>
      <c r="M91" s="111"/>
      <c r="N91" s="232">
        <f>N136</f>
        <v>0</v>
      </c>
      <c r="O91" s="233"/>
      <c r="P91" s="233"/>
      <c r="Q91" s="233"/>
      <c r="R91" s="113"/>
    </row>
    <row r="92" spans="2:39" s="6" customFormat="1" ht="24.95" customHeight="1">
      <c r="B92" s="106"/>
      <c r="C92" s="107"/>
      <c r="D92" s="108" t="s">
        <v>106</v>
      </c>
      <c r="E92" s="107"/>
      <c r="F92" s="107"/>
      <c r="G92" s="107"/>
      <c r="H92" s="107"/>
      <c r="I92" s="107"/>
      <c r="J92" s="107"/>
      <c r="K92" s="107"/>
      <c r="L92" s="107"/>
      <c r="M92" s="107"/>
      <c r="N92" s="212">
        <f>N138</f>
        <v>0</v>
      </c>
      <c r="O92" s="238"/>
      <c r="P92" s="238"/>
      <c r="Q92" s="238"/>
      <c r="R92" s="109"/>
    </row>
    <row r="93" spans="2:39" s="7" customFormat="1" ht="19.899999999999999" customHeight="1">
      <c r="B93" s="110"/>
      <c r="C93" s="111"/>
      <c r="D93" s="112" t="s">
        <v>107</v>
      </c>
      <c r="E93" s="111"/>
      <c r="F93" s="111"/>
      <c r="G93" s="111"/>
      <c r="H93" s="111"/>
      <c r="I93" s="111"/>
      <c r="J93" s="111"/>
      <c r="K93" s="111"/>
      <c r="L93" s="111"/>
      <c r="M93" s="111"/>
      <c r="N93" s="232">
        <f>N139</f>
        <v>0</v>
      </c>
      <c r="O93" s="233"/>
      <c r="P93" s="233"/>
      <c r="Q93" s="233"/>
      <c r="R93" s="113"/>
    </row>
    <row r="94" spans="2:39" s="7" customFormat="1" ht="19.899999999999999" customHeight="1">
      <c r="B94" s="110"/>
      <c r="C94" s="111"/>
      <c r="D94" s="112" t="s">
        <v>108</v>
      </c>
      <c r="E94" s="111"/>
      <c r="F94" s="111"/>
      <c r="G94" s="111"/>
      <c r="H94" s="111"/>
      <c r="I94" s="111"/>
      <c r="J94" s="111"/>
      <c r="K94" s="111"/>
      <c r="L94" s="111"/>
      <c r="M94" s="111"/>
      <c r="N94" s="232">
        <f>N144</f>
        <v>0</v>
      </c>
      <c r="O94" s="233"/>
      <c r="P94" s="233"/>
      <c r="Q94" s="233"/>
      <c r="R94" s="113"/>
    </row>
    <row r="95" spans="2:39" s="7" customFormat="1" ht="19.899999999999999" customHeight="1">
      <c r="B95" s="110"/>
      <c r="C95" s="111"/>
      <c r="D95" s="112" t="s">
        <v>109</v>
      </c>
      <c r="E95" s="111"/>
      <c r="F95" s="111"/>
      <c r="G95" s="111"/>
      <c r="H95" s="111"/>
      <c r="I95" s="111"/>
      <c r="J95" s="111"/>
      <c r="K95" s="111"/>
      <c r="L95" s="111"/>
      <c r="M95" s="111"/>
      <c r="N95" s="232">
        <f>N161</f>
        <v>0</v>
      </c>
      <c r="O95" s="233"/>
      <c r="P95" s="233"/>
      <c r="Q95" s="233"/>
      <c r="R95" s="113"/>
    </row>
    <row r="96" spans="2:39" s="7" customFormat="1" ht="19.899999999999999" customHeight="1">
      <c r="B96" s="110"/>
      <c r="C96" s="111"/>
      <c r="D96" s="112" t="s">
        <v>110</v>
      </c>
      <c r="E96" s="111"/>
      <c r="F96" s="111"/>
      <c r="G96" s="111"/>
      <c r="H96" s="111"/>
      <c r="I96" s="111"/>
      <c r="J96" s="111"/>
      <c r="K96" s="111"/>
      <c r="L96" s="111"/>
      <c r="M96" s="111"/>
      <c r="N96" s="232">
        <f>N169</f>
        <v>0</v>
      </c>
      <c r="O96" s="233"/>
      <c r="P96" s="233"/>
      <c r="Q96" s="233"/>
      <c r="R96" s="113"/>
    </row>
    <row r="97" spans="2:21" s="6" customFormat="1" ht="24.95" customHeight="1">
      <c r="B97" s="106"/>
      <c r="C97" s="107"/>
      <c r="D97" s="108" t="s">
        <v>111</v>
      </c>
      <c r="E97" s="107"/>
      <c r="F97" s="107"/>
      <c r="G97" s="107"/>
      <c r="H97" s="107"/>
      <c r="I97" s="107"/>
      <c r="J97" s="107"/>
      <c r="K97" s="107"/>
      <c r="L97" s="107"/>
      <c r="M97" s="107"/>
      <c r="N97" s="212">
        <f>N173</f>
        <v>0</v>
      </c>
      <c r="O97" s="238"/>
      <c r="P97" s="238"/>
      <c r="Q97" s="238"/>
      <c r="R97" s="109"/>
    </row>
    <row r="98" spans="2:21" s="7" customFormat="1" ht="19.899999999999999" customHeight="1">
      <c r="B98" s="110"/>
      <c r="C98" s="111"/>
      <c r="D98" s="112" t="s">
        <v>112</v>
      </c>
      <c r="E98" s="111"/>
      <c r="F98" s="111"/>
      <c r="G98" s="111"/>
      <c r="H98" s="111"/>
      <c r="I98" s="111"/>
      <c r="J98" s="111"/>
      <c r="K98" s="111"/>
      <c r="L98" s="111"/>
      <c r="M98" s="111"/>
      <c r="N98" s="232">
        <f>N174</f>
        <v>0</v>
      </c>
      <c r="O98" s="233"/>
      <c r="P98" s="233"/>
      <c r="Q98" s="233"/>
      <c r="R98" s="113"/>
    </row>
    <row r="99" spans="2:21" s="7" customFormat="1" ht="19.899999999999999" customHeight="1">
      <c r="B99" s="110"/>
      <c r="C99" s="111"/>
      <c r="D99" s="112" t="s">
        <v>113</v>
      </c>
      <c r="E99" s="111"/>
      <c r="F99" s="111"/>
      <c r="G99" s="111"/>
      <c r="H99" s="111"/>
      <c r="I99" s="111"/>
      <c r="J99" s="111"/>
      <c r="K99" s="111"/>
      <c r="L99" s="111"/>
      <c r="M99" s="111"/>
      <c r="N99" s="232">
        <f>N176</f>
        <v>0</v>
      </c>
      <c r="O99" s="233"/>
      <c r="P99" s="233"/>
      <c r="Q99" s="233"/>
      <c r="R99" s="113"/>
    </row>
    <row r="100" spans="2:21" s="7" customFormat="1" ht="19.899999999999999" customHeight="1">
      <c r="B100" s="110"/>
      <c r="C100" s="111"/>
      <c r="D100" s="112" t="s">
        <v>114</v>
      </c>
      <c r="E100" s="111"/>
      <c r="F100" s="111"/>
      <c r="G100" s="111"/>
      <c r="H100" s="111"/>
      <c r="I100" s="111"/>
      <c r="J100" s="111"/>
      <c r="K100" s="111"/>
      <c r="L100" s="111"/>
      <c r="M100" s="111"/>
      <c r="N100" s="232">
        <f>N179</f>
        <v>0</v>
      </c>
      <c r="O100" s="233"/>
      <c r="P100" s="233"/>
      <c r="Q100" s="233"/>
      <c r="R100" s="113"/>
    </row>
    <row r="101" spans="2:21" s="1" customFormat="1" ht="21.75" customHeight="1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</row>
    <row r="102" spans="2:21" s="1" customFormat="1" ht="29.25" customHeight="1">
      <c r="B102" s="33"/>
      <c r="C102" s="105" t="s">
        <v>115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234">
        <v>0</v>
      </c>
      <c r="O102" s="235"/>
      <c r="P102" s="235"/>
      <c r="Q102" s="235"/>
      <c r="R102" s="35"/>
      <c r="T102" s="114"/>
      <c r="U102" s="115" t="s">
        <v>41</v>
      </c>
    </row>
    <row r="103" spans="2:21" s="1" customFormat="1" ht="18" customHeight="1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</row>
    <row r="104" spans="2:21" s="1" customFormat="1" ht="29.25" customHeight="1">
      <c r="B104" s="33"/>
      <c r="C104" s="96" t="s">
        <v>87</v>
      </c>
      <c r="D104" s="97"/>
      <c r="E104" s="97"/>
      <c r="F104" s="97"/>
      <c r="G104" s="97"/>
      <c r="H104" s="97"/>
      <c r="I104" s="97"/>
      <c r="J104" s="97"/>
      <c r="K104" s="97"/>
      <c r="L104" s="168">
        <f>ROUND(SUM(N87+N102),2)</f>
        <v>0</v>
      </c>
      <c r="M104" s="168"/>
      <c r="N104" s="168"/>
      <c r="O104" s="168"/>
      <c r="P104" s="168"/>
      <c r="Q104" s="168"/>
      <c r="R104" s="35"/>
    </row>
    <row r="105" spans="2:21" s="1" customFormat="1" ht="6.95" customHeight="1"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9"/>
    </row>
    <row r="109" spans="2:21" s="1" customFormat="1" ht="6.95" customHeight="1"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</row>
    <row r="110" spans="2:21" s="1" customFormat="1" ht="36.950000000000003" customHeight="1">
      <c r="B110" s="33"/>
      <c r="C110" s="192" t="s">
        <v>116</v>
      </c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35"/>
    </row>
    <row r="111" spans="2:21" s="1" customFormat="1" ht="6.95" customHeight="1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</row>
    <row r="112" spans="2:21" s="1" customFormat="1" ht="36.950000000000003" customHeight="1">
      <c r="B112" s="33"/>
      <c r="C112" s="67" t="s">
        <v>17</v>
      </c>
      <c r="D112" s="34"/>
      <c r="E112" s="34"/>
      <c r="F112" s="194" t="str">
        <f>F6</f>
        <v>Úprava prostorové akustiky - bazén Lovosice</v>
      </c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34"/>
      <c r="R112" s="35"/>
    </row>
    <row r="113" spans="2:57" s="1" customFormat="1" ht="6.95" customHeight="1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</row>
    <row r="114" spans="2:57" s="1" customFormat="1" ht="18" customHeight="1">
      <c r="B114" s="33"/>
      <c r="C114" s="30" t="s">
        <v>21</v>
      </c>
      <c r="D114" s="34"/>
      <c r="E114" s="34"/>
      <c r="F114" s="28" t="str">
        <f>F8</f>
        <v>Lovosice</v>
      </c>
      <c r="G114" s="34"/>
      <c r="H114" s="34"/>
      <c r="I114" s="34"/>
      <c r="J114" s="34"/>
      <c r="K114" s="30" t="s">
        <v>23</v>
      </c>
      <c r="L114" s="34"/>
      <c r="M114" s="237" t="str">
        <f>IF(O8="","",O8)</f>
        <v>18.6.2017</v>
      </c>
      <c r="N114" s="237"/>
      <c r="O114" s="237"/>
      <c r="P114" s="237"/>
      <c r="Q114" s="34"/>
      <c r="R114" s="35"/>
    </row>
    <row r="115" spans="2:57" s="1" customFormat="1" ht="6.95" customHeight="1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</row>
    <row r="116" spans="2:57" s="1" customFormat="1" ht="15">
      <c r="B116" s="33"/>
      <c r="C116" s="30" t="s">
        <v>25</v>
      </c>
      <c r="D116" s="34"/>
      <c r="E116" s="34"/>
      <c r="F116" s="28" t="str">
        <f>E11</f>
        <v>Městský úřad Lovosice</v>
      </c>
      <c r="G116" s="34"/>
      <c r="H116" s="34"/>
      <c r="I116" s="34"/>
      <c r="J116" s="34"/>
      <c r="K116" s="30" t="s">
        <v>33</v>
      </c>
      <c r="L116" s="34"/>
      <c r="M116" s="201" t="str">
        <f>E17</f>
        <v xml:space="preserve"> </v>
      </c>
      <c r="N116" s="201"/>
      <c r="O116" s="201"/>
      <c r="P116" s="201"/>
      <c r="Q116" s="201"/>
      <c r="R116" s="35"/>
    </row>
    <row r="117" spans="2:57" s="1" customFormat="1" ht="14.45" customHeight="1">
      <c r="B117" s="33"/>
      <c r="C117" s="30" t="s">
        <v>29</v>
      </c>
      <c r="D117" s="34"/>
      <c r="E117" s="34"/>
      <c r="F117" s="28" t="str">
        <f>IF(E14="","",E14)</f>
        <v>Aveton s.r.o.</v>
      </c>
      <c r="G117" s="34"/>
      <c r="H117" s="34"/>
      <c r="I117" s="34"/>
      <c r="J117" s="34"/>
      <c r="K117" s="30" t="s">
        <v>36</v>
      </c>
      <c r="L117" s="34"/>
      <c r="M117" s="201" t="str">
        <f>E20</f>
        <v xml:space="preserve"> </v>
      </c>
      <c r="N117" s="201"/>
      <c r="O117" s="201"/>
      <c r="P117" s="201"/>
      <c r="Q117" s="201"/>
      <c r="R117" s="35"/>
    </row>
    <row r="118" spans="2:57" s="1" customFormat="1" ht="10.35" customHeight="1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57" s="8" customFormat="1" ht="29.25" customHeight="1">
      <c r="B119" s="116"/>
      <c r="C119" s="117" t="s">
        <v>117</v>
      </c>
      <c r="D119" s="118" t="s">
        <v>118</v>
      </c>
      <c r="E119" s="118" t="s">
        <v>59</v>
      </c>
      <c r="F119" s="229" t="s">
        <v>119</v>
      </c>
      <c r="G119" s="229"/>
      <c r="H119" s="229"/>
      <c r="I119" s="229"/>
      <c r="J119" s="118" t="s">
        <v>120</v>
      </c>
      <c r="K119" s="118" t="s">
        <v>121</v>
      </c>
      <c r="L119" s="230" t="s">
        <v>122</v>
      </c>
      <c r="M119" s="230"/>
      <c r="N119" s="229" t="s">
        <v>99</v>
      </c>
      <c r="O119" s="229"/>
      <c r="P119" s="229"/>
      <c r="Q119" s="231"/>
      <c r="R119" s="119"/>
      <c r="T119" s="74" t="s">
        <v>123</v>
      </c>
      <c r="U119" s="75" t="s">
        <v>41</v>
      </c>
      <c r="V119" s="75" t="s">
        <v>124</v>
      </c>
      <c r="W119" s="75" t="s">
        <v>125</v>
      </c>
      <c r="X119" s="75" t="s">
        <v>126</v>
      </c>
      <c r="Y119" s="75" t="s">
        <v>127</v>
      </c>
      <c r="Z119" s="75" t="s">
        <v>128</v>
      </c>
      <c r="AA119" s="76" t="s">
        <v>129</v>
      </c>
    </row>
    <row r="120" spans="2:57" s="1" customFormat="1" ht="29.25" customHeight="1">
      <c r="B120" s="33"/>
      <c r="C120" s="78" t="s">
        <v>95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209">
        <f>BC120</f>
        <v>0</v>
      </c>
      <c r="O120" s="210"/>
      <c r="P120" s="210"/>
      <c r="Q120" s="210"/>
      <c r="R120" s="35"/>
      <c r="T120" s="77"/>
      <c r="U120" s="49"/>
      <c r="V120" s="49"/>
      <c r="W120" s="120">
        <f>W121+W138+W173</f>
        <v>1188.1286210000001</v>
      </c>
      <c r="X120" s="49"/>
      <c r="Y120" s="120">
        <f>Y121+Y138+Y173</f>
        <v>2.2792339999999998</v>
      </c>
      <c r="Z120" s="49"/>
      <c r="AA120" s="121">
        <f>AA121+AA138+AA173</f>
        <v>14.629280000000001</v>
      </c>
      <c r="AL120" s="19" t="s">
        <v>76</v>
      </c>
      <c r="AM120" s="19" t="s">
        <v>101</v>
      </c>
      <c r="BC120" s="122">
        <f>BC121+BC138+BC173</f>
        <v>0</v>
      </c>
    </row>
    <row r="121" spans="2:57" s="9" customFormat="1" ht="37.35" customHeight="1">
      <c r="B121" s="123"/>
      <c r="C121" s="124"/>
      <c r="D121" s="125" t="s">
        <v>102</v>
      </c>
      <c r="E121" s="125"/>
      <c r="F121" s="125"/>
      <c r="G121" s="125"/>
      <c r="H121" s="125"/>
      <c r="I121" s="125"/>
      <c r="J121" s="125"/>
      <c r="K121" s="125"/>
      <c r="L121" s="125"/>
      <c r="M121" s="125"/>
      <c r="N121" s="211">
        <f>BC121</f>
        <v>0</v>
      </c>
      <c r="O121" s="212"/>
      <c r="P121" s="212"/>
      <c r="Q121" s="212"/>
      <c r="R121" s="126"/>
      <c r="T121" s="127"/>
      <c r="U121" s="124"/>
      <c r="V121" s="124"/>
      <c r="W121" s="128">
        <f>W122+W127+W136</f>
        <v>481.287218</v>
      </c>
      <c r="X121" s="124"/>
      <c r="Y121" s="128">
        <f>Y122+Y127+Y136</f>
        <v>0.41410800000000003</v>
      </c>
      <c r="Z121" s="124"/>
      <c r="AA121" s="129">
        <f>AA122+AA127+AA136</f>
        <v>0</v>
      </c>
      <c r="AJ121" s="130" t="s">
        <v>82</v>
      </c>
      <c r="AL121" s="131" t="s">
        <v>76</v>
      </c>
      <c r="AM121" s="131" t="s">
        <v>77</v>
      </c>
      <c r="AQ121" s="130" t="s">
        <v>130</v>
      </c>
      <c r="BC121" s="132">
        <f>BC122+BC127+BC136</f>
        <v>0</v>
      </c>
    </row>
    <row r="122" spans="2:57" s="9" customFormat="1" ht="19.899999999999999" customHeight="1">
      <c r="B122" s="123"/>
      <c r="C122" s="124"/>
      <c r="D122" s="133" t="s">
        <v>103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213">
        <f>BC122</f>
        <v>0</v>
      </c>
      <c r="O122" s="214"/>
      <c r="P122" s="214"/>
      <c r="Q122" s="214"/>
      <c r="R122" s="126"/>
      <c r="T122" s="127"/>
      <c r="U122" s="124"/>
      <c r="V122" s="124"/>
      <c r="W122" s="128">
        <f>SUM(W123:W126)</f>
        <v>26.639184</v>
      </c>
      <c r="X122" s="124"/>
      <c r="Y122" s="128">
        <f>SUM(Y123:Y126)</f>
        <v>0.39738800000000002</v>
      </c>
      <c r="Z122" s="124"/>
      <c r="AA122" s="129">
        <f>SUM(AA123:AA126)</f>
        <v>0</v>
      </c>
      <c r="AJ122" s="130" t="s">
        <v>82</v>
      </c>
      <c r="AL122" s="131" t="s">
        <v>76</v>
      </c>
      <c r="AM122" s="131" t="s">
        <v>82</v>
      </c>
      <c r="AQ122" s="130" t="s">
        <v>130</v>
      </c>
      <c r="BC122" s="132">
        <f>SUM(BC123:BC126)</f>
        <v>0</v>
      </c>
    </row>
    <row r="123" spans="2:57" s="1" customFormat="1" ht="31.5" customHeight="1">
      <c r="B123" s="134"/>
      <c r="C123" s="135" t="s">
        <v>131</v>
      </c>
      <c r="D123" s="135" t="s">
        <v>132</v>
      </c>
      <c r="E123" s="136" t="s">
        <v>133</v>
      </c>
      <c r="F123" s="205" t="s">
        <v>134</v>
      </c>
      <c r="G123" s="205"/>
      <c r="H123" s="205"/>
      <c r="I123" s="205"/>
      <c r="J123" s="137" t="s">
        <v>135</v>
      </c>
      <c r="K123" s="138">
        <v>6.5279999999999996</v>
      </c>
      <c r="L123" s="206">
        <v>0</v>
      </c>
      <c r="M123" s="206"/>
      <c r="N123" s="206">
        <f>ROUND(L123*K123,2)</f>
        <v>0</v>
      </c>
      <c r="O123" s="206"/>
      <c r="P123" s="206"/>
      <c r="Q123" s="206"/>
      <c r="R123" s="139"/>
      <c r="T123" s="140" t="s">
        <v>5</v>
      </c>
      <c r="U123" s="42" t="s">
        <v>42</v>
      </c>
      <c r="V123" s="141">
        <v>0.55200000000000005</v>
      </c>
      <c r="W123" s="141">
        <f>V123*K123</f>
        <v>3.603456</v>
      </c>
      <c r="X123" s="141">
        <v>3.7999999999999999E-2</v>
      </c>
      <c r="Y123" s="141">
        <f>X123*K123</f>
        <v>0.24806399999999998</v>
      </c>
      <c r="Z123" s="141">
        <v>0</v>
      </c>
      <c r="AA123" s="142">
        <f>Z123*K123</f>
        <v>0</v>
      </c>
      <c r="AJ123" s="19" t="s">
        <v>136</v>
      </c>
      <c r="AL123" s="19" t="s">
        <v>132</v>
      </c>
      <c r="AM123" s="19" t="s">
        <v>93</v>
      </c>
      <c r="AQ123" s="19" t="s">
        <v>130</v>
      </c>
      <c r="AW123" s="143">
        <f>IF(U123="základní",N123,0)</f>
        <v>0</v>
      </c>
      <c r="AX123" s="143">
        <f>IF(U123="snížená",N123,0)</f>
        <v>0</v>
      </c>
      <c r="AY123" s="143">
        <f>IF(U123="zákl. přenesená",N123,0)</f>
        <v>0</v>
      </c>
      <c r="AZ123" s="143">
        <f>IF(U123="sníž. přenesená",N123,0)</f>
        <v>0</v>
      </c>
      <c r="BA123" s="143">
        <f>IF(U123="nulová",N123,0)</f>
        <v>0</v>
      </c>
      <c r="BB123" s="19" t="s">
        <v>82</v>
      </c>
      <c r="BC123" s="143">
        <f>ROUND(L123*K123,2)</f>
        <v>0</v>
      </c>
      <c r="BD123" s="19" t="s">
        <v>136</v>
      </c>
      <c r="BE123" s="19" t="s">
        <v>137</v>
      </c>
    </row>
    <row r="124" spans="2:57" s="10" customFormat="1" ht="22.5" customHeight="1">
      <c r="B124" s="144"/>
      <c r="C124" s="145"/>
      <c r="D124" s="145"/>
      <c r="E124" s="146" t="s">
        <v>5</v>
      </c>
      <c r="F124" s="207" t="s">
        <v>138</v>
      </c>
      <c r="G124" s="208"/>
      <c r="H124" s="208"/>
      <c r="I124" s="208"/>
      <c r="J124" s="145"/>
      <c r="K124" s="147">
        <v>6.5279999999999996</v>
      </c>
      <c r="L124" s="145"/>
      <c r="M124" s="145"/>
      <c r="N124" s="145"/>
      <c r="O124" s="145"/>
      <c r="P124" s="145"/>
      <c r="Q124" s="145"/>
      <c r="R124" s="148"/>
      <c r="T124" s="149"/>
      <c r="U124" s="145"/>
      <c r="V124" s="145"/>
      <c r="W124" s="145"/>
      <c r="X124" s="145"/>
      <c r="Y124" s="145"/>
      <c r="Z124" s="145"/>
      <c r="AA124" s="150"/>
      <c r="AL124" s="151" t="s">
        <v>139</v>
      </c>
      <c r="AM124" s="151" t="s">
        <v>93</v>
      </c>
      <c r="AN124" s="10" t="s">
        <v>93</v>
      </c>
      <c r="AO124" s="10" t="s">
        <v>35</v>
      </c>
      <c r="AP124" s="10" t="s">
        <v>82</v>
      </c>
      <c r="AQ124" s="151" t="s">
        <v>130</v>
      </c>
    </row>
    <row r="125" spans="2:57" s="1" customFormat="1" ht="44.25" customHeight="1">
      <c r="B125" s="134"/>
      <c r="C125" s="135" t="s">
        <v>140</v>
      </c>
      <c r="D125" s="135" t="s">
        <v>132</v>
      </c>
      <c r="E125" s="136" t="s">
        <v>141</v>
      </c>
      <c r="F125" s="205" t="s">
        <v>142</v>
      </c>
      <c r="G125" s="205"/>
      <c r="H125" s="205"/>
      <c r="I125" s="205"/>
      <c r="J125" s="137" t="s">
        <v>135</v>
      </c>
      <c r="K125" s="138">
        <v>6.5279999999999996</v>
      </c>
      <c r="L125" s="206">
        <v>0</v>
      </c>
      <c r="M125" s="206"/>
      <c r="N125" s="206">
        <f>ROUND(L125*K125,2)</f>
        <v>0</v>
      </c>
      <c r="O125" s="206"/>
      <c r="P125" s="206"/>
      <c r="Q125" s="206"/>
      <c r="R125" s="139"/>
      <c r="T125" s="140" t="s">
        <v>5</v>
      </c>
      <c r="U125" s="42" t="s">
        <v>42</v>
      </c>
      <c r="V125" s="141">
        <v>0.40100000000000002</v>
      </c>
      <c r="W125" s="141">
        <f>V125*K125</f>
        <v>2.6177280000000001</v>
      </c>
      <c r="X125" s="141">
        <v>1.55E-2</v>
      </c>
      <c r="Y125" s="141">
        <f>X125*K125</f>
        <v>0.101184</v>
      </c>
      <c r="Z125" s="141">
        <v>0</v>
      </c>
      <c r="AA125" s="142">
        <f>Z125*K125</f>
        <v>0</v>
      </c>
      <c r="AJ125" s="19" t="s">
        <v>136</v>
      </c>
      <c r="AL125" s="19" t="s">
        <v>132</v>
      </c>
      <c r="AM125" s="19" t="s">
        <v>93</v>
      </c>
      <c r="AQ125" s="19" t="s">
        <v>130</v>
      </c>
      <c r="AW125" s="143">
        <f>IF(U125="základní",N125,0)</f>
        <v>0</v>
      </c>
      <c r="AX125" s="143">
        <f>IF(U125="snížená",N125,0)</f>
        <v>0</v>
      </c>
      <c r="AY125" s="143">
        <f>IF(U125="zákl. přenesená",N125,0)</f>
        <v>0</v>
      </c>
      <c r="AZ125" s="143">
        <f>IF(U125="sníž. přenesená",N125,0)</f>
        <v>0</v>
      </c>
      <c r="BA125" s="143">
        <f>IF(U125="nulová",N125,0)</f>
        <v>0</v>
      </c>
      <c r="BB125" s="19" t="s">
        <v>82</v>
      </c>
      <c r="BC125" s="143">
        <f>ROUND(L125*K125,2)</f>
        <v>0</v>
      </c>
      <c r="BD125" s="19" t="s">
        <v>136</v>
      </c>
      <c r="BE125" s="19" t="s">
        <v>143</v>
      </c>
    </row>
    <row r="126" spans="2:57" s="1" customFormat="1" ht="44.25" customHeight="1">
      <c r="B126" s="134"/>
      <c r="C126" s="135" t="s">
        <v>144</v>
      </c>
      <c r="D126" s="135" t="s">
        <v>132</v>
      </c>
      <c r="E126" s="136" t="s">
        <v>145</v>
      </c>
      <c r="F126" s="205" t="s">
        <v>146</v>
      </c>
      <c r="G126" s="205"/>
      <c r="H126" s="205"/>
      <c r="I126" s="205"/>
      <c r="J126" s="137" t="s">
        <v>147</v>
      </c>
      <c r="K126" s="138">
        <v>166</v>
      </c>
      <c r="L126" s="206">
        <v>0</v>
      </c>
      <c r="M126" s="206"/>
      <c r="N126" s="206">
        <f>ROUND(L126*K126,2)</f>
        <v>0</v>
      </c>
      <c r="O126" s="206"/>
      <c r="P126" s="206"/>
      <c r="Q126" s="206"/>
      <c r="R126" s="139"/>
      <c r="T126" s="140" t="s">
        <v>5</v>
      </c>
      <c r="U126" s="42" t="s">
        <v>42</v>
      </c>
      <c r="V126" s="141">
        <v>0.123</v>
      </c>
      <c r="W126" s="141">
        <f>V126*K126</f>
        <v>20.417999999999999</v>
      </c>
      <c r="X126" s="141">
        <v>2.9E-4</v>
      </c>
      <c r="Y126" s="141">
        <f>X126*K126</f>
        <v>4.8140000000000002E-2</v>
      </c>
      <c r="Z126" s="141">
        <v>0</v>
      </c>
      <c r="AA126" s="142">
        <f>Z126*K126</f>
        <v>0</v>
      </c>
      <c r="AJ126" s="19" t="s">
        <v>136</v>
      </c>
      <c r="AL126" s="19" t="s">
        <v>132</v>
      </c>
      <c r="AM126" s="19" t="s">
        <v>93</v>
      </c>
      <c r="AQ126" s="19" t="s">
        <v>130</v>
      </c>
      <c r="AW126" s="143">
        <f>IF(U126="základní",N126,0)</f>
        <v>0</v>
      </c>
      <c r="AX126" s="143">
        <f>IF(U126="snížená",N126,0)</f>
        <v>0</v>
      </c>
      <c r="AY126" s="143">
        <f>IF(U126="zákl. přenesená",N126,0)</f>
        <v>0</v>
      </c>
      <c r="AZ126" s="143">
        <f>IF(U126="sníž. přenesená",N126,0)</f>
        <v>0</v>
      </c>
      <c r="BA126" s="143">
        <f>IF(U126="nulová",N126,0)</f>
        <v>0</v>
      </c>
      <c r="BB126" s="19" t="s">
        <v>82</v>
      </c>
      <c r="BC126" s="143">
        <f>ROUND(L126*K126,2)</f>
        <v>0</v>
      </c>
      <c r="BD126" s="19" t="s">
        <v>136</v>
      </c>
      <c r="BE126" s="19" t="s">
        <v>148</v>
      </c>
    </row>
    <row r="127" spans="2:57" s="9" customFormat="1" ht="29.85" customHeight="1">
      <c r="B127" s="123"/>
      <c r="C127" s="124"/>
      <c r="D127" s="133" t="s">
        <v>104</v>
      </c>
      <c r="E127" s="133"/>
      <c r="F127" s="133"/>
      <c r="G127" s="133"/>
      <c r="H127" s="133"/>
      <c r="I127" s="133"/>
      <c r="J127" s="133"/>
      <c r="K127" s="133"/>
      <c r="L127" s="133"/>
      <c r="M127" s="133"/>
      <c r="N127" s="215">
        <f>BC127</f>
        <v>0</v>
      </c>
      <c r="O127" s="216"/>
      <c r="P127" s="216"/>
      <c r="Q127" s="216"/>
      <c r="R127" s="126"/>
      <c r="T127" s="127"/>
      <c r="U127" s="124"/>
      <c r="V127" s="124"/>
      <c r="W127" s="128">
        <f>SUM(W128:W135)</f>
        <v>454.30399999999997</v>
      </c>
      <c r="X127" s="124"/>
      <c r="Y127" s="128">
        <f>SUM(Y128:Y135)</f>
        <v>1.6720000000000002E-2</v>
      </c>
      <c r="Z127" s="124"/>
      <c r="AA127" s="129">
        <f>SUM(AA128:AA135)</f>
        <v>0</v>
      </c>
      <c r="AJ127" s="130" t="s">
        <v>82</v>
      </c>
      <c r="AL127" s="131" t="s">
        <v>76</v>
      </c>
      <c r="AM127" s="131" t="s">
        <v>82</v>
      </c>
      <c r="AQ127" s="130" t="s">
        <v>130</v>
      </c>
      <c r="BC127" s="132">
        <f>SUM(BC128:BC135)</f>
        <v>0</v>
      </c>
    </row>
    <row r="128" spans="2:57" s="1" customFormat="1" ht="31.5" customHeight="1">
      <c r="B128" s="134"/>
      <c r="C128" s="135" t="s">
        <v>149</v>
      </c>
      <c r="D128" s="135" t="s">
        <v>132</v>
      </c>
      <c r="E128" s="136" t="s">
        <v>150</v>
      </c>
      <c r="F128" s="205" t="s">
        <v>151</v>
      </c>
      <c r="G128" s="205"/>
      <c r="H128" s="205"/>
      <c r="I128" s="205"/>
      <c r="J128" s="137" t="s">
        <v>152</v>
      </c>
      <c r="K128" s="138">
        <v>1781</v>
      </c>
      <c r="L128" s="206">
        <v>0</v>
      </c>
      <c r="M128" s="206"/>
      <c r="N128" s="206">
        <f>ROUND(L128*K128,2)</f>
        <v>0</v>
      </c>
      <c r="O128" s="206"/>
      <c r="P128" s="206"/>
      <c r="Q128" s="206"/>
      <c r="R128" s="139"/>
      <c r="T128" s="140" t="s">
        <v>5</v>
      </c>
      <c r="U128" s="42" t="s">
        <v>42</v>
      </c>
      <c r="V128" s="141">
        <v>9.5000000000000001E-2</v>
      </c>
      <c r="W128" s="141">
        <f>V128*K128</f>
        <v>169.19499999999999</v>
      </c>
      <c r="X128" s="141">
        <v>0</v>
      </c>
      <c r="Y128" s="141">
        <f>X128*K128</f>
        <v>0</v>
      </c>
      <c r="Z128" s="141">
        <v>0</v>
      </c>
      <c r="AA128" s="142">
        <f>Z128*K128</f>
        <v>0</v>
      </c>
      <c r="AJ128" s="19" t="s">
        <v>136</v>
      </c>
      <c r="AL128" s="19" t="s">
        <v>132</v>
      </c>
      <c r="AM128" s="19" t="s">
        <v>93</v>
      </c>
      <c r="AQ128" s="19" t="s">
        <v>130</v>
      </c>
      <c r="AW128" s="143">
        <f>IF(U128="základní",N128,0)</f>
        <v>0</v>
      </c>
      <c r="AX128" s="143">
        <f>IF(U128="snížená",N128,0)</f>
        <v>0</v>
      </c>
      <c r="AY128" s="143">
        <f>IF(U128="zákl. přenesená",N128,0)</f>
        <v>0</v>
      </c>
      <c r="AZ128" s="143">
        <f>IF(U128="sníž. přenesená",N128,0)</f>
        <v>0</v>
      </c>
      <c r="BA128" s="143">
        <f>IF(U128="nulová",N128,0)</f>
        <v>0</v>
      </c>
      <c r="BB128" s="19" t="s">
        <v>82</v>
      </c>
      <c r="BC128" s="143">
        <f>ROUND(L128*K128,2)</f>
        <v>0</v>
      </c>
      <c r="BD128" s="19" t="s">
        <v>136</v>
      </c>
      <c r="BE128" s="19" t="s">
        <v>153</v>
      </c>
    </row>
    <row r="129" spans="2:57" s="10" customFormat="1" ht="22.5" customHeight="1">
      <c r="B129" s="144"/>
      <c r="C129" s="145"/>
      <c r="D129" s="145"/>
      <c r="E129" s="146" t="s">
        <v>5</v>
      </c>
      <c r="F129" s="207" t="s">
        <v>154</v>
      </c>
      <c r="G129" s="208"/>
      <c r="H129" s="208"/>
      <c r="I129" s="208"/>
      <c r="J129" s="145"/>
      <c r="K129" s="147">
        <v>1550</v>
      </c>
      <c r="L129" s="145"/>
      <c r="M129" s="145"/>
      <c r="N129" s="145"/>
      <c r="O129" s="145"/>
      <c r="P129" s="145"/>
      <c r="Q129" s="145"/>
      <c r="R129" s="148"/>
      <c r="T129" s="149"/>
      <c r="U129" s="145"/>
      <c r="V129" s="145"/>
      <c r="W129" s="145"/>
      <c r="X129" s="145"/>
      <c r="Y129" s="145"/>
      <c r="Z129" s="145"/>
      <c r="AA129" s="150"/>
      <c r="AL129" s="151" t="s">
        <v>139</v>
      </c>
      <c r="AM129" s="151" t="s">
        <v>93</v>
      </c>
      <c r="AN129" s="10" t="s">
        <v>93</v>
      </c>
      <c r="AO129" s="10" t="s">
        <v>35</v>
      </c>
      <c r="AP129" s="10" t="s">
        <v>77</v>
      </c>
      <c r="AQ129" s="151" t="s">
        <v>130</v>
      </c>
    </row>
    <row r="130" spans="2:57" s="10" customFormat="1" ht="22.5" customHeight="1">
      <c r="B130" s="144"/>
      <c r="C130" s="145"/>
      <c r="D130" s="145"/>
      <c r="E130" s="146" t="s">
        <v>5</v>
      </c>
      <c r="F130" s="225" t="s">
        <v>155</v>
      </c>
      <c r="G130" s="226"/>
      <c r="H130" s="226"/>
      <c r="I130" s="226"/>
      <c r="J130" s="145"/>
      <c r="K130" s="147">
        <v>231</v>
      </c>
      <c r="L130" s="145"/>
      <c r="M130" s="145"/>
      <c r="N130" s="145"/>
      <c r="O130" s="145"/>
      <c r="P130" s="145"/>
      <c r="Q130" s="145"/>
      <c r="R130" s="148"/>
      <c r="T130" s="149"/>
      <c r="U130" s="145"/>
      <c r="V130" s="145"/>
      <c r="W130" s="145"/>
      <c r="X130" s="145"/>
      <c r="Y130" s="145"/>
      <c r="Z130" s="145"/>
      <c r="AA130" s="150"/>
      <c r="AL130" s="151" t="s">
        <v>139</v>
      </c>
      <c r="AM130" s="151" t="s">
        <v>93</v>
      </c>
      <c r="AN130" s="10" t="s">
        <v>93</v>
      </c>
      <c r="AO130" s="10" t="s">
        <v>35</v>
      </c>
      <c r="AP130" s="10" t="s">
        <v>77</v>
      </c>
      <c r="AQ130" s="151" t="s">
        <v>130</v>
      </c>
    </row>
    <row r="131" spans="2:57" s="11" customFormat="1" ht="22.5" customHeight="1">
      <c r="B131" s="152"/>
      <c r="C131" s="153"/>
      <c r="D131" s="153"/>
      <c r="E131" s="154" t="s">
        <v>5</v>
      </c>
      <c r="F131" s="227" t="s">
        <v>156</v>
      </c>
      <c r="G131" s="228"/>
      <c r="H131" s="228"/>
      <c r="I131" s="228"/>
      <c r="J131" s="153"/>
      <c r="K131" s="155">
        <v>1781</v>
      </c>
      <c r="L131" s="153"/>
      <c r="M131" s="153"/>
      <c r="N131" s="153"/>
      <c r="O131" s="153"/>
      <c r="P131" s="153"/>
      <c r="Q131" s="153"/>
      <c r="R131" s="156"/>
      <c r="T131" s="157"/>
      <c r="U131" s="153"/>
      <c r="V131" s="153"/>
      <c r="W131" s="153"/>
      <c r="X131" s="153"/>
      <c r="Y131" s="153"/>
      <c r="Z131" s="153"/>
      <c r="AA131" s="158"/>
      <c r="AL131" s="159" t="s">
        <v>139</v>
      </c>
      <c r="AM131" s="159" t="s">
        <v>93</v>
      </c>
      <c r="AN131" s="11" t="s">
        <v>136</v>
      </c>
      <c r="AO131" s="11" t="s">
        <v>35</v>
      </c>
      <c r="AP131" s="11" t="s">
        <v>82</v>
      </c>
      <c r="AQ131" s="159" t="s">
        <v>130</v>
      </c>
    </row>
    <row r="132" spans="2:57" s="1" customFormat="1" ht="44.25" customHeight="1">
      <c r="B132" s="134"/>
      <c r="C132" s="135" t="s">
        <v>157</v>
      </c>
      <c r="D132" s="135" t="s">
        <v>132</v>
      </c>
      <c r="E132" s="136" t="s">
        <v>158</v>
      </c>
      <c r="F132" s="205" t="s">
        <v>159</v>
      </c>
      <c r="G132" s="205"/>
      <c r="H132" s="205"/>
      <c r="I132" s="205"/>
      <c r="J132" s="137" t="s">
        <v>152</v>
      </c>
      <c r="K132" s="138">
        <v>53430</v>
      </c>
      <c r="L132" s="206">
        <v>0</v>
      </c>
      <c r="M132" s="206"/>
      <c r="N132" s="206">
        <f>ROUND(L132*K132,2)</f>
        <v>0</v>
      </c>
      <c r="O132" s="206"/>
      <c r="P132" s="206"/>
      <c r="Q132" s="206"/>
      <c r="R132" s="139"/>
      <c r="T132" s="140" t="s">
        <v>5</v>
      </c>
      <c r="U132" s="42" t="s">
        <v>42</v>
      </c>
      <c r="V132" s="141">
        <v>0</v>
      </c>
      <c r="W132" s="141">
        <f>V132*K132</f>
        <v>0</v>
      </c>
      <c r="X132" s="141">
        <v>0</v>
      </c>
      <c r="Y132" s="141">
        <f>X132*K132</f>
        <v>0</v>
      </c>
      <c r="Z132" s="141">
        <v>0</v>
      </c>
      <c r="AA132" s="142">
        <f>Z132*K132</f>
        <v>0</v>
      </c>
      <c r="AJ132" s="19" t="s">
        <v>136</v>
      </c>
      <c r="AL132" s="19" t="s">
        <v>132</v>
      </c>
      <c r="AM132" s="19" t="s">
        <v>93</v>
      </c>
      <c r="AQ132" s="19" t="s">
        <v>130</v>
      </c>
      <c r="AW132" s="143">
        <f>IF(U132="základní",N132,0)</f>
        <v>0</v>
      </c>
      <c r="AX132" s="143">
        <f>IF(U132="snížená",N132,0)</f>
        <v>0</v>
      </c>
      <c r="AY132" s="143">
        <f>IF(U132="zákl. přenesená",N132,0)</f>
        <v>0</v>
      </c>
      <c r="AZ132" s="143">
        <f>IF(U132="sníž. přenesená",N132,0)</f>
        <v>0</v>
      </c>
      <c r="BA132" s="143">
        <f>IF(U132="nulová",N132,0)</f>
        <v>0</v>
      </c>
      <c r="BB132" s="19" t="s">
        <v>82</v>
      </c>
      <c r="BC132" s="143">
        <f>ROUND(L132*K132,2)</f>
        <v>0</v>
      </c>
      <c r="BD132" s="19" t="s">
        <v>136</v>
      </c>
      <c r="BE132" s="19" t="s">
        <v>160</v>
      </c>
    </row>
    <row r="133" spans="2:57" s="1" customFormat="1" ht="41.25" customHeight="1">
      <c r="B133" s="134"/>
      <c r="C133" s="135" t="s">
        <v>161</v>
      </c>
      <c r="D133" s="135" t="s">
        <v>132</v>
      </c>
      <c r="E133" s="136" t="s">
        <v>162</v>
      </c>
      <c r="F133" s="205" t="s">
        <v>163</v>
      </c>
      <c r="G133" s="205"/>
      <c r="H133" s="205"/>
      <c r="I133" s="205"/>
      <c r="J133" s="137" t="s">
        <v>152</v>
      </c>
      <c r="K133" s="138">
        <v>1781</v>
      </c>
      <c r="L133" s="206">
        <v>0</v>
      </c>
      <c r="M133" s="206"/>
      <c r="N133" s="206">
        <f>ROUND(L133*K133,2)</f>
        <v>0</v>
      </c>
      <c r="O133" s="206"/>
      <c r="P133" s="206"/>
      <c r="Q133" s="206"/>
      <c r="R133" s="139"/>
      <c r="T133" s="140" t="s">
        <v>5</v>
      </c>
      <c r="U133" s="42" t="s">
        <v>42</v>
      </c>
      <c r="V133" s="141">
        <v>7.6999999999999999E-2</v>
      </c>
      <c r="W133" s="141">
        <f>V133*K133</f>
        <v>137.137</v>
      </c>
      <c r="X133" s="141">
        <v>0</v>
      </c>
      <c r="Y133" s="141">
        <f>X133*K133</f>
        <v>0</v>
      </c>
      <c r="Z133" s="141">
        <v>0</v>
      </c>
      <c r="AA133" s="142">
        <f>Z133*K133</f>
        <v>0</v>
      </c>
      <c r="AJ133" s="19" t="s">
        <v>136</v>
      </c>
      <c r="AL133" s="19" t="s">
        <v>132</v>
      </c>
      <c r="AM133" s="19" t="s">
        <v>93</v>
      </c>
      <c r="AQ133" s="19" t="s">
        <v>130</v>
      </c>
      <c r="AW133" s="143">
        <f>IF(U133="základní",N133,0)</f>
        <v>0</v>
      </c>
      <c r="AX133" s="143">
        <f>IF(U133="snížená",N133,0)</f>
        <v>0</v>
      </c>
      <c r="AY133" s="143">
        <f>IF(U133="zákl. přenesená",N133,0)</f>
        <v>0</v>
      </c>
      <c r="AZ133" s="143">
        <f>IF(U133="sníž. přenesená",N133,0)</f>
        <v>0</v>
      </c>
      <c r="BA133" s="143">
        <f>IF(U133="nulová",N133,0)</f>
        <v>0</v>
      </c>
      <c r="BB133" s="19" t="s">
        <v>82</v>
      </c>
      <c r="BC133" s="143">
        <f>ROUND(L133*K133,2)</f>
        <v>0</v>
      </c>
      <c r="BD133" s="19" t="s">
        <v>136</v>
      </c>
      <c r="BE133" s="19" t="s">
        <v>164</v>
      </c>
    </row>
    <row r="134" spans="2:57" s="1" customFormat="1" ht="31.5" customHeight="1">
      <c r="B134" s="134"/>
      <c r="C134" s="135" t="s">
        <v>165</v>
      </c>
      <c r="D134" s="135" t="s">
        <v>132</v>
      </c>
      <c r="E134" s="136" t="s">
        <v>166</v>
      </c>
      <c r="F134" s="205" t="s">
        <v>167</v>
      </c>
      <c r="G134" s="205"/>
      <c r="H134" s="205"/>
      <c r="I134" s="205"/>
      <c r="J134" s="137" t="s">
        <v>135</v>
      </c>
      <c r="K134" s="138">
        <v>418</v>
      </c>
      <c r="L134" s="206">
        <v>0</v>
      </c>
      <c r="M134" s="206"/>
      <c r="N134" s="206">
        <f>ROUND(L134*K134,2)</f>
        <v>0</v>
      </c>
      <c r="O134" s="206"/>
      <c r="P134" s="206"/>
      <c r="Q134" s="206"/>
      <c r="R134" s="139"/>
      <c r="T134" s="140" t="s">
        <v>5</v>
      </c>
      <c r="U134" s="42" t="s">
        <v>42</v>
      </c>
      <c r="V134" s="141">
        <v>0.35399999999999998</v>
      </c>
      <c r="W134" s="141">
        <f>V134*K134</f>
        <v>147.97199999999998</v>
      </c>
      <c r="X134" s="141">
        <v>4.0000000000000003E-5</v>
      </c>
      <c r="Y134" s="141">
        <f>X134*K134</f>
        <v>1.6720000000000002E-2</v>
      </c>
      <c r="Z134" s="141">
        <v>0</v>
      </c>
      <c r="AA134" s="142">
        <f>Z134*K134</f>
        <v>0</v>
      </c>
      <c r="AJ134" s="19" t="s">
        <v>136</v>
      </c>
      <c r="AL134" s="19" t="s">
        <v>132</v>
      </c>
      <c r="AM134" s="19" t="s">
        <v>93</v>
      </c>
      <c r="AQ134" s="19" t="s">
        <v>130</v>
      </c>
      <c r="AW134" s="143">
        <f>IF(U134="základní",N134,0)</f>
        <v>0</v>
      </c>
      <c r="AX134" s="143">
        <f>IF(U134="snížená",N134,0)</f>
        <v>0</v>
      </c>
      <c r="AY134" s="143">
        <f>IF(U134="zákl. přenesená",N134,0)</f>
        <v>0</v>
      </c>
      <c r="AZ134" s="143">
        <f>IF(U134="sníž. přenesená",N134,0)</f>
        <v>0</v>
      </c>
      <c r="BA134" s="143">
        <f>IF(U134="nulová",N134,0)</f>
        <v>0</v>
      </c>
      <c r="BB134" s="19" t="s">
        <v>82</v>
      </c>
      <c r="BC134" s="143">
        <f>ROUND(L134*K134,2)</f>
        <v>0</v>
      </c>
      <c r="BD134" s="19" t="s">
        <v>136</v>
      </c>
      <c r="BE134" s="19" t="s">
        <v>168</v>
      </c>
    </row>
    <row r="135" spans="2:57" s="10" customFormat="1" ht="22.5" customHeight="1">
      <c r="B135" s="144"/>
      <c r="C135" s="145"/>
      <c r="D135" s="145"/>
      <c r="E135" s="146" t="s">
        <v>5</v>
      </c>
      <c r="F135" s="207" t="s">
        <v>169</v>
      </c>
      <c r="G135" s="208"/>
      <c r="H135" s="208"/>
      <c r="I135" s="208"/>
      <c r="J135" s="145"/>
      <c r="K135" s="147">
        <v>418</v>
      </c>
      <c r="L135" s="145"/>
      <c r="M135" s="145"/>
      <c r="N135" s="145"/>
      <c r="O135" s="145"/>
      <c r="P135" s="145"/>
      <c r="Q135" s="145"/>
      <c r="R135" s="148"/>
      <c r="T135" s="149"/>
      <c r="U135" s="145"/>
      <c r="V135" s="145"/>
      <c r="W135" s="145"/>
      <c r="X135" s="145"/>
      <c r="Y135" s="145"/>
      <c r="Z135" s="145"/>
      <c r="AA135" s="150"/>
      <c r="AL135" s="151" t="s">
        <v>139</v>
      </c>
      <c r="AM135" s="151" t="s">
        <v>93</v>
      </c>
      <c r="AN135" s="10" t="s">
        <v>93</v>
      </c>
      <c r="AO135" s="10" t="s">
        <v>35</v>
      </c>
      <c r="AP135" s="10" t="s">
        <v>82</v>
      </c>
      <c r="AQ135" s="151" t="s">
        <v>130</v>
      </c>
    </row>
    <row r="136" spans="2:57" s="9" customFormat="1" ht="29.85" customHeight="1">
      <c r="B136" s="123"/>
      <c r="C136" s="124"/>
      <c r="D136" s="133" t="s">
        <v>105</v>
      </c>
      <c r="E136" s="133"/>
      <c r="F136" s="133"/>
      <c r="G136" s="133"/>
      <c r="H136" s="133"/>
      <c r="I136" s="133"/>
      <c r="J136" s="133"/>
      <c r="K136" s="133"/>
      <c r="L136" s="133"/>
      <c r="M136" s="133"/>
      <c r="N136" s="213">
        <f>BC136</f>
        <v>0</v>
      </c>
      <c r="O136" s="214"/>
      <c r="P136" s="214"/>
      <c r="Q136" s="214"/>
      <c r="R136" s="126"/>
      <c r="T136" s="127"/>
      <c r="U136" s="124"/>
      <c r="V136" s="124"/>
      <c r="W136" s="128">
        <f>W137</f>
        <v>0.34403399999999995</v>
      </c>
      <c r="X136" s="124"/>
      <c r="Y136" s="128">
        <f>Y137</f>
        <v>0</v>
      </c>
      <c r="Z136" s="124"/>
      <c r="AA136" s="129">
        <f>AA137</f>
        <v>0</v>
      </c>
      <c r="AJ136" s="130" t="s">
        <v>82</v>
      </c>
      <c r="AL136" s="131" t="s">
        <v>76</v>
      </c>
      <c r="AM136" s="131" t="s">
        <v>82</v>
      </c>
      <c r="AQ136" s="130" t="s">
        <v>130</v>
      </c>
      <c r="BC136" s="132">
        <f>BC137</f>
        <v>0</v>
      </c>
    </row>
    <row r="137" spans="2:57" s="1" customFormat="1" ht="22.5" customHeight="1">
      <c r="B137" s="134"/>
      <c r="C137" s="135" t="s">
        <v>170</v>
      </c>
      <c r="D137" s="135" t="s">
        <v>132</v>
      </c>
      <c r="E137" s="136" t="s">
        <v>171</v>
      </c>
      <c r="F137" s="205" t="s">
        <v>172</v>
      </c>
      <c r="G137" s="205"/>
      <c r="H137" s="205"/>
      <c r="I137" s="205"/>
      <c r="J137" s="137" t="s">
        <v>173</v>
      </c>
      <c r="K137" s="138">
        <v>0.41399999999999998</v>
      </c>
      <c r="L137" s="206">
        <v>0</v>
      </c>
      <c r="M137" s="206"/>
      <c r="N137" s="206">
        <f>ROUND(L137*K137,2)</f>
        <v>0</v>
      </c>
      <c r="O137" s="206"/>
      <c r="P137" s="206"/>
      <c r="Q137" s="206"/>
      <c r="R137" s="139"/>
      <c r="T137" s="140" t="s">
        <v>5</v>
      </c>
      <c r="U137" s="42" t="s">
        <v>42</v>
      </c>
      <c r="V137" s="141">
        <v>0.83099999999999996</v>
      </c>
      <c r="W137" s="141">
        <f>V137*K137</f>
        <v>0.34403399999999995</v>
      </c>
      <c r="X137" s="141">
        <v>0</v>
      </c>
      <c r="Y137" s="141">
        <f>X137*K137</f>
        <v>0</v>
      </c>
      <c r="Z137" s="141">
        <v>0</v>
      </c>
      <c r="AA137" s="142">
        <f>Z137*K137</f>
        <v>0</v>
      </c>
      <c r="AJ137" s="19" t="s">
        <v>136</v>
      </c>
      <c r="AL137" s="19" t="s">
        <v>132</v>
      </c>
      <c r="AM137" s="19" t="s">
        <v>93</v>
      </c>
      <c r="AQ137" s="19" t="s">
        <v>130</v>
      </c>
      <c r="AW137" s="143">
        <f>IF(U137="základní",N137,0)</f>
        <v>0</v>
      </c>
      <c r="AX137" s="143">
        <f>IF(U137="snížená",N137,0)</f>
        <v>0</v>
      </c>
      <c r="AY137" s="143">
        <f>IF(U137="zákl. přenesená",N137,0)</f>
        <v>0</v>
      </c>
      <c r="AZ137" s="143">
        <f>IF(U137="sníž. přenesená",N137,0)</f>
        <v>0</v>
      </c>
      <c r="BA137" s="143">
        <f>IF(U137="nulová",N137,0)</f>
        <v>0</v>
      </c>
      <c r="BB137" s="19" t="s">
        <v>82</v>
      </c>
      <c r="BC137" s="143">
        <f>ROUND(L137*K137,2)</f>
        <v>0</v>
      </c>
      <c r="BD137" s="19" t="s">
        <v>136</v>
      </c>
      <c r="BE137" s="19" t="s">
        <v>174</v>
      </c>
    </row>
    <row r="138" spans="2:57" s="9" customFormat="1" ht="37.35" customHeight="1">
      <c r="B138" s="123"/>
      <c r="C138" s="124"/>
      <c r="D138" s="125" t="s">
        <v>106</v>
      </c>
      <c r="E138" s="125"/>
      <c r="F138" s="125"/>
      <c r="G138" s="125"/>
      <c r="H138" s="125"/>
      <c r="I138" s="125"/>
      <c r="J138" s="125"/>
      <c r="K138" s="125"/>
      <c r="L138" s="125"/>
      <c r="M138" s="125"/>
      <c r="N138" s="217">
        <f>BC138</f>
        <v>0</v>
      </c>
      <c r="O138" s="218"/>
      <c r="P138" s="218"/>
      <c r="Q138" s="218"/>
      <c r="R138" s="126"/>
      <c r="T138" s="127"/>
      <c r="U138" s="124"/>
      <c r="V138" s="124"/>
      <c r="W138" s="128">
        <f>W139+W144+W161+W169</f>
        <v>706.84140300000001</v>
      </c>
      <c r="X138" s="124"/>
      <c r="Y138" s="128">
        <f>Y139+Y144+Y161+Y169</f>
        <v>1.8651259999999998</v>
      </c>
      <c r="Z138" s="124"/>
      <c r="AA138" s="129">
        <f>AA139+AA144+AA161+AA169</f>
        <v>14.629280000000001</v>
      </c>
      <c r="AJ138" s="130" t="s">
        <v>93</v>
      </c>
      <c r="AL138" s="131" t="s">
        <v>76</v>
      </c>
      <c r="AM138" s="131" t="s">
        <v>77</v>
      </c>
      <c r="AQ138" s="130" t="s">
        <v>130</v>
      </c>
      <c r="BC138" s="132">
        <f>BC139+BC144+BC161+BC169</f>
        <v>0</v>
      </c>
    </row>
    <row r="139" spans="2:57" s="9" customFormat="1" ht="19.899999999999999" customHeight="1">
      <c r="B139" s="123"/>
      <c r="C139" s="124"/>
      <c r="D139" s="133" t="s">
        <v>107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213">
        <f>BC139</f>
        <v>0</v>
      </c>
      <c r="O139" s="214"/>
      <c r="P139" s="214"/>
      <c r="Q139" s="214"/>
      <c r="R139" s="126"/>
      <c r="T139" s="127"/>
      <c r="U139" s="124"/>
      <c r="V139" s="124"/>
      <c r="W139" s="128">
        <f>SUM(W140:W143)</f>
        <v>269.51400000000001</v>
      </c>
      <c r="X139" s="124"/>
      <c r="Y139" s="128">
        <f>SUM(Y140:Y143)</f>
        <v>3.8640000000000001E-2</v>
      </c>
      <c r="Z139" s="124"/>
      <c r="AA139" s="129">
        <f>SUM(AA140:AA143)</f>
        <v>0</v>
      </c>
      <c r="AJ139" s="130" t="s">
        <v>93</v>
      </c>
      <c r="AL139" s="131" t="s">
        <v>76</v>
      </c>
      <c r="AM139" s="131" t="s">
        <v>82</v>
      </c>
      <c r="AQ139" s="130" t="s">
        <v>130</v>
      </c>
      <c r="BC139" s="132">
        <f>SUM(BC140:BC143)</f>
        <v>0</v>
      </c>
    </row>
    <row r="140" spans="2:57" s="1" customFormat="1" ht="31.5" customHeight="1">
      <c r="B140" s="134"/>
      <c r="C140" s="135" t="s">
        <v>175</v>
      </c>
      <c r="D140" s="135" t="s">
        <v>132</v>
      </c>
      <c r="E140" s="136" t="s">
        <v>176</v>
      </c>
      <c r="F140" s="205" t="s">
        <v>297</v>
      </c>
      <c r="G140" s="205"/>
      <c r="H140" s="205"/>
      <c r="I140" s="205"/>
      <c r="J140" s="137" t="s">
        <v>177</v>
      </c>
      <c r="K140" s="138">
        <v>17</v>
      </c>
      <c r="L140" s="206">
        <v>0</v>
      </c>
      <c r="M140" s="206"/>
      <c r="N140" s="206">
        <f>ROUND(L140*K140,2)</f>
        <v>0</v>
      </c>
      <c r="O140" s="206"/>
      <c r="P140" s="206"/>
      <c r="Q140" s="206"/>
      <c r="R140" s="139"/>
      <c r="T140" s="140" t="s">
        <v>5</v>
      </c>
      <c r="U140" s="42" t="s">
        <v>42</v>
      </c>
      <c r="V140" s="141">
        <v>1.6739999999999999</v>
      </c>
      <c r="W140" s="141">
        <f>V140*K140</f>
        <v>28.457999999999998</v>
      </c>
      <c r="X140" s="141">
        <v>2.4000000000000001E-4</v>
      </c>
      <c r="Y140" s="141">
        <f>X140*K140</f>
        <v>4.0800000000000003E-3</v>
      </c>
      <c r="Z140" s="141">
        <v>0</v>
      </c>
      <c r="AA140" s="142">
        <f>Z140*K140</f>
        <v>0</v>
      </c>
      <c r="AJ140" s="19" t="s">
        <v>178</v>
      </c>
      <c r="AL140" s="19" t="s">
        <v>132</v>
      </c>
      <c r="AM140" s="19" t="s">
        <v>93</v>
      </c>
      <c r="AQ140" s="19" t="s">
        <v>130</v>
      </c>
      <c r="AW140" s="143">
        <f>IF(U140="základní",N140,0)</f>
        <v>0</v>
      </c>
      <c r="AX140" s="143">
        <f>IF(U140="snížená",N140,0)</f>
        <v>0</v>
      </c>
      <c r="AY140" s="143">
        <f>IF(U140="zákl. přenesená",N140,0)</f>
        <v>0</v>
      </c>
      <c r="AZ140" s="143">
        <f>IF(U140="sníž. přenesená",N140,0)</f>
        <v>0</v>
      </c>
      <c r="BA140" s="143">
        <f>IF(U140="nulová",N140,0)</f>
        <v>0</v>
      </c>
      <c r="BB140" s="19" t="s">
        <v>82</v>
      </c>
      <c r="BC140" s="143">
        <f>ROUND(L140*K140,2)</f>
        <v>0</v>
      </c>
      <c r="BD140" s="19" t="s">
        <v>178</v>
      </c>
      <c r="BE140" s="19" t="s">
        <v>179</v>
      </c>
    </row>
    <row r="141" spans="2:57" s="1" customFormat="1" ht="222.75" customHeight="1">
      <c r="B141" s="134"/>
      <c r="C141" s="160"/>
      <c r="D141" s="160"/>
      <c r="E141" s="222" t="s">
        <v>296</v>
      </c>
      <c r="F141" s="223"/>
      <c r="G141" s="223"/>
      <c r="H141" s="223"/>
      <c r="I141" s="224"/>
      <c r="J141" s="162"/>
      <c r="K141" s="163"/>
      <c r="L141" s="220"/>
      <c r="M141" s="220"/>
      <c r="N141" s="220"/>
      <c r="O141" s="206"/>
      <c r="P141" s="206"/>
      <c r="Q141" s="206"/>
      <c r="R141" s="139"/>
      <c r="T141" s="140" t="s">
        <v>5</v>
      </c>
      <c r="U141" s="42" t="s">
        <v>42</v>
      </c>
      <c r="V141" s="141">
        <v>0</v>
      </c>
      <c r="W141" s="141">
        <f>V141*K141</f>
        <v>0</v>
      </c>
      <c r="X141" s="141">
        <v>1.15E-2</v>
      </c>
      <c r="Y141" s="141">
        <f>X141*K141</f>
        <v>0</v>
      </c>
      <c r="Z141" s="141">
        <v>0</v>
      </c>
      <c r="AA141" s="142">
        <f>Z141*K141</f>
        <v>0</v>
      </c>
      <c r="AJ141" s="19" t="s">
        <v>157</v>
      </c>
      <c r="AL141" s="19" t="s">
        <v>180</v>
      </c>
      <c r="AM141" s="19" t="s">
        <v>93</v>
      </c>
      <c r="AQ141" s="19" t="s">
        <v>130</v>
      </c>
      <c r="AW141" s="143">
        <f>IF(U141="základní",N141,0)</f>
        <v>0</v>
      </c>
      <c r="AX141" s="143">
        <f>IF(U141="snížená",N141,0)</f>
        <v>0</v>
      </c>
      <c r="AY141" s="143">
        <f>IF(U141="zákl. přenesená",N141,0)</f>
        <v>0</v>
      </c>
      <c r="AZ141" s="143">
        <f>IF(U141="sníž. přenesená",N141,0)</f>
        <v>0</v>
      </c>
      <c r="BA141" s="143">
        <f>IF(U141="nulová",N141,0)</f>
        <v>0</v>
      </c>
      <c r="BB141" s="19" t="s">
        <v>82</v>
      </c>
      <c r="BC141" s="143">
        <f>ROUND(L141*K141,2)</f>
        <v>0</v>
      </c>
      <c r="BD141" s="19" t="s">
        <v>178</v>
      </c>
      <c r="BE141" s="19" t="s">
        <v>181</v>
      </c>
    </row>
    <row r="142" spans="2:57" s="1" customFormat="1" ht="31.5" customHeight="1">
      <c r="B142" s="134"/>
      <c r="C142" s="135" t="s">
        <v>175</v>
      </c>
      <c r="D142" s="135" t="s">
        <v>132</v>
      </c>
      <c r="E142" s="136" t="s">
        <v>176</v>
      </c>
      <c r="F142" s="205" t="s">
        <v>298</v>
      </c>
      <c r="G142" s="205"/>
      <c r="H142" s="205"/>
      <c r="I142" s="205"/>
      <c r="J142" s="137" t="s">
        <v>135</v>
      </c>
      <c r="K142" s="138">
        <v>144</v>
      </c>
      <c r="L142" s="221">
        <v>0</v>
      </c>
      <c r="M142" s="221"/>
      <c r="N142" s="206">
        <f>ROUND(L142*K142,2)</f>
        <v>0</v>
      </c>
      <c r="O142" s="206"/>
      <c r="P142" s="206"/>
      <c r="Q142" s="206"/>
      <c r="R142" s="139"/>
      <c r="T142" s="140" t="s">
        <v>5</v>
      </c>
      <c r="U142" s="42" t="s">
        <v>42</v>
      </c>
      <c r="V142" s="141">
        <v>1.6739999999999999</v>
      </c>
      <c r="W142" s="141">
        <f>V142*K142</f>
        <v>241.05599999999998</v>
      </c>
      <c r="X142" s="141">
        <v>2.4000000000000001E-4</v>
      </c>
      <c r="Y142" s="141">
        <f>X142*K142</f>
        <v>3.456E-2</v>
      </c>
      <c r="Z142" s="141">
        <v>0</v>
      </c>
      <c r="AA142" s="142">
        <f>Z142*K142</f>
        <v>0</v>
      </c>
      <c r="AJ142" s="19" t="s">
        <v>178</v>
      </c>
      <c r="AL142" s="19" t="s">
        <v>132</v>
      </c>
      <c r="AM142" s="19" t="s">
        <v>93</v>
      </c>
      <c r="AQ142" s="19" t="s">
        <v>130</v>
      </c>
      <c r="AW142" s="143">
        <f>IF(U142="základní",N142,0)</f>
        <v>0</v>
      </c>
      <c r="AX142" s="143">
        <f>IF(U142="snížená",N142,0)</f>
        <v>0</v>
      </c>
      <c r="AY142" s="143">
        <f>IF(U142="zákl. přenesená",N142,0)</f>
        <v>0</v>
      </c>
      <c r="AZ142" s="143">
        <f>IF(U142="sníž. přenesená",N142,0)</f>
        <v>0</v>
      </c>
      <c r="BA142" s="143">
        <f>IF(U142="nulová",N142,0)</f>
        <v>0</v>
      </c>
      <c r="BB142" s="19" t="s">
        <v>82</v>
      </c>
      <c r="BC142" s="143">
        <f>ROUND(L142*K142,2)</f>
        <v>0</v>
      </c>
      <c r="BD142" s="19" t="s">
        <v>178</v>
      </c>
      <c r="BE142" s="19" t="s">
        <v>179</v>
      </c>
    </row>
    <row r="143" spans="2:57" s="1" customFormat="1" ht="311.25" customHeight="1">
      <c r="B143" s="134"/>
      <c r="C143" s="160"/>
      <c r="D143" s="160"/>
      <c r="E143" s="222" t="s">
        <v>299</v>
      </c>
      <c r="F143" s="223"/>
      <c r="G143" s="223"/>
      <c r="H143" s="223"/>
      <c r="I143" s="224"/>
      <c r="J143" s="162"/>
      <c r="K143" s="163"/>
      <c r="L143" s="220"/>
      <c r="M143" s="220"/>
      <c r="N143" s="220"/>
      <c r="O143" s="206"/>
      <c r="P143" s="206"/>
      <c r="Q143" s="206"/>
      <c r="R143" s="139"/>
      <c r="T143" s="140" t="s">
        <v>5</v>
      </c>
      <c r="U143" s="42" t="s">
        <v>42</v>
      </c>
      <c r="V143" s="141">
        <v>0</v>
      </c>
      <c r="W143" s="141">
        <f>V143*K143</f>
        <v>0</v>
      </c>
      <c r="X143" s="141">
        <v>1.15E-2</v>
      </c>
      <c r="Y143" s="141">
        <f>X143*K143</f>
        <v>0</v>
      </c>
      <c r="Z143" s="141">
        <v>0</v>
      </c>
      <c r="AA143" s="142">
        <f>Z143*K143</f>
        <v>0</v>
      </c>
      <c r="AJ143" s="19" t="s">
        <v>157</v>
      </c>
      <c r="AL143" s="19" t="s">
        <v>180</v>
      </c>
      <c r="AM143" s="19" t="s">
        <v>93</v>
      </c>
      <c r="AQ143" s="19" t="s">
        <v>130</v>
      </c>
      <c r="AW143" s="143">
        <f>IF(U143="základní",N143,0)</f>
        <v>0</v>
      </c>
      <c r="AX143" s="143">
        <f>IF(U143="snížená",N143,0)</f>
        <v>0</v>
      </c>
      <c r="AY143" s="143">
        <f>IF(U143="zákl. přenesená",N143,0)</f>
        <v>0</v>
      </c>
      <c r="AZ143" s="143">
        <f>IF(U143="sníž. přenesená",N143,0)</f>
        <v>0</v>
      </c>
      <c r="BA143" s="143">
        <f>IF(U143="nulová",N143,0)</f>
        <v>0</v>
      </c>
      <c r="BB143" s="19" t="s">
        <v>82</v>
      </c>
      <c r="BC143" s="143">
        <f>ROUND(L143*K143,2)</f>
        <v>0</v>
      </c>
      <c r="BD143" s="19" t="s">
        <v>178</v>
      </c>
      <c r="BE143" s="19" t="s">
        <v>181</v>
      </c>
    </row>
    <row r="144" spans="2:57" s="9" customFormat="1" ht="29.85" customHeight="1">
      <c r="B144" s="123"/>
      <c r="C144" s="124"/>
      <c r="D144" s="133" t="s">
        <v>108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215">
        <f>BC144</f>
        <v>0</v>
      </c>
      <c r="O144" s="216"/>
      <c r="P144" s="216"/>
      <c r="Q144" s="216"/>
      <c r="R144" s="126"/>
      <c r="T144" s="127"/>
      <c r="U144" s="124"/>
      <c r="V144" s="124"/>
      <c r="W144" s="128">
        <f>SUM(W145:W160)</f>
        <v>372.96374800000001</v>
      </c>
      <c r="X144" s="124"/>
      <c r="Y144" s="128">
        <f>SUM(Y145:Y160)</f>
        <v>1.646258</v>
      </c>
      <c r="Z144" s="124"/>
      <c r="AA144" s="129">
        <f>SUM(AA145:AA160)</f>
        <v>11.637280000000001</v>
      </c>
      <c r="AJ144" s="130" t="s">
        <v>93</v>
      </c>
      <c r="AL144" s="131" t="s">
        <v>76</v>
      </c>
      <c r="AM144" s="131" t="s">
        <v>82</v>
      </c>
      <c r="AQ144" s="130" t="s">
        <v>130</v>
      </c>
      <c r="BC144" s="132">
        <f>SUM(BC145:BC160)</f>
        <v>0</v>
      </c>
    </row>
    <row r="145" spans="2:57" s="1" customFormat="1" ht="22.5" customHeight="1">
      <c r="B145" s="134"/>
      <c r="C145" s="135" t="s">
        <v>182</v>
      </c>
      <c r="D145" s="135" t="s">
        <v>132</v>
      </c>
      <c r="E145" s="136" t="s">
        <v>183</v>
      </c>
      <c r="F145" s="205" t="s">
        <v>184</v>
      </c>
      <c r="G145" s="205"/>
      <c r="H145" s="205"/>
      <c r="I145" s="205"/>
      <c r="J145" s="137" t="s">
        <v>135</v>
      </c>
      <c r="K145" s="138">
        <v>144</v>
      </c>
      <c r="L145" s="206">
        <v>0</v>
      </c>
      <c r="M145" s="206"/>
      <c r="N145" s="206">
        <f t="shared" ref="N145:N155" si="0">ROUND(L145*K145,2)</f>
        <v>0</v>
      </c>
      <c r="O145" s="206"/>
      <c r="P145" s="206"/>
      <c r="Q145" s="206"/>
      <c r="R145" s="139"/>
      <c r="T145" s="140" t="s">
        <v>5</v>
      </c>
      <c r="U145" s="42" t="s">
        <v>42</v>
      </c>
      <c r="V145" s="141">
        <v>0.81499999999999995</v>
      </c>
      <c r="W145" s="141">
        <f t="shared" ref="W145:W155" si="1">V145*K145</f>
        <v>117.35999999999999</v>
      </c>
      <c r="X145" s="141">
        <v>3.1E-4</v>
      </c>
      <c r="Y145" s="141">
        <f t="shared" ref="Y145:Y155" si="2">X145*K145</f>
        <v>4.4639999999999999E-2</v>
      </c>
      <c r="Z145" s="141">
        <v>0</v>
      </c>
      <c r="AA145" s="142">
        <f t="shared" ref="AA145:AA155" si="3">Z145*K145</f>
        <v>0</v>
      </c>
      <c r="AJ145" s="19" t="s">
        <v>178</v>
      </c>
      <c r="AL145" s="19" t="s">
        <v>132</v>
      </c>
      <c r="AM145" s="19" t="s">
        <v>93</v>
      </c>
      <c r="AQ145" s="19" t="s">
        <v>130</v>
      </c>
      <c r="AW145" s="143">
        <f t="shared" ref="AW145:AW155" si="4">IF(U145="základní",N145,0)</f>
        <v>0</v>
      </c>
      <c r="AX145" s="143">
        <f t="shared" ref="AX145:AX155" si="5">IF(U145="snížená",N145,0)</f>
        <v>0</v>
      </c>
      <c r="AY145" s="143">
        <f t="shared" ref="AY145:AY155" si="6">IF(U145="zákl. přenesená",N145,0)</f>
        <v>0</v>
      </c>
      <c r="AZ145" s="143">
        <f t="shared" ref="AZ145:AZ155" si="7">IF(U145="sníž. přenesená",N145,0)</f>
        <v>0</v>
      </c>
      <c r="BA145" s="143">
        <f t="shared" ref="BA145:BA155" si="8">IF(U145="nulová",N145,0)</f>
        <v>0</v>
      </c>
      <c r="BB145" s="19" t="s">
        <v>82</v>
      </c>
      <c r="BC145" s="143">
        <f t="shared" ref="BC145:BC155" si="9">ROUND(L145*K145,2)</f>
        <v>0</v>
      </c>
      <c r="BD145" s="19" t="s">
        <v>178</v>
      </c>
      <c r="BE145" s="19" t="s">
        <v>185</v>
      </c>
    </row>
    <row r="146" spans="2:57" s="1" customFormat="1" ht="22.5" customHeight="1">
      <c r="B146" s="134"/>
      <c r="C146" s="135" t="s">
        <v>186</v>
      </c>
      <c r="D146" s="135" t="s">
        <v>132</v>
      </c>
      <c r="E146" s="136" t="s">
        <v>187</v>
      </c>
      <c r="F146" s="205" t="s">
        <v>188</v>
      </c>
      <c r="G146" s="205"/>
      <c r="H146" s="205"/>
      <c r="I146" s="205"/>
      <c r="J146" s="137" t="s">
        <v>147</v>
      </c>
      <c r="K146" s="138">
        <v>166.6</v>
      </c>
      <c r="L146" s="206">
        <v>0</v>
      </c>
      <c r="M146" s="206"/>
      <c r="N146" s="206">
        <f t="shared" si="0"/>
        <v>0</v>
      </c>
      <c r="O146" s="206"/>
      <c r="P146" s="206"/>
      <c r="Q146" s="206"/>
      <c r="R146" s="139"/>
      <c r="T146" s="140" t="s">
        <v>5</v>
      </c>
      <c r="U146" s="42" t="s">
        <v>42</v>
      </c>
      <c r="V146" s="141">
        <v>0.28000000000000003</v>
      </c>
      <c r="W146" s="141">
        <f t="shared" si="1"/>
        <v>46.648000000000003</v>
      </c>
      <c r="X146" s="141">
        <v>4.3800000000000002E-3</v>
      </c>
      <c r="Y146" s="141">
        <f t="shared" si="2"/>
        <v>0.72970800000000002</v>
      </c>
      <c r="Z146" s="141">
        <v>0</v>
      </c>
      <c r="AA146" s="142">
        <f t="shared" si="3"/>
        <v>0</v>
      </c>
      <c r="AJ146" s="19" t="s">
        <v>178</v>
      </c>
      <c r="AL146" s="19" t="s">
        <v>132</v>
      </c>
      <c r="AM146" s="19" t="s">
        <v>93</v>
      </c>
      <c r="AQ146" s="19" t="s">
        <v>130</v>
      </c>
      <c r="AW146" s="143">
        <f t="shared" si="4"/>
        <v>0</v>
      </c>
      <c r="AX146" s="143">
        <f t="shared" si="5"/>
        <v>0</v>
      </c>
      <c r="AY146" s="143">
        <f t="shared" si="6"/>
        <v>0</v>
      </c>
      <c r="AZ146" s="143">
        <f t="shared" si="7"/>
        <v>0</v>
      </c>
      <c r="BA146" s="143">
        <f t="shared" si="8"/>
        <v>0</v>
      </c>
      <c r="BB146" s="19" t="s">
        <v>82</v>
      </c>
      <c r="BC146" s="143">
        <f t="shared" si="9"/>
        <v>0</v>
      </c>
      <c r="BD146" s="19" t="s">
        <v>178</v>
      </c>
      <c r="BE146" s="19" t="s">
        <v>189</v>
      </c>
    </row>
    <row r="147" spans="2:57" s="1" customFormat="1" ht="31.5" customHeight="1">
      <c r="B147" s="134"/>
      <c r="C147" s="135" t="s">
        <v>190</v>
      </c>
      <c r="D147" s="135" t="s">
        <v>132</v>
      </c>
      <c r="E147" s="136" t="s">
        <v>191</v>
      </c>
      <c r="F147" s="205" t="s">
        <v>192</v>
      </c>
      <c r="G147" s="205"/>
      <c r="H147" s="205"/>
      <c r="I147" s="205"/>
      <c r="J147" s="137" t="s">
        <v>147</v>
      </c>
      <c r="K147" s="138">
        <v>166.6</v>
      </c>
      <c r="L147" s="206">
        <v>0</v>
      </c>
      <c r="M147" s="206"/>
      <c r="N147" s="206">
        <f t="shared" si="0"/>
        <v>0</v>
      </c>
      <c r="O147" s="206"/>
      <c r="P147" s="206"/>
      <c r="Q147" s="206"/>
      <c r="R147" s="139"/>
      <c r="T147" s="140" t="s">
        <v>5</v>
      </c>
      <c r="U147" s="42" t="s">
        <v>42</v>
      </c>
      <c r="V147" s="141">
        <v>0.25</v>
      </c>
      <c r="W147" s="141">
        <f t="shared" si="1"/>
        <v>41.65</v>
      </c>
      <c r="X147" s="141">
        <v>1.07E-3</v>
      </c>
      <c r="Y147" s="141">
        <f t="shared" si="2"/>
        <v>0.178262</v>
      </c>
      <c r="Z147" s="141">
        <v>0</v>
      </c>
      <c r="AA147" s="142">
        <f t="shared" si="3"/>
        <v>0</v>
      </c>
      <c r="AJ147" s="19" t="s">
        <v>178</v>
      </c>
      <c r="AL147" s="19" t="s">
        <v>132</v>
      </c>
      <c r="AM147" s="19" t="s">
        <v>93</v>
      </c>
      <c r="AQ147" s="19" t="s">
        <v>130</v>
      </c>
      <c r="AW147" s="143">
        <f t="shared" si="4"/>
        <v>0</v>
      </c>
      <c r="AX147" s="143">
        <f t="shared" si="5"/>
        <v>0</v>
      </c>
      <c r="AY147" s="143">
        <f t="shared" si="6"/>
        <v>0</v>
      </c>
      <c r="AZ147" s="143">
        <f t="shared" si="7"/>
        <v>0</v>
      </c>
      <c r="BA147" s="143">
        <f t="shared" si="8"/>
        <v>0</v>
      </c>
      <c r="BB147" s="19" t="s">
        <v>82</v>
      </c>
      <c r="BC147" s="143">
        <f t="shared" si="9"/>
        <v>0</v>
      </c>
      <c r="BD147" s="19" t="s">
        <v>178</v>
      </c>
      <c r="BE147" s="19" t="s">
        <v>193</v>
      </c>
    </row>
    <row r="148" spans="2:57" s="1" customFormat="1" ht="22.5" customHeight="1">
      <c r="B148" s="134"/>
      <c r="C148" s="135" t="s">
        <v>194</v>
      </c>
      <c r="D148" s="135" t="s">
        <v>132</v>
      </c>
      <c r="E148" s="136" t="s">
        <v>195</v>
      </c>
      <c r="F148" s="205" t="s">
        <v>196</v>
      </c>
      <c r="G148" s="205"/>
      <c r="H148" s="205"/>
      <c r="I148" s="205"/>
      <c r="J148" s="137" t="s">
        <v>135</v>
      </c>
      <c r="K148" s="138">
        <v>144</v>
      </c>
      <c r="L148" s="206">
        <v>0</v>
      </c>
      <c r="M148" s="206"/>
      <c r="N148" s="206">
        <f t="shared" si="0"/>
        <v>0</v>
      </c>
      <c r="O148" s="206"/>
      <c r="P148" s="206"/>
      <c r="Q148" s="206"/>
      <c r="R148" s="139"/>
      <c r="T148" s="140" t="s">
        <v>5</v>
      </c>
      <c r="U148" s="42" t="s">
        <v>42</v>
      </c>
      <c r="V148" s="141">
        <v>6.6000000000000003E-2</v>
      </c>
      <c r="W148" s="141">
        <f t="shared" si="1"/>
        <v>9.5040000000000013</v>
      </c>
      <c r="X148" s="141">
        <v>0</v>
      </c>
      <c r="Y148" s="141">
        <f t="shared" si="2"/>
        <v>0</v>
      </c>
      <c r="Z148" s="141">
        <v>0</v>
      </c>
      <c r="AA148" s="142">
        <f t="shared" si="3"/>
        <v>0</v>
      </c>
      <c r="AJ148" s="19" t="s">
        <v>178</v>
      </c>
      <c r="AL148" s="19" t="s">
        <v>132</v>
      </c>
      <c r="AM148" s="19" t="s">
        <v>93</v>
      </c>
      <c r="AQ148" s="19" t="s">
        <v>130</v>
      </c>
      <c r="AW148" s="143">
        <f t="shared" si="4"/>
        <v>0</v>
      </c>
      <c r="AX148" s="143">
        <f t="shared" si="5"/>
        <v>0</v>
      </c>
      <c r="AY148" s="143">
        <f t="shared" si="6"/>
        <v>0</v>
      </c>
      <c r="AZ148" s="143">
        <f t="shared" si="7"/>
        <v>0</v>
      </c>
      <c r="BA148" s="143">
        <f t="shared" si="8"/>
        <v>0</v>
      </c>
      <c r="BB148" s="19" t="s">
        <v>82</v>
      </c>
      <c r="BC148" s="143">
        <f t="shared" si="9"/>
        <v>0</v>
      </c>
      <c r="BD148" s="19" t="s">
        <v>178</v>
      </c>
      <c r="BE148" s="19" t="s">
        <v>197</v>
      </c>
    </row>
    <row r="149" spans="2:57" s="1" customFormat="1" ht="31.5" customHeight="1">
      <c r="B149" s="134"/>
      <c r="C149" s="160" t="s">
        <v>198</v>
      </c>
      <c r="D149" s="160" t="s">
        <v>180</v>
      </c>
      <c r="E149" s="161" t="s">
        <v>199</v>
      </c>
      <c r="F149" s="219" t="s">
        <v>200</v>
      </c>
      <c r="G149" s="219"/>
      <c r="H149" s="219"/>
      <c r="I149" s="219"/>
      <c r="J149" s="162" t="s">
        <v>135</v>
      </c>
      <c r="K149" s="163">
        <v>158.4</v>
      </c>
      <c r="L149" s="220">
        <v>0</v>
      </c>
      <c r="M149" s="220"/>
      <c r="N149" s="220">
        <f t="shared" si="0"/>
        <v>0</v>
      </c>
      <c r="O149" s="206"/>
      <c r="P149" s="206"/>
      <c r="Q149" s="206"/>
      <c r="R149" s="139"/>
      <c r="T149" s="140" t="s">
        <v>5</v>
      </c>
      <c r="U149" s="42" t="s">
        <v>42</v>
      </c>
      <c r="V149" s="141">
        <v>0</v>
      </c>
      <c r="W149" s="141">
        <f t="shared" si="1"/>
        <v>0</v>
      </c>
      <c r="X149" s="141">
        <v>1.7000000000000001E-4</v>
      </c>
      <c r="Y149" s="141">
        <f t="shared" si="2"/>
        <v>2.6928000000000004E-2</v>
      </c>
      <c r="Z149" s="141">
        <v>0</v>
      </c>
      <c r="AA149" s="142">
        <f t="shared" si="3"/>
        <v>0</v>
      </c>
      <c r="AJ149" s="19" t="s">
        <v>157</v>
      </c>
      <c r="AL149" s="19" t="s">
        <v>180</v>
      </c>
      <c r="AM149" s="19" t="s">
        <v>93</v>
      </c>
      <c r="AQ149" s="19" t="s">
        <v>130</v>
      </c>
      <c r="AW149" s="143">
        <f t="shared" si="4"/>
        <v>0</v>
      </c>
      <c r="AX149" s="143">
        <f t="shared" si="5"/>
        <v>0</v>
      </c>
      <c r="AY149" s="143">
        <f t="shared" si="6"/>
        <v>0</v>
      </c>
      <c r="AZ149" s="143">
        <f t="shared" si="7"/>
        <v>0</v>
      </c>
      <c r="BA149" s="143">
        <f t="shared" si="8"/>
        <v>0</v>
      </c>
      <c r="BB149" s="19" t="s">
        <v>82</v>
      </c>
      <c r="BC149" s="143">
        <f t="shared" si="9"/>
        <v>0</v>
      </c>
      <c r="BD149" s="19" t="s">
        <v>178</v>
      </c>
      <c r="BE149" s="19" t="s">
        <v>201</v>
      </c>
    </row>
    <row r="150" spans="2:57" s="1" customFormat="1" ht="31.5" customHeight="1">
      <c r="B150" s="134"/>
      <c r="C150" s="135" t="s">
        <v>202</v>
      </c>
      <c r="D150" s="135" t="s">
        <v>132</v>
      </c>
      <c r="E150" s="136" t="s">
        <v>203</v>
      </c>
      <c r="F150" s="205" t="s">
        <v>204</v>
      </c>
      <c r="G150" s="205"/>
      <c r="H150" s="205"/>
      <c r="I150" s="205"/>
      <c r="J150" s="137" t="s">
        <v>135</v>
      </c>
      <c r="K150" s="138">
        <v>144</v>
      </c>
      <c r="L150" s="206">
        <v>0</v>
      </c>
      <c r="M150" s="206"/>
      <c r="N150" s="206">
        <f t="shared" si="0"/>
        <v>0</v>
      </c>
      <c r="O150" s="206"/>
      <c r="P150" s="206"/>
      <c r="Q150" s="206"/>
      <c r="R150" s="139"/>
      <c r="T150" s="140" t="s">
        <v>5</v>
      </c>
      <c r="U150" s="42" t="s">
        <v>42</v>
      </c>
      <c r="V150" s="141">
        <v>0.11</v>
      </c>
      <c r="W150" s="141">
        <f t="shared" si="1"/>
        <v>15.84</v>
      </c>
      <c r="X150" s="141">
        <v>0</v>
      </c>
      <c r="Y150" s="141">
        <f t="shared" si="2"/>
        <v>0</v>
      </c>
      <c r="Z150" s="141">
        <v>0</v>
      </c>
      <c r="AA150" s="142">
        <f t="shared" si="3"/>
        <v>0</v>
      </c>
      <c r="AJ150" s="19" t="s">
        <v>178</v>
      </c>
      <c r="AL150" s="19" t="s">
        <v>132</v>
      </c>
      <c r="AM150" s="19" t="s">
        <v>93</v>
      </c>
      <c r="AQ150" s="19" t="s">
        <v>130</v>
      </c>
      <c r="AW150" s="143">
        <f t="shared" si="4"/>
        <v>0</v>
      </c>
      <c r="AX150" s="143">
        <f t="shared" si="5"/>
        <v>0</v>
      </c>
      <c r="AY150" s="143">
        <f t="shared" si="6"/>
        <v>0</v>
      </c>
      <c r="AZ150" s="143">
        <f t="shared" si="7"/>
        <v>0</v>
      </c>
      <c r="BA150" s="143">
        <f t="shared" si="8"/>
        <v>0</v>
      </c>
      <c r="BB150" s="19" t="s">
        <v>82</v>
      </c>
      <c r="BC150" s="143">
        <f t="shared" si="9"/>
        <v>0</v>
      </c>
      <c r="BD150" s="19" t="s">
        <v>178</v>
      </c>
      <c r="BE150" s="19" t="s">
        <v>205</v>
      </c>
    </row>
    <row r="151" spans="2:57" s="1" customFormat="1" ht="31.5" customHeight="1">
      <c r="B151" s="134"/>
      <c r="C151" s="160" t="s">
        <v>206</v>
      </c>
      <c r="D151" s="160" t="s">
        <v>180</v>
      </c>
      <c r="E151" s="161" t="s">
        <v>207</v>
      </c>
      <c r="F151" s="219" t="s">
        <v>208</v>
      </c>
      <c r="G151" s="219"/>
      <c r="H151" s="219"/>
      <c r="I151" s="219"/>
      <c r="J151" s="162" t="s">
        <v>135</v>
      </c>
      <c r="K151" s="163">
        <v>146.88</v>
      </c>
      <c r="L151" s="220">
        <v>0</v>
      </c>
      <c r="M151" s="220"/>
      <c r="N151" s="220">
        <f t="shared" si="0"/>
        <v>0</v>
      </c>
      <c r="O151" s="206"/>
      <c r="P151" s="206"/>
      <c r="Q151" s="206"/>
      <c r="R151" s="139"/>
      <c r="T151" s="140" t="s">
        <v>5</v>
      </c>
      <c r="U151" s="42" t="s">
        <v>42</v>
      </c>
      <c r="V151" s="141">
        <v>0</v>
      </c>
      <c r="W151" s="141">
        <f t="shared" si="1"/>
        <v>0</v>
      </c>
      <c r="X151" s="141">
        <v>4.4999999999999997E-3</v>
      </c>
      <c r="Y151" s="141">
        <f t="shared" si="2"/>
        <v>0.66095999999999988</v>
      </c>
      <c r="Z151" s="141">
        <v>0</v>
      </c>
      <c r="AA151" s="142">
        <f t="shared" si="3"/>
        <v>0</v>
      </c>
      <c r="AJ151" s="19" t="s">
        <v>157</v>
      </c>
      <c r="AL151" s="19" t="s">
        <v>180</v>
      </c>
      <c r="AM151" s="19" t="s">
        <v>93</v>
      </c>
      <c r="AQ151" s="19" t="s">
        <v>130</v>
      </c>
      <c r="AW151" s="143">
        <f t="shared" si="4"/>
        <v>0</v>
      </c>
      <c r="AX151" s="143">
        <f t="shared" si="5"/>
        <v>0</v>
      </c>
      <c r="AY151" s="143">
        <f t="shared" si="6"/>
        <v>0</v>
      </c>
      <c r="AZ151" s="143">
        <f t="shared" si="7"/>
        <v>0</v>
      </c>
      <c r="BA151" s="143">
        <f t="shared" si="8"/>
        <v>0</v>
      </c>
      <c r="BB151" s="19" t="s">
        <v>82</v>
      </c>
      <c r="BC151" s="143">
        <f t="shared" si="9"/>
        <v>0</v>
      </c>
      <c r="BD151" s="19" t="s">
        <v>178</v>
      </c>
      <c r="BE151" s="19" t="s">
        <v>209</v>
      </c>
    </row>
    <row r="152" spans="2:57" s="1" customFormat="1" ht="31.5" customHeight="1">
      <c r="B152" s="134"/>
      <c r="C152" s="135" t="s">
        <v>210</v>
      </c>
      <c r="D152" s="135" t="s">
        <v>132</v>
      </c>
      <c r="E152" s="136" t="s">
        <v>211</v>
      </c>
      <c r="F152" s="205" t="s">
        <v>212</v>
      </c>
      <c r="G152" s="205"/>
      <c r="H152" s="205"/>
      <c r="I152" s="205"/>
      <c r="J152" s="137" t="s">
        <v>135</v>
      </c>
      <c r="K152" s="138">
        <v>144</v>
      </c>
      <c r="L152" s="206">
        <v>0</v>
      </c>
      <c r="M152" s="206"/>
      <c r="N152" s="206">
        <f t="shared" si="0"/>
        <v>0</v>
      </c>
      <c r="O152" s="206"/>
      <c r="P152" s="206"/>
      <c r="Q152" s="206"/>
      <c r="R152" s="139"/>
      <c r="T152" s="140" t="s">
        <v>5</v>
      </c>
      <c r="U152" s="42" t="s">
        <v>42</v>
      </c>
      <c r="V152" s="141">
        <v>0.08</v>
      </c>
      <c r="W152" s="141">
        <f t="shared" si="1"/>
        <v>11.52</v>
      </c>
      <c r="X152" s="141">
        <v>4.0000000000000003E-5</v>
      </c>
      <c r="Y152" s="141">
        <f t="shared" si="2"/>
        <v>5.7600000000000004E-3</v>
      </c>
      <c r="Z152" s="141">
        <v>0</v>
      </c>
      <c r="AA152" s="142">
        <f t="shared" si="3"/>
        <v>0</v>
      </c>
      <c r="AJ152" s="19" t="s">
        <v>178</v>
      </c>
      <c r="AL152" s="19" t="s">
        <v>132</v>
      </c>
      <c r="AM152" s="19" t="s">
        <v>93</v>
      </c>
      <c r="AQ152" s="19" t="s">
        <v>130</v>
      </c>
      <c r="AW152" s="143">
        <f t="shared" si="4"/>
        <v>0</v>
      </c>
      <c r="AX152" s="143">
        <f t="shared" si="5"/>
        <v>0</v>
      </c>
      <c r="AY152" s="143">
        <f t="shared" si="6"/>
        <v>0</v>
      </c>
      <c r="AZ152" s="143">
        <f t="shared" si="7"/>
        <v>0</v>
      </c>
      <c r="BA152" s="143">
        <f t="shared" si="8"/>
        <v>0</v>
      </c>
      <c r="BB152" s="19" t="s">
        <v>82</v>
      </c>
      <c r="BC152" s="143">
        <f t="shared" si="9"/>
        <v>0</v>
      </c>
      <c r="BD152" s="19" t="s">
        <v>178</v>
      </c>
      <c r="BE152" s="19" t="s">
        <v>213</v>
      </c>
    </row>
    <row r="153" spans="2:57" s="1" customFormat="1" ht="22.5" customHeight="1">
      <c r="B153" s="134"/>
      <c r="C153" s="135" t="s">
        <v>214</v>
      </c>
      <c r="D153" s="135" t="s">
        <v>132</v>
      </c>
      <c r="E153" s="136" t="s">
        <v>215</v>
      </c>
      <c r="F153" s="205" t="s">
        <v>216</v>
      </c>
      <c r="G153" s="205"/>
      <c r="H153" s="205"/>
      <c r="I153" s="205"/>
      <c r="J153" s="137" t="s">
        <v>135</v>
      </c>
      <c r="K153" s="138">
        <v>144</v>
      </c>
      <c r="L153" s="206">
        <v>0</v>
      </c>
      <c r="M153" s="206"/>
      <c r="N153" s="206">
        <f t="shared" si="0"/>
        <v>0</v>
      </c>
      <c r="O153" s="206"/>
      <c r="P153" s="206"/>
      <c r="Q153" s="206"/>
      <c r="R153" s="139"/>
      <c r="T153" s="140" t="s">
        <v>5</v>
      </c>
      <c r="U153" s="42" t="s">
        <v>42</v>
      </c>
      <c r="V153" s="141">
        <v>0.26300000000000001</v>
      </c>
      <c r="W153" s="141">
        <f t="shared" si="1"/>
        <v>37.872</v>
      </c>
      <c r="X153" s="141">
        <v>0</v>
      </c>
      <c r="Y153" s="141">
        <f t="shared" si="2"/>
        <v>0</v>
      </c>
      <c r="Z153" s="141">
        <v>1.027E-2</v>
      </c>
      <c r="AA153" s="142">
        <f t="shared" si="3"/>
        <v>1.47888</v>
      </c>
      <c r="AJ153" s="19" t="s">
        <v>178</v>
      </c>
      <c r="AL153" s="19" t="s">
        <v>132</v>
      </c>
      <c r="AM153" s="19" t="s">
        <v>93</v>
      </c>
      <c r="AQ153" s="19" t="s">
        <v>130</v>
      </c>
      <c r="AW153" s="143">
        <f t="shared" si="4"/>
        <v>0</v>
      </c>
      <c r="AX153" s="143">
        <f t="shared" si="5"/>
        <v>0</v>
      </c>
      <c r="AY153" s="143">
        <f t="shared" si="6"/>
        <v>0</v>
      </c>
      <c r="AZ153" s="143">
        <f t="shared" si="7"/>
        <v>0</v>
      </c>
      <c r="BA153" s="143">
        <f t="shared" si="8"/>
        <v>0</v>
      </c>
      <c r="BB153" s="19" t="s">
        <v>82</v>
      </c>
      <c r="BC153" s="143">
        <f t="shared" si="9"/>
        <v>0</v>
      </c>
      <c r="BD153" s="19" t="s">
        <v>178</v>
      </c>
      <c r="BE153" s="19" t="s">
        <v>217</v>
      </c>
    </row>
    <row r="154" spans="2:57" s="1" customFormat="1" ht="44.25" customHeight="1">
      <c r="B154" s="134"/>
      <c r="C154" s="135" t="s">
        <v>218</v>
      </c>
      <c r="D154" s="135" t="s">
        <v>132</v>
      </c>
      <c r="E154" s="136" t="s">
        <v>219</v>
      </c>
      <c r="F154" s="205" t="s">
        <v>220</v>
      </c>
      <c r="G154" s="205"/>
      <c r="H154" s="205"/>
      <c r="I154" s="205"/>
      <c r="J154" s="137" t="s">
        <v>135</v>
      </c>
      <c r="K154" s="138">
        <v>144</v>
      </c>
      <c r="L154" s="206">
        <v>0</v>
      </c>
      <c r="M154" s="206"/>
      <c r="N154" s="206">
        <f t="shared" si="0"/>
        <v>0</v>
      </c>
      <c r="O154" s="206"/>
      <c r="P154" s="206"/>
      <c r="Q154" s="206"/>
      <c r="R154" s="139"/>
      <c r="T154" s="140" t="s">
        <v>5</v>
      </c>
      <c r="U154" s="42" t="s">
        <v>42</v>
      </c>
      <c r="V154" s="141">
        <v>0.221</v>
      </c>
      <c r="W154" s="141">
        <f t="shared" si="1"/>
        <v>31.824000000000002</v>
      </c>
      <c r="X154" s="141">
        <v>0</v>
      </c>
      <c r="Y154" s="141">
        <f t="shared" si="2"/>
        <v>0</v>
      </c>
      <c r="Z154" s="141">
        <v>2.5999999999999999E-2</v>
      </c>
      <c r="AA154" s="142">
        <f t="shared" si="3"/>
        <v>3.7439999999999998</v>
      </c>
      <c r="AJ154" s="19" t="s">
        <v>178</v>
      </c>
      <c r="AL154" s="19" t="s">
        <v>132</v>
      </c>
      <c r="AM154" s="19" t="s">
        <v>93</v>
      </c>
      <c r="AQ154" s="19" t="s">
        <v>130</v>
      </c>
      <c r="AW154" s="143">
        <f t="shared" si="4"/>
        <v>0</v>
      </c>
      <c r="AX154" s="143">
        <f t="shared" si="5"/>
        <v>0</v>
      </c>
      <c r="AY154" s="143">
        <f t="shared" si="6"/>
        <v>0</v>
      </c>
      <c r="AZ154" s="143">
        <f t="shared" si="7"/>
        <v>0</v>
      </c>
      <c r="BA154" s="143">
        <f t="shared" si="8"/>
        <v>0</v>
      </c>
      <c r="BB154" s="19" t="s">
        <v>82</v>
      </c>
      <c r="BC154" s="143">
        <f t="shared" si="9"/>
        <v>0</v>
      </c>
      <c r="BD154" s="19" t="s">
        <v>178</v>
      </c>
      <c r="BE154" s="19" t="s">
        <v>221</v>
      </c>
    </row>
    <row r="155" spans="2:57" s="1" customFormat="1" ht="22.5" customHeight="1">
      <c r="B155" s="134"/>
      <c r="C155" s="135" t="s">
        <v>222</v>
      </c>
      <c r="D155" s="135" t="s">
        <v>132</v>
      </c>
      <c r="E155" s="136" t="s">
        <v>223</v>
      </c>
      <c r="F155" s="205" t="s">
        <v>224</v>
      </c>
      <c r="G155" s="205"/>
      <c r="H155" s="205"/>
      <c r="I155" s="205"/>
      <c r="J155" s="137" t="s">
        <v>135</v>
      </c>
      <c r="K155" s="138">
        <v>168.8</v>
      </c>
      <c r="L155" s="206">
        <v>0</v>
      </c>
      <c r="M155" s="206"/>
      <c r="N155" s="206">
        <f t="shared" si="0"/>
        <v>0</v>
      </c>
      <c r="O155" s="206"/>
      <c r="P155" s="206"/>
      <c r="Q155" s="206"/>
      <c r="R155" s="139"/>
      <c r="T155" s="140" t="s">
        <v>5</v>
      </c>
      <c r="U155" s="42" t="s">
        <v>42</v>
      </c>
      <c r="V155" s="141">
        <v>0.27500000000000002</v>
      </c>
      <c r="W155" s="141">
        <f t="shared" si="1"/>
        <v>46.420000000000009</v>
      </c>
      <c r="X155" s="141">
        <v>0</v>
      </c>
      <c r="Y155" s="141">
        <f t="shared" si="2"/>
        <v>0</v>
      </c>
      <c r="Z155" s="141">
        <v>3.7999999999999999E-2</v>
      </c>
      <c r="AA155" s="142">
        <f t="shared" si="3"/>
        <v>6.4144000000000005</v>
      </c>
      <c r="AJ155" s="19" t="s">
        <v>178</v>
      </c>
      <c r="AL155" s="19" t="s">
        <v>132</v>
      </c>
      <c r="AM155" s="19" t="s">
        <v>93</v>
      </c>
      <c r="AQ155" s="19" t="s">
        <v>130</v>
      </c>
      <c r="AW155" s="143">
        <f t="shared" si="4"/>
        <v>0</v>
      </c>
      <c r="AX155" s="143">
        <f t="shared" si="5"/>
        <v>0</v>
      </c>
      <c r="AY155" s="143">
        <f t="shared" si="6"/>
        <v>0</v>
      </c>
      <c r="AZ155" s="143">
        <f t="shared" si="7"/>
        <v>0</v>
      </c>
      <c r="BA155" s="143">
        <f t="shared" si="8"/>
        <v>0</v>
      </c>
      <c r="BB155" s="19" t="s">
        <v>82</v>
      </c>
      <c r="BC155" s="143">
        <f t="shared" si="9"/>
        <v>0</v>
      </c>
      <c r="BD155" s="19" t="s">
        <v>178</v>
      </c>
      <c r="BE155" s="19" t="s">
        <v>225</v>
      </c>
    </row>
    <row r="156" spans="2:57" s="10" customFormat="1" ht="22.5" customHeight="1">
      <c r="B156" s="144"/>
      <c r="C156" s="145"/>
      <c r="D156" s="145"/>
      <c r="E156" s="146" t="s">
        <v>5</v>
      </c>
      <c r="F156" s="207" t="s">
        <v>226</v>
      </c>
      <c r="G156" s="208"/>
      <c r="H156" s="208"/>
      <c r="I156" s="208"/>
      <c r="J156" s="145"/>
      <c r="K156" s="147">
        <v>168.8</v>
      </c>
      <c r="L156" s="145"/>
      <c r="M156" s="145"/>
      <c r="N156" s="145"/>
      <c r="O156" s="145"/>
      <c r="P156" s="145"/>
      <c r="Q156" s="145"/>
      <c r="R156" s="148"/>
      <c r="T156" s="149"/>
      <c r="U156" s="145"/>
      <c r="V156" s="145"/>
      <c r="W156" s="145"/>
      <c r="X156" s="145"/>
      <c r="Y156" s="145"/>
      <c r="Z156" s="145"/>
      <c r="AA156" s="150"/>
      <c r="AL156" s="151" t="s">
        <v>139</v>
      </c>
      <c r="AM156" s="151" t="s">
        <v>93</v>
      </c>
      <c r="AN156" s="10" t="s">
        <v>93</v>
      </c>
      <c r="AO156" s="10" t="s">
        <v>35</v>
      </c>
      <c r="AP156" s="10" t="s">
        <v>82</v>
      </c>
      <c r="AQ156" s="151" t="s">
        <v>130</v>
      </c>
    </row>
    <row r="157" spans="2:57" s="1" customFormat="1" ht="31.5" customHeight="1">
      <c r="B157" s="134"/>
      <c r="C157" s="135" t="s">
        <v>227</v>
      </c>
      <c r="D157" s="135" t="s">
        <v>132</v>
      </c>
      <c r="E157" s="136" t="s">
        <v>228</v>
      </c>
      <c r="F157" s="205" t="s">
        <v>229</v>
      </c>
      <c r="G157" s="205"/>
      <c r="H157" s="205"/>
      <c r="I157" s="205"/>
      <c r="J157" s="137" t="s">
        <v>173</v>
      </c>
      <c r="K157" s="138">
        <v>2.2370000000000001</v>
      </c>
      <c r="L157" s="206">
        <v>0</v>
      </c>
      <c r="M157" s="206"/>
      <c r="N157" s="206">
        <f t="shared" ref="N157:N160" si="10">ROUND(L157*K157,2)</f>
        <v>0</v>
      </c>
      <c r="O157" s="206"/>
      <c r="P157" s="206"/>
      <c r="Q157" s="206"/>
      <c r="R157" s="139"/>
      <c r="T157" s="140" t="s">
        <v>5</v>
      </c>
      <c r="U157" s="42" t="s">
        <v>42</v>
      </c>
      <c r="V157" s="141">
        <v>2.16</v>
      </c>
      <c r="W157" s="141">
        <f t="shared" ref="W157:W160" si="11">V157*K157</f>
        <v>4.8319200000000002</v>
      </c>
      <c r="X157" s="141">
        <v>0</v>
      </c>
      <c r="Y157" s="141">
        <f t="shared" ref="Y157:Y160" si="12">X157*K157</f>
        <v>0</v>
      </c>
      <c r="Z157" s="141">
        <v>0</v>
      </c>
      <c r="AA157" s="142">
        <f t="shared" ref="AA157:AA160" si="13">Z157*K157</f>
        <v>0</v>
      </c>
      <c r="AJ157" s="19" t="s">
        <v>178</v>
      </c>
      <c r="AL157" s="19" t="s">
        <v>132</v>
      </c>
      <c r="AM157" s="19" t="s">
        <v>93</v>
      </c>
      <c r="AQ157" s="19" t="s">
        <v>130</v>
      </c>
      <c r="AW157" s="143">
        <f>IF(U157="základní",N157,0)</f>
        <v>0</v>
      </c>
      <c r="AX157" s="143">
        <f>IF(U157="snížená",N157,0)</f>
        <v>0</v>
      </c>
      <c r="AY157" s="143">
        <f>IF(U157="zákl. přenesená",N157,0)</f>
        <v>0</v>
      </c>
      <c r="AZ157" s="143">
        <f>IF(U157="sníž. přenesená",N157,0)</f>
        <v>0</v>
      </c>
      <c r="BA157" s="143">
        <f>IF(U157="nulová",N157,0)</f>
        <v>0</v>
      </c>
      <c r="BB157" s="19" t="s">
        <v>82</v>
      </c>
      <c r="BC157" s="143">
        <f>ROUND(L157*K157,2)</f>
        <v>0</v>
      </c>
      <c r="BD157" s="19" t="s">
        <v>178</v>
      </c>
      <c r="BE157" s="19" t="s">
        <v>230</v>
      </c>
    </row>
    <row r="158" spans="2:57" s="1" customFormat="1" ht="31.5" customHeight="1">
      <c r="B158" s="134"/>
      <c r="C158" s="135" t="s">
        <v>231</v>
      </c>
      <c r="D158" s="135" t="s">
        <v>132</v>
      </c>
      <c r="E158" s="136" t="s">
        <v>232</v>
      </c>
      <c r="F158" s="205" t="s">
        <v>233</v>
      </c>
      <c r="G158" s="205"/>
      <c r="H158" s="205"/>
      <c r="I158" s="205"/>
      <c r="J158" s="137" t="s">
        <v>173</v>
      </c>
      <c r="K158" s="138">
        <v>2.2370000000000001</v>
      </c>
      <c r="L158" s="206">
        <v>0</v>
      </c>
      <c r="M158" s="206"/>
      <c r="N158" s="206">
        <f t="shared" si="10"/>
        <v>0</v>
      </c>
      <c r="O158" s="206"/>
      <c r="P158" s="206"/>
      <c r="Q158" s="206"/>
      <c r="R158" s="139"/>
      <c r="T158" s="140" t="s">
        <v>5</v>
      </c>
      <c r="U158" s="42" t="s">
        <v>42</v>
      </c>
      <c r="V158" s="141">
        <v>2.39</v>
      </c>
      <c r="W158" s="141">
        <f t="shared" si="11"/>
        <v>5.3464300000000007</v>
      </c>
      <c r="X158" s="141">
        <v>0</v>
      </c>
      <c r="Y158" s="141">
        <f t="shared" si="12"/>
        <v>0</v>
      </c>
      <c r="Z158" s="141">
        <v>0</v>
      </c>
      <c r="AA158" s="142">
        <f t="shared" si="13"/>
        <v>0</v>
      </c>
      <c r="AJ158" s="19" t="s">
        <v>178</v>
      </c>
      <c r="AL158" s="19" t="s">
        <v>132</v>
      </c>
      <c r="AM158" s="19" t="s">
        <v>93</v>
      </c>
      <c r="AQ158" s="19" t="s">
        <v>130</v>
      </c>
      <c r="AW158" s="143">
        <f>IF(U158="základní",N158,0)</f>
        <v>0</v>
      </c>
      <c r="AX158" s="143">
        <f>IF(U158="snížená",N158,0)</f>
        <v>0</v>
      </c>
      <c r="AY158" s="143">
        <f>IF(U158="zákl. přenesená",N158,0)</f>
        <v>0</v>
      </c>
      <c r="AZ158" s="143">
        <f>IF(U158="sníž. přenesená",N158,0)</f>
        <v>0</v>
      </c>
      <c r="BA158" s="143">
        <f>IF(U158="nulová",N158,0)</f>
        <v>0</v>
      </c>
      <c r="BB158" s="19" t="s">
        <v>82</v>
      </c>
      <c r="BC158" s="143">
        <f>ROUND(L158*K158,2)</f>
        <v>0</v>
      </c>
      <c r="BD158" s="19" t="s">
        <v>178</v>
      </c>
      <c r="BE158" s="19" t="s">
        <v>234</v>
      </c>
    </row>
    <row r="159" spans="2:57" s="1" customFormat="1" ht="31.5" customHeight="1">
      <c r="B159" s="134"/>
      <c r="C159" s="135" t="s">
        <v>11</v>
      </c>
      <c r="D159" s="135" t="s">
        <v>132</v>
      </c>
      <c r="E159" s="136" t="s">
        <v>235</v>
      </c>
      <c r="F159" s="205" t="s">
        <v>236</v>
      </c>
      <c r="G159" s="205"/>
      <c r="H159" s="205"/>
      <c r="I159" s="205"/>
      <c r="J159" s="137" t="s">
        <v>173</v>
      </c>
      <c r="K159" s="138">
        <v>2.2370000000000001</v>
      </c>
      <c r="L159" s="206">
        <v>0</v>
      </c>
      <c r="M159" s="206"/>
      <c r="N159" s="206">
        <f t="shared" si="10"/>
        <v>0</v>
      </c>
      <c r="O159" s="206"/>
      <c r="P159" s="206"/>
      <c r="Q159" s="206"/>
      <c r="R159" s="139"/>
      <c r="T159" s="140" t="s">
        <v>5</v>
      </c>
      <c r="U159" s="42" t="s">
        <v>42</v>
      </c>
      <c r="V159" s="141">
        <v>0.92700000000000005</v>
      </c>
      <c r="W159" s="141">
        <f t="shared" si="11"/>
        <v>2.0736990000000004</v>
      </c>
      <c r="X159" s="141">
        <v>0</v>
      </c>
      <c r="Y159" s="141">
        <f t="shared" si="12"/>
        <v>0</v>
      </c>
      <c r="Z159" s="141">
        <v>0</v>
      </c>
      <c r="AA159" s="142">
        <f t="shared" si="13"/>
        <v>0</v>
      </c>
      <c r="AJ159" s="19" t="s">
        <v>178</v>
      </c>
      <c r="AL159" s="19" t="s">
        <v>132</v>
      </c>
      <c r="AM159" s="19" t="s">
        <v>93</v>
      </c>
      <c r="AQ159" s="19" t="s">
        <v>130</v>
      </c>
      <c r="AW159" s="143">
        <f>IF(U159="základní",N159,0)</f>
        <v>0</v>
      </c>
      <c r="AX159" s="143">
        <f>IF(U159="snížená",N159,0)</f>
        <v>0</v>
      </c>
      <c r="AY159" s="143">
        <f>IF(U159="zákl. přenesená",N159,0)</f>
        <v>0</v>
      </c>
      <c r="AZ159" s="143">
        <f>IF(U159="sníž. přenesená",N159,0)</f>
        <v>0</v>
      </c>
      <c r="BA159" s="143">
        <f>IF(U159="nulová",N159,0)</f>
        <v>0</v>
      </c>
      <c r="BB159" s="19" t="s">
        <v>82</v>
      </c>
      <c r="BC159" s="143">
        <f>ROUND(L159*K159,2)</f>
        <v>0</v>
      </c>
      <c r="BD159" s="19" t="s">
        <v>178</v>
      </c>
      <c r="BE159" s="19" t="s">
        <v>237</v>
      </c>
    </row>
    <row r="160" spans="2:57" s="1" customFormat="1" ht="31.5" customHeight="1">
      <c r="B160" s="134"/>
      <c r="C160" s="135" t="s">
        <v>238</v>
      </c>
      <c r="D160" s="135" t="s">
        <v>132</v>
      </c>
      <c r="E160" s="136" t="s">
        <v>235</v>
      </c>
      <c r="F160" s="205" t="s">
        <v>236</v>
      </c>
      <c r="G160" s="205"/>
      <c r="H160" s="205"/>
      <c r="I160" s="205"/>
      <c r="J160" s="137" t="s">
        <v>173</v>
      </c>
      <c r="K160" s="138">
        <v>2.2370000000000001</v>
      </c>
      <c r="L160" s="206">
        <v>0</v>
      </c>
      <c r="M160" s="206"/>
      <c r="N160" s="206">
        <f t="shared" si="10"/>
        <v>0</v>
      </c>
      <c r="O160" s="206"/>
      <c r="P160" s="206"/>
      <c r="Q160" s="206"/>
      <c r="R160" s="139"/>
      <c r="T160" s="140" t="s">
        <v>5</v>
      </c>
      <c r="U160" s="42" t="s">
        <v>42</v>
      </c>
      <c r="V160" s="141">
        <v>0.92700000000000005</v>
      </c>
      <c r="W160" s="141">
        <f t="shared" si="11"/>
        <v>2.0736990000000004</v>
      </c>
      <c r="X160" s="141">
        <v>0</v>
      </c>
      <c r="Y160" s="141">
        <f t="shared" si="12"/>
        <v>0</v>
      </c>
      <c r="Z160" s="141">
        <v>0</v>
      </c>
      <c r="AA160" s="142">
        <f t="shared" si="13"/>
        <v>0</v>
      </c>
      <c r="AJ160" s="19" t="s">
        <v>178</v>
      </c>
      <c r="AL160" s="19" t="s">
        <v>132</v>
      </c>
      <c r="AM160" s="19" t="s">
        <v>93</v>
      </c>
      <c r="AQ160" s="19" t="s">
        <v>130</v>
      </c>
      <c r="AW160" s="143">
        <f>IF(U160="základní",N160,0)</f>
        <v>0</v>
      </c>
      <c r="AX160" s="143">
        <f>IF(U160="snížená",N160,0)</f>
        <v>0</v>
      </c>
      <c r="AY160" s="143">
        <f>IF(U160="zákl. přenesená",N160,0)</f>
        <v>0</v>
      </c>
      <c r="AZ160" s="143">
        <f>IF(U160="sníž. přenesená",N160,0)</f>
        <v>0</v>
      </c>
      <c r="BA160" s="143">
        <f>IF(U160="nulová",N160,0)</f>
        <v>0</v>
      </c>
      <c r="BB160" s="19" t="s">
        <v>82</v>
      </c>
      <c r="BC160" s="143">
        <f>ROUND(L160*K160,2)</f>
        <v>0</v>
      </c>
      <c r="BD160" s="19" t="s">
        <v>178</v>
      </c>
      <c r="BE160" s="19" t="s">
        <v>239</v>
      </c>
    </row>
    <row r="161" spans="2:57" s="9" customFormat="1" ht="29.85" customHeight="1">
      <c r="B161" s="123"/>
      <c r="C161" s="124"/>
      <c r="D161" s="133" t="s">
        <v>109</v>
      </c>
      <c r="E161" s="133"/>
      <c r="F161" s="133"/>
      <c r="G161" s="133"/>
      <c r="H161" s="133"/>
      <c r="I161" s="133"/>
      <c r="J161" s="133"/>
      <c r="K161" s="133"/>
      <c r="L161" s="133"/>
      <c r="M161" s="133"/>
      <c r="N161" s="215">
        <f>BC161</f>
        <v>0</v>
      </c>
      <c r="O161" s="216"/>
      <c r="P161" s="216"/>
      <c r="Q161" s="216"/>
      <c r="R161" s="126"/>
      <c r="T161" s="127"/>
      <c r="U161" s="124"/>
      <c r="V161" s="124"/>
      <c r="W161" s="128">
        <f>SUM(W162:W168)</f>
        <v>58.487254999999998</v>
      </c>
      <c r="X161" s="124"/>
      <c r="Y161" s="128">
        <f>SUM(Y162:Y168)</f>
        <v>0.16727999999999998</v>
      </c>
      <c r="Z161" s="124"/>
      <c r="AA161" s="129">
        <f>SUM(AA162:AA168)</f>
        <v>2.992</v>
      </c>
      <c r="AJ161" s="130" t="s">
        <v>93</v>
      </c>
      <c r="AL161" s="131" t="s">
        <v>76</v>
      </c>
      <c r="AM161" s="131" t="s">
        <v>82</v>
      </c>
      <c r="AQ161" s="130" t="s">
        <v>130</v>
      </c>
      <c r="BC161" s="132">
        <f>SUM(BC162:BC168)</f>
        <v>0</v>
      </c>
    </row>
    <row r="162" spans="2:57" s="1" customFormat="1" ht="31.5" customHeight="1">
      <c r="B162" s="134"/>
      <c r="C162" s="135" t="s">
        <v>240</v>
      </c>
      <c r="D162" s="135" t="s">
        <v>132</v>
      </c>
      <c r="E162" s="136" t="s">
        <v>241</v>
      </c>
      <c r="F162" s="205" t="s">
        <v>242</v>
      </c>
      <c r="G162" s="205"/>
      <c r="H162" s="205"/>
      <c r="I162" s="205"/>
      <c r="J162" s="137" t="s">
        <v>177</v>
      </c>
      <c r="K162" s="138">
        <v>136</v>
      </c>
      <c r="L162" s="206">
        <v>0</v>
      </c>
      <c r="M162" s="206"/>
      <c r="N162" s="206">
        <f>ROUND(L162*K162,2)</f>
        <v>0</v>
      </c>
      <c r="O162" s="206"/>
      <c r="P162" s="206"/>
      <c r="Q162" s="206"/>
      <c r="R162" s="139"/>
      <c r="T162" s="140" t="s">
        <v>5</v>
      </c>
      <c r="U162" s="42" t="s">
        <v>42</v>
      </c>
      <c r="V162" s="141">
        <v>0.17499999999999999</v>
      </c>
      <c r="W162" s="141">
        <f>V162*K162</f>
        <v>23.799999999999997</v>
      </c>
      <c r="X162" s="141">
        <v>1.23E-3</v>
      </c>
      <c r="Y162" s="141">
        <f>X162*K162</f>
        <v>0.16727999999999998</v>
      </c>
      <c r="Z162" s="141">
        <v>2.5000000000000001E-3</v>
      </c>
      <c r="AA162" s="142">
        <f>Z162*K162</f>
        <v>0.34</v>
      </c>
      <c r="AJ162" s="19" t="s">
        <v>178</v>
      </c>
      <c r="AL162" s="19" t="s">
        <v>132</v>
      </c>
      <c r="AM162" s="19" t="s">
        <v>93</v>
      </c>
      <c r="AQ162" s="19" t="s">
        <v>130</v>
      </c>
      <c r="AW162" s="143">
        <f>IF(U162="základní",N162,0)</f>
        <v>0</v>
      </c>
      <c r="AX162" s="143">
        <f>IF(U162="snížená",N162,0)</f>
        <v>0</v>
      </c>
      <c r="AY162" s="143">
        <f>IF(U162="zákl. přenesená",N162,0)</f>
        <v>0</v>
      </c>
      <c r="AZ162" s="143">
        <f>IF(U162="sníž. přenesená",N162,0)</f>
        <v>0</v>
      </c>
      <c r="BA162" s="143">
        <f>IF(U162="nulová",N162,0)</f>
        <v>0</v>
      </c>
      <c r="BB162" s="19" t="s">
        <v>82</v>
      </c>
      <c r="BC162" s="143">
        <f>ROUND(L162*K162,2)</f>
        <v>0</v>
      </c>
      <c r="BD162" s="19" t="s">
        <v>178</v>
      </c>
      <c r="BE162" s="19" t="s">
        <v>243</v>
      </c>
    </row>
    <row r="163" spans="2:57" s="1" customFormat="1" ht="31.5" customHeight="1">
      <c r="B163" s="134"/>
      <c r="C163" s="135" t="s">
        <v>244</v>
      </c>
      <c r="D163" s="135" t="s">
        <v>132</v>
      </c>
      <c r="E163" s="136" t="s">
        <v>245</v>
      </c>
      <c r="F163" s="205" t="s">
        <v>246</v>
      </c>
      <c r="G163" s="205"/>
      <c r="H163" s="205"/>
      <c r="I163" s="205"/>
      <c r="J163" s="137" t="s">
        <v>135</v>
      </c>
      <c r="K163" s="138">
        <v>68</v>
      </c>
      <c r="L163" s="206">
        <v>0</v>
      </c>
      <c r="M163" s="206"/>
      <c r="N163" s="206">
        <f>ROUND(L163*K163,2)</f>
        <v>0</v>
      </c>
      <c r="O163" s="206"/>
      <c r="P163" s="206"/>
      <c r="Q163" s="206"/>
      <c r="R163" s="139"/>
      <c r="T163" s="140" t="s">
        <v>5</v>
      </c>
      <c r="U163" s="42" t="s">
        <v>42</v>
      </c>
      <c r="V163" s="141">
        <v>0.13</v>
      </c>
      <c r="W163" s="141">
        <f>V163*K163</f>
        <v>8.84</v>
      </c>
      <c r="X163" s="141">
        <v>0</v>
      </c>
      <c r="Y163" s="141">
        <f>X163*K163</f>
        <v>0</v>
      </c>
      <c r="Z163" s="141">
        <v>0</v>
      </c>
      <c r="AA163" s="142">
        <f>Z163*K163</f>
        <v>0</v>
      </c>
      <c r="AJ163" s="19" t="s">
        <v>178</v>
      </c>
      <c r="AL163" s="19" t="s">
        <v>132</v>
      </c>
      <c r="AM163" s="19" t="s">
        <v>93</v>
      </c>
      <c r="AQ163" s="19" t="s">
        <v>130</v>
      </c>
      <c r="AW163" s="143">
        <f>IF(U163="základní",N163,0)</f>
        <v>0</v>
      </c>
      <c r="AX163" s="143">
        <f>IF(U163="snížená",N163,0)</f>
        <v>0</v>
      </c>
      <c r="AY163" s="143">
        <f>IF(U163="zákl. přenesená",N163,0)</f>
        <v>0</v>
      </c>
      <c r="AZ163" s="143">
        <f>IF(U163="sníž. přenesená",N163,0)</f>
        <v>0</v>
      </c>
      <c r="BA163" s="143">
        <f>IF(U163="nulová",N163,0)</f>
        <v>0</v>
      </c>
      <c r="BB163" s="19" t="s">
        <v>82</v>
      </c>
      <c r="BC163" s="143">
        <f>ROUND(L163*K163,2)</f>
        <v>0</v>
      </c>
      <c r="BD163" s="19" t="s">
        <v>178</v>
      </c>
      <c r="BE163" s="19" t="s">
        <v>247</v>
      </c>
    </row>
    <row r="164" spans="2:57" s="10" customFormat="1" ht="22.5" customHeight="1">
      <c r="B164" s="144"/>
      <c r="C164" s="145"/>
      <c r="D164" s="145"/>
      <c r="E164" s="146" t="s">
        <v>5</v>
      </c>
      <c r="F164" s="207" t="s">
        <v>248</v>
      </c>
      <c r="G164" s="208"/>
      <c r="H164" s="208"/>
      <c r="I164" s="208"/>
      <c r="J164" s="145"/>
      <c r="K164" s="147">
        <v>68</v>
      </c>
      <c r="L164" s="145"/>
      <c r="M164" s="145"/>
      <c r="N164" s="145"/>
      <c r="O164" s="145"/>
      <c r="P164" s="145"/>
      <c r="Q164" s="145"/>
      <c r="R164" s="148"/>
      <c r="T164" s="149"/>
      <c r="U164" s="145"/>
      <c r="V164" s="145"/>
      <c r="W164" s="145"/>
      <c r="X164" s="145"/>
      <c r="Y164" s="145"/>
      <c r="Z164" s="145"/>
      <c r="AA164" s="150"/>
      <c r="AL164" s="151" t="s">
        <v>139</v>
      </c>
      <c r="AM164" s="151" t="s">
        <v>93</v>
      </c>
      <c r="AN164" s="10" t="s">
        <v>93</v>
      </c>
      <c r="AO164" s="10" t="s">
        <v>35</v>
      </c>
      <c r="AP164" s="10" t="s">
        <v>82</v>
      </c>
      <c r="AQ164" s="151" t="s">
        <v>130</v>
      </c>
    </row>
    <row r="165" spans="2:57" s="1" customFormat="1" ht="44.25" customHeight="1">
      <c r="B165" s="134"/>
      <c r="C165" s="135" t="s">
        <v>249</v>
      </c>
      <c r="D165" s="135" t="s">
        <v>132</v>
      </c>
      <c r="E165" s="136" t="s">
        <v>250</v>
      </c>
      <c r="F165" s="205" t="s">
        <v>251</v>
      </c>
      <c r="G165" s="205"/>
      <c r="H165" s="205"/>
      <c r="I165" s="205"/>
      <c r="J165" s="137" t="s">
        <v>135</v>
      </c>
      <c r="K165" s="138">
        <v>68</v>
      </c>
      <c r="L165" s="206">
        <v>0</v>
      </c>
      <c r="M165" s="206"/>
      <c r="N165" s="206">
        <f>ROUND(L165*K165,2)</f>
        <v>0</v>
      </c>
      <c r="O165" s="206"/>
      <c r="P165" s="206"/>
      <c r="Q165" s="206"/>
      <c r="R165" s="139"/>
      <c r="T165" s="140" t="s">
        <v>5</v>
      </c>
      <c r="U165" s="42" t="s">
        <v>42</v>
      </c>
      <c r="V165" s="141">
        <v>0.1</v>
      </c>
      <c r="W165" s="141">
        <f>V165*K165</f>
        <v>6.8000000000000007</v>
      </c>
      <c r="X165" s="141">
        <v>0</v>
      </c>
      <c r="Y165" s="141">
        <f>X165*K165</f>
        <v>0</v>
      </c>
      <c r="Z165" s="141">
        <v>0</v>
      </c>
      <c r="AA165" s="142">
        <f>Z165*K165</f>
        <v>0</v>
      </c>
      <c r="AJ165" s="19" t="s">
        <v>178</v>
      </c>
      <c r="AL165" s="19" t="s">
        <v>132</v>
      </c>
      <c r="AM165" s="19" t="s">
        <v>93</v>
      </c>
      <c r="AQ165" s="19" t="s">
        <v>130</v>
      </c>
      <c r="AW165" s="143">
        <f>IF(U165="základní",N165,0)</f>
        <v>0</v>
      </c>
      <c r="AX165" s="143">
        <f>IF(U165="snížená",N165,0)</f>
        <v>0</v>
      </c>
      <c r="AY165" s="143">
        <f>IF(U165="zákl. přenesená",N165,0)</f>
        <v>0</v>
      </c>
      <c r="AZ165" s="143">
        <f>IF(U165="sníž. přenesená",N165,0)</f>
        <v>0</v>
      </c>
      <c r="BA165" s="143">
        <f>IF(U165="nulová",N165,0)</f>
        <v>0</v>
      </c>
      <c r="BB165" s="19" t="s">
        <v>82</v>
      </c>
      <c r="BC165" s="143">
        <f>ROUND(L165*K165,2)</f>
        <v>0</v>
      </c>
      <c r="BD165" s="19" t="s">
        <v>178</v>
      </c>
      <c r="BE165" s="19" t="s">
        <v>252</v>
      </c>
    </row>
    <row r="166" spans="2:57" s="1" customFormat="1" ht="44.25" customHeight="1">
      <c r="B166" s="134"/>
      <c r="C166" s="135" t="s">
        <v>253</v>
      </c>
      <c r="D166" s="135" t="s">
        <v>132</v>
      </c>
      <c r="E166" s="136" t="s">
        <v>254</v>
      </c>
      <c r="F166" s="205" t="s">
        <v>255</v>
      </c>
      <c r="G166" s="205"/>
      <c r="H166" s="205"/>
      <c r="I166" s="205"/>
      <c r="J166" s="137" t="s">
        <v>135</v>
      </c>
      <c r="K166" s="138">
        <v>68</v>
      </c>
      <c r="L166" s="206">
        <v>0</v>
      </c>
      <c r="M166" s="206"/>
      <c r="N166" s="206">
        <f>ROUND(L166*K166,2)</f>
        <v>0</v>
      </c>
      <c r="O166" s="206"/>
      <c r="P166" s="206"/>
      <c r="Q166" s="206"/>
      <c r="R166" s="139"/>
      <c r="T166" s="140" t="s">
        <v>5</v>
      </c>
      <c r="U166" s="42" t="s">
        <v>42</v>
      </c>
      <c r="V166" s="141">
        <v>0.1</v>
      </c>
      <c r="W166" s="141">
        <f>V166*K166</f>
        <v>6.8000000000000007</v>
      </c>
      <c r="X166" s="141">
        <v>0</v>
      </c>
      <c r="Y166" s="141">
        <f>X166*K166</f>
        <v>0</v>
      </c>
      <c r="Z166" s="141">
        <v>0</v>
      </c>
      <c r="AA166" s="142">
        <f>Z166*K166</f>
        <v>0</v>
      </c>
      <c r="AJ166" s="19" t="s">
        <v>178</v>
      </c>
      <c r="AL166" s="19" t="s">
        <v>132</v>
      </c>
      <c r="AM166" s="19" t="s">
        <v>93</v>
      </c>
      <c r="AQ166" s="19" t="s">
        <v>130</v>
      </c>
      <c r="AW166" s="143">
        <f>IF(U166="základní",N166,0)</f>
        <v>0</v>
      </c>
      <c r="AX166" s="143">
        <f>IF(U166="snížená",N166,0)</f>
        <v>0</v>
      </c>
      <c r="AY166" s="143">
        <f>IF(U166="zákl. přenesená",N166,0)</f>
        <v>0</v>
      </c>
      <c r="AZ166" s="143">
        <f>IF(U166="sníž. přenesená",N166,0)</f>
        <v>0</v>
      </c>
      <c r="BA166" s="143">
        <f>IF(U166="nulová",N166,0)</f>
        <v>0</v>
      </c>
      <c r="BB166" s="19" t="s">
        <v>82</v>
      </c>
      <c r="BC166" s="143">
        <f>ROUND(L166*K166,2)</f>
        <v>0</v>
      </c>
      <c r="BD166" s="19" t="s">
        <v>178</v>
      </c>
      <c r="BE166" s="19" t="s">
        <v>256</v>
      </c>
    </row>
    <row r="167" spans="2:57" s="1" customFormat="1" ht="31.5" customHeight="1">
      <c r="B167" s="134"/>
      <c r="C167" s="135" t="s">
        <v>257</v>
      </c>
      <c r="D167" s="135" t="s">
        <v>132</v>
      </c>
      <c r="E167" s="136" t="s">
        <v>258</v>
      </c>
      <c r="F167" s="205" t="s">
        <v>259</v>
      </c>
      <c r="G167" s="205"/>
      <c r="H167" s="205"/>
      <c r="I167" s="205"/>
      <c r="J167" s="137" t="s">
        <v>135</v>
      </c>
      <c r="K167" s="138">
        <v>68</v>
      </c>
      <c r="L167" s="206">
        <v>0</v>
      </c>
      <c r="M167" s="206"/>
      <c r="N167" s="206">
        <f>ROUND(L167*K167,2)</f>
        <v>0</v>
      </c>
      <c r="O167" s="206"/>
      <c r="P167" s="206"/>
      <c r="Q167" s="206"/>
      <c r="R167" s="139"/>
      <c r="T167" s="140" t="s">
        <v>5</v>
      </c>
      <c r="U167" s="42" t="s">
        <v>42</v>
      </c>
      <c r="V167" s="141">
        <v>0.17699999999999999</v>
      </c>
      <c r="W167" s="141">
        <f>V167*K167</f>
        <v>12.036</v>
      </c>
      <c r="X167" s="141">
        <v>0</v>
      </c>
      <c r="Y167" s="141">
        <f>X167*K167</f>
        <v>0</v>
      </c>
      <c r="Z167" s="141">
        <v>3.9E-2</v>
      </c>
      <c r="AA167" s="142">
        <f>Z167*K167</f>
        <v>2.6520000000000001</v>
      </c>
      <c r="AJ167" s="19" t="s">
        <v>178</v>
      </c>
      <c r="AL167" s="19" t="s">
        <v>132</v>
      </c>
      <c r="AM167" s="19" t="s">
        <v>93</v>
      </c>
      <c r="AQ167" s="19" t="s">
        <v>130</v>
      </c>
      <c r="AW167" s="143">
        <f>IF(U167="základní",N167,0)</f>
        <v>0</v>
      </c>
      <c r="AX167" s="143">
        <f>IF(U167="snížená",N167,0)</f>
        <v>0</v>
      </c>
      <c r="AY167" s="143">
        <f>IF(U167="zákl. přenesená",N167,0)</f>
        <v>0</v>
      </c>
      <c r="AZ167" s="143">
        <f>IF(U167="sníž. přenesená",N167,0)</f>
        <v>0</v>
      </c>
      <c r="BA167" s="143">
        <f>IF(U167="nulová",N167,0)</f>
        <v>0</v>
      </c>
      <c r="BB167" s="19" t="s">
        <v>82</v>
      </c>
      <c r="BC167" s="143">
        <f>ROUND(L167*K167,2)</f>
        <v>0</v>
      </c>
      <c r="BD167" s="19" t="s">
        <v>178</v>
      </c>
      <c r="BE167" s="19" t="s">
        <v>260</v>
      </c>
    </row>
    <row r="168" spans="2:57" s="1" customFormat="1" ht="31.5" customHeight="1">
      <c r="B168" s="134"/>
      <c r="C168" s="135" t="s">
        <v>261</v>
      </c>
      <c r="D168" s="135" t="s">
        <v>132</v>
      </c>
      <c r="E168" s="136" t="s">
        <v>262</v>
      </c>
      <c r="F168" s="205" t="s">
        <v>263</v>
      </c>
      <c r="G168" s="205"/>
      <c r="H168" s="205"/>
      <c r="I168" s="205"/>
      <c r="J168" s="137" t="s">
        <v>173</v>
      </c>
      <c r="K168" s="138">
        <v>0.16700000000000001</v>
      </c>
      <c r="L168" s="206">
        <v>0</v>
      </c>
      <c r="M168" s="206"/>
      <c r="N168" s="206">
        <f>ROUND(L168*K168,2)</f>
        <v>0</v>
      </c>
      <c r="O168" s="206"/>
      <c r="P168" s="206"/>
      <c r="Q168" s="206"/>
      <c r="R168" s="139"/>
      <c r="T168" s="140" t="s">
        <v>5</v>
      </c>
      <c r="U168" s="42" t="s">
        <v>42</v>
      </c>
      <c r="V168" s="141">
        <v>1.2649999999999999</v>
      </c>
      <c r="W168" s="141">
        <f>V168*K168</f>
        <v>0.211255</v>
      </c>
      <c r="X168" s="141">
        <v>0</v>
      </c>
      <c r="Y168" s="141">
        <f>X168*K168</f>
        <v>0</v>
      </c>
      <c r="Z168" s="141">
        <v>0</v>
      </c>
      <c r="AA168" s="142">
        <f>Z168*K168</f>
        <v>0</v>
      </c>
      <c r="AJ168" s="19" t="s">
        <v>178</v>
      </c>
      <c r="AL168" s="19" t="s">
        <v>132</v>
      </c>
      <c r="AM168" s="19" t="s">
        <v>93</v>
      </c>
      <c r="AQ168" s="19" t="s">
        <v>130</v>
      </c>
      <c r="AW168" s="143">
        <f>IF(U168="základní",N168,0)</f>
        <v>0</v>
      </c>
      <c r="AX168" s="143">
        <f>IF(U168="snížená",N168,0)</f>
        <v>0</v>
      </c>
      <c r="AY168" s="143">
        <f>IF(U168="zákl. přenesená",N168,0)</f>
        <v>0</v>
      </c>
      <c r="AZ168" s="143">
        <f>IF(U168="sníž. přenesená",N168,0)</f>
        <v>0</v>
      </c>
      <c r="BA168" s="143">
        <f>IF(U168="nulová",N168,0)</f>
        <v>0</v>
      </c>
      <c r="BB168" s="19" t="s">
        <v>82</v>
      </c>
      <c r="BC168" s="143">
        <f>ROUND(L168*K168,2)</f>
        <v>0</v>
      </c>
      <c r="BD168" s="19" t="s">
        <v>178</v>
      </c>
      <c r="BE168" s="19" t="s">
        <v>264</v>
      </c>
    </row>
    <row r="169" spans="2:57" s="9" customFormat="1" ht="29.85" customHeight="1">
      <c r="B169" s="123"/>
      <c r="C169" s="124"/>
      <c r="D169" s="133" t="s">
        <v>110</v>
      </c>
      <c r="E169" s="133"/>
      <c r="F169" s="133"/>
      <c r="G169" s="133"/>
      <c r="H169" s="133"/>
      <c r="I169" s="133"/>
      <c r="J169" s="133"/>
      <c r="K169" s="133"/>
      <c r="L169" s="133"/>
      <c r="M169" s="133"/>
      <c r="N169" s="215">
        <f>BC169</f>
        <v>0</v>
      </c>
      <c r="O169" s="216"/>
      <c r="P169" s="216"/>
      <c r="Q169" s="216"/>
      <c r="R169" s="126"/>
      <c r="T169" s="127"/>
      <c r="U169" s="124"/>
      <c r="V169" s="124"/>
      <c r="W169" s="128">
        <f>SUM(W170:W172)</f>
        <v>5.8764000000000003</v>
      </c>
      <c r="X169" s="124"/>
      <c r="Y169" s="128">
        <f>SUM(Y170:Y172)</f>
        <v>1.2947999999999998E-2</v>
      </c>
      <c r="Z169" s="124"/>
      <c r="AA169" s="129">
        <f>SUM(AA170:AA172)</f>
        <v>0</v>
      </c>
      <c r="AJ169" s="130" t="s">
        <v>93</v>
      </c>
      <c r="AL169" s="131" t="s">
        <v>76</v>
      </c>
      <c r="AM169" s="131" t="s">
        <v>82</v>
      </c>
      <c r="AQ169" s="130" t="s">
        <v>130</v>
      </c>
      <c r="BC169" s="132">
        <f>SUM(BC170:BC172)</f>
        <v>0</v>
      </c>
    </row>
    <row r="170" spans="2:57" s="1" customFormat="1" ht="44.25" customHeight="1">
      <c r="B170" s="134"/>
      <c r="C170" s="135" t="s">
        <v>265</v>
      </c>
      <c r="D170" s="135" t="s">
        <v>132</v>
      </c>
      <c r="E170" s="136" t="s">
        <v>266</v>
      </c>
      <c r="F170" s="205" t="s">
        <v>267</v>
      </c>
      <c r="G170" s="205"/>
      <c r="H170" s="205"/>
      <c r="I170" s="205"/>
      <c r="J170" s="137" t="s">
        <v>135</v>
      </c>
      <c r="K170" s="138">
        <v>49.8</v>
      </c>
      <c r="L170" s="206">
        <v>0</v>
      </c>
      <c r="M170" s="206"/>
      <c r="N170" s="206">
        <f>ROUND(L170*K170,2)</f>
        <v>0</v>
      </c>
      <c r="O170" s="206"/>
      <c r="P170" s="206"/>
      <c r="Q170" s="206"/>
      <c r="R170" s="139"/>
      <c r="T170" s="140" t="s">
        <v>5</v>
      </c>
      <c r="U170" s="42" t="s">
        <v>42</v>
      </c>
      <c r="V170" s="141">
        <v>0.111</v>
      </c>
      <c r="W170" s="141">
        <f>V170*K170</f>
        <v>5.5278</v>
      </c>
      <c r="X170" s="141">
        <v>2.5999999999999998E-4</v>
      </c>
      <c r="Y170" s="141">
        <f>X170*K170</f>
        <v>1.2947999999999998E-2</v>
      </c>
      <c r="Z170" s="141">
        <v>0</v>
      </c>
      <c r="AA170" s="142">
        <f>Z170*K170</f>
        <v>0</v>
      </c>
      <c r="AJ170" s="19" t="s">
        <v>178</v>
      </c>
      <c r="AL170" s="19" t="s">
        <v>132</v>
      </c>
      <c r="AM170" s="19" t="s">
        <v>93</v>
      </c>
      <c r="AQ170" s="19" t="s">
        <v>130</v>
      </c>
      <c r="AW170" s="143">
        <f>IF(U170="základní",N170,0)</f>
        <v>0</v>
      </c>
      <c r="AX170" s="143">
        <f>IF(U170="snížená",N170,0)</f>
        <v>0</v>
      </c>
      <c r="AY170" s="143">
        <f>IF(U170="zákl. přenesená",N170,0)</f>
        <v>0</v>
      </c>
      <c r="AZ170" s="143">
        <f>IF(U170="sníž. přenesená",N170,0)</f>
        <v>0</v>
      </c>
      <c r="BA170" s="143">
        <f>IF(U170="nulová",N170,0)</f>
        <v>0</v>
      </c>
      <c r="BB170" s="19" t="s">
        <v>82</v>
      </c>
      <c r="BC170" s="143">
        <f>ROUND(L170*K170,2)</f>
        <v>0</v>
      </c>
      <c r="BD170" s="19" t="s">
        <v>178</v>
      </c>
      <c r="BE170" s="19" t="s">
        <v>268</v>
      </c>
    </row>
    <row r="171" spans="2:57" s="10" customFormat="1" ht="22.5" customHeight="1">
      <c r="B171" s="144"/>
      <c r="C171" s="145"/>
      <c r="D171" s="145"/>
      <c r="E171" s="146" t="s">
        <v>5</v>
      </c>
      <c r="F171" s="207" t="s">
        <v>269</v>
      </c>
      <c r="G171" s="208"/>
      <c r="H171" s="208"/>
      <c r="I171" s="208"/>
      <c r="J171" s="145"/>
      <c r="K171" s="147">
        <v>49.8</v>
      </c>
      <c r="L171" s="145"/>
      <c r="M171" s="145"/>
      <c r="N171" s="145"/>
      <c r="O171" s="145"/>
      <c r="P171" s="145"/>
      <c r="Q171" s="145"/>
      <c r="R171" s="148"/>
      <c r="T171" s="149"/>
      <c r="U171" s="145"/>
      <c r="V171" s="145"/>
      <c r="W171" s="145"/>
      <c r="X171" s="145"/>
      <c r="Y171" s="145"/>
      <c r="Z171" s="145"/>
      <c r="AA171" s="150"/>
      <c r="AL171" s="151" t="s">
        <v>139</v>
      </c>
      <c r="AM171" s="151" t="s">
        <v>93</v>
      </c>
      <c r="AN171" s="10" t="s">
        <v>93</v>
      </c>
      <c r="AO171" s="10" t="s">
        <v>35</v>
      </c>
      <c r="AP171" s="10" t="s">
        <v>82</v>
      </c>
      <c r="AQ171" s="151" t="s">
        <v>130</v>
      </c>
    </row>
    <row r="172" spans="2:57" s="1" customFormat="1" ht="31.5" customHeight="1">
      <c r="B172" s="134"/>
      <c r="C172" s="135" t="s">
        <v>270</v>
      </c>
      <c r="D172" s="135" t="s">
        <v>132</v>
      </c>
      <c r="E172" s="136" t="s">
        <v>271</v>
      </c>
      <c r="F172" s="205" t="s">
        <v>272</v>
      </c>
      <c r="G172" s="205"/>
      <c r="H172" s="205"/>
      <c r="I172" s="205"/>
      <c r="J172" s="137" t="s">
        <v>135</v>
      </c>
      <c r="K172" s="138">
        <v>49.8</v>
      </c>
      <c r="L172" s="206">
        <v>0</v>
      </c>
      <c r="M172" s="206"/>
      <c r="N172" s="206">
        <f>ROUND(L172*K172,2)</f>
        <v>0</v>
      </c>
      <c r="O172" s="206"/>
      <c r="P172" s="206"/>
      <c r="Q172" s="206"/>
      <c r="R172" s="139"/>
      <c r="T172" s="140" t="s">
        <v>5</v>
      </c>
      <c r="U172" s="42" t="s">
        <v>42</v>
      </c>
      <c r="V172" s="141">
        <v>7.0000000000000001E-3</v>
      </c>
      <c r="W172" s="141">
        <f>V172*K172</f>
        <v>0.34859999999999997</v>
      </c>
      <c r="X172" s="141">
        <v>0</v>
      </c>
      <c r="Y172" s="141">
        <f>X172*K172</f>
        <v>0</v>
      </c>
      <c r="Z172" s="141">
        <v>0</v>
      </c>
      <c r="AA172" s="142">
        <f>Z172*K172</f>
        <v>0</v>
      </c>
      <c r="AJ172" s="19" t="s">
        <v>178</v>
      </c>
      <c r="AL172" s="19" t="s">
        <v>132</v>
      </c>
      <c r="AM172" s="19" t="s">
        <v>93</v>
      </c>
      <c r="AQ172" s="19" t="s">
        <v>130</v>
      </c>
      <c r="AW172" s="143">
        <f>IF(U172="základní",N172,0)</f>
        <v>0</v>
      </c>
      <c r="AX172" s="143">
        <f>IF(U172="snížená",N172,0)</f>
        <v>0</v>
      </c>
      <c r="AY172" s="143">
        <f>IF(U172="zákl. přenesená",N172,0)</f>
        <v>0</v>
      </c>
      <c r="AZ172" s="143">
        <f>IF(U172="sníž. přenesená",N172,0)</f>
        <v>0</v>
      </c>
      <c r="BA172" s="143">
        <f>IF(U172="nulová",N172,0)</f>
        <v>0</v>
      </c>
      <c r="BB172" s="19" t="s">
        <v>82</v>
      </c>
      <c r="BC172" s="143">
        <f>ROUND(L172*K172,2)</f>
        <v>0</v>
      </c>
      <c r="BD172" s="19" t="s">
        <v>178</v>
      </c>
      <c r="BE172" s="19" t="s">
        <v>273</v>
      </c>
    </row>
    <row r="173" spans="2:57" s="9" customFormat="1" ht="37.35" customHeight="1">
      <c r="B173" s="123"/>
      <c r="C173" s="124"/>
      <c r="D173" s="125" t="s">
        <v>111</v>
      </c>
      <c r="E173" s="125"/>
      <c r="F173" s="125"/>
      <c r="G173" s="125"/>
      <c r="H173" s="125"/>
      <c r="I173" s="125"/>
      <c r="J173" s="125"/>
      <c r="K173" s="125"/>
      <c r="L173" s="125"/>
      <c r="M173" s="125"/>
      <c r="N173" s="217">
        <f>BC173</f>
        <v>0</v>
      </c>
      <c r="O173" s="218"/>
      <c r="P173" s="218"/>
      <c r="Q173" s="218"/>
      <c r="R173" s="126"/>
      <c r="T173" s="127"/>
      <c r="U173" s="124"/>
      <c r="V173" s="124"/>
      <c r="W173" s="128">
        <f>W174+W176+W179</f>
        <v>0</v>
      </c>
      <c r="X173" s="124"/>
      <c r="Y173" s="128">
        <f>Y174+Y176+Y179</f>
        <v>0</v>
      </c>
      <c r="Z173" s="124"/>
      <c r="AA173" s="129">
        <f>AA174+AA176+AA179</f>
        <v>0</v>
      </c>
      <c r="AJ173" s="130" t="s">
        <v>274</v>
      </c>
      <c r="AL173" s="131" t="s">
        <v>76</v>
      </c>
      <c r="AM173" s="131" t="s">
        <v>77</v>
      </c>
      <c r="AQ173" s="130" t="s">
        <v>130</v>
      </c>
      <c r="BC173" s="132">
        <f>BC174+BC176+BC179</f>
        <v>0</v>
      </c>
    </row>
    <row r="174" spans="2:57" s="9" customFormat="1" ht="19.899999999999999" customHeight="1">
      <c r="B174" s="123"/>
      <c r="C174" s="124"/>
      <c r="D174" s="133" t="s">
        <v>112</v>
      </c>
      <c r="E174" s="133"/>
      <c r="F174" s="133"/>
      <c r="G174" s="133"/>
      <c r="H174" s="133"/>
      <c r="I174" s="133"/>
      <c r="J174" s="133"/>
      <c r="K174" s="133"/>
      <c r="L174" s="133"/>
      <c r="M174" s="133"/>
      <c r="N174" s="213">
        <f>BC174</f>
        <v>0</v>
      </c>
      <c r="O174" s="214"/>
      <c r="P174" s="214"/>
      <c r="Q174" s="214"/>
      <c r="R174" s="126"/>
      <c r="T174" s="127"/>
      <c r="U174" s="124"/>
      <c r="V174" s="124"/>
      <c r="W174" s="128">
        <f>W175</f>
        <v>0</v>
      </c>
      <c r="X174" s="124"/>
      <c r="Y174" s="128">
        <f>Y175</f>
        <v>0</v>
      </c>
      <c r="Z174" s="124"/>
      <c r="AA174" s="129">
        <f>AA175</f>
        <v>0</v>
      </c>
      <c r="AJ174" s="130" t="s">
        <v>274</v>
      </c>
      <c r="AL174" s="131" t="s">
        <v>76</v>
      </c>
      <c r="AM174" s="131" t="s">
        <v>82</v>
      </c>
      <c r="AQ174" s="130" t="s">
        <v>130</v>
      </c>
      <c r="BC174" s="132">
        <f>BC175</f>
        <v>0</v>
      </c>
    </row>
    <row r="175" spans="2:57" s="1" customFormat="1" ht="22.5" customHeight="1">
      <c r="B175" s="134"/>
      <c r="C175" s="135" t="s">
        <v>275</v>
      </c>
      <c r="D175" s="135" t="s">
        <v>132</v>
      </c>
      <c r="E175" s="136" t="s">
        <v>276</v>
      </c>
      <c r="F175" s="205" t="s">
        <v>277</v>
      </c>
      <c r="G175" s="205"/>
      <c r="H175" s="205"/>
      <c r="I175" s="205"/>
      <c r="J175" s="137" t="s">
        <v>278</v>
      </c>
      <c r="K175" s="138">
        <v>3</v>
      </c>
      <c r="L175" s="206">
        <v>0</v>
      </c>
      <c r="M175" s="206"/>
      <c r="N175" s="206">
        <f>ROUND(L175*K175,2)</f>
        <v>0</v>
      </c>
      <c r="O175" s="206"/>
      <c r="P175" s="206"/>
      <c r="Q175" s="206"/>
      <c r="R175" s="139"/>
      <c r="T175" s="140" t="s">
        <v>5</v>
      </c>
      <c r="U175" s="42" t="s">
        <v>42</v>
      </c>
      <c r="V175" s="141">
        <v>0</v>
      </c>
      <c r="W175" s="141">
        <f>V175*K175</f>
        <v>0</v>
      </c>
      <c r="X175" s="141">
        <v>0</v>
      </c>
      <c r="Y175" s="141">
        <f>X175*K175</f>
        <v>0</v>
      </c>
      <c r="Z175" s="141">
        <v>0</v>
      </c>
      <c r="AA175" s="142">
        <f>Z175*K175</f>
        <v>0</v>
      </c>
      <c r="AJ175" s="19" t="s">
        <v>279</v>
      </c>
      <c r="AL175" s="19" t="s">
        <v>132</v>
      </c>
      <c r="AM175" s="19" t="s">
        <v>93</v>
      </c>
      <c r="AQ175" s="19" t="s">
        <v>130</v>
      </c>
      <c r="AW175" s="143">
        <f>IF(U175="základní",N175,0)</f>
        <v>0</v>
      </c>
      <c r="AX175" s="143">
        <f>IF(U175="snížená",N175,0)</f>
        <v>0</v>
      </c>
      <c r="AY175" s="143">
        <f>IF(U175="zákl. přenesená",N175,0)</f>
        <v>0</v>
      </c>
      <c r="AZ175" s="143">
        <f>IF(U175="sníž. přenesená",N175,0)</f>
        <v>0</v>
      </c>
      <c r="BA175" s="143">
        <f>IF(U175="nulová",N175,0)</f>
        <v>0</v>
      </c>
      <c r="BB175" s="19" t="s">
        <v>82</v>
      </c>
      <c r="BC175" s="143">
        <f>ROUND(L175*K175,2)</f>
        <v>0</v>
      </c>
      <c r="BD175" s="19" t="s">
        <v>279</v>
      </c>
      <c r="BE175" s="19" t="s">
        <v>280</v>
      </c>
    </row>
    <row r="176" spans="2:57" s="9" customFormat="1" ht="29.85" customHeight="1">
      <c r="B176" s="123"/>
      <c r="C176" s="124"/>
      <c r="D176" s="133" t="s">
        <v>113</v>
      </c>
      <c r="E176" s="133"/>
      <c r="F176" s="133"/>
      <c r="G176" s="133"/>
      <c r="H176" s="133"/>
      <c r="I176" s="133"/>
      <c r="J176" s="133"/>
      <c r="K176" s="133"/>
      <c r="L176" s="133"/>
      <c r="M176" s="133"/>
      <c r="N176" s="215">
        <f>BC176</f>
        <v>0</v>
      </c>
      <c r="O176" s="216"/>
      <c r="P176" s="216"/>
      <c r="Q176" s="216"/>
      <c r="R176" s="126"/>
      <c r="T176" s="127"/>
      <c r="U176" s="124"/>
      <c r="V176" s="124"/>
      <c r="W176" s="128">
        <f>SUM(W177:W178)</f>
        <v>0</v>
      </c>
      <c r="X176" s="124"/>
      <c r="Y176" s="128">
        <f>SUM(Y177:Y178)</f>
        <v>0</v>
      </c>
      <c r="Z176" s="124"/>
      <c r="AA176" s="129">
        <f>SUM(AA177:AA178)</f>
        <v>0</v>
      </c>
      <c r="AJ176" s="130" t="s">
        <v>274</v>
      </c>
      <c r="AL176" s="131" t="s">
        <v>76</v>
      </c>
      <c r="AM176" s="131" t="s">
        <v>82</v>
      </c>
      <c r="AQ176" s="130" t="s">
        <v>130</v>
      </c>
      <c r="BC176" s="132">
        <f>SUM(BC177:BC178)</f>
        <v>0</v>
      </c>
    </row>
    <row r="177" spans="2:57" s="1" customFormat="1" ht="31.5" customHeight="1">
      <c r="B177" s="134"/>
      <c r="C177" s="135" t="s">
        <v>281</v>
      </c>
      <c r="D177" s="135" t="s">
        <v>132</v>
      </c>
      <c r="E177" s="136" t="s">
        <v>282</v>
      </c>
      <c r="F177" s="205" t="s">
        <v>283</v>
      </c>
      <c r="G177" s="205"/>
      <c r="H177" s="205"/>
      <c r="I177" s="205"/>
      <c r="J177" s="137" t="s">
        <v>284</v>
      </c>
      <c r="K177" s="138">
        <v>1</v>
      </c>
      <c r="L177" s="206">
        <v>0</v>
      </c>
      <c r="M177" s="206"/>
      <c r="N177" s="206">
        <f>ROUND(L177*K177,2)</f>
        <v>0</v>
      </c>
      <c r="O177" s="206"/>
      <c r="P177" s="206"/>
      <c r="Q177" s="206"/>
      <c r="R177" s="139"/>
      <c r="T177" s="140" t="s">
        <v>5</v>
      </c>
      <c r="U177" s="42" t="s">
        <v>42</v>
      </c>
      <c r="V177" s="141">
        <v>0</v>
      </c>
      <c r="W177" s="141">
        <f>V177*K177</f>
        <v>0</v>
      </c>
      <c r="X177" s="141">
        <v>0</v>
      </c>
      <c r="Y177" s="141">
        <f>X177*K177</f>
        <v>0</v>
      </c>
      <c r="Z177" s="141">
        <v>0</v>
      </c>
      <c r="AA177" s="142">
        <f>Z177*K177</f>
        <v>0</v>
      </c>
      <c r="AJ177" s="19" t="s">
        <v>279</v>
      </c>
      <c r="AL177" s="19" t="s">
        <v>132</v>
      </c>
      <c r="AM177" s="19" t="s">
        <v>93</v>
      </c>
      <c r="AQ177" s="19" t="s">
        <v>130</v>
      </c>
      <c r="AW177" s="143">
        <f>IF(U177="základní",N177,0)</f>
        <v>0</v>
      </c>
      <c r="AX177" s="143">
        <f>IF(U177="snížená",N177,0)</f>
        <v>0</v>
      </c>
      <c r="AY177" s="143">
        <f>IF(U177="zákl. přenesená",N177,0)</f>
        <v>0</v>
      </c>
      <c r="AZ177" s="143">
        <f>IF(U177="sníž. přenesená",N177,0)</f>
        <v>0</v>
      </c>
      <c r="BA177" s="143">
        <f>IF(U177="nulová",N177,0)</f>
        <v>0</v>
      </c>
      <c r="BB177" s="19" t="s">
        <v>82</v>
      </c>
      <c r="BC177" s="143">
        <f>ROUND(L177*K177,2)</f>
        <v>0</v>
      </c>
      <c r="BD177" s="19" t="s">
        <v>279</v>
      </c>
      <c r="BE177" s="19" t="s">
        <v>285</v>
      </c>
    </row>
    <row r="178" spans="2:57" s="1" customFormat="1" ht="31.5" customHeight="1">
      <c r="B178" s="134"/>
      <c r="C178" s="135" t="s">
        <v>286</v>
      </c>
      <c r="D178" s="135" t="s">
        <v>132</v>
      </c>
      <c r="E178" s="136" t="s">
        <v>287</v>
      </c>
      <c r="F178" s="205" t="s">
        <v>288</v>
      </c>
      <c r="G178" s="205"/>
      <c r="H178" s="205"/>
      <c r="I178" s="205"/>
      <c r="J178" s="137" t="s">
        <v>284</v>
      </c>
      <c r="K178" s="138">
        <v>1</v>
      </c>
      <c r="L178" s="206">
        <v>0</v>
      </c>
      <c r="M178" s="206"/>
      <c r="N178" s="206">
        <f>ROUND(L178*K178,2)</f>
        <v>0</v>
      </c>
      <c r="O178" s="206"/>
      <c r="P178" s="206"/>
      <c r="Q178" s="206"/>
      <c r="R178" s="139"/>
      <c r="T178" s="140" t="s">
        <v>5</v>
      </c>
      <c r="U178" s="42" t="s">
        <v>42</v>
      </c>
      <c r="V178" s="141">
        <v>0</v>
      </c>
      <c r="W178" s="141">
        <f>V178*K178</f>
        <v>0</v>
      </c>
      <c r="X178" s="141">
        <v>0</v>
      </c>
      <c r="Y178" s="141">
        <f>X178*K178</f>
        <v>0</v>
      </c>
      <c r="Z178" s="141">
        <v>0</v>
      </c>
      <c r="AA178" s="142">
        <f>Z178*K178</f>
        <v>0</v>
      </c>
      <c r="AJ178" s="19" t="s">
        <v>279</v>
      </c>
      <c r="AL178" s="19" t="s">
        <v>132</v>
      </c>
      <c r="AM178" s="19" t="s">
        <v>93</v>
      </c>
      <c r="AQ178" s="19" t="s">
        <v>130</v>
      </c>
      <c r="AW178" s="143">
        <f>IF(U178="základní",N178,0)</f>
        <v>0</v>
      </c>
      <c r="AX178" s="143">
        <f>IF(U178="snížená",N178,0)</f>
        <v>0</v>
      </c>
      <c r="AY178" s="143">
        <f>IF(U178="zákl. přenesená",N178,0)</f>
        <v>0</v>
      </c>
      <c r="AZ178" s="143">
        <f>IF(U178="sníž. přenesená",N178,0)</f>
        <v>0</v>
      </c>
      <c r="BA178" s="143">
        <f>IF(U178="nulová",N178,0)</f>
        <v>0</v>
      </c>
      <c r="BB178" s="19" t="s">
        <v>82</v>
      </c>
      <c r="BC178" s="143">
        <f>ROUND(L178*K178,2)</f>
        <v>0</v>
      </c>
      <c r="BD178" s="19" t="s">
        <v>279</v>
      </c>
      <c r="BE178" s="19" t="s">
        <v>289</v>
      </c>
    </row>
    <row r="179" spans="2:57" s="9" customFormat="1" ht="29.85" customHeight="1">
      <c r="B179" s="123"/>
      <c r="C179" s="124"/>
      <c r="D179" s="133" t="s">
        <v>114</v>
      </c>
      <c r="E179" s="133"/>
      <c r="F179" s="133"/>
      <c r="G179" s="133"/>
      <c r="H179" s="133"/>
      <c r="I179" s="133"/>
      <c r="J179" s="133"/>
      <c r="K179" s="133"/>
      <c r="L179" s="133"/>
      <c r="M179" s="133"/>
      <c r="N179" s="215">
        <f>BC179</f>
        <v>0</v>
      </c>
      <c r="O179" s="216"/>
      <c r="P179" s="216"/>
      <c r="Q179" s="216"/>
      <c r="R179" s="126"/>
      <c r="T179" s="127"/>
      <c r="U179" s="124"/>
      <c r="V179" s="124"/>
      <c r="W179" s="128">
        <f>SUM(W180:W181)</f>
        <v>0</v>
      </c>
      <c r="X179" s="124"/>
      <c r="Y179" s="128">
        <f>SUM(Y180:Y181)</f>
        <v>0</v>
      </c>
      <c r="Z179" s="124"/>
      <c r="AA179" s="129">
        <f>SUM(AA180:AA181)</f>
        <v>0</v>
      </c>
      <c r="AJ179" s="130" t="s">
        <v>274</v>
      </c>
      <c r="AL179" s="131" t="s">
        <v>76</v>
      </c>
      <c r="AM179" s="131" t="s">
        <v>82</v>
      </c>
      <c r="AQ179" s="130" t="s">
        <v>130</v>
      </c>
      <c r="BC179" s="132">
        <f>SUM(BC180:BC181)</f>
        <v>0</v>
      </c>
    </row>
    <row r="180" spans="2:57" s="1" customFormat="1" ht="31.5" customHeight="1">
      <c r="B180" s="134"/>
      <c r="C180" s="135" t="s">
        <v>290</v>
      </c>
      <c r="D180" s="135" t="s">
        <v>132</v>
      </c>
      <c r="E180" s="136" t="s">
        <v>291</v>
      </c>
      <c r="F180" s="205" t="s">
        <v>292</v>
      </c>
      <c r="G180" s="205"/>
      <c r="H180" s="205"/>
      <c r="I180" s="205"/>
      <c r="J180" s="137" t="s">
        <v>293</v>
      </c>
      <c r="K180" s="138">
        <v>1500</v>
      </c>
      <c r="L180" s="206">
        <v>0</v>
      </c>
      <c r="M180" s="206"/>
      <c r="N180" s="206">
        <f>ROUND(L180*K180,2)</f>
        <v>0</v>
      </c>
      <c r="O180" s="206"/>
      <c r="P180" s="206"/>
      <c r="Q180" s="206"/>
      <c r="R180" s="139"/>
      <c r="T180" s="140" t="s">
        <v>5</v>
      </c>
      <c r="U180" s="42" t="s">
        <v>42</v>
      </c>
      <c r="V180" s="141">
        <v>0</v>
      </c>
      <c r="W180" s="141">
        <f>V180*K180</f>
        <v>0</v>
      </c>
      <c r="X180" s="141">
        <v>0</v>
      </c>
      <c r="Y180" s="141">
        <f>X180*K180</f>
        <v>0</v>
      </c>
      <c r="Z180" s="141">
        <v>0</v>
      </c>
      <c r="AA180" s="142">
        <f>Z180*K180</f>
        <v>0</v>
      </c>
      <c r="AJ180" s="19" t="s">
        <v>279</v>
      </c>
      <c r="AL180" s="19" t="s">
        <v>132</v>
      </c>
      <c r="AM180" s="19" t="s">
        <v>93</v>
      </c>
      <c r="AQ180" s="19" t="s">
        <v>130</v>
      </c>
      <c r="AW180" s="143">
        <f>IF(U180="základní",N180,0)</f>
        <v>0</v>
      </c>
      <c r="AX180" s="143">
        <f>IF(U180="snížená",N180,0)</f>
        <v>0</v>
      </c>
      <c r="AY180" s="143">
        <f>IF(U180="zákl. přenesená",N180,0)</f>
        <v>0</v>
      </c>
      <c r="AZ180" s="143">
        <f>IF(U180="sníž. přenesená",N180,0)</f>
        <v>0</v>
      </c>
      <c r="BA180" s="143">
        <f>IF(U180="nulová",N180,0)</f>
        <v>0</v>
      </c>
      <c r="BB180" s="19" t="s">
        <v>82</v>
      </c>
      <c r="BC180" s="143">
        <f>ROUND(L180*K180,2)</f>
        <v>0</v>
      </c>
      <c r="BD180" s="19" t="s">
        <v>279</v>
      </c>
      <c r="BE180" s="19" t="s">
        <v>294</v>
      </c>
    </row>
    <row r="181" spans="2:57" s="10" customFormat="1" ht="22.5" customHeight="1">
      <c r="B181" s="144"/>
      <c r="C181" s="145"/>
      <c r="D181" s="145"/>
      <c r="E181" s="146" t="s">
        <v>5</v>
      </c>
      <c r="F181" s="207" t="s">
        <v>295</v>
      </c>
      <c r="G181" s="208"/>
      <c r="H181" s="208"/>
      <c r="I181" s="208"/>
      <c r="J181" s="145"/>
      <c r="K181" s="147">
        <v>1500</v>
      </c>
      <c r="L181" s="145"/>
      <c r="M181" s="145"/>
      <c r="N181" s="145"/>
      <c r="O181" s="145"/>
      <c r="P181" s="145"/>
      <c r="Q181" s="145"/>
      <c r="R181" s="148"/>
      <c r="T181" s="164"/>
      <c r="U181" s="165"/>
      <c r="V181" s="165"/>
      <c r="W181" s="165"/>
      <c r="X181" s="165"/>
      <c r="Y181" s="165"/>
      <c r="Z181" s="165"/>
      <c r="AA181" s="166"/>
      <c r="AL181" s="151" t="s">
        <v>139</v>
      </c>
      <c r="AM181" s="151" t="s">
        <v>93</v>
      </c>
      <c r="AN181" s="10" t="s">
        <v>93</v>
      </c>
      <c r="AO181" s="10" t="s">
        <v>35</v>
      </c>
      <c r="AP181" s="10" t="s">
        <v>82</v>
      </c>
      <c r="AQ181" s="151" t="s">
        <v>130</v>
      </c>
    </row>
    <row r="182" spans="2:57" s="1" customFormat="1" ht="6.95" customHeight="1">
      <c r="B182" s="57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9"/>
    </row>
  </sheetData>
  <mergeCells count="200"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L104:Q104"/>
    <mergeCell ref="C110:Q110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F125:I125"/>
    <mergeCell ref="L125:M125"/>
    <mergeCell ref="N125:Q125"/>
    <mergeCell ref="F126:I126"/>
    <mergeCell ref="L126:M126"/>
    <mergeCell ref="N126:Q126"/>
    <mergeCell ref="F128:I128"/>
    <mergeCell ref="L128:M128"/>
    <mergeCell ref="N128:Q128"/>
    <mergeCell ref="F129:I129"/>
    <mergeCell ref="F130:I130"/>
    <mergeCell ref="F131:I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F137:I137"/>
    <mergeCell ref="L137:M137"/>
    <mergeCell ref="N137:Q137"/>
    <mergeCell ref="F140:I140"/>
    <mergeCell ref="L140:M140"/>
    <mergeCell ref="N140:Q140"/>
    <mergeCell ref="L141:M141"/>
    <mergeCell ref="N141:Q141"/>
    <mergeCell ref="E141:I141"/>
    <mergeCell ref="F142:I142"/>
    <mergeCell ref="L142:M142"/>
    <mergeCell ref="N142:Q142"/>
    <mergeCell ref="L143:M143"/>
    <mergeCell ref="N143:Q143"/>
    <mergeCell ref="F145:I145"/>
    <mergeCell ref="L145:M145"/>
    <mergeCell ref="N145:Q145"/>
    <mergeCell ref="E143:I143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2:I162"/>
    <mergeCell ref="L162:M162"/>
    <mergeCell ref="N162:Q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72:I172"/>
    <mergeCell ref="L172:M172"/>
    <mergeCell ref="N172:Q172"/>
    <mergeCell ref="F175:I175"/>
    <mergeCell ref="L175:M175"/>
    <mergeCell ref="N175:Q175"/>
    <mergeCell ref="F177:I177"/>
    <mergeCell ref="L177:M177"/>
    <mergeCell ref="N177:Q177"/>
    <mergeCell ref="H1:K1"/>
    <mergeCell ref="S2:AB2"/>
    <mergeCell ref="F178:I178"/>
    <mergeCell ref="L178:M178"/>
    <mergeCell ref="N178:Q178"/>
    <mergeCell ref="F180:I180"/>
    <mergeCell ref="L180:M180"/>
    <mergeCell ref="N180:Q180"/>
    <mergeCell ref="F181:I181"/>
    <mergeCell ref="N120:Q120"/>
    <mergeCell ref="N121:Q121"/>
    <mergeCell ref="N122:Q122"/>
    <mergeCell ref="N127:Q127"/>
    <mergeCell ref="N136:Q136"/>
    <mergeCell ref="N138:Q138"/>
    <mergeCell ref="N139:Q139"/>
    <mergeCell ref="N144:Q144"/>
    <mergeCell ref="N161:Q161"/>
    <mergeCell ref="N169:Q169"/>
    <mergeCell ref="N173:Q173"/>
    <mergeCell ref="N174:Q174"/>
    <mergeCell ref="N176:Q176"/>
    <mergeCell ref="N179:Q179"/>
    <mergeCell ref="F171:I171"/>
  </mergeCells>
  <hyperlinks>
    <hyperlink ref="F1:G1" location="C2" display="1) Krycí list rozpočtu"/>
    <hyperlink ref="H1:K1" location="C85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ignoredErrors>
    <ignoredError sqref="N14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20170616 - Úprava prostor...</vt:lpstr>
      <vt:lpstr>'20170616 - Úprava prostor...'!Názvy_tisku</vt:lpstr>
      <vt:lpstr>'Rekapitulace stavby'!Názvy_tisku</vt:lpstr>
      <vt:lpstr>'20170616 - Úprava prostor...'!Oblast_tisku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</dc:creator>
  <cp:lastModifiedBy>Bc. Landová Hana</cp:lastModifiedBy>
  <cp:lastPrinted>2017-06-20T22:31:21Z</cp:lastPrinted>
  <dcterms:created xsi:type="dcterms:W3CDTF">2017-06-20T14:45:01Z</dcterms:created>
  <dcterms:modified xsi:type="dcterms:W3CDTF">2018-06-04T09:25:59Z</dcterms:modified>
</cp:coreProperties>
</file>