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1 - Etapa I. - páteřní ..." sheetId="2" r:id="rId2"/>
    <sheet name="SO2 - Etapa II. - vedlejš..." sheetId="3" r:id="rId3"/>
  </sheets>
  <definedNames>
    <definedName name="_xlnm.Print_Area" localSheetId="0">'Rekapitulace stavby'!$C$4:$AP$70,'Rekapitulace stavby'!$C$76:$AP$97</definedName>
    <definedName name="_xlnm.Print_Titles" localSheetId="0">'Rekapitulace stavby'!$85:$85</definedName>
    <definedName name="_xlnm.Print_Area" localSheetId="1">'SO1 - Etapa I. - páteřní ...'!$C$4:$Q$70,'SO1 - Etapa I. - páteřní ...'!$C$76:$Q$103,'SO1 - Etapa I. - páteřní ...'!$C$109:$Q$148</definedName>
    <definedName name="_xlnm.Print_Titles" localSheetId="1">'SO1 - Etapa I. - páteřní ...'!$119:$119</definedName>
    <definedName name="_xlnm.Print_Area" localSheetId="2">'SO2 - Etapa II. - vedlejš...'!$C$4:$Q$70,'SO2 - Etapa II. - vedlejš...'!$C$76:$Q$103,'SO2 - Etapa II. - vedlejš...'!$C$109:$Q$148</definedName>
    <definedName name="_xlnm.Print_Titles" localSheetId="2">'SO2 - Etapa II. - vedlejš...'!$119:$119</definedName>
  </definedNames>
  <calcPr/>
</workbook>
</file>

<file path=xl/calcChain.xml><?xml version="1.0" encoding="utf-8"?>
<calcChain xmlns="http://schemas.openxmlformats.org/spreadsheetml/2006/main">
  <c i="3" r="N148"/>
  <c i="1" r="AY89"/>
  <c r="AX89"/>
  <c i="3" r="BI147"/>
  <c r="BH147"/>
  <c r="BG147"/>
  <c r="BF147"/>
  <c r="AA147"/>
  <c r="Y147"/>
  <c r="W147"/>
  <c r="BK147"/>
  <c r="N147"/>
  <c r="BE147"/>
  <c r="BI146"/>
  <c r="BH146"/>
  <c r="BG146"/>
  <c r="BF146"/>
  <c r="AA146"/>
  <c r="AA145"/>
  <c r="Y146"/>
  <c r="Y145"/>
  <c r="W146"/>
  <c r="W145"/>
  <c r="BK146"/>
  <c r="BK145"/>
  <c r="N145"/>
  <c r="N146"/>
  <c r="BE146"/>
  <c r="N93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AA140"/>
  <c r="Y141"/>
  <c r="Y140"/>
  <c r="W141"/>
  <c r="W140"/>
  <c r="BK141"/>
  <c r="BK140"/>
  <c r="N140"/>
  <c r="N141"/>
  <c r="BE141"/>
  <c r="N92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AA136"/>
  <c r="Y137"/>
  <c r="Y136"/>
  <c r="W137"/>
  <c r="W136"/>
  <c r="BK137"/>
  <c r="BK136"/>
  <c r="N136"/>
  <c r="N137"/>
  <c r="BE137"/>
  <c r="N91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AA122"/>
  <c r="AA121"/>
  <c r="AA120"/>
  <c r="Y123"/>
  <c r="Y122"/>
  <c r="Y121"/>
  <c r="Y120"/>
  <c r="W123"/>
  <c r="W122"/>
  <c r="W121"/>
  <c r="W120"/>
  <c i="1" r="AU89"/>
  <c i="3" r="BK123"/>
  <c r="BK122"/>
  <c r="N122"/>
  <c r="BK121"/>
  <c r="N121"/>
  <c r="BK120"/>
  <c r="N120"/>
  <c r="N88"/>
  <c r="N123"/>
  <c r="BE123"/>
  <c r="N90"/>
  <c r="N89"/>
  <c r="F114"/>
  <c r="F11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H36"/>
  <c i="1" r="BD89"/>
  <c i="3" r="BH96"/>
  <c r="H35"/>
  <c i="1" r="BC89"/>
  <c i="3" r="BG96"/>
  <c r="H34"/>
  <c i="1" r="BB89"/>
  <c i="3" r="BF96"/>
  <c r="M33"/>
  <c i="1" r="AW89"/>
  <c i="3" r="H33"/>
  <c i="1" r="BA89"/>
  <c i="3" r="N96"/>
  <c r="N95"/>
  <c r="L103"/>
  <c r="BE96"/>
  <c r="M32"/>
  <c i="1" r="AV89"/>
  <c i="3" r="H32"/>
  <c i="1" r="AZ89"/>
  <c i="3" r="M28"/>
  <c i="1" r="AS89"/>
  <c i="3" r="M27"/>
  <c r="F81"/>
  <c r="F79"/>
  <c r="M30"/>
  <c i="1" r="AG89"/>
  <c i="3" r="L38"/>
  <c r="O21"/>
  <c r="E21"/>
  <c r="M117"/>
  <c r="M84"/>
  <c r="O20"/>
  <c r="O18"/>
  <c r="E18"/>
  <c r="M116"/>
  <c r="M83"/>
  <c r="O17"/>
  <c r="O15"/>
  <c r="E15"/>
  <c r="F117"/>
  <c r="F84"/>
  <c r="O14"/>
  <c r="O12"/>
  <c r="E12"/>
  <c r="F116"/>
  <c r="F83"/>
  <c r="O11"/>
  <c r="O9"/>
  <c r="M114"/>
  <c r="M81"/>
  <c r="F6"/>
  <c r="F111"/>
  <c r="F78"/>
  <c i="2" r="N148"/>
  <c i="1" r="AY88"/>
  <c r="AX88"/>
  <c i="2" r="BI147"/>
  <c r="BH147"/>
  <c r="BG147"/>
  <c r="BF147"/>
  <c r="AA147"/>
  <c r="Y147"/>
  <c r="W147"/>
  <c r="BK147"/>
  <c r="N147"/>
  <c r="BE147"/>
  <c r="BI146"/>
  <c r="BH146"/>
  <c r="BG146"/>
  <c r="BF146"/>
  <c r="AA146"/>
  <c r="AA145"/>
  <c r="Y146"/>
  <c r="Y145"/>
  <c r="W146"/>
  <c r="W145"/>
  <c r="BK146"/>
  <c r="BK145"/>
  <c r="N145"/>
  <c r="N146"/>
  <c r="BE146"/>
  <c r="N93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AA140"/>
  <c r="Y141"/>
  <c r="Y140"/>
  <c r="W141"/>
  <c r="W140"/>
  <c r="BK141"/>
  <c r="BK140"/>
  <c r="N140"/>
  <c r="N141"/>
  <c r="BE141"/>
  <c r="N92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AA136"/>
  <c r="Y137"/>
  <c r="Y136"/>
  <c r="W137"/>
  <c r="W136"/>
  <c r="BK137"/>
  <c r="BK136"/>
  <c r="N136"/>
  <c r="N137"/>
  <c r="BE137"/>
  <c r="N91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AA122"/>
  <c r="AA121"/>
  <c r="AA120"/>
  <c r="Y123"/>
  <c r="Y122"/>
  <c r="Y121"/>
  <c r="Y120"/>
  <c r="W123"/>
  <c r="W122"/>
  <c r="W121"/>
  <c r="W120"/>
  <c i="1" r="AU88"/>
  <c i="2" r="BK123"/>
  <c r="BK122"/>
  <c r="N122"/>
  <c r="BK121"/>
  <c r="N121"/>
  <c r="BK120"/>
  <c r="N120"/>
  <c r="N88"/>
  <c r="N123"/>
  <c r="BE123"/>
  <c r="N90"/>
  <c r="N89"/>
  <c r="F114"/>
  <c r="F11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H36"/>
  <c i="1" r="BD88"/>
  <c i="2" r="BH96"/>
  <c r="H35"/>
  <c i="1" r="BC88"/>
  <c i="2" r="BG96"/>
  <c r="H34"/>
  <c i="1" r="BB88"/>
  <c i="2" r="BF96"/>
  <c r="M33"/>
  <c i="1" r="AW88"/>
  <c i="2" r="H33"/>
  <c i="1" r="BA88"/>
  <c i="2" r="N96"/>
  <c r="N95"/>
  <c r="L103"/>
  <c r="BE96"/>
  <c r="M32"/>
  <c i="1" r="AV88"/>
  <c i="2" r="H32"/>
  <c i="1" r="AZ88"/>
  <c i="2" r="M28"/>
  <c i="1" r="AS88"/>
  <c i="2" r="M27"/>
  <c r="F81"/>
  <c r="F79"/>
  <c r="M30"/>
  <c i="1" r="AG88"/>
  <c i="2" r="L38"/>
  <c r="O21"/>
  <c r="E21"/>
  <c r="M117"/>
  <c r="M84"/>
  <c r="O20"/>
  <c r="O18"/>
  <c r="E18"/>
  <c r="M116"/>
  <c r="M83"/>
  <c r="O17"/>
  <c r="O15"/>
  <c r="E15"/>
  <c r="F117"/>
  <c r="F84"/>
  <c r="O14"/>
  <c r="O12"/>
  <c r="E12"/>
  <c r="F116"/>
  <c r="F83"/>
  <c r="O11"/>
  <c r="O9"/>
  <c r="M114"/>
  <c r="M81"/>
  <c r="F6"/>
  <c r="F111"/>
  <c r="F78"/>
  <c i="1" r="CK95"/>
  <c r="CJ95"/>
  <c r="CI95"/>
  <c r="CC95"/>
  <c r="CH95"/>
  <c r="CB95"/>
  <c r="CG95"/>
  <c r="CA95"/>
  <c r="CF95"/>
  <c r="BZ95"/>
  <c r="CE95"/>
  <c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H92"/>
  <c r="CG92"/>
  <c r="CF92"/>
  <c r="BZ92"/>
  <c r="CE92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5"/>
  <c r="CD95"/>
  <c r="AV95"/>
  <c r="BY95"/>
  <c r="AN95"/>
  <c r="AG94"/>
  <c r="CD94"/>
  <c r="AV94"/>
  <c r="BY94"/>
  <c r="AN94"/>
  <c r="AG93"/>
  <c r="CD93"/>
  <c r="AV93"/>
  <c r="BY93"/>
  <c r="AN93"/>
  <c r="AG92"/>
  <c r="AG91"/>
  <c r="AK27"/>
  <c r="AG97"/>
  <c r="CD92"/>
  <c r="W31"/>
  <c r="AV92"/>
  <c r="BY92"/>
  <c r="AK31"/>
  <c r="AN92"/>
  <c r="AN91"/>
  <c r="AT89"/>
  <c r="AN89"/>
  <c r="AT88"/>
  <c r="AN88"/>
  <c r="AN87"/>
  <c r="AN97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<sst xmlns="http://schemas.openxmlformats.org/spreadsheetml/2006/main">
  <si>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</si>
  <si>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</si>
  <si>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</si>
  <si>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</si>
  <si>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</si>
  <si>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</si>
  <si>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</si>
  <si>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</si>
  <si>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</si>
  <si>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</si>
  <si>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</si>
  <si>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</si>
  <si>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</si>
  <si>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</si>
  <si>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</si>
  <si>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</si>
  <si>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</si>
  <si>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0082018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</si>
  <si>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</si>
  <si>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</si>
  <si>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Mlatové cesty</t>
  </si>
  <si>
    <t>JKSO:</t>
  </si>
  <si>
    <t/>
  </si>
  <si>
    <t>CC-CZ:</t>
  </si>
  <si>
    <t>Místo:</t>
  </si>
  <si>
    <t xml:space="preserve"> </t>
  </si>
  <si>
    <t>Datum:</t>
  </si>
  <si>
    <t>20. 8. 2018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</si>
  <si>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</si>
  <si>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</si>
  <si>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</si>
  <si>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</si>
  <si>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</si>
  <si>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</si>
  <si>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</si>
  <si>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</si>
  <si>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</si>
  <si>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</si>
  <si>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</si>
  <si>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</si>
  <si>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</si>
  <si>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</si>
  <si>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</si>
  <si>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</si>
  <si>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</si>
  <si>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</si>
  <si>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</si>
  <si>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</si>
  <si>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</si>
  <si>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</si>
  <si>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</si>
  <si>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</si>
  <si>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</si>
  <si>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</si>
  <si>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</si>
  <si>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</si>
  <si>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</si>
  <si>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</si>
  <si>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</si>
  <si>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</si>
  <si>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</si>
  <si>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</si>
  <si>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</si>
  <si>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</si>
  <si>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</si>
  <si>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</si>
  <si>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</si>
  <si>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</si>
  <si>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</si>
  <si>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</si>
  <si>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</si>
  <si>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</si>
  <si>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</si>
  <si>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</si>
  <si>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</si>
  <si>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</si>
  <si>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</si>
  <si>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</si>
  <si>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</si>
  <si>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{8f9e78ca-dd63-4419-b14b-43a0afb2a524}</t>
  </si>
  <si>
    <t>{00000000-0000-0000-0000-000000000000}</t>
  </si>
  <si>
    <t>/</t>
  </si>
  <si>
    <t>SO1</t>
  </si>
  <si>
    <t>Etapa I. - páteřní cesty</t>
  </si>
  <si>
    <t>1</t>
  </si>
  <si>
    <t>{ac085d25-e3ab-47ee-abbd-8aa32011d49f}</t>
  </si>
  <si>
    <t>SO2</t>
  </si>
  <si>
    <t>Etapa II. - vedlejší cesty</t>
  </si>
  <si>
    <t>{0a655a1e-d4f2-43c0-8322-f4dcdfbec7ff}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</si>
  <si>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</si>
  <si>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</si>
  <si>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</si>
  <si>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</si>
  <si>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</si>
  <si>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</si>
  <si>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</si>
  <si>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</si>
  <si>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</si>
  <si>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</si>
  <si>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</si>
  <si>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</si>
  <si>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</si>
  <si>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</si>
  <si>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</si>
  <si>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</si>
  <si>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</si>
  <si>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SO1 - Etapa I. - páteřní cesty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</si>
  <si>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</si>
  <si>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</si>
  <si>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</si>
  <si>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</si>
  <si>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</si>
  <si>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</si>
  <si>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</si>
  <si>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</si>
  <si>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</si>
  <si>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</si>
  <si>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</si>
  <si>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</si>
  <si>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</si>
  <si>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</si>
  <si>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</si>
  <si>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</si>
  <si>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</si>
  <si>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</si>
  <si>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</si>
  <si>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</si>
  <si>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</si>
  <si>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</si>
  <si>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</si>
  <si>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</si>
  <si>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</si>
  <si>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</si>
  <si>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</si>
  <si>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</si>
  <si>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</si>
  <si>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</si>
  <si>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</si>
  <si>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</si>
  <si>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</si>
  <si>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</si>
  <si>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</si>
  <si>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5</t>
  </si>
  <si>
    <t>K</t>
  </si>
  <si>
    <t>122201102</t>
  </si>
  <si>
    <t>Odkopávky a prokopávky nezapažené v hornině tř. 3 objem do 1000 m3</t>
  </si>
  <si>
    <t>m3</t>
  </si>
  <si>
    <t>4</t>
  </si>
  <si>
    <t>-1649528713</t>
  </si>
  <si>
    <t>6</t>
  </si>
  <si>
    <t>122201109</t>
  </si>
  <si>
    <t>Příplatek za lepivost u odkopávek v hornině tř. 1 až 3</t>
  </si>
  <si>
    <t>-710275120</t>
  </si>
  <si>
    <t>7</t>
  </si>
  <si>
    <t>162601102</t>
  </si>
  <si>
    <t>Vodorovné přemístění do 5000 m výkopku/sypaniny z horniny tř. 1 až 4</t>
  </si>
  <si>
    <t>-197310558</t>
  </si>
  <si>
    <t>23</t>
  </si>
  <si>
    <t>166101101</t>
  </si>
  <si>
    <t>Přehození neulehlého výkopku z horniny tř. 1 až 4</t>
  </si>
  <si>
    <t>1997140171</t>
  </si>
  <si>
    <t>8</t>
  </si>
  <si>
    <t>167101103</t>
  </si>
  <si>
    <t>Nakládání nebo překládání výkopku z horniny tř. 1 až 4</t>
  </si>
  <si>
    <t>-1287146113</t>
  </si>
  <si>
    <t>9</t>
  </si>
  <si>
    <t>171201201</t>
  </si>
  <si>
    <t>Uložení sypaniny na skládky</t>
  </si>
  <si>
    <t>156594960</t>
  </si>
  <si>
    <t>10</t>
  </si>
  <si>
    <t>171201211</t>
  </si>
  <si>
    <t>Poplatek za uložení odpadu ze sypaniny na skládce (skládkovné)</t>
  </si>
  <si>
    <t>t</t>
  </si>
  <si>
    <t>-1427548609</t>
  </si>
  <si>
    <t>22</t>
  </si>
  <si>
    <t>174201101</t>
  </si>
  <si>
    <t>Zásyp jam, šachet rýh nebo kolem objektů sypaninou bez zhutnění</t>
  </si>
  <si>
    <t>2080097791</t>
  </si>
  <si>
    <t>181151311</t>
  </si>
  <si>
    <t>Plošná úprava terénu přes 500 m2 zemina tř 1 až 4 nerovnosti do 100 mm v rovinně a svahu do 1:5</t>
  </si>
  <si>
    <t>m2</t>
  </si>
  <si>
    <t>-256689263</t>
  </si>
  <si>
    <t>181301101</t>
  </si>
  <si>
    <t>Rozprostření ornice tl vrstvy do 100 mm pl do 500 m2 v rovině nebo ve svahu do 1:5</t>
  </si>
  <si>
    <t>1304175565</t>
  </si>
  <si>
    <t>24</t>
  </si>
  <si>
    <t>M</t>
  </si>
  <si>
    <t>103715000</t>
  </si>
  <si>
    <t xml:space="preserve">substrát pro trávníky A  VL</t>
  </si>
  <si>
    <t>-905194946</t>
  </si>
  <si>
    <t>13</t>
  </si>
  <si>
    <t>181411131</t>
  </si>
  <si>
    <t>Založení parkového trávníku výsevem plochy do 1000 m2 v rovině a ve svahu do 1:5</t>
  </si>
  <si>
    <t>-882123040</t>
  </si>
  <si>
    <t>14</t>
  </si>
  <si>
    <t>005724100</t>
  </si>
  <si>
    <t>osivo směs travní parková</t>
  </si>
  <si>
    <t>kg</t>
  </si>
  <si>
    <t>328427698</t>
  </si>
  <si>
    <t>564751111</t>
  </si>
  <si>
    <t>Podklad z kameniva hrubého drceného vel. 32-63 mm tl 150 mm</t>
  </si>
  <si>
    <t>1718508956</t>
  </si>
  <si>
    <t>3</t>
  </si>
  <si>
    <t>564811111</t>
  </si>
  <si>
    <t>Podklad ze štěrkodrtě ŠD tl 50 mm</t>
  </si>
  <si>
    <t>478280079</t>
  </si>
  <si>
    <t>564931111</t>
  </si>
  <si>
    <t>Podsyp nebo podklad z pálených jílů tl 100 mm</t>
  </si>
  <si>
    <t>-160785688</t>
  </si>
  <si>
    <t>916111112</t>
  </si>
  <si>
    <t>Osazení obruby z velkých kostek bez boční opěry do lože z betonu prostého</t>
  </si>
  <si>
    <t>m</t>
  </si>
  <si>
    <t>-199648628</t>
  </si>
  <si>
    <t>16</t>
  </si>
  <si>
    <t>583801610</t>
  </si>
  <si>
    <t>kostka dlažební velká, žula velikost 15/17 šedočervená (1t = cca 3m2)</t>
  </si>
  <si>
    <t>-603088441</t>
  </si>
  <si>
    <t>18</t>
  </si>
  <si>
    <t>916371111</t>
  </si>
  <si>
    <t>Zahradní obrubník z recyklované pryže černý položený do štěrkopískového lože</t>
  </si>
  <si>
    <t>57667173</t>
  </si>
  <si>
    <t>17</t>
  </si>
  <si>
    <t>919726122</t>
  </si>
  <si>
    <t>Geotextilie pro ochranu, separaci a filtraci netkaná měrná hmotnost do 300 g/m2</t>
  </si>
  <si>
    <t>-236962991</t>
  </si>
  <si>
    <t>19</t>
  </si>
  <si>
    <t>998225111</t>
  </si>
  <si>
    <t>Přesun hmot pro pozemní komunikace s krytem z kamene, monolitickým betonovým nebo živičným</t>
  </si>
  <si>
    <t>-1277977574</t>
  </si>
  <si>
    <t>20</t>
  </si>
  <si>
    <t>998225191</t>
  </si>
  <si>
    <t>Příplatek k přesunu hmot pro pozemní komunikace s krytem z kamene, živičným, betonovým do 1000 m</t>
  </si>
  <si>
    <t>1358793178</t>
  </si>
  <si>
    <t>VP - Vícepráce</t>
  </si>
  <si>
    <t>PN</t>
  </si>
  <si>
    <t>SO2 - Etapa II. - vedlejší cesty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</si>
</sst>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4" fontId="33" fillId="4" borderId="25" xfId="0" applyNumberFormat="1" applyFont="1" applyFill="1" applyBorder="1" applyAlignment="1" applyProtection="1">
      <alignment vertical="center"/>
      <protection locked="0"/>
    </xf>
    <xf numFmtId="4" fontId="33" fillId="4" borderId="25" xfId="0" applyNumberFormat="1" applyFont="1" applyFill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ht="36.96" customHeight="1">
      <c r="B4" s="24"/>
      <c r="C4" s="25" t="s">
        <v>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13</v>
      </c>
      <c r="BE4" s="28" t="s">
        <v>14</v>
      </c>
      <c r="BS4" s="20" t="s">
        <v>15</v>
      </c>
    </row>
    <row r="5" ht="14.4" customHeight="1">
      <c r="B5" s="24"/>
      <c r="C5" s="29"/>
      <c r="D5" s="30" t="s">
        <v>16</v>
      </c>
      <c r="E5" s="29"/>
      <c r="F5" s="29"/>
      <c r="G5" s="29"/>
      <c r="H5" s="29"/>
      <c r="I5" s="29"/>
      <c r="J5" s="29"/>
      <c r="K5" s="31" t="s">
        <v>17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18</v>
      </c>
      <c r="BS5" s="20" t="s">
        <v>9</v>
      </c>
    </row>
    <row r="6" ht="36.96" customHeight="1">
      <c r="B6" s="24"/>
      <c r="C6" s="29"/>
      <c r="D6" s="33" t="s">
        <v>19</v>
      </c>
      <c r="E6" s="29"/>
      <c r="F6" s="29"/>
      <c r="G6" s="29"/>
      <c r="H6" s="29"/>
      <c r="I6" s="29"/>
      <c r="J6" s="29"/>
      <c r="K6" s="34" t="s">
        <v>20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23</v>
      </c>
      <c r="AL7" s="29"/>
      <c r="AM7" s="29"/>
      <c r="AN7" s="31" t="s">
        <v>22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26</v>
      </c>
      <c r="AL8" s="29"/>
      <c r="AM8" s="29"/>
      <c r="AN8" s="37" t="s">
        <v>27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29</v>
      </c>
      <c r="AL10" s="29"/>
      <c r="AM10" s="29"/>
      <c r="AN10" s="31" t="s">
        <v>22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25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30</v>
      </c>
      <c r="AL11" s="29"/>
      <c r="AM11" s="29"/>
      <c r="AN11" s="31" t="s">
        <v>22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29</v>
      </c>
      <c r="AL13" s="29"/>
      <c r="AM13" s="29"/>
      <c r="AN13" s="38" t="s">
        <v>32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30</v>
      </c>
      <c r="AL14" s="29"/>
      <c r="AM14" s="29"/>
      <c r="AN14" s="38" t="s">
        <v>32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29</v>
      </c>
      <c r="AL16" s="29"/>
      <c r="AM16" s="29"/>
      <c r="AN16" s="31" t="s">
        <v>22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25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30</v>
      </c>
      <c r="AL17" s="29"/>
      <c r="AM17" s="29"/>
      <c r="AN17" s="31" t="s">
        <v>22</v>
      </c>
      <c r="AO17" s="29"/>
      <c r="AP17" s="29"/>
      <c r="AQ17" s="27"/>
      <c r="BE17" s="35"/>
      <c r="BS17" s="20" t="s">
        <v>34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9</v>
      </c>
    </row>
    <row r="19" ht="14.4" customHeight="1">
      <c r="B19" s="24"/>
      <c r="C19" s="29"/>
      <c r="D19" s="36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29</v>
      </c>
      <c r="AL19" s="29"/>
      <c r="AM19" s="29"/>
      <c r="AN19" s="31" t="s">
        <v>22</v>
      </c>
      <c r="AO19" s="29"/>
      <c r="AP19" s="29"/>
      <c r="AQ19" s="27"/>
      <c r="BE19" s="35"/>
      <c r="BS19" s="20" t="s">
        <v>9</v>
      </c>
    </row>
    <row r="20" ht="18.48" customHeight="1">
      <c r="B20" s="24"/>
      <c r="C20" s="29"/>
      <c r="D20" s="29"/>
      <c r="E20" s="31" t="s">
        <v>25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30</v>
      </c>
      <c r="AL20" s="29"/>
      <c r="AM20" s="29"/>
      <c r="AN20" s="31" t="s">
        <v>22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22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37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38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ROUND(AG91,2)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39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40</v>
      </c>
      <c r="E31" s="51"/>
      <c r="F31" s="52" t="s">
        <v>41</v>
      </c>
      <c r="G31" s="51"/>
      <c r="H31" s="51"/>
      <c r="I31" s="51"/>
      <c r="J31" s="51"/>
      <c r="K31" s="51"/>
      <c r="L31" s="53">
        <v>0.20999999999999999</v>
      </c>
      <c r="M31" s="51"/>
      <c r="N31" s="51"/>
      <c r="O31" s="51"/>
      <c r="P31" s="51"/>
      <c r="Q31" s="51"/>
      <c r="R31" s="51"/>
      <c r="S31" s="51"/>
      <c r="T31" s="54" t="s">
        <v>42</v>
      </c>
      <c r="U31" s="51"/>
      <c r="V31" s="51"/>
      <c r="W31" s="55">
        <f>ROUND(AZ87+SUM(CD92:CD96),2)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ROUND(AV87+SUM(BY92:BY96),2)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43</v>
      </c>
      <c r="G32" s="51"/>
      <c r="H32" s="51"/>
      <c r="I32" s="51"/>
      <c r="J32" s="51"/>
      <c r="K32" s="51"/>
      <c r="L32" s="53">
        <v>0.14999999999999999</v>
      </c>
      <c r="M32" s="51"/>
      <c r="N32" s="51"/>
      <c r="O32" s="51"/>
      <c r="P32" s="51"/>
      <c r="Q32" s="51"/>
      <c r="R32" s="51"/>
      <c r="S32" s="51"/>
      <c r="T32" s="54" t="s">
        <v>42</v>
      </c>
      <c r="U32" s="51"/>
      <c r="V32" s="51"/>
      <c r="W32" s="55">
        <f>ROUND(BA87+SUM(CE92:CE96),2)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ROUND(AW87+SUM(BZ92:BZ96),2)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44</v>
      </c>
      <c r="G33" s="51"/>
      <c r="H33" s="51"/>
      <c r="I33" s="51"/>
      <c r="J33" s="51"/>
      <c r="K33" s="51"/>
      <c r="L33" s="53">
        <v>0.20999999999999999</v>
      </c>
      <c r="M33" s="51"/>
      <c r="N33" s="51"/>
      <c r="O33" s="51"/>
      <c r="P33" s="51"/>
      <c r="Q33" s="51"/>
      <c r="R33" s="51"/>
      <c r="S33" s="51"/>
      <c r="T33" s="54" t="s">
        <v>42</v>
      </c>
      <c r="U33" s="51"/>
      <c r="V33" s="51"/>
      <c r="W33" s="55">
        <f>ROUND(BB87+SUM(CF92:CF96),2)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45</v>
      </c>
      <c r="G34" s="51"/>
      <c r="H34" s="51"/>
      <c r="I34" s="51"/>
      <c r="J34" s="51"/>
      <c r="K34" s="51"/>
      <c r="L34" s="53">
        <v>0.14999999999999999</v>
      </c>
      <c r="M34" s="51"/>
      <c r="N34" s="51"/>
      <c r="O34" s="51"/>
      <c r="P34" s="51"/>
      <c r="Q34" s="51"/>
      <c r="R34" s="51"/>
      <c r="S34" s="51"/>
      <c r="T34" s="54" t="s">
        <v>42</v>
      </c>
      <c r="U34" s="51"/>
      <c r="V34" s="51"/>
      <c r="W34" s="55">
        <f>ROUND(BC87+SUM(CG92:CG96),2)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46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42</v>
      </c>
      <c r="U35" s="51"/>
      <c r="V35" s="51"/>
      <c r="W35" s="55">
        <f>ROUND(BD87+SUM(CH92:CH96),2)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47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48</v>
      </c>
      <c r="U37" s="59"/>
      <c r="V37" s="59"/>
      <c r="W37" s="59"/>
      <c r="X37" s="61" t="s">
        <v>49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50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51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52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53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52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53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54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55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52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53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52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53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56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16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0082018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19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Mlatové cesty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24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 xml:space="preserve"> 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26</v>
      </c>
      <c r="AJ80" s="45"/>
      <c r="AK80" s="45"/>
      <c r="AL80" s="45"/>
      <c r="AM80" s="88" t="str">
        <f> IF(AN8= "","",AN8)</f>
        <v>20. 8. 2018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28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 xml:space="preserve"> 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33</v>
      </c>
      <c r="AJ82" s="45"/>
      <c r="AK82" s="45"/>
      <c r="AL82" s="45"/>
      <c r="AM82" s="80" t="str">
        <f>IF(E17="","",E17)</f>
        <v xml:space="preserve"> </v>
      </c>
      <c r="AN82" s="80"/>
      <c r="AO82" s="80"/>
      <c r="AP82" s="80"/>
      <c r="AQ82" s="46"/>
      <c r="AS82" s="89" t="s">
        <v>57</v>
      </c>
      <c r="AT82" s="90"/>
      <c r="AU82" s="91"/>
      <c r="AV82" s="91"/>
      <c r="AW82" s="91"/>
      <c r="AX82" s="91"/>
      <c r="AY82" s="91"/>
      <c r="AZ82" s="91"/>
      <c r="BA82" s="91"/>
      <c r="BB82" s="91"/>
      <c r="BC82" s="91"/>
      <c r="BD82" s="92"/>
    </row>
    <row r="83" s="1" customFormat="1">
      <c r="B83" s="44"/>
      <c r="C83" s="36" t="s">
        <v>31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35</v>
      </c>
      <c r="AJ83" s="45"/>
      <c r="AK83" s="45"/>
      <c r="AL83" s="45"/>
      <c r="AM83" s="80" t="str">
        <f>IF(E20="","",E20)</f>
        <v xml:space="preserve"> </v>
      </c>
      <c r="AN83" s="80"/>
      <c r="AO83" s="80"/>
      <c r="AP83" s="80"/>
      <c r="AQ83" s="46"/>
      <c r="AS83" s="93"/>
      <c r="AT83" s="94"/>
      <c r="AU83" s="95"/>
      <c r="AV83" s="95"/>
      <c r="AW83" s="95"/>
      <c r="AX83" s="95"/>
      <c r="AY83" s="95"/>
      <c r="AZ83" s="95"/>
      <c r="BA83" s="95"/>
      <c r="BB83" s="95"/>
      <c r="BC83" s="95"/>
      <c r="BD83" s="96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7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8"/>
    </row>
    <row r="85" s="1" customFormat="1" ht="29.28" customHeight="1">
      <c r="B85" s="44"/>
      <c r="C85" s="99" t="s">
        <v>58</v>
      </c>
      <c r="D85" s="100"/>
      <c r="E85" s="100"/>
      <c r="F85" s="100"/>
      <c r="G85" s="100"/>
      <c r="H85" s="101"/>
      <c r="I85" s="102" t="s">
        <v>59</v>
      </c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2" t="s">
        <v>60</v>
      </c>
      <c r="AH85" s="100"/>
      <c r="AI85" s="100"/>
      <c r="AJ85" s="100"/>
      <c r="AK85" s="100"/>
      <c r="AL85" s="100"/>
      <c r="AM85" s="100"/>
      <c r="AN85" s="102" t="s">
        <v>61</v>
      </c>
      <c r="AO85" s="100"/>
      <c r="AP85" s="103"/>
      <c r="AQ85" s="46"/>
      <c r="AS85" s="104" t="s">
        <v>62</v>
      </c>
      <c r="AT85" s="105" t="s">
        <v>63</v>
      </c>
      <c r="AU85" s="105" t="s">
        <v>64</v>
      </c>
      <c r="AV85" s="105" t="s">
        <v>65</v>
      </c>
      <c r="AW85" s="105" t="s">
        <v>66</v>
      </c>
      <c r="AX85" s="105" t="s">
        <v>67</v>
      </c>
      <c r="AY85" s="105" t="s">
        <v>68</v>
      </c>
      <c r="AZ85" s="105" t="s">
        <v>69</v>
      </c>
      <c r="BA85" s="105" t="s">
        <v>70</v>
      </c>
      <c r="BB85" s="105" t="s">
        <v>71</v>
      </c>
      <c r="BC85" s="105" t="s">
        <v>72</v>
      </c>
      <c r="BD85" s="106" t="s">
        <v>73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7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8" t="s">
        <v>74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0">
        <f>ROUND(SUM(AG88:AG89),2)</f>
        <v>0</v>
      </c>
      <c r="AH87" s="110"/>
      <c r="AI87" s="110"/>
      <c r="AJ87" s="110"/>
      <c r="AK87" s="110"/>
      <c r="AL87" s="110"/>
      <c r="AM87" s="110"/>
      <c r="AN87" s="111">
        <f>SUM(AG87,AT87)</f>
        <v>0</v>
      </c>
      <c r="AO87" s="111"/>
      <c r="AP87" s="111"/>
      <c r="AQ87" s="86"/>
      <c r="AS87" s="112">
        <f>ROUND(SUM(AS88:AS89),2)</f>
        <v>0</v>
      </c>
      <c r="AT87" s="113">
        <f>ROUND(SUM(AV87:AW87),2)</f>
        <v>0</v>
      </c>
      <c r="AU87" s="114">
        <f>ROUND(SUM(AU88:AU89),5)</f>
        <v>0</v>
      </c>
      <c r="AV87" s="113">
        <f>ROUND(AZ87*L31,2)</f>
        <v>0</v>
      </c>
      <c r="AW87" s="113">
        <f>ROUND(BA87*L32,2)</f>
        <v>0</v>
      </c>
      <c r="AX87" s="113">
        <f>ROUND(BB87*L31,2)</f>
        <v>0</v>
      </c>
      <c r="AY87" s="113">
        <f>ROUND(BC87*L32,2)</f>
        <v>0</v>
      </c>
      <c r="AZ87" s="113">
        <f>ROUND(SUM(AZ88:AZ89),2)</f>
        <v>0</v>
      </c>
      <c r="BA87" s="113">
        <f>ROUND(SUM(BA88:BA89),2)</f>
        <v>0</v>
      </c>
      <c r="BB87" s="113">
        <f>ROUND(SUM(BB88:BB89),2)</f>
        <v>0</v>
      </c>
      <c r="BC87" s="113">
        <f>ROUND(SUM(BC88:BC89),2)</f>
        <v>0</v>
      </c>
      <c r="BD87" s="115">
        <f>ROUND(SUM(BD88:BD89),2)</f>
        <v>0</v>
      </c>
      <c r="BS87" s="116" t="s">
        <v>75</v>
      </c>
      <c r="BT87" s="116" t="s">
        <v>76</v>
      </c>
      <c r="BU87" s="117" t="s">
        <v>77</v>
      </c>
      <c r="BV87" s="116" t="s">
        <v>78</v>
      </c>
      <c r="BW87" s="116" t="s">
        <v>79</v>
      </c>
      <c r="BX87" s="116" t="s">
        <v>80</v>
      </c>
    </row>
    <row r="88" s="5" customFormat="1" ht="16.5" customHeight="1">
      <c r="A88" s="118" t="s">
        <v>81</v>
      </c>
      <c r="B88" s="119"/>
      <c r="C88" s="120"/>
      <c r="D88" s="121" t="s">
        <v>82</v>
      </c>
      <c r="E88" s="121"/>
      <c r="F88" s="121"/>
      <c r="G88" s="121"/>
      <c r="H88" s="121"/>
      <c r="I88" s="122"/>
      <c r="J88" s="121" t="s">
        <v>83</v>
      </c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3">
        <f>'SO1 - Etapa I. - páteřní ...'!M30</f>
        <v>0</v>
      </c>
      <c r="AH88" s="122"/>
      <c r="AI88" s="122"/>
      <c r="AJ88" s="122"/>
      <c r="AK88" s="122"/>
      <c r="AL88" s="122"/>
      <c r="AM88" s="122"/>
      <c r="AN88" s="123">
        <f>SUM(AG88,AT88)</f>
        <v>0</v>
      </c>
      <c r="AO88" s="122"/>
      <c r="AP88" s="122"/>
      <c r="AQ88" s="124"/>
      <c r="AS88" s="125">
        <f>'SO1 - Etapa I. - páteřní ...'!M28</f>
        <v>0</v>
      </c>
      <c r="AT88" s="126">
        <f>ROUND(SUM(AV88:AW88),2)</f>
        <v>0</v>
      </c>
      <c r="AU88" s="127">
        <f>'SO1 - Etapa I. - páteřní ...'!W120</f>
        <v>0</v>
      </c>
      <c r="AV88" s="126">
        <f>'SO1 - Etapa I. - páteřní ...'!M32</f>
        <v>0</v>
      </c>
      <c r="AW88" s="126">
        <f>'SO1 - Etapa I. - páteřní ...'!M33</f>
        <v>0</v>
      </c>
      <c r="AX88" s="126">
        <f>'SO1 - Etapa I. - páteřní ...'!M34</f>
        <v>0</v>
      </c>
      <c r="AY88" s="126">
        <f>'SO1 - Etapa I. - páteřní ...'!M35</f>
        <v>0</v>
      </c>
      <c r="AZ88" s="126">
        <f>'SO1 - Etapa I. - páteřní ...'!H32</f>
        <v>0</v>
      </c>
      <c r="BA88" s="126">
        <f>'SO1 - Etapa I. - páteřní ...'!H33</f>
        <v>0</v>
      </c>
      <c r="BB88" s="126">
        <f>'SO1 - Etapa I. - páteřní ...'!H34</f>
        <v>0</v>
      </c>
      <c r="BC88" s="126">
        <f>'SO1 - Etapa I. - páteřní ...'!H35</f>
        <v>0</v>
      </c>
      <c r="BD88" s="128">
        <f>'SO1 - Etapa I. - páteřní ...'!H36</f>
        <v>0</v>
      </c>
      <c r="BT88" s="129" t="s">
        <v>84</v>
      </c>
      <c r="BV88" s="129" t="s">
        <v>78</v>
      </c>
      <c r="BW88" s="129" t="s">
        <v>85</v>
      </c>
      <c r="BX88" s="129" t="s">
        <v>79</v>
      </c>
    </row>
    <row r="89" s="5" customFormat="1" ht="16.5" customHeight="1">
      <c r="A89" s="118" t="s">
        <v>81</v>
      </c>
      <c r="B89" s="119"/>
      <c r="C89" s="120"/>
      <c r="D89" s="121" t="s">
        <v>86</v>
      </c>
      <c r="E89" s="121"/>
      <c r="F89" s="121"/>
      <c r="G89" s="121"/>
      <c r="H89" s="121"/>
      <c r="I89" s="122"/>
      <c r="J89" s="121" t="s">
        <v>87</v>
      </c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3">
        <f>'SO2 - Etapa II. - vedlejš...'!M30</f>
        <v>0</v>
      </c>
      <c r="AH89" s="122"/>
      <c r="AI89" s="122"/>
      <c r="AJ89" s="122"/>
      <c r="AK89" s="122"/>
      <c r="AL89" s="122"/>
      <c r="AM89" s="122"/>
      <c r="AN89" s="123">
        <f>SUM(AG89,AT89)</f>
        <v>0</v>
      </c>
      <c r="AO89" s="122"/>
      <c r="AP89" s="122"/>
      <c r="AQ89" s="124"/>
      <c r="AS89" s="130">
        <f>'SO2 - Etapa II. - vedlejš...'!M28</f>
        <v>0</v>
      </c>
      <c r="AT89" s="131">
        <f>ROUND(SUM(AV89:AW89),2)</f>
        <v>0</v>
      </c>
      <c r="AU89" s="132">
        <f>'SO2 - Etapa II. - vedlejš...'!W120</f>
        <v>0</v>
      </c>
      <c r="AV89" s="131">
        <f>'SO2 - Etapa II. - vedlejš...'!M32</f>
        <v>0</v>
      </c>
      <c r="AW89" s="131">
        <f>'SO2 - Etapa II. - vedlejš...'!M33</f>
        <v>0</v>
      </c>
      <c r="AX89" s="131">
        <f>'SO2 - Etapa II. - vedlejš...'!M34</f>
        <v>0</v>
      </c>
      <c r="AY89" s="131">
        <f>'SO2 - Etapa II. - vedlejš...'!M35</f>
        <v>0</v>
      </c>
      <c r="AZ89" s="131">
        <f>'SO2 - Etapa II. - vedlejš...'!H32</f>
        <v>0</v>
      </c>
      <c r="BA89" s="131">
        <f>'SO2 - Etapa II. - vedlejš...'!H33</f>
        <v>0</v>
      </c>
      <c r="BB89" s="131">
        <f>'SO2 - Etapa II. - vedlejš...'!H34</f>
        <v>0</v>
      </c>
      <c r="BC89" s="131">
        <f>'SO2 - Etapa II. - vedlejš...'!H35</f>
        <v>0</v>
      </c>
      <c r="BD89" s="133">
        <f>'SO2 - Etapa II. - vedlejš...'!H36</f>
        <v>0</v>
      </c>
      <c r="BT89" s="129" t="s">
        <v>84</v>
      </c>
      <c r="BV89" s="129" t="s">
        <v>78</v>
      </c>
      <c r="BW89" s="129" t="s">
        <v>88</v>
      </c>
      <c r="BX89" s="129" t="s">
        <v>79</v>
      </c>
    </row>
    <row r="90">
      <c r="B90" s="24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7"/>
    </row>
    <row r="91" s="1" customFormat="1" ht="30" customHeight="1">
      <c r="B91" s="44"/>
      <c r="C91" s="108" t="s">
        <v>89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111">
        <f>ROUND(SUM(AG92:AG95),2)</f>
        <v>0</v>
      </c>
      <c r="AH91" s="111"/>
      <c r="AI91" s="111"/>
      <c r="AJ91" s="111"/>
      <c r="AK91" s="111"/>
      <c r="AL91" s="111"/>
      <c r="AM91" s="111"/>
      <c r="AN91" s="111">
        <f>ROUND(SUM(AN92:AN95),2)</f>
        <v>0</v>
      </c>
      <c r="AO91" s="111"/>
      <c r="AP91" s="111"/>
      <c r="AQ91" s="46"/>
      <c r="AS91" s="104" t="s">
        <v>90</v>
      </c>
      <c r="AT91" s="105" t="s">
        <v>91</v>
      </c>
      <c r="AU91" s="105" t="s">
        <v>40</v>
      </c>
      <c r="AV91" s="106" t="s">
        <v>63</v>
      </c>
    </row>
    <row r="92" s="1" customFormat="1" ht="19.92" customHeight="1">
      <c r="B92" s="44"/>
      <c r="C92" s="45"/>
      <c r="D92" s="134" t="s">
        <v>92</v>
      </c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135">
        <f>ROUND(AG87*AS92,2)</f>
        <v>0</v>
      </c>
      <c r="AH92" s="136"/>
      <c r="AI92" s="136"/>
      <c r="AJ92" s="136"/>
      <c r="AK92" s="136"/>
      <c r="AL92" s="136"/>
      <c r="AM92" s="136"/>
      <c r="AN92" s="136">
        <f>ROUND(AG92+AV92,2)</f>
        <v>0</v>
      </c>
      <c r="AO92" s="136"/>
      <c r="AP92" s="136"/>
      <c r="AQ92" s="46"/>
      <c r="AS92" s="137">
        <v>0</v>
      </c>
      <c r="AT92" s="138" t="s">
        <v>93</v>
      </c>
      <c r="AU92" s="138" t="s">
        <v>41</v>
      </c>
      <c r="AV92" s="139">
        <f>ROUND(IF(AU92="základní",AG92*L31,IF(AU92="snížená",AG92*L32,0)),2)</f>
        <v>0</v>
      </c>
      <c r="BV92" s="20" t="s">
        <v>94</v>
      </c>
      <c r="BY92" s="140">
        <f>IF(AU92="základní",AV92,0)</f>
        <v>0</v>
      </c>
      <c r="BZ92" s="140">
        <f>IF(AU92="snížená",AV92,0)</f>
        <v>0</v>
      </c>
      <c r="CA92" s="140">
        <v>0</v>
      </c>
      <c r="CB92" s="140">
        <v>0</v>
      </c>
      <c r="CC92" s="140">
        <v>0</v>
      </c>
      <c r="CD92" s="140">
        <f>IF(AU92="základní",AG92,0)</f>
        <v>0</v>
      </c>
      <c r="CE92" s="140">
        <f>IF(AU92="snížená",AG92,0)</f>
        <v>0</v>
      </c>
      <c r="CF92" s="140">
        <f>IF(AU92="zákl. přenesená",AG92,0)</f>
        <v>0</v>
      </c>
      <c r="CG92" s="140">
        <f>IF(AU92="sníž. přenesená",AG92,0)</f>
        <v>0</v>
      </c>
      <c r="CH92" s="140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>x</v>
      </c>
    </row>
    <row r="93" s="1" customFormat="1" ht="19.92" customHeight="1">
      <c r="B93" s="44"/>
      <c r="C93" s="45"/>
      <c r="D93" s="141" t="s">
        <v>95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45"/>
      <c r="AD93" s="45"/>
      <c r="AE93" s="45"/>
      <c r="AF93" s="45"/>
      <c r="AG93" s="135">
        <f>AG87*AS93</f>
        <v>0</v>
      </c>
      <c r="AH93" s="136"/>
      <c r="AI93" s="136"/>
      <c r="AJ93" s="136"/>
      <c r="AK93" s="136"/>
      <c r="AL93" s="136"/>
      <c r="AM93" s="136"/>
      <c r="AN93" s="136">
        <f>AG93+AV93</f>
        <v>0</v>
      </c>
      <c r="AO93" s="136"/>
      <c r="AP93" s="136"/>
      <c r="AQ93" s="46"/>
      <c r="AS93" s="142">
        <v>0</v>
      </c>
      <c r="AT93" s="143" t="s">
        <v>93</v>
      </c>
      <c r="AU93" s="143" t="s">
        <v>41</v>
      </c>
      <c r="AV93" s="144">
        <f>ROUND(IF(AU93="nulová",0,IF(OR(AU93="základní",AU93="zákl. přenesená"),AG93*L31,AG93*L32)),2)</f>
        <v>0</v>
      </c>
      <c r="BV93" s="20" t="s">
        <v>96</v>
      </c>
      <c r="BY93" s="140">
        <f>IF(AU93="základní",AV93,0)</f>
        <v>0</v>
      </c>
      <c r="BZ93" s="140">
        <f>IF(AU93="snížená",AV93,0)</f>
        <v>0</v>
      </c>
      <c r="CA93" s="140">
        <f>IF(AU93="zákl. přenesená",AV93,0)</f>
        <v>0</v>
      </c>
      <c r="CB93" s="140">
        <f>IF(AU93="sníž. přenesená",AV93,0)</f>
        <v>0</v>
      </c>
      <c r="CC93" s="140">
        <f>IF(AU93="nulová",AV93,0)</f>
        <v>0</v>
      </c>
      <c r="CD93" s="140">
        <f>IF(AU93="základní",AG93,0)</f>
        <v>0</v>
      </c>
      <c r="CE93" s="140">
        <f>IF(AU93="snížená",AG93,0)</f>
        <v>0</v>
      </c>
      <c r="CF93" s="140">
        <f>IF(AU93="zákl. přenesená",AG93,0)</f>
        <v>0</v>
      </c>
      <c r="CG93" s="140">
        <f>IF(AU93="sníž. přenesená",AG93,0)</f>
        <v>0</v>
      </c>
      <c r="CH93" s="140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="1" customFormat="1" ht="19.92" customHeight="1">
      <c r="B94" s="44"/>
      <c r="C94" s="45"/>
      <c r="D94" s="141" t="s">
        <v>95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45"/>
      <c r="AD94" s="45"/>
      <c r="AE94" s="45"/>
      <c r="AF94" s="45"/>
      <c r="AG94" s="135">
        <f>AG87*AS94</f>
        <v>0</v>
      </c>
      <c r="AH94" s="136"/>
      <c r="AI94" s="136"/>
      <c r="AJ94" s="136"/>
      <c r="AK94" s="136"/>
      <c r="AL94" s="136"/>
      <c r="AM94" s="136"/>
      <c r="AN94" s="136">
        <f>AG94+AV94</f>
        <v>0</v>
      </c>
      <c r="AO94" s="136"/>
      <c r="AP94" s="136"/>
      <c r="AQ94" s="46"/>
      <c r="AS94" s="142">
        <v>0</v>
      </c>
      <c r="AT94" s="143" t="s">
        <v>93</v>
      </c>
      <c r="AU94" s="143" t="s">
        <v>41</v>
      </c>
      <c r="AV94" s="144">
        <f>ROUND(IF(AU94="nulová",0,IF(OR(AU94="základní",AU94="zákl. přenesená"),AG94*L31,AG94*L32)),2)</f>
        <v>0</v>
      </c>
      <c r="BV94" s="20" t="s">
        <v>96</v>
      </c>
      <c r="BY94" s="140">
        <f>IF(AU94="základní",AV94,0)</f>
        <v>0</v>
      </c>
      <c r="BZ94" s="140">
        <f>IF(AU94="snížená",AV94,0)</f>
        <v>0</v>
      </c>
      <c r="CA94" s="140">
        <f>IF(AU94="zákl. přenesená",AV94,0)</f>
        <v>0</v>
      </c>
      <c r="CB94" s="140">
        <f>IF(AU94="sníž. přenesená",AV94,0)</f>
        <v>0</v>
      </c>
      <c r="CC94" s="140">
        <f>IF(AU94="nulová",AV94,0)</f>
        <v>0</v>
      </c>
      <c r="CD94" s="140">
        <f>IF(AU94="základní",AG94,0)</f>
        <v>0</v>
      </c>
      <c r="CE94" s="140">
        <f>IF(AU94="snížená",AG94,0)</f>
        <v>0</v>
      </c>
      <c r="CF94" s="140">
        <f>IF(AU94="zákl. přenesená",AG94,0)</f>
        <v>0</v>
      </c>
      <c r="CG94" s="140">
        <f>IF(AU94="sníž. přenesená",AG94,0)</f>
        <v>0</v>
      </c>
      <c r="CH94" s="140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="1" customFormat="1" ht="19.92" customHeight="1">
      <c r="B95" s="44"/>
      <c r="C95" s="45"/>
      <c r="D95" s="141" t="s">
        <v>95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45"/>
      <c r="AD95" s="45"/>
      <c r="AE95" s="45"/>
      <c r="AF95" s="45"/>
      <c r="AG95" s="135">
        <f>AG87*AS95</f>
        <v>0</v>
      </c>
      <c r="AH95" s="136"/>
      <c r="AI95" s="136"/>
      <c r="AJ95" s="136"/>
      <c r="AK95" s="136"/>
      <c r="AL95" s="136"/>
      <c r="AM95" s="136"/>
      <c r="AN95" s="136">
        <f>AG95+AV95</f>
        <v>0</v>
      </c>
      <c r="AO95" s="136"/>
      <c r="AP95" s="136"/>
      <c r="AQ95" s="46"/>
      <c r="AS95" s="145">
        <v>0</v>
      </c>
      <c r="AT95" s="146" t="s">
        <v>93</v>
      </c>
      <c r="AU95" s="146" t="s">
        <v>41</v>
      </c>
      <c r="AV95" s="147">
        <f>ROUND(IF(AU95="nulová",0,IF(OR(AU95="základní",AU95="zákl. přenesená"),AG95*L31,AG95*L32)),2)</f>
        <v>0</v>
      </c>
      <c r="BV95" s="20" t="s">
        <v>96</v>
      </c>
      <c r="BY95" s="140">
        <f>IF(AU95="základní",AV95,0)</f>
        <v>0</v>
      </c>
      <c r="BZ95" s="140">
        <f>IF(AU95="snížená",AV95,0)</f>
        <v>0</v>
      </c>
      <c r="CA95" s="140">
        <f>IF(AU95="zákl. přenesená",AV95,0)</f>
        <v>0</v>
      </c>
      <c r="CB95" s="140">
        <f>IF(AU95="sníž. přenesená",AV95,0)</f>
        <v>0</v>
      </c>
      <c r="CC95" s="140">
        <f>IF(AU95="nulová",AV95,0)</f>
        <v>0</v>
      </c>
      <c r="CD95" s="140">
        <f>IF(AU95="základní",AG95,0)</f>
        <v>0</v>
      </c>
      <c r="CE95" s="140">
        <f>IF(AU95="snížená",AG95,0)</f>
        <v>0</v>
      </c>
      <c r="CF95" s="140">
        <f>IF(AU95="zákl. přenesená",AG95,0)</f>
        <v>0</v>
      </c>
      <c r="CG95" s="140">
        <f>IF(AU95="sníž. přenesená",AG95,0)</f>
        <v>0</v>
      </c>
      <c r="CH95" s="140">
        <f>IF(AU95="nulová",AG95,0)</f>
        <v>0</v>
      </c>
      <c r="CI95" s="20">
        <f>IF(AU95="základní",1,IF(AU95="snížená",2,IF(AU95="zákl. přenesená",4,IF(AU95="sníž. přenesená",5,3))))</f>
        <v>1</v>
      </c>
      <c r="CJ95" s="20">
        <f>IF(AT95="stavební čast",1,IF(8895="investiční čast",2,3))</f>
        <v>1</v>
      </c>
      <c r="CK95" s="20" t="str">
        <f>IF(D95="Vyplň vlastní","","x")</f>
        <v/>
      </c>
    </row>
    <row r="96" s="1" customFormat="1" ht="10.8" customHeight="1"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6"/>
    </row>
    <row r="97" s="1" customFormat="1" ht="30" customHeight="1">
      <c r="B97" s="44"/>
      <c r="C97" s="148" t="s">
        <v>97</v>
      </c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50">
        <f>ROUND(AG87+AG91,2)</f>
        <v>0</v>
      </c>
      <c r="AH97" s="150"/>
      <c r="AI97" s="150"/>
      <c r="AJ97" s="150"/>
      <c r="AK97" s="150"/>
      <c r="AL97" s="150"/>
      <c r="AM97" s="150"/>
      <c r="AN97" s="150">
        <f>AN87+AN91</f>
        <v>0</v>
      </c>
      <c r="AO97" s="150"/>
      <c r="AP97" s="150"/>
      <c r="AQ97" s="46"/>
    </row>
    <row r="98" s="1" customFormat="1" ht="6.96" customHeight="1">
      <c r="B98" s="7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5"/>
    </row>
  </sheetData>
  <sheetProtection sheet="1" formatColumns="0" formatRows="0" objects="1" scenarios="1" spinCount="10" saltValue="qRel4PLFa6xOmvx4kYyBrob7IL46US5VqBoQrAF+85VchLBkRgjf6PMxKJJfn5vMfo9UdRWgYhVGQ2Zwrx1MRQ==" hashValue="q95gHuGYTBfXx+hO80Yn4VBWWjlAtRW3YhizGBotRr3NxfL+aOB+amp9VkXW6KufqGzl/qqC0mls4J2z5wS1Bg==" algorithmName="SHA-512" password="CC35"/>
  <mergeCells count="6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D95:AB95"/>
    <mergeCell ref="AG95:AM95"/>
    <mergeCell ref="AN95:AP95"/>
    <mergeCell ref="AG87:AM87"/>
    <mergeCell ref="AN87:AP87"/>
    <mergeCell ref="AG91:AM91"/>
    <mergeCell ref="AN91:AP91"/>
    <mergeCell ref="AG97:AM97"/>
    <mergeCell ref="AN97:AP97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1 - Etapa I. - páteřní ...'!C2" display="/"/>
    <hyperlink ref="A89" location="'SO2 - Etapa II. - vedlejš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98</v>
      </c>
      <c r="G1" s="13"/>
      <c r="H1" s="152" t="s">
        <v>99</v>
      </c>
      <c r="I1" s="152"/>
      <c r="J1" s="152"/>
      <c r="K1" s="152"/>
      <c r="L1" s="13" t="s">
        <v>100</v>
      </c>
      <c r="M1" s="11"/>
      <c r="N1" s="11"/>
      <c r="O1" s="12" t="s">
        <v>101</v>
      </c>
      <c r="P1" s="11"/>
      <c r="Q1" s="11"/>
      <c r="R1" s="11"/>
      <c r="S1" s="13" t="s">
        <v>102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85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103</v>
      </c>
    </row>
    <row r="4" ht="36.96" customHeight="1">
      <c r="B4" s="24"/>
      <c r="C4" s="25" t="s">
        <v>104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Mlatové cesty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105</v>
      </c>
      <c r="E7" s="45"/>
      <c r="F7" s="34" t="s">
        <v>106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20. 8. 2018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tr">
        <f>IF('Rekapitulace stavby'!AN10="","",'Rekapitulace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IF('Rekapitulace stavby'!E11="","",'Rekapitulace stavby'!E11)</f>
        <v xml:space="preserve"> 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tr">
        <f>IF('Rekapitulace stavby'!AN11="","",'Rekapitulace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107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92</v>
      </c>
      <c r="E28" s="45"/>
      <c r="F28" s="45"/>
      <c r="G28" s="45"/>
      <c r="H28" s="45"/>
      <c r="I28" s="45"/>
      <c r="J28" s="45"/>
      <c r="K28" s="45"/>
      <c r="L28" s="45"/>
      <c r="M28" s="43">
        <f>N95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39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40</v>
      </c>
      <c r="E32" s="52" t="s">
        <v>41</v>
      </c>
      <c r="F32" s="53">
        <v>0.20999999999999999</v>
      </c>
      <c r="G32" s="159" t="s">
        <v>42</v>
      </c>
      <c r="H32" s="160">
        <f>(SUM(BE95:BE102)+SUM(BE120:BE147))</f>
        <v>0</v>
      </c>
      <c r="I32" s="45"/>
      <c r="J32" s="45"/>
      <c r="K32" s="45"/>
      <c r="L32" s="45"/>
      <c r="M32" s="160">
        <f>ROUND((SUM(BE95:BE102)+SUM(BE120:BE147)),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43</v>
      </c>
      <c r="F33" s="53">
        <v>0.14999999999999999</v>
      </c>
      <c r="G33" s="159" t="s">
        <v>42</v>
      </c>
      <c r="H33" s="160">
        <f>(SUM(BF95:BF102)+SUM(BF120:BF147))</f>
        <v>0</v>
      </c>
      <c r="I33" s="45"/>
      <c r="J33" s="45"/>
      <c r="K33" s="45"/>
      <c r="L33" s="45"/>
      <c r="M33" s="160">
        <f>ROUND((SUM(BF95:BF102)+SUM(BF120:BF147)),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44</v>
      </c>
      <c r="F34" s="53">
        <v>0.20999999999999999</v>
      </c>
      <c r="G34" s="159" t="s">
        <v>42</v>
      </c>
      <c r="H34" s="160">
        <f>(SUM(BG95:BG102)+SUM(BG120:BG147))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45</v>
      </c>
      <c r="F35" s="53">
        <v>0.14999999999999999</v>
      </c>
      <c r="G35" s="159" t="s">
        <v>42</v>
      </c>
      <c r="H35" s="160">
        <f>(SUM(BH95:BH102)+SUM(BH120:BH147))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46</v>
      </c>
      <c r="F36" s="53">
        <v>0</v>
      </c>
      <c r="G36" s="159" t="s">
        <v>42</v>
      </c>
      <c r="H36" s="160">
        <f>(SUM(BI95:BI102)+SUM(BI120:BI147))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47</v>
      </c>
      <c r="E38" s="101"/>
      <c r="F38" s="101"/>
      <c r="G38" s="162" t="s">
        <v>48</v>
      </c>
      <c r="H38" s="163" t="s">
        <v>49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50</v>
      </c>
      <c r="E50" s="65"/>
      <c r="F50" s="65"/>
      <c r="G50" s="65"/>
      <c r="H50" s="66"/>
      <c r="I50" s="45"/>
      <c r="J50" s="64" t="s">
        <v>51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52</v>
      </c>
      <c r="E59" s="70"/>
      <c r="F59" s="70"/>
      <c r="G59" s="71" t="s">
        <v>53</v>
      </c>
      <c r="H59" s="72"/>
      <c r="I59" s="45"/>
      <c r="J59" s="69" t="s">
        <v>52</v>
      </c>
      <c r="K59" s="70"/>
      <c r="L59" s="70"/>
      <c r="M59" s="70"/>
      <c r="N59" s="71" t="s">
        <v>53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54</v>
      </c>
      <c r="E61" s="65"/>
      <c r="F61" s="65"/>
      <c r="G61" s="65"/>
      <c r="H61" s="66"/>
      <c r="I61" s="45"/>
      <c r="J61" s="64" t="s">
        <v>55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52</v>
      </c>
      <c r="E70" s="70"/>
      <c r="F70" s="70"/>
      <c r="G70" s="71" t="s">
        <v>53</v>
      </c>
      <c r="H70" s="72"/>
      <c r="I70" s="45"/>
      <c r="J70" s="69" t="s">
        <v>52</v>
      </c>
      <c r="K70" s="70"/>
      <c r="L70" s="70"/>
      <c r="M70" s="70"/>
      <c r="N70" s="71" t="s">
        <v>53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108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Mlatové cesty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105</v>
      </c>
      <c r="D79" s="45"/>
      <c r="E79" s="45"/>
      <c r="F79" s="85" t="str">
        <f>F7</f>
        <v>SO1 - Etapa I. - páteřní cesty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20. 8. 2018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 xml:space="preserve"> 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35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109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110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111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N120</f>
        <v>0</v>
      </c>
      <c r="O88" s="172"/>
      <c r="P88" s="172"/>
      <c r="Q88" s="172"/>
      <c r="R88" s="46"/>
      <c r="T88" s="169"/>
      <c r="U88" s="169"/>
      <c r="AU88" s="20" t="s">
        <v>112</v>
      </c>
    </row>
    <row r="89" s="6" customFormat="1" ht="24.96" customHeight="1">
      <c r="B89" s="173"/>
      <c r="C89" s="174"/>
      <c r="D89" s="175" t="s">
        <v>113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N121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114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N122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115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N136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116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N140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117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N145</f>
        <v>0</v>
      </c>
      <c r="O93" s="180"/>
      <c r="P93" s="180"/>
      <c r="Q93" s="180"/>
      <c r="R93" s="181"/>
      <c r="T93" s="182"/>
      <c r="U93" s="182"/>
    </row>
    <row r="94" s="1" customFormat="1" ht="21.84" customHeight="1"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6"/>
      <c r="T94" s="169"/>
      <c r="U94" s="169"/>
    </row>
    <row r="95" s="1" customFormat="1" ht="29.28" customHeight="1">
      <c r="B95" s="44"/>
      <c r="C95" s="171" t="s">
        <v>118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172">
        <f>ROUND(N96+N97+N98+N99+N100+N101,2)</f>
        <v>0</v>
      </c>
      <c r="O95" s="183"/>
      <c r="P95" s="183"/>
      <c r="Q95" s="183"/>
      <c r="R95" s="46"/>
      <c r="T95" s="184"/>
      <c r="U95" s="185" t="s">
        <v>40</v>
      </c>
    </row>
    <row r="96" s="1" customFormat="1" ht="18" customHeight="1">
      <c r="B96" s="44"/>
      <c r="C96" s="45"/>
      <c r="D96" s="141" t="s">
        <v>119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41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120</v>
      </c>
      <c r="AZ96" s="186"/>
      <c r="BA96" s="186"/>
      <c r="BB96" s="186"/>
      <c r="BC96" s="186"/>
      <c r="BD96" s="186"/>
      <c r="BE96" s="190">
        <f>IF(U96="základní",N96,0)</f>
        <v>0</v>
      </c>
      <c r="BF96" s="190">
        <f>IF(U96="snížená",N96,0)</f>
        <v>0</v>
      </c>
      <c r="BG96" s="190">
        <f>IF(U96="zákl. přenesená",N96,0)</f>
        <v>0</v>
      </c>
      <c r="BH96" s="190">
        <f>IF(U96="sníž. přenesená",N96,0)</f>
        <v>0</v>
      </c>
      <c r="BI96" s="190">
        <f>IF(U96="nulová",N96,0)</f>
        <v>0</v>
      </c>
      <c r="BJ96" s="189" t="s">
        <v>84</v>
      </c>
      <c r="BK96" s="186"/>
      <c r="BL96" s="186"/>
      <c r="BM96" s="186"/>
    </row>
    <row r="97" s="1" customFormat="1" ht="18" customHeight="1">
      <c r="B97" s="44"/>
      <c r="C97" s="45"/>
      <c r="D97" s="141" t="s">
        <v>121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41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120</v>
      </c>
      <c r="AZ97" s="186"/>
      <c r="BA97" s="186"/>
      <c r="BB97" s="186"/>
      <c r="BC97" s="186"/>
      <c r="BD97" s="186"/>
      <c r="BE97" s="190">
        <f>IF(U97="základní",N97,0)</f>
        <v>0</v>
      </c>
      <c r="BF97" s="190">
        <f>IF(U97="snížená",N97,0)</f>
        <v>0</v>
      </c>
      <c r="BG97" s="190">
        <f>IF(U97="zákl. přenesená",N97,0)</f>
        <v>0</v>
      </c>
      <c r="BH97" s="190">
        <f>IF(U97="sníž. přenesená",N97,0)</f>
        <v>0</v>
      </c>
      <c r="BI97" s="190">
        <f>IF(U97="nulová",N97,0)</f>
        <v>0</v>
      </c>
      <c r="BJ97" s="189" t="s">
        <v>84</v>
      </c>
      <c r="BK97" s="186"/>
      <c r="BL97" s="186"/>
      <c r="BM97" s="186"/>
    </row>
    <row r="98" s="1" customFormat="1" ht="18" customHeight="1">
      <c r="B98" s="44"/>
      <c r="C98" s="45"/>
      <c r="D98" s="141" t="s">
        <v>122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87"/>
      <c r="U98" s="188" t="s">
        <v>41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120</v>
      </c>
      <c r="AZ98" s="186"/>
      <c r="BA98" s="186"/>
      <c r="BB98" s="186"/>
      <c r="BC98" s="186"/>
      <c r="BD98" s="186"/>
      <c r="BE98" s="190">
        <f>IF(U98="základní",N98,0)</f>
        <v>0</v>
      </c>
      <c r="BF98" s="190">
        <f>IF(U98="snížená",N98,0)</f>
        <v>0</v>
      </c>
      <c r="BG98" s="190">
        <f>IF(U98="zákl. přenesená",N98,0)</f>
        <v>0</v>
      </c>
      <c r="BH98" s="190">
        <f>IF(U98="sníž. přenesená",N98,0)</f>
        <v>0</v>
      </c>
      <c r="BI98" s="190">
        <f>IF(U98="nulová",N98,0)</f>
        <v>0</v>
      </c>
      <c r="BJ98" s="189" t="s">
        <v>84</v>
      </c>
      <c r="BK98" s="186"/>
      <c r="BL98" s="186"/>
      <c r="BM98" s="186"/>
    </row>
    <row r="99" s="1" customFormat="1" ht="18" customHeight="1">
      <c r="B99" s="44"/>
      <c r="C99" s="45"/>
      <c r="D99" s="141" t="s">
        <v>123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6"/>
      <c r="T99" s="187"/>
      <c r="U99" s="188" t="s">
        <v>41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120</v>
      </c>
      <c r="AZ99" s="186"/>
      <c r="BA99" s="186"/>
      <c r="BB99" s="186"/>
      <c r="BC99" s="186"/>
      <c r="BD99" s="186"/>
      <c r="BE99" s="190">
        <f>IF(U99="základní",N99,0)</f>
        <v>0</v>
      </c>
      <c r="BF99" s="190">
        <f>IF(U99="snížená",N99,0)</f>
        <v>0</v>
      </c>
      <c r="BG99" s="190">
        <f>IF(U99="zákl. přenesená",N99,0)</f>
        <v>0</v>
      </c>
      <c r="BH99" s="190">
        <f>IF(U99="sníž. přenesená",N99,0)</f>
        <v>0</v>
      </c>
      <c r="BI99" s="190">
        <f>IF(U99="nulová",N99,0)</f>
        <v>0</v>
      </c>
      <c r="BJ99" s="189" t="s">
        <v>84</v>
      </c>
      <c r="BK99" s="186"/>
      <c r="BL99" s="186"/>
      <c r="BM99" s="186"/>
    </row>
    <row r="100" s="1" customFormat="1" ht="18" customHeight="1">
      <c r="B100" s="44"/>
      <c r="C100" s="45"/>
      <c r="D100" s="141" t="s">
        <v>124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6"/>
      <c r="T100" s="187"/>
      <c r="U100" s="188" t="s">
        <v>41</v>
      </c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9" t="s">
        <v>120</v>
      </c>
      <c r="AZ100" s="186"/>
      <c r="BA100" s="186"/>
      <c r="BB100" s="186"/>
      <c r="BC100" s="186"/>
      <c r="BD100" s="186"/>
      <c r="BE100" s="190">
        <f>IF(U100="základní",N100,0)</f>
        <v>0</v>
      </c>
      <c r="BF100" s="190">
        <f>IF(U100="snížená",N100,0)</f>
        <v>0</v>
      </c>
      <c r="BG100" s="190">
        <f>IF(U100="zákl. přenesená",N100,0)</f>
        <v>0</v>
      </c>
      <c r="BH100" s="190">
        <f>IF(U100="sníž. přenesená",N100,0)</f>
        <v>0</v>
      </c>
      <c r="BI100" s="190">
        <f>IF(U100="nulová",N100,0)</f>
        <v>0</v>
      </c>
      <c r="BJ100" s="189" t="s">
        <v>84</v>
      </c>
      <c r="BK100" s="186"/>
      <c r="BL100" s="186"/>
      <c r="BM100" s="186"/>
    </row>
    <row r="101" s="1" customFormat="1" ht="18" customHeight="1">
      <c r="B101" s="44"/>
      <c r="C101" s="45"/>
      <c r="D101" s="134" t="s">
        <v>125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6"/>
      <c r="T101" s="191"/>
      <c r="U101" s="192" t="s">
        <v>41</v>
      </c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9" t="s">
        <v>126</v>
      </c>
      <c r="AZ101" s="186"/>
      <c r="BA101" s="186"/>
      <c r="BB101" s="186"/>
      <c r="BC101" s="186"/>
      <c r="BD101" s="186"/>
      <c r="BE101" s="190">
        <f>IF(U101="základní",N101,0)</f>
        <v>0</v>
      </c>
      <c r="BF101" s="190">
        <f>IF(U101="snížená",N101,0)</f>
        <v>0</v>
      </c>
      <c r="BG101" s="190">
        <f>IF(U101="zákl. přenesená",N101,0)</f>
        <v>0</v>
      </c>
      <c r="BH101" s="190">
        <f>IF(U101="sníž. přenesená",N101,0)</f>
        <v>0</v>
      </c>
      <c r="BI101" s="190">
        <f>IF(U101="nulová",N101,0)</f>
        <v>0</v>
      </c>
      <c r="BJ101" s="189" t="s">
        <v>84</v>
      </c>
      <c r="BK101" s="186"/>
      <c r="BL101" s="186"/>
      <c r="BM101" s="186"/>
    </row>
    <row r="102" s="1" customForma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  <c r="T102" s="169"/>
      <c r="U102" s="169"/>
    </row>
    <row r="103" s="1" customFormat="1" ht="29.28" customHeight="1">
      <c r="B103" s="44"/>
      <c r="C103" s="148" t="s">
        <v>97</v>
      </c>
      <c r="D103" s="149"/>
      <c r="E103" s="149"/>
      <c r="F103" s="149"/>
      <c r="G103" s="149"/>
      <c r="H103" s="149"/>
      <c r="I103" s="149"/>
      <c r="J103" s="149"/>
      <c r="K103" s="149"/>
      <c r="L103" s="150">
        <f>ROUND(SUM(N88+N95),2)</f>
        <v>0</v>
      </c>
      <c r="M103" s="150"/>
      <c r="N103" s="150"/>
      <c r="O103" s="150"/>
      <c r="P103" s="150"/>
      <c r="Q103" s="150"/>
      <c r="R103" s="46"/>
      <c r="T103" s="169"/>
      <c r="U103" s="169"/>
    </row>
    <row r="104" s="1" customFormat="1" ht="6.96" customHeight="1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5"/>
      <c r="T104" s="169"/>
      <c r="U104" s="169"/>
    </row>
    <row r="108" s="1" customFormat="1" ht="6.96" customHeight="1">
      <c r="B108" s="7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8"/>
    </row>
    <row r="109" s="1" customFormat="1" ht="36.96" customHeight="1">
      <c r="B109" s="44"/>
      <c r="C109" s="25" t="s">
        <v>127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30" customHeight="1">
      <c r="B111" s="44"/>
      <c r="C111" s="36" t="s">
        <v>19</v>
      </c>
      <c r="D111" s="45"/>
      <c r="E111" s="45"/>
      <c r="F111" s="153" t="str">
        <f>F6</f>
        <v>Mlatové cesty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45"/>
      <c r="R111" s="46"/>
    </row>
    <row r="112" s="1" customFormat="1" ht="36.96" customHeight="1">
      <c r="B112" s="44"/>
      <c r="C112" s="83" t="s">
        <v>105</v>
      </c>
      <c r="D112" s="45"/>
      <c r="E112" s="45"/>
      <c r="F112" s="85" t="str">
        <f>F7</f>
        <v>SO1 - Etapa I. - páteřní cesty</v>
      </c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18" customHeight="1">
      <c r="B114" s="44"/>
      <c r="C114" s="36" t="s">
        <v>24</v>
      </c>
      <c r="D114" s="45"/>
      <c r="E114" s="45"/>
      <c r="F114" s="31" t="str">
        <f>F9</f>
        <v xml:space="preserve"> </v>
      </c>
      <c r="G114" s="45"/>
      <c r="H114" s="45"/>
      <c r="I114" s="45"/>
      <c r="J114" s="45"/>
      <c r="K114" s="36" t="s">
        <v>26</v>
      </c>
      <c r="L114" s="45"/>
      <c r="M114" s="88" t="str">
        <f>IF(O9="","",O9)</f>
        <v>20. 8. 2018</v>
      </c>
      <c r="N114" s="88"/>
      <c r="O114" s="88"/>
      <c r="P114" s="88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>
      <c r="B116" s="44"/>
      <c r="C116" s="36" t="s">
        <v>28</v>
      </c>
      <c r="D116" s="45"/>
      <c r="E116" s="45"/>
      <c r="F116" s="31" t="str">
        <f>E12</f>
        <v xml:space="preserve"> </v>
      </c>
      <c r="G116" s="45"/>
      <c r="H116" s="45"/>
      <c r="I116" s="45"/>
      <c r="J116" s="45"/>
      <c r="K116" s="36" t="s">
        <v>33</v>
      </c>
      <c r="L116" s="45"/>
      <c r="M116" s="31" t="str">
        <f>E18</f>
        <v xml:space="preserve"> </v>
      </c>
      <c r="N116" s="31"/>
      <c r="O116" s="31"/>
      <c r="P116" s="31"/>
      <c r="Q116" s="31"/>
      <c r="R116" s="46"/>
    </row>
    <row r="117" s="1" customFormat="1" ht="14.4" customHeight="1">
      <c r="B117" s="44"/>
      <c r="C117" s="36" t="s">
        <v>31</v>
      </c>
      <c r="D117" s="45"/>
      <c r="E117" s="45"/>
      <c r="F117" s="31" t="str">
        <f>IF(E15="","",E15)</f>
        <v>Vyplň údaj</v>
      </c>
      <c r="G117" s="45"/>
      <c r="H117" s="45"/>
      <c r="I117" s="45"/>
      <c r="J117" s="45"/>
      <c r="K117" s="36" t="s">
        <v>35</v>
      </c>
      <c r="L117" s="45"/>
      <c r="M117" s="31" t="str">
        <f>E21</f>
        <v xml:space="preserve"> </v>
      </c>
      <c r="N117" s="31"/>
      <c r="O117" s="31"/>
      <c r="P117" s="31"/>
      <c r="Q117" s="31"/>
      <c r="R117" s="46"/>
    </row>
    <row r="118" s="1" customFormat="1" ht="10.32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8" customFormat="1" ht="29.28" customHeight="1">
      <c r="B119" s="193"/>
      <c r="C119" s="194" t="s">
        <v>128</v>
      </c>
      <c r="D119" s="195" t="s">
        <v>129</v>
      </c>
      <c r="E119" s="195" t="s">
        <v>58</v>
      </c>
      <c r="F119" s="195" t="s">
        <v>130</v>
      </c>
      <c r="G119" s="195"/>
      <c r="H119" s="195"/>
      <c r="I119" s="195"/>
      <c r="J119" s="195" t="s">
        <v>131</v>
      </c>
      <c r="K119" s="195" t="s">
        <v>132</v>
      </c>
      <c r="L119" s="195" t="s">
        <v>133</v>
      </c>
      <c r="M119" s="195"/>
      <c r="N119" s="195" t="s">
        <v>110</v>
      </c>
      <c r="O119" s="195"/>
      <c r="P119" s="195"/>
      <c r="Q119" s="196"/>
      <c r="R119" s="197"/>
      <c r="T119" s="104" t="s">
        <v>134</v>
      </c>
      <c r="U119" s="105" t="s">
        <v>40</v>
      </c>
      <c r="V119" s="105" t="s">
        <v>135</v>
      </c>
      <c r="W119" s="105" t="s">
        <v>136</v>
      </c>
      <c r="X119" s="105" t="s">
        <v>137</v>
      </c>
      <c r="Y119" s="105" t="s">
        <v>138</v>
      </c>
      <c r="Z119" s="105" t="s">
        <v>139</v>
      </c>
      <c r="AA119" s="106" t="s">
        <v>140</v>
      </c>
    </row>
    <row r="120" s="1" customFormat="1" ht="29.28" customHeight="1">
      <c r="B120" s="44"/>
      <c r="C120" s="108" t="s">
        <v>107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198">
        <f>BK120</f>
        <v>0</v>
      </c>
      <c r="O120" s="199"/>
      <c r="P120" s="199"/>
      <c r="Q120" s="199"/>
      <c r="R120" s="46"/>
      <c r="T120" s="107"/>
      <c r="U120" s="65"/>
      <c r="V120" s="65"/>
      <c r="W120" s="200">
        <f>W121+W148</f>
        <v>0</v>
      </c>
      <c r="X120" s="65"/>
      <c r="Y120" s="200">
        <f>Y121+Y148</f>
        <v>153.57711000000003</v>
      </c>
      <c r="Z120" s="65"/>
      <c r="AA120" s="201">
        <f>AA121+AA148</f>
        <v>0</v>
      </c>
      <c r="AT120" s="20" t="s">
        <v>75</v>
      </c>
      <c r="AU120" s="20" t="s">
        <v>112</v>
      </c>
      <c r="BK120" s="202">
        <f>BK121+BK148</f>
        <v>0</v>
      </c>
    </row>
    <row r="121" s="9" customFormat="1" ht="37.44" customHeight="1">
      <c r="B121" s="203"/>
      <c r="C121" s="204"/>
      <c r="D121" s="205" t="s">
        <v>113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6">
        <f>BK121</f>
        <v>0</v>
      </c>
      <c r="O121" s="176"/>
      <c r="P121" s="176"/>
      <c r="Q121" s="176"/>
      <c r="R121" s="207"/>
      <c r="T121" s="208"/>
      <c r="U121" s="204"/>
      <c r="V121" s="204"/>
      <c r="W121" s="209">
        <f>W122+W136+W140+W145</f>
        <v>0</v>
      </c>
      <c r="X121" s="204"/>
      <c r="Y121" s="209">
        <f>Y122+Y136+Y140+Y145</f>
        <v>153.57711000000003</v>
      </c>
      <c r="Z121" s="204"/>
      <c r="AA121" s="210">
        <f>AA122+AA136+AA140+AA145</f>
        <v>0</v>
      </c>
      <c r="AR121" s="211" t="s">
        <v>84</v>
      </c>
      <c r="AT121" s="212" t="s">
        <v>75</v>
      </c>
      <c r="AU121" s="212" t="s">
        <v>76</v>
      </c>
      <c r="AY121" s="211" t="s">
        <v>141</v>
      </c>
      <c r="BK121" s="213">
        <f>BK122+BK136+BK140+BK145</f>
        <v>0</v>
      </c>
    </row>
    <row r="122" s="9" customFormat="1" ht="19.92" customHeight="1">
      <c r="B122" s="203"/>
      <c r="C122" s="204"/>
      <c r="D122" s="214" t="s">
        <v>114</v>
      </c>
      <c r="E122" s="214"/>
      <c r="F122" s="214"/>
      <c r="G122" s="214"/>
      <c r="H122" s="214"/>
      <c r="I122" s="214"/>
      <c r="J122" s="214"/>
      <c r="K122" s="214"/>
      <c r="L122" s="214"/>
      <c r="M122" s="214"/>
      <c r="N122" s="215">
        <f>BK122</f>
        <v>0</v>
      </c>
      <c r="O122" s="216"/>
      <c r="P122" s="216"/>
      <c r="Q122" s="216"/>
      <c r="R122" s="207"/>
      <c r="T122" s="208"/>
      <c r="U122" s="204"/>
      <c r="V122" s="204"/>
      <c r="W122" s="209">
        <f>SUM(W123:W135)</f>
        <v>0</v>
      </c>
      <c r="X122" s="204"/>
      <c r="Y122" s="209">
        <f>SUM(Y123:Y135)</f>
        <v>11.35623</v>
      </c>
      <c r="Z122" s="204"/>
      <c r="AA122" s="210">
        <f>SUM(AA123:AA135)</f>
        <v>0</v>
      </c>
      <c r="AR122" s="211" t="s">
        <v>84</v>
      </c>
      <c r="AT122" s="212" t="s">
        <v>75</v>
      </c>
      <c r="AU122" s="212" t="s">
        <v>84</v>
      </c>
      <c r="AY122" s="211" t="s">
        <v>141</v>
      </c>
      <c r="BK122" s="213">
        <f>SUM(BK123:BK135)</f>
        <v>0</v>
      </c>
    </row>
    <row r="123" s="1" customFormat="1" ht="25.5" customHeight="1">
      <c r="B123" s="44"/>
      <c r="C123" s="217" t="s">
        <v>142</v>
      </c>
      <c r="D123" s="217" t="s">
        <v>143</v>
      </c>
      <c r="E123" s="218" t="s">
        <v>144</v>
      </c>
      <c r="F123" s="219" t="s">
        <v>145</v>
      </c>
      <c r="G123" s="219"/>
      <c r="H123" s="219"/>
      <c r="I123" s="219"/>
      <c r="J123" s="220" t="s">
        <v>146</v>
      </c>
      <c r="K123" s="221">
        <v>440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22</v>
      </c>
      <c r="U123" s="54" t="s">
        <v>41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147</v>
      </c>
      <c r="AT123" s="20" t="s">
        <v>143</v>
      </c>
      <c r="AU123" s="20" t="s">
        <v>103</v>
      </c>
      <c r="AY123" s="20" t="s">
        <v>141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84</v>
      </c>
      <c r="BK123" s="140">
        <f>ROUND(L123*K123,2)</f>
        <v>0</v>
      </c>
      <c r="BL123" s="20" t="s">
        <v>147</v>
      </c>
      <c r="BM123" s="20" t="s">
        <v>148</v>
      </c>
    </row>
    <row r="124" s="1" customFormat="1" ht="25.5" customHeight="1">
      <c r="B124" s="44"/>
      <c r="C124" s="217" t="s">
        <v>149</v>
      </c>
      <c r="D124" s="217" t="s">
        <v>143</v>
      </c>
      <c r="E124" s="218" t="s">
        <v>150</v>
      </c>
      <c r="F124" s="219" t="s">
        <v>151</v>
      </c>
      <c r="G124" s="219"/>
      <c r="H124" s="219"/>
      <c r="I124" s="219"/>
      <c r="J124" s="220" t="s">
        <v>146</v>
      </c>
      <c r="K124" s="221">
        <v>220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41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147</v>
      </c>
      <c r="AT124" s="20" t="s">
        <v>143</v>
      </c>
      <c r="AU124" s="20" t="s">
        <v>103</v>
      </c>
      <c r="AY124" s="20" t="s">
        <v>141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84</v>
      </c>
      <c r="BK124" s="140">
        <f>ROUND(L124*K124,2)</f>
        <v>0</v>
      </c>
      <c r="BL124" s="20" t="s">
        <v>147</v>
      </c>
      <c r="BM124" s="20" t="s">
        <v>152</v>
      </c>
    </row>
    <row r="125" s="1" customFormat="1" ht="25.5" customHeight="1">
      <c r="B125" s="44"/>
      <c r="C125" s="217" t="s">
        <v>153</v>
      </c>
      <c r="D125" s="217" t="s">
        <v>143</v>
      </c>
      <c r="E125" s="218" t="s">
        <v>154</v>
      </c>
      <c r="F125" s="219" t="s">
        <v>155</v>
      </c>
      <c r="G125" s="219"/>
      <c r="H125" s="219"/>
      <c r="I125" s="219"/>
      <c r="J125" s="220" t="s">
        <v>146</v>
      </c>
      <c r="K125" s="221">
        <v>408</v>
      </c>
      <c r="L125" s="222">
        <v>0</v>
      </c>
      <c r="M125" s="223"/>
      <c r="N125" s="224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41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147</v>
      </c>
      <c r="AT125" s="20" t="s">
        <v>143</v>
      </c>
      <c r="AU125" s="20" t="s">
        <v>103</v>
      </c>
      <c r="AY125" s="20" t="s">
        <v>141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84</v>
      </c>
      <c r="BK125" s="140">
        <f>ROUND(L125*K125,2)</f>
        <v>0</v>
      </c>
      <c r="BL125" s="20" t="s">
        <v>147</v>
      </c>
      <c r="BM125" s="20" t="s">
        <v>156</v>
      </c>
    </row>
    <row r="126" s="1" customFormat="1" ht="25.5" customHeight="1">
      <c r="B126" s="44"/>
      <c r="C126" s="217" t="s">
        <v>157</v>
      </c>
      <c r="D126" s="217" t="s">
        <v>143</v>
      </c>
      <c r="E126" s="218" t="s">
        <v>158</v>
      </c>
      <c r="F126" s="219" t="s">
        <v>159</v>
      </c>
      <c r="G126" s="219"/>
      <c r="H126" s="219"/>
      <c r="I126" s="219"/>
      <c r="J126" s="220" t="s">
        <v>146</v>
      </c>
      <c r="K126" s="221">
        <v>32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41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147</v>
      </c>
      <c r="AT126" s="20" t="s">
        <v>143</v>
      </c>
      <c r="AU126" s="20" t="s">
        <v>103</v>
      </c>
      <c r="AY126" s="20" t="s">
        <v>141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84</v>
      </c>
      <c r="BK126" s="140">
        <f>ROUND(L126*K126,2)</f>
        <v>0</v>
      </c>
      <c r="BL126" s="20" t="s">
        <v>147</v>
      </c>
      <c r="BM126" s="20" t="s">
        <v>160</v>
      </c>
    </row>
    <row r="127" s="1" customFormat="1" ht="25.5" customHeight="1">
      <c r="B127" s="44"/>
      <c r="C127" s="217" t="s">
        <v>161</v>
      </c>
      <c r="D127" s="217" t="s">
        <v>143</v>
      </c>
      <c r="E127" s="218" t="s">
        <v>162</v>
      </c>
      <c r="F127" s="219" t="s">
        <v>163</v>
      </c>
      <c r="G127" s="219"/>
      <c r="H127" s="219"/>
      <c r="I127" s="219"/>
      <c r="J127" s="220" t="s">
        <v>146</v>
      </c>
      <c r="K127" s="221">
        <v>408</v>
      </c>
      <c r="L127" s="222">
        <v>0</v>
      </c>
      <c r="M127" s="223"/>
      <c r="N127" s="224">
        <f>ROUND(L127*K127,2)</f>
        <v>0</v>
      </c>
      <c r="O127" s="224"/>
      <c r="P127" s="224"/>
      <c r="Q127" s="224"/>
      <c r="R127" s="46"/>
      <c r="T127" s="225" t="s">
        <v>22</v>
      </c>
      <c r="U127" s="54" t="s">
        <v>41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147</v>
      </c>
      <c r="AT127" s="20" t="s">
        <v>143</v>
      </c>
      <c r="AU127" s="20" t="s">
        <v>103</v>
      </c>
      <c r="AY127" s="20" t="s">
        <v>141</v>
      </c>
      <c r="BE127" s="140">
        <f>IF(U127="základní",N127,0)</f>
        <v>0</v>
      </c>
      <c r="BF127" s="140">
        <f>IF(U127="snížená",N127,0)</f>
        <v>0</v>
      </c>
      <c r="BG127" s="140">
        <f>IF(U127="zákl. přenesená",N127,0)</f>
        <v>0</v>
      </c>
      <c r="BH127" s="140">
        <f>IF(U127="sníž. přenesená",N127,0)</f>
        <v>0</v>
      </c>
      <c r="BI127" s="140">
        <f>IF(U127="nulová",N127,0)</f>
        <v>0</v>
      </c>
      <c r="BJ127" s="20" t="s">
        <v>84</v>
      </c>
      <c r="BK127" s="140">
        <f>ROUND(L127*K127,2)</f>
        <v>0</v>
      </c>
      <c r="BL127" s="20" t="s">
        <v>147</v>
      </c>
      <c r="BM127" s="20" t="s">
        <v>164</v>
      </c>
    </row>
    <row r="128" s="1" customFormat="1" ht="16.5" customHeight="1">
      <c r="B128" s="44"/>
      <c r="C128" s="217" t="s">
        <v>165</v>
      </c>
      <c r="D128" s="217" t="s">
        <v>143</v>
      </c>
      <c r="E128" s="218" t="s">
        <v>166</v>
      </c>
      <c r="F128" s="219" t="s">
        <v>167</v>
      </c>
      <c r="G128" s="219"/>
      <c r="H128" s="219"/>
      <c r="I128" s="219"/>
      <c r="J128" s="220" t="s">
        <v>146</v>
      </c>
      <c r="K128" s="221">
        <v>408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22</v>
      </c>
      <c r="U128" s="54" t="s">
        <v>41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147</v>
      </c>
      <c r="AT128" s="20" t="s">
        <v>143</v>
      </c>
      <c r="AU128" s="20" t="s">
        <v>103</v>
      </c>
      <c r="AY128" s="20" t="s">
        <v>141</v>
      </c>
      <c r="BE128" s="140">
        <f>IF(U128="základní",N128,0)</f>
        <v>0</v>
      </c>
      <c r="BF128" s="140">
        <f>IF(U128="snížená",N128,0)</f>
        <v>0</v>
      </c>
      <c r="BG128" s="140">
        <f>IF(U128="zákl. přenesená",N128,0)</f>
        <v>0</v>
      </c>
      <c r="BH128" s="140">
        <f>IF(U128="sníž. přenesená",N128,0)</f>
        <v>0</v>
      </c>
      <c r="BI128" s="140">
        <f>IF(U128="nulová",N128,0)</f>
        <v>0</v>
      </c>
      <c r="BJ128" s="20" t="s">
        <v>84</v>
      </c>
      <c r="BK128" s="140">
        <f>ROUND(L128*K128,2)</f>
        <v>0</v>
      </c>
      <c r="BL128" s="20" t="s">
        <v>147</v>
      </c>
      <c r="BM128" s="20" t="s">
        <v>168</v>
      </c>
    </row>
    <row r="129" s="1" customFormat="1" ht="25.5" customHeight="1">
      <c r="B129" s="44"/>
      <c r="C129" s="217" t="s">
        <v>169</v>
      </c>
      <c r="D129" s="217" t="s">
        <v>143</v>
      </c>
      <c r="E129" s="218" t="s">
        <v>170</v>
      </c>
      <c r="F129" s="219" t="s">
        <v>171</v>
      </c>
      <c r="G129" s="219"/>
      <c r="H129" s="219"/>
      <c r="I129" s="219"/>
      <c r="J129" s="220" t="s">
        <v>172</v>
      </c>
      <c r="K129" s="221">
        <v>734</v>
      </c>
      <c r="L129" s="222">
        <v>0</v>
      </c>
      <c r="M129" s="223"/>
      <c r="N129" s="224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41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147</v>
      </c>
      <c r="AT129" s="20" t="s">
        <v>143</v>
      </c>
      <c r="AU129" s="20" t="s">
        <v>103</v>
      </c>
      <c r="AY129" s="20" t="s">
        <v>141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84</v>
      </c>
      <c r="BK129" s="140">
        <f>ROUND(L129*K129,2)</f>
        <v>0</v>
      </c>
      <c r="BL129" s="20" t="s">
        <v>147</v>
      </c>
      <c r="BM129" s="20" t="s">
        <v>173</v>
      </c>
    </row>
    <row r="130" s="1" customFormat="1" ht="25.5" customHeight="1">
      <c r="B130" s="44"/>
      <c r="C130" s="217" t="s">
        <v>174</v>
      </c>
      <c r="D130" s="217" t="s">
        <v>143</v>
      </c>
      <c r="E130" s="218" t="s">
        <v>175</v>
      </c>
      <c r="F130" s="219" t="s">
        <v>176</v>
      </c>
      <c r="G130" s="219"/>
      <c r="H130" s="219"/>
      <c r="I130" s="219"/>
      <c r="J130" s="220" t="s">
        <v>146</v>
      </c>
      <c r="K130" s="221">
        <v>32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41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147</v>
      </c>
      <c r="AT130" s="20" t="s">
        <v>143</v>
      </c>
      <c r="AU130" s="20" t="s">
        <v>103</v>
      </c>
      <c r="AY130" s="20" t="s">
        <v>141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84</v>
      </c>
      <c r="BK130" s="140">
        <f>ROUND(L130*K130,2)</f>
        <v>0</v>
      </c>
      <c r="BL130" s="20" t="s">
        <v>147</v>
      </c>
      <c r="BM130" s="20" t="s">
        <v>177</v>
      </c>
    </row>
    <row r="131" s="1" customFormat="1" ht="38.25" customHeight="1">
      <c r="B131" s="44"/>
      <c r="C131" s="217" t="s">
        <v>84</v>
      </c>
      <c r="D131" s="217" t="s">
        <v>143</v>
      </c>
      <c r="E131" s="218" t="s">
        <v>178</v>
      </c>
      <c r="F131" s="219" t="s">
        <v>179</v>
      </c>
      <c r="G131" s="219"/>
      <c r="H131" s="219"/>
      <c r="I131" s="219"/>
      <c r="J131" s="220" t="s">
        <v>180</v>
      </c>
      <c r="K131" s="221">
        <v>1760</v>
      </c>
      <c r="L131" s="222">
        <v>0</v>
      </c>
      <c r="M131" s="223"/>
      <c r="N131" s="224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41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147</v>
      </c>
      <c r="AT131" s="20" t="s">
        <v>143</v>
      </c>
      <c r="AU131" s="20" t="s">
        <v>103</v>
      </c>
      <c r="AY131" s="20" t="s">
        <v>141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84</v>
      </c>
      <c r="BK131" s="140">
        <f>ROUND(L131*K131,2)</f>
        <v>0</v>
      </c>
      <c r="BL131" s="20" t="s">
        <v>147</v>
      </c>
      <c r="BM131" s="20" t="s">
        <v>181</v>
      </c>
    </row>
    <row r="132" s="1" customFormat="1" ht="38.25" customHeight="1">
      <c r="B132" s="44"/>
      <c r="C132" s="217" t="s">
        <v>10</v>
      </c>
      <c r="D132" s="217" t="s">
        <v>143</v>
      </c>
      <c r="E132" s="218" t="s">
        <v>182</v>
      </c>
      <c r="F132" s="219" t="s">
        <v>183</v>
      </c>
      <c r="G132" s="219"/>
      <c r="H132" s="219"/>
      <c r="I132" s="219"/>
      <c r="J132" s="220" t="s">
        <v>180</v>
      </c>
      <c r="K132" s="221">
        <v>1082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41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147</v>
      </c>
      <c r="AT132" s="20" t="s">
        <v>143</v>
      </c>
      <c r="AU132" s="20" t="s">
        <v>103</v>
      </c>
      <c r="AY132" s="20" t="s">
        <v>141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84</v>
      </c>
      <c r="BK132" s="140">
        <f>ROUND(L132*K132,2)</f>
        <v>0</v>
      </c>
      <c r="BL132" s="20" t="s">
        <v>147</v>
      </c>
      <c r="BM132" s="20" t="s">
        <v>184</v>
      </c>
    </row>
    <row r="133" s="1" customFormat="1" ht="16.5" customHeight="1">
      <c r="B133" s="44"/>
      <c r="C133" s="228" t="s">
        <v>185</v>
      </c>
      <c r="D133" s="228" t="s">
        <v>186</v>
      </c>
      <c r="E133" s="229" t="s">
        <v>187</v>
      </c>
      <c r="F133" s="230" t="s">
        <v>188</v>
      </c>
      <c r="G133" s="230"/>
      <c r="H133" s="230"/>
      <c r="I133" s="230"/>
      <c r="J133" s="231" t="s">
        <v>146</v>
      </c>
      <c r="K133" s="232">
        <v>54</v>
      </c>
      <c r="L133" s="233">
        <v>0</v>
      </c>
      <c r="M133" s="234"/>
      <c r="N133" s="235">
        <f>ROUND(L133*K133,2)</f>
        <v>0</v>
      </c>
      <c r="O133" s="224"/>
      <c r="P133" s="224"/>
      <c r="Q133" s="224"/>
      <c r="R133" s="46"/>
      <c r="T133" s="225" t="s">
        <v>22</v>
      </c>
      <c r="U133" s="54" t="s">
        <v>41</v>
      </c>
      <c r="V133" s="45"/>
      <c r="W133" s="226">
        <f>V133*K133</f>
        <v>0</v>
      </c>
      <c r="X133" s="226">
        <v>0.20999999999999999</v>
      </c>
      <c r="Y133" s="226">
        <f>X133*K133</f>
        <v>11.34</v>
      </c>
      <c r="Z133" s="226">
        <v>0</v>
      </c>
      <c r="AA133" s="227">
        <f>Z133*K133</f>
        <v>0</v>
      </c>
      <c r="AR133" s="20" t="s">
        <v>161</v>
      </c>
      <c r="AT133" s="20" t="s">
        <v>186</v>
      </c>
      <c r="AU133" s="20" t="s">
        <v>103</v>
      </c>
      <c r="AY133" s="20" t="s">
        <v>141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20" t="s">
        <v>84</v>
      </c>
      <c r="BK133" s="140">
        <f>ROUND(L133*K133,2)</f>
        <v>0</v>
      </c>
      <c r="BL133" s="20" t="s">
        <v>147</v>
      </c>
      <c r="BM133" s="20" t="s">
        <v>189</v>
      </c>
    </row>
    <row r="134" s="1" customFormat="1" ht="38.25" customHeight="1">
      <c r="B134" s="44"/>
      <c r="C134" s="217" t="s">
        <v>190</v>
      </c>
      <c r="D134" s="217" t="s">
        <v>143</v>
      </c>
      <c r="E134" s="218" t="s">
        <v>191</v>
      </c>
      <c r="F134" s="219" t="s">
        <v>192</v>
      </c>
      <c r="G134" s="219"/>
      <c r="H134" s="219"/>
      <c r="I134" s="219"/>
      <c r="J134" s="220" t="s">
        <v>180</v>
      </c>
      <c r="K134" s="221">
        <v>1082</v>
      </c>
      <c r="L134" s="222">
        <v>0</v>
      </c>
      <c r="M134" s="223"/>
      <c r="N134" s="224">
        <f>ROUND(L134*K134,2)</f>
        <v>0</v>
      </c>
      <c r="O134" s="224"/>
      <c r="P134" s="224"/>
      <c r="Q134" s="224"/>
      <c r="R134" s="46"/>
      <c r="T134" s="225" t="s">
        <v>22</v>
      </c>
      <c r="U134" s="54" t="s">
        <v>41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147</v>
      </c>
      <c r="AT134" s="20" t="s">
        <v>143</v>
      </c>
      <c r="AU134" s="20" t="s">
        <v>103</v>
      </c>
      <c r="AY134" s="20" t="s">
        <v>141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84</v>
      </c>
      <c r="BK134" s="140">
        <f>ROUND(L134*K134,2)</f>
        <v>0</v>
      </c>
      <c r="BL134" s="20" t="s">
        <v>147</v>
      </c>
      <c r="BM134" s="20" t="s">
        <v>193</v>
      </c>
    </row>
    <row r="135" s="1" customFormat="1" ht="16.5" customHeight="1">
      <c r="B135" s="44"/>
      <c r="C135" s="228" t="s">
        <v>194</v>
      </c>
      <c r="D135" s="228" t="s">
        <v>186</v>
      </c>
      <c r="E135" s="229" t="s">
        <v>195</v>
      </c>
      <c r="F135" s="230" t="s">
        <v>196</v>
      </c>
      <c r="G135" s="230"/>
      <c r="H135" s="230"/>
      <c r="I135" s="230"/>
      <c r="J135" s="231" t="s">
        <v>197</v>
      </c>
      <c r="K135" s="232">
        <v>16.23</v>
      </c>
      <c r="L135" s="233">
        <v>0</v>
      </c>
      <c r="M135" s="234"/>
      <c r="N135" s="235">
        <f>ROUND(L135*K135,2)</f>
        <v>0</v>
      </c>
      <c r="O135" s="224"/>
      <c r="P135" s="224"/>
      <c r="Q135" s="224"/>
      <c r="R135" s="46"/>
      <c r="T135" s="225" t="s">
        <v>22</v>
      </c>
      <c r="U135" s="54" t="s">
        <v>41</v>
      </c>
      <c r="V135" s="45"/>
      <c r="W135" s="226">
        <f>V135*K135</f>
        <v>0</v>
      </c>
      <c r="X135" s="226">
        <v>0.001</v>
      </c>
      <c r="Y135" s="226">
        <f>X135*K135</f>
        <v>0.016230000000000001</v>
      </c>
      <c r="Z135" s="226">
        <v>0</v>
      </c>
      <c r="AA135" s="227">
        <f>Z135*K135</f>
        <v>0</v>
      </c>
      <c r="AR135" s="20" t="s">
        <v>161</v>
      </c>
      <c r="AT135" s="20" t="s">
        <v>186</v>
      </c>
      <c r="AU135" s="20" t="s">
        <v>103</v>
      </c>
      <c r="AY135" s="20" t="s">
        <v>141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84</v>
      </c>
      <c r="BK135" s="140">
        <f>ROUND(L135*K135,2)</f>
        <v>0</v>
      </c>
      <c r="BL135" s="20" t="s">
        <v>147</v>
      </c>
      <c r="BM135" s="20" t="s">
        <v>198</v>
      </c>
    </row>
    <row r="136" s="9" customFormat="1" ht="29.88" customHeight="1">
      <c r="B136" s="203"/>
      <c r="C136" s="204"/>
      <c r="D136" s="214" t="s">
        <v>115</v>
      </c>
      <c r="E136" s="214"/>
      <c r="F136" s="214"/>
      <c r="G136" s="214"/>
      <c r="H136" s="214"/>
      <c r="I136" s="214"/>
      <c r="J136" s="214"/>
      <c r="K136" s="214"/>
      <c r="L136" s="214"/>
      <c r="M136" s="214"/>
      <c r="N136" s="236">
        <f>BK136</f>
        <v>0</v>
      </c>
      <c r="O136" s="237"/>
      <c r="P136" s="237"/>
      <c r="Q136" s="237"/>
      <c r="R136" s="207"/>
      <c r="T136" s="208"/>
      <c r="U136" s="204"/>
      <c r="V136" s="204"/>
      <c r="W136" s="209">
        <f>SUM(W137:W139)</f>
        <v>0</v>
      </c>
      <c r="X136" s="204"/>
      <c r="Y136" s="209">
        <f>SUM(Y137:Y139)</f>
        <v>0</v>
      </c>
      <c r="Z136" s="204"/>
      <c r="AA136" s="210">
        <f>SUM(AA137:AA139)</f>
        <v>0</v>
      </c>
      <c r="AR136" s="211" t="s">
        <v>84</v>
      </c>
      <c r="AT136" s="212" t="s">
        <v>75</v>
      </c>
      <c r="AU136" s="212" t="s">
        <v>84</v>
      </c>
      <c r="AY136" s="211" t="s">
        <v>141</v>
      </c>
      <c r="BK136" s="213">
        <f>SUM(BK137:BK139)</f>
        <v>0</v>
      </c>
    </row>
    <row r="137" s="1" customFormat="1" ht="25.5" customHeight="1">
      <c r="B137" s="44"/>
      <c r="C137" s="217" t="s">
        <v>103</v>
      </c>
      <c r="D137" s="217" t="s">
        <v>143</v>
      </c>
      <c r="E137" s="218" t="s">
        <v>199</v>
      </c>
      <c r="F137" s="219" t="s">
        <v>200</v>
      </c>
      <c r="G137" s="219"/>
      <c r="H137" s="219"/>
      <c r="I137" s="219"/>
      <c r="J137" s="220" t="s">
        <v>180</v>
      </c>
      <c r="K137" s="221">
        <v>1600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41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147</v>
      </c>
      <c r="AT137" s="20" t="s">
        <v>143</v>
      </c>
      <c r="AU137" s="20" t="s">
        <v>103</v>
      </c>
      <c r="AY137" s="20" t="s">
        <v>141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84</v>
      </c>
      <c r="BK137" s="140">
        <f>ROUND(L137*K137,2)</f>
        <v>0</v>
      </c>
      <c r="BL137" s="20" t="s">
        <v>147</v>
      </c>
      <c r="BM137" s="20" t="s">
        <v>201</v>
      </c>
    </row>
    <row r="138" s="1" customFormat="1" ht="16.5" customHeight="1">
      <c r="B138" s="44"/>
      <c r="C138" s="217" t="s">
        <v>202</v>
      </c>
      <c r="D138" s="217" t="s">
        <v>143</v>
      </c>
      <c r="E138" s="218" t="s">
        <v>203</v>
      </c>
      <c r="F138" s="219" t="s">
        <v>204</v>
      </c>
      <c r="G138" s="219"/>
      <c r="H138" s="219"/>
      <c r="I138" s="219"/>
      <c r="J138" s="220" t="s">
        <v>180</v>
      </c>
      <c r="K138" s="221">
        <v>1600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41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147</v>
      </c>
      <c r="AT138" s="20" t="s">
        <v>143</v>
      </c>
      <c r="AU138" s="20" t="s">
        <v>103</v>
      </c>
      <c r="AY138" s="20" t="s">
        <v>141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84</v>
      </c>
      <c r="BK138" s="140">
        <f>ROUND(L138*K138,2)</f>
        <v>0</v>
      </c>
      <c r="BL138" s="20" t="s">
        <v>147</v>
      </c>
      <c r="BM138" s="20" t="s">
        <v>205</v>
      </c>
    </row>
    <row r="139" s="1" customFormat="1" ht="25.5" customHeight="1">
      <c r="B139" s="44"/>
      <c r="C139" s="217" t="s">
        <v>147</v>
      </c>
      <c r="D139" s="217" t="s">
        <v>143</v>
      </c>
      <c r="E139" s="218" t="s">
        <v>206</v>
      </c>
      <c r="F139" s="219" t="s">
        <v>207</v>
      </c>
      <c r="G139" s="219"/>
      <c r="H139" s="219"/>
      <c r="I139" s="219"/>
      <c r="J139" s="220" t="s">
        <v>180</v>
      </c>
      <c r="K139" s="221">
        <v>1600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41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147</v>
      </c>
      <c r="AT139" s="20" t="s">
        <v>143</v>
      </c>
      <c r="AU139" s="20" t="s">
        <v>103</v>
      </c>
      <c r="AY139" s="20" t="s">
        <v>141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84</v>
      </c>
      <c r="BK139" s="140">
        <f>ROUND(L139*K139,2)</f>
        <v>0</v>
      </c>
      <c r="BL139" s="20" t="s">
        <v>147</v>
      </c>
      <c r="BM139" s="20" t="s">
        <v>208</v>
      </c>
    </row>
    <row r="140" s="9" customFormat="1" ht="29.88" customHeight="1">
      <c r="B140" s="203"/>
      <c r="C140" s="204"/>
      <c r="D140" s="214" t="s">
        <v>116</v>
      </c>
      <c r="E140" s="214"/>
      <c r="F140" s="214"/>
      <c r="G140" s="214"/>
      <c r="H140" s="214"/>
      <c r="I140" s="214"/>
      <c r="J140" s="214"/>
      <c r="K140" s="214"/>
      <c r="L140" s="214"/>
      <c r="M140" s="214"/>
      <c r="N140" s="236">
        <f>BK140</f>
        <v>0</v>
      </c>
      <c r="O140" s="237"/>
      <c r="P140" s="237"/>
      <c r="Q140" s="237"/>
      <c r="R140" s="207"/>
      <c r="T140" s="208"/>
      <c r="U140" s="204"/>
      <c r="V140" s="204"/>
      <c r="W140" s="209">
        <f>SUM(W141:W144)</f>
        <v>0</v>
      </c>
      <c r="X140" s="204"/>
      <c r="Y140" s="209">
        <f>SUM(Y141:Y144)</f>
        <v>142.22088000000002</v>
      </c>
      <c r="Z140" s="204"/>
      <c r="AA140" s="210">
        <f>SUM(AA141:AA144)</f>
        <v>0</v>
      </c>
      <c r="AR140" s="211" t="s">
        <v>84</v>
      </c>
      <c r="AT140" s="212" t="s">
        <v>75</v>
      </c>
      <c r="AU140" s="212" t="s">
        <v>84</v>
      </c>
      <c r="AY140" s="211" t="s">
        <v>141</v>
      </c>
      <c r="BK140" s="213">
        <f>SUM(BK141:BK144)</f>
        <v>0</v>
      </c>
    </row>
    <row r="141" s="1" customFormat="1" ht="25.5" customHeight="1">
      <c r="B141" s="44"/>
      <c r="C141" s="217" t="s">
        <v>11</v>
      </c>
      <c r="D141" s="217" t="s">
        <v>143</v>
      </c>
      <c r="E141" s="218" t="s">
        <v>209</v>
      </c>
      <c r="F141" s="219" t="s">
        <v>210</v>
      </c>
      <c r="G141" s="219"/>
      <c r="H141" s="219"/>
      <c r="I141" s="219"/>
      <c r="J141" s="220" t="s">
        <v>211</v>
      </c>
      <c r="K141" s="221">
        <v>1082</v>
      </c>
      <c r="L141" s="222">
        <v>0</v>
      </c>
      <c r="M141" s="223"/>
      <c r="N141" s="224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41</v>
      </c>
      <c r="V141" s="45"/>
      <c r="W141" s="226">
        <f>V141*K141</f>
        <v>0</v>
      </c>
      <c r="X141" s="226">
        <v>0.080839999999999995</v>
      </c>
      <c r="Y141" s="226">
        <f>X141*K141</f>
        <v>87.468879999999999</v>
      </c>
      <c r="Z141" s="226">
        <v>0</v>
      </c>
      <c r="AA141" s="227">
        <f>Z141*K141</f>
        <v>0</v>
      </c>
      <c r="AR141" s="20" t="s">
        <v>147</v>
      </c>
      <c r="AT141" s="20" t="s">
        <v>143</v>
      </c>
      <c r="AU141" s="20" t="s">
        <v>103</v>
      </c>
      <c r="AY141" s="20" t="s">
        <v>141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84</v>
      </c>
      <c r="BK141" s="140">
        <f>ROUND(L141*K141,2)</f>
        <v>0</v>
      </c>
      <c r="BL141" s="20" t="s">
        <v>147</v>
      </c>
      <c r="BM141" s="20" t="s">
        <v>212</v>
      </c>
    </row>
    <row r="142" s="1" customFormat="1" ht="25.5" customHeight="1">
      <c r="B142" s="44"/>
      <c r="C142" s="228" t="s">
        <v>213</v>
      </c>
      <c r="D142" s="228" t="s">
        <v>186</v>
      </c>
      <c r="E142" s="229" t="s">
        <v>214</v>
      </c>
      <c r="F142" s="230" t="s">
        <v>215</v>
      </c>
      <c r="G142" s="230"/>
      <c r="H142" s="230"/>
      <c r="I142" s="230"/>
      <c r="J142" s="231" t="s">
        <v>172</v>
      </c>
      <c r="K142" s="232">
        <v>54</v>
      </c>
      <c r="L142" s="233">
        <v>0</v>
      </c>
      <c r="M142" s="234"/>
      <c r="N142" s="235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41</v>
      </c>
      <c r="V142" s="45"/>
      <c r="W142" s="226">
        <f>V142*K142</f>
        <v>0</v>
      </c>
      <c r="X142" s="226">
        <v>1</v>
      </c>
      <c r="Y142" s="226">
        <f>X142*K142</f>
        <v>54</v>
      </c>
      <c r="Z142" s="226">
        <v>0</v>
      </c>
      <c r="AA142" s="227">
        <f>Z142*K142</f>
        <v>0</v>
      </c>
      <c r="AR142" s="20" t="s">
        <v>161</v>
      </c>
      <c r="AT142" s="20" t="s">
        <v>186</v>
      </c>
      <c r="AU142" s="20" t="s">
        <v>103</v>
      </c>
      <c r="AY142" s="20" t="s">
        <v>141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84</v>
      </c>
      <c r="BK142" s="140">
        <f>ROUND(L142*K142,2)</f>
        <v>0</v>
      </c>
      <c r="BL142" s="20" t="s">
        <v>147</v>
      </c>
      <c r="BM142" s="20" t="s">
        <v>216</v>
      </c>
    </row>
    <row r="143" s="1" customFormat="1" ht="25.5" customHeight="1">
      <c r="B143" s="44"/>
      <c r="C143" s="217" t="s">
        <v>217</v>
      </c>
      <c r="D143" s="217" t="s">
        <v>143</v>
      </c>
      <c r="E143" s="218" t="s">
        <v>218</v>
      </c>
      <c r="F143" s="219" t="s">
        <v>219</v>
      </c>
      <c r="G143" s="219"/>
      <c r="H143" s="219"/>
      <c r="I143" s="219"/>
      <c r="J143" s="220" t="s">
        <v>211</v>
      </c>
      <c r="K143" s="221">
        <v>0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41</v>
      </c>
      <c r="V143" s="45"/>
      <c r="W143" s="226">
        <f>V143*K143</f>
        <v>0</v>
      </c>
      <c r="X143" s="226">
        <v>0.03014</v>
      </c>
      <c r="Y143" s="226">
        <f>X143*K143</f>
        <v>0</v>
      </c>
      <c r="Z143" s="226">
        <v>0</v>
      </c>
      <c r="AA143" s="227">
        <f>Z143*K143</f>
        <v>0</v>
      </c>
      <c r="AR143" s="20" t="s">
        <v>147</v>
      </c>
      <c r="AT143" s="20" t="s">
        <v>143</v>
      </c>
      <c r="AU143" s="20" t="s">
        <v>103</v>
      </c>
      <c r="AY143" s="20" t="s">
        <v>141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84</v>
      </c>
      <c r="BK143" s="140">
        <f>ROUND(L143*K143,2)</f>
        <v>0</v>
      </c>
      <c r="BL143" s="20" t="s">
        <v>147</v>
      </c>
      <c r="BM143" s="20" t="s">
        <v>220</v>
      </c>
    </row>
    <row r="144" s="1" customFormat="1" ht="25.5" customHeight="1">
      <c r="B144" s="44"/>
      <c r="C144" s="217" t="s">
        <v>221</v>
      </c>
      <c r="D144" s="217" t="s">
        <v>143</v>
      </c>
      <c r="E144" s="218" t="s">
        <v>222</v>
      </c>
      <c r="F144" s="219" t="s">
        <v>223</v>
      </c>
      <c r="G144" s="219"/>
      <c r="H144" s="219"/>
      <c r="I144" s="219"/>
      <c r="J144" s="220" t="s">
        <v>180</v>
      </c>
      <c r="K144" s="221">
        <v>1600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41</v>
      </c>
      <c r="V144" s="45"/>
      <c r="W144" s="226">
        <f>V144*K144</f>
        <v>0</v>
      </c>
      <c r="X144" s="226">
        <v>0.00046999999999999999</v>
      </c>
      <c r="Y144" s="226">
        <f>X144*K144</f>
        <v>0.752</v>
      </c>
      <c r="Z144" s="226">
        <v>0</v>
      </c>
      <c r="AA144" s="227">
        <f>Z144*K144</f>
        <v>0</v>
      </c>
      <c r="AR144" s="20" t="s">
        <v>147</v>
      </c>
      <c r="AT144" s="20" t="s">
        <v>143</v>
      </c>
      <c r="AU144" s="20" t="s">
        <v>103</v>
      </c>
      <c r="AY144" s="20" t="s">
        <v>141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84</v>
      </c>
      <c r="BK144" s="140">
        <f>ROUND(L144*K144,2)</f>
        <v>0</v>
      </c>
      <c r="BL144" s="20" t="s">
        <v>147</v>
      </c>
      <c r="BM144" s="20" t="s">
        <v>224</v>
      </c>
    </row>
    <row r="145" s="9" customFormat="1" ht="29.88" customHeight="1">
      <c r="B145" s="203"/>
      <c r="C145" s="204"/>
      <c r="D145" s="214" t="s">
        <v>117</v>
      </c>
      <c r="E145" s="214"/>
      <c r="F145" s="214"/>
      <c r="G145" s="214"/>
      <c r="H145" s="214"/>
      <c r="I145" s="214"/>
      <c r="J145" s="214"/>
      <c r="K145" s="214"/>
      <c r="L145" s="214"/>
      <c r="M145" s="214"/>
      <c r="N145" s="236">
        <f>BK145</f>
        <v>0</v>
      </c>
      <c r="O145" s="237"/>
      <c r="P145" s="237"/>
      <c r="Q145" s="237"/>
      <c r="R145" s="207"/>
      <c r="T145" s="208"/>
      <c r="U145" s="204"/>
      <c r="V145" s="204"/>
      <c r="W145" s="209">
        <f>SUM(W146:W147)</f>
        <v>0</v>
      </c>
      <c r="X145" s="204"/>
      <c r="Y145" s="209">
        <f>SUM(Y146:Y147)</f>
        <v>0</v>
      </c>
      <c r="Z145" s="204"/>
      <c r="AA145" s="210">
        <f>SUM(AA146:AA147)</f>
        <v>0</v>
      </c>
      <c r="AR145" s="211" t="s">
        <v>84</v>
      </c>
      <c r="AT145" s="212" t="s">
        <v>75</v>
      </c>
      <c r="AU145" s="212" t="s">
        <v>84</v>
      </c>
      <c r="AY145" s="211" t="s">
        <v>141</v>
      </c>
      <c r="BK145" s="213">
        <f>SUM(BK146:BK147)</f>
        <v>0</v>
      </c>
    </row>
    <row r="146" s="1" customFormat="1" ht="38.25" customHeight="1">
      <c r="B146" s="44"/>
      <c r="C146" s="217" t="s">
        <v>225</v>
      </c>
      <c r="D146" s="217" t="s">
        <v>143</v>
      </c>
      <c r="E146" s="218" t="s">
        <v>226</v>
      </c>
      <c r="F146" s="219" t="s">
        <v>227</v>
      </c>
      <c r="G146" s="219"/>
      <c r="H146" s="219"/>
      <c r="I146" s="219"/>
      <c r="J146" s="220" t="s">
        <v>172</v>
      </c>
      <c r="K146" s="221">
        <v>153.577</v>
      </c>
      <c r="L146" s="222">
        <v>0</v>
      </c>
      <c r="M146" s="223"/>
      <c r="N146" s="224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41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147</v>
      </c>
      <c r="AT146" s="20" t="s">
        <v>143</v>
      </c>
      <c r="AU146" s="20" t="s">
        <v>103</v>
      </c>
      <c r="AY146" s="20" t="s">
        <v>141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84</v>
      </c>
      <c r="BK146" s="140">
        <f>ROUND(L146*K146,2)</f>
        <v>0</v>
      </c>
      <c r="BL146" s="20" t="s">
        <v>147</v>
      </c>
      <c r="BM146" s="20" t="s">
        <v>228</v>
      </c>
    </row>
    <row r="147" s="1" customFormat="1" ht="38.25" customHeight="1">
      <c r="B147" s="44"/>
      <c r="C147" s="217" t="s">
        <v>229</v>
      </c>
      <c r="D147" s="217" t="s">
        <v>143</v>
      </c>
      <c r="E147" s="218" t="s">
        <v>230</v>
      </c>
      <c r="F147" s="219" t="s">
        <v>231</v>
      </c>
      <c r="G147" s="219"/>
      <c r="H147" s="219"/>
      <c r="I147" s="219"/>
      <c r="J147" s="220" t="s">
        <v>172</v>
      </c>
      <c r="K147" s="221">
        <v>153.577</v>
      </c>
      <c r="L147" s="222">
        <v>0</v>
      </c>
      <c r="M147" s="223"/>
      <c r="N147" s="224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41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147</v>
      </c>
      <c r="AT147" s="20" t="s">
        <v>143</v>
      </c>
      <c r="AU147" s="20" t="s">
        <v>103</v>
      </c>
      <c r="AY147" s="20" t="s">
        <v>141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84</v>
      </c>
      <c r="BK147" s="140">
        <f>ROUND(L147*K147,2)</f>
        <v>0</v>
      </c>
      <c r="BL147" s="20" t="s">
        <v>147</v>
      </c>
      <c r="BM147" s="20" t="s">
        <v>232</v>
      </c>
    </row>
    <row r="148" s="1" customFormat="1" ht="49.92" customHeight="1">
      <c r="B148" s="44"/>
      <c r="C148" s="45"/>
      <c r="D148" s="205" t="s">
        <v>233</v>
      </c>
      <c r="E148" s="45"/>
      <c r="F148" s="45"/>
      <c r="G148" s="45"/>
      <c r="H148" s="45"/>
      <c r="I148" s="45"/>
      <c r="J148" s="45"/>
      <c r="K148" s="45"/>
      <c r="L148" s="45"/>
      <c r="M148" s="45"/>
      <c r="N148" s="238">
        <f>BK148</f>
        <v>0</v>
      </c>
      <c r="O148" s="239"/>
      <c r="P148" s="239"/>
      <c r="Q148" s="239"/>
      <c r="R148" s="46"/>
      <c r="T148" s="191"/>
      <c r="U148" s="70"/>
      <c r="V148" s="70"/>
      <c r="W148" s="70"/>
      <c r="X148" s="70"/>
      <c r="Y148" s="70"/>
      <c r="Z148" s="70"/>
      <c r="AA148" s="72"/>
      <c r="AT148" s="20" t="s">
        <v>75</v>
      </c>
      <c r="AU148" s="20" t="s">
        <v>76</v>
      </c>
      <c r="AY148" s="20" t="s">
        <v>234</v>
      </c>
      <c r="BK148" s="140">
        <v>0</v>
      </c>
    </row>
    <row r="149" s="1" customFormat="1" ht="6.96" customHeight="1">
      <c r="B149" s="73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5"/>
    </row>
  </sheetData>
  <sheetProtection sheet="1" formatColumns="0" formatRows="0" objects="1" scenarios="1" spinCount="10" saltValue="a9hgqYHB38NuqiHTOZAwgCZY1gxjxIvZfs0u/qx+B6YE9SlNOvuAYc3BHpLljvcIU9KJCb60V4Hr84vodMxtJw==" hashValue="smtbJ+Xl0Eu3V06jqvYmdcHpwUSBiBHrXC+bS8m+7GkzAd4DeTndv5LHpn0FQ0tczkTi3gz4U6RE4JDuWh4+Rg==" algorithmName="SHA-512" password="CC35"/>
  <mergeCells count="14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N120:Q120"/>
    <mergeCell ref="N121:Q121"/>
    <mergeCell ref="N122:Q122"/>
    <mergeCell ref="N136:Q136"/>
    <mergeCell ref="N140:Q140"/>
    <mergeCell ref="N145:Q145"/>
    <mergeCell ref="N148:Q148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98</v>
      </c>
      <c r="G1" s="13"/>
      <c r="H1" s="152" t="s">
        <v>99</v>
      </c>
      <c r="I1" s="152"/>
      <c r="J1" s="152"/>
      <c r="K1" s="152"/>
      <c r="L1" s="13" t="s">
        <v>100</v>
      </c>
      <c r="M1" s="11"/>
      <c r="N1" s="11"/>
      <c r="O1" s="12" t="s">
        <v>101</v>
      </c>
      <c r="P1" s="11"/>
      <c r="Q1" s="11"/>
      <c r="R1" s="11"/>
      <c r="S1" s="13" t="s">
        <v>102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88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103</v>
      </c>
    </row>
    <row r="4" ht="36.96" customHeight="1">
      <c r="B4" s="24"/>
      <c r="C4" s="25" t="s">
        <v>104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Mlatové cesty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105</v>
      </c>
      <c r="E7" s="45"/>
      <c r="F7" s="34" t="s">
        <v>235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20. 8. 2018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tr">
        <f>IF('Rekapitulace stavby'!AN10="","",'Rekapitulace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IF('Rekapitulace stavby'!E11="","",'Rekapitulace stavby'!E11)</f>
        <v xml:space="preserve"> 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tr">
        <f>IF('Rekapitulace stavby'!AN11="","",'Rekapitulace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107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92</v>
      </c>
      <c r="E28" s="45"/>
      <c r="F28" s="45"/>
      <c r="G28" s="45"/>
      <c r="H28" s="45"/>
      <c r="I28" s="45"/>
      <c r="J28" s="45"/>
      <c r="K28" s="45"/>
      <c r="L28" s="45"/>
      <c r="M28" s="43">
        <f>N95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39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40</v>
      </c>
      <c r="E32" s="52" t="s">
        <v>41</v>
      </c>
      <c r="F32" s="53">
        <v>0.20999999999999999</v>
      </c>
      <c r="G32" s="159" t="s">
        <v>42</v>
      </c>
      <c r="H32" s="160">
        <f>(SUM(BE95:BE102)+SUM(BE120:BE147))</f>
        <v>0</v>
      </c>
      <c r="I32" s="45"/>
      <c r="J32" s="45"/>
      <c r="K32" s="45"/>
      <c r="L32" s="45"/>
      <c r="M32" s="160">
        <f>ROUND((SUM(BE95:BE102)+SUM(BE120:BE147)),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43</v>
      </c>
      <c r="F33" s="53">
        <v>0.14999999999999999</v>
      </c>
      <c r="G33" s="159" t="s">
        <v>42</v>
      </c>
      <c r="H33" s="160">
        <f>(SUM(BF95:BF102)+SUM(BF120:BF147))</f>
        <v>0</v>
      </c>
      <c r="I33" s="45"/>
      <c r="J33" s="45"/>
      <c r="K33" s="45"/>
      <c r="L33" s="45"/>
      <c r="M33" s="160">
        <f>ROUND((SUM(BF95:BF102)+SUM(BF120:BF147)),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44</v>
      </c>
      <c r="F34" s="53">
        <v>0.20999999999999999</v>
      </c>
      <c r="G34" s="159" t="s">
        <v>42</v>
      </c>
      <c r="H34" s="160">
        <f>(SUM(BG95:BG102)+SUM(BG120:BG147))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45</v>
      </c>
      <c r="F35" s="53">
        <v>0.14999999999999999</v>
      </c>
      <c r="G35" s="159" t="s">
        <v>42</v>
      </c>
      <c r="H35" s="160">
        <f>(SUM(BH95:BH102)+SUM(BH120:BH147))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46</v>
      </c>
      <c r="F36" s="53">
        <v>0</v>
      </c>
      <c r="G36" s="159" t="s">
        <v>42</v>
      </c>
      <c r="H36" s="160">
        <f>(SUM(BI95:BI102)+SUM(BI120:BI147))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47</v>
      </c>
      <c r="E38" s="101"/>
      <c r="F38" s="101"/>
      <c r="G38" s="162" t="s">
        <v>48</v>
      </c>
      <c r="H38" s="163" t="s">
        <v>49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50</v>
      </c>
      <c r="E50" s="65"/>
      <c r="F50" s="65"/>
      <c r="G50" s="65"/>
      <c r="H50" s="66"/>
      <c r="I50" s="45"/>
      <c r="J50" s="64" t="s">
        <v>51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52</v>
      </c>
      <c r="E59" s="70"/>
      <c r="F59" s="70"/>
      <c r="G59" s="71" t="s">
        <v>53</v>
      </c>
      <c r="H59" s="72"/>
      <c r="I59" s="45"/>
      <c r="J59" s="69" t="s">
        <v>52</v>
      </c>
      <c r="K59" s="70"/>
      <c r="L59" s="70"/>
      <c r="M59" s="70"/>
      <c r="N59" s="71" t="s">
        <v>53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54</v>
      </c>
      <c r="E61" s="65"/>
      <c r="F61" s="65"/>
      <c r="G61" s="65"/>
      <c r="H61" s="66"/>
      <c r="I61" s="45"/>
      <c r="J61" s="64" t="s">
        <v>55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52</v>
      </c>
      <c r="E70" s="70"/>
      <c r="F70" s="70"/>
      <c r="G70" s="71" t="s">
        <v>53</v>
      </c>
      <c r="H70" s="72"/>
      <c r="I70" s="45"/>
      <c r="J70" s="69" t="s">
        <v>52</v>
      </c>
      <c r="K70" s="70"/>
      <c r="L70" s="70"/>
      <c r="M70" s="70"/>
      <c r="N70" s="71" t="s">
        <v>53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108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Mlatové cesty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105</v>
      </c>
      <c r="D79" s="45"/>
      <c r="E79" s="45"/>
      <c r="F79" s="85" t="str">
        <f>F7</f>
        <v>SO2 - Etapa II. - vedlejší cesty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20. 8. 2018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 xml:space="preserve"> 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35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109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110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111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N120</f>
        <v>0</v>
      </c>
      <c r="O88" s="172"/>
      <c r="P88" s="172"/>
      <c r="Q88" s="172"/>
      <c r="R88" s="46"/>
      <c r="T88" s="169"/>
      <c r="U88" s="169"/>
      <c r="AU88" s="20" t="s">
        <v>112</v>
      </c>
    </row>
    <row r="89" s="6" customFormat="1" ht="24.96" customHeight="1">
      <c r="B89" s="173"/>
      <c r="C89" s="174"/>
      <c r="D89" s="175" t="s">
        <v>113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N121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114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N122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115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N136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116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N140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117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N145</f>
        <v>0</v>
      </c>
      <c r="O93" s="180"/>
      <c r="P93" s="180"/>
      <c r="Q93" s="180"/>
      <c r="R93" s="181"/>
      <c r="T93" s="182"/>
      <c r="U93" s="182"/>
    </row>
    <row r="94" s="1" customFormat="1" ht="21.84" customHeight="1"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6"/>
      <c r="T94" s="169"/>
      <c r="U94" s="169"/>
    </row>
    <row r="95" s="1" customFormat="1" ht="29.28" customHeight="1">
      <c r="B95" s="44"/>
      <c r="C95" s="171" t="s">
        <v>118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172">
        <f>ROUND(N96+N97+N98+N99+N100+N101,2)</f>
        <v>0</v>
      </c>
      <c r="O95" s="183"/>
      <c r="P95" s="183"/>
      <c r="Q95" s="183"/>
      <c r="R95" s="46"/>
      <c r="T95" s="184"/>
      <c r="U95" s="185" t="s">
        <v>40</v>
      </c>
    </row>
    <row r="96" s="1" customFormat="1" ht="18" customHeight="1">
      <c r="B96" s="44"/>
      <c r="C96" s="45"/>
      <c r="D96" s="141" t="s">
        <v>119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41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120</v>
      </c>
      <c r="AZ96" s="186"/>
      <c r="BA96" s="186"/>
      <c r="BB96" s="186"/>
      <c r="BC96" s="186"/>
      <c r="BD96" s="186"/>
      <c r="BE96" s="190">
        <f>IF(U96="základní",N96,0)</f>
        <v>0</v>
      </c>
      <c r="BF96" s="190">
        <f>IF(U96="snížená",N96,0)</f>
        <v>0</v>
      </c>
      <c r="BG96" s="190">
        <f>IF(U96="zákl. přenesená",N96,0)</f>
        <v>0</v>
      </c>
      <c r="BH96" s="190">
        <f>IF(U96="sníž. přenesená",N96,0)</f>
        <v>0</v>
      </c>
      <c r="BI96" s="190">
        <f>IF(U96="nulová",N96,0)</f>
        <v>0</v>
      </c>
      <c r="BJ96" s="189" t="s">
        <v>84</v>
      </c>
      <c r="BK96" s="186"/>
      <c r="BL96" s="186"/>
      <c r="BM96" s="186"/>
    </row>
    <row r="97" s="1" customFormat="1" ht="18" customHeight="1">
      <c r="B97" s="44"/>
      <c r="C97" s="45"/>
      <c r="D97" s="141" t="s">
        <v>121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41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120</v>
      </c>
      <c r="AZ97" s="186"/>
      <c r="BA97" s="186"/>
      <c r="BB97" s="186"/>
      <c r="BC97" s="186"/>
      <c r="BD97" s="186"/>
      <c r="BE97" s="190">
        <f>IF(U97="základní",N97,0)</f>
        <v>0</v>
      </c>
      <c r="BF97" s="190">
        <f>IF(U97="snížená",N97,0)</f>
        <v>0</v>
      </c>
      <c r="BG97" s="190">
        <f>IF(U97="zákl. přenesená",N97,0)</f>
        <v>0</v>
      </c>
      <c r="BH97" s="190">
        <f>IF(U97="sníž. přenesená",N97,0)</f>
        <v>0</v>
      </c>
      <c r="BI97" s="190">
        <f>IF(U97="nulová",N97,0)</f>
        <v>0</v>
      </c>
      <c r="BJ97" s="189" t="s">
        <v>84</v>
      </c>
      <c r="BK97" s="186"/>
      <c r="BL97" s="186"/>
      <c r="BM97" s="186"/>
    </row>
    <row r="98" s="1" customFormat="1" ht="18" customHeight="1">
      <c r="B98" s="44"/>
      <c r="C98" s="45"/>
      <c r="D98" s="141" t="s">
        <v>122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87"/>
      <c r="U98" s="188" t="s">
        <v>41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120</v>
      </c>
      <c r="AZ98" s="186"/>
      <c r="BA98" s="186"/>
      <c r="BB98" s="186"/>
      <c r="BC98" s="186"/>
      <c r="BD98" s="186"/>
      <c r="BE98" s="190">
        <f>IF(U98="základní",N98,0)</f>
        <v>0</v>
      </c>
      <c r="BF98" s="190">
        <f>IF(U98="snížená",N98,0)</f>
        <v>0</v>
      </c>
      <c r="BG98" s="190">
        <f>IF(U98="zákl. přenesená",N98,0)</f>
        <v>0</v>
      </c>
      <c r="BH98" s="190">
        <f>IF(U98="sníž. přenesená",N98,0)</f>
        <v>0</v>
      </c>
      <c r="BI98" s="190">
        <f>IF(U98="nulová",N98,0)</f>
        <v>0</v>
      </c>
      <c r="BJ98" s="189" t="s">
        <v>84</v>
      </c>
      <c r="BK98" s="186"/>
      <c r="BL98" s="186"/>
      <c r="BM98" s="186"/>
    </row>
    <row r="99" s="1" customFormat="1" ht="18" customHeight="1">
      <c r="B99" s="44"/>
      <c r="C99" s="45"/>
      <c r="D99" s="141" t="s">
        <v>123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6"/>
      <c r="T99" s="187"/>
      <c r="U99" s="188" t="s">
        <v>41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120</v>
      </c>
      <c r="AZ99" s="186"/>
      <c r="BA99" s="186"/>
      <c r="BB99" s="186"/>
      <c r="BC99" s="186"/>
      <c r="BD99" s="186"/>
      <c r="BE99" s="190">
        <f>IF(U99="základní",N99,0)</f>
        <v>0</v>
      </c>
      <c r="BF99" s="190">
        <f>IF(U99="snížená",N99,0)</f>
        <v>0</v>
      </c>
      <c r="BG99" s="190">
        <f>IF(U99="zákl. přenesená",N99,0)</f>
        <v>0</v>
      </c>
      <c r="BH99" s="190">
        <f>IF(U99="sníž. přenesená",N99,0)</f>
        <v>0</v>
      </c>
      <c r="BI99" s="190">
        <f>IF(U99="nulová",N99,0)</f>
        <v>0</v>
      </c>
      <c r="BJ99" s="189" t="s">
        <v>84</v>
      </c>
      <c r="BK99" s="186"/>
      <c r="BL99" s="186"/>
      <c r="BM99" s="186"/>
    </row>
    <row r="100" s="1" customFormat="1" ht="18" customHeight="1">
      <c r="B100" s="44"/>
      <c r="C100" s="45"/>
      <c r="D100" s="141" t="s">
        <v>124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6"/>
      <c r="T100" s="187"/>
      <c r="U100" s="188" t="s">
        <v>41</v>
      </c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9" t="s">
        <v>120</v>
      </c>
      <c r="AZ100" s="186"/>
      <c r="BA100" s="186"/>
      <c r="BB100" s="186"/>
      <c r="BC100" s="186"/>
      <c r="BD100" s="186"/>
      <c r="BE100" s="190">
        <f>IF(U100="základní",N100,0)</f>
        <v>0</v>
      </c>
      <c r="BF100" s="190">
        <f>IF(U100="snížená",N100,0)</f>
        <v>0</v>
      </c>
      <c r="BG100" s="190">
        <f>IF(U100="zákl. přenesená",N100,0)</f>
        <v>0</v>
      </c>
      <c r="BH100" s="190">
        <f>IF(U100="sníž. přenesená",N100,0)</f>
        <v>0</v>
      </c>
      <c r="BI100" s="190">
        <f>IF(U100="nulová",N100,0)</f>
        <v>0</v>
      </c>
      <c r="BJ100" s="189" t="s">
        <v>84</v>
      </c>
      <c r="BK100" s="186"/>
      <c r="BL100" s="186"/>
      <c r="BM100" s="186"/>
    </row>
    <row r="101" s="1" customFormat="1" ht="18" customHeight="1">
      <c r="B101" s="44"/>
      <c r="C101" s="45"/>
      <c r="D101" s="134" t="s">
        <v>125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6"/>
      <c r="T101" s="191"/>
      <c r="U101" s="192" t="s">
        <v>41</v>
      </c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9" t="s">
        <v>126</v>
      </c>
      <c r="AZ101" s="186"/>
      <c r="BA101" s="186"/>
      <c r="BB101" s="186"/>
      <c r="BC101" s="186"/>
      <c r="BD101" s="186"/>
      <c r="BE101" s="190">
        <f>IF(U101="základní",N101,0)</f>
        <v>0</v>
      </c>
      <c r="BF101" s="190">
        <f>IF(U101="snížená",N101,0)</f>
        <v>0</v>
      </c>
      <c r="BG101" s="190">
        <f>IF(U101="zákl. přenesená",N101,0)</f>
        <v>0</v>
      </c>
      <c r="BH101" s="190">
        <f>IF(U101="sníž. přenesená",N101,0)</f>
        <v>0</v>
      </c>
      <c r="BI101" s="190">
        <f>IF(U101="nulová",N101,0)</f>
        <v>0</v>
      </c>
      <c r="BJ101" s="189" t="s">
        <v>84</v>
      </c>
      <c r="BK101" s="186"/>
      <c r="BL101" s="186"/>
      <c r="BM101" s="186"/>
    </row>
    <row r="102" s="1" customForma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  <c r="T102" s="169"/>
      <c r="U102" s="169"/>
    </row>
    <row r="103" s="1" customFormat="1" ht="29.28" customHeight="1">
      <c r="B103" s="44"/>
      <c r="C103" s="148" t="s">
        <v>97</v>
      </c>
      <c r="D103" s="149"/>
      <c r="E103" s="149"/>
      <c r="F103" s="149"/>
      <c r="G103" s="149"/>
      <c r="H103" s="149"/>
      <c r="I103" s="149"/>
      <c r="J103" s="149"/>
      <c r="K103" s="149"/>
      <c r="L103" s="150">
        <f>ROUND(SUM(N88+N95),2)</f>
        <v>0</v>
      </c>
      <c r="M103" s="150"/>
      <c r="N103" s="150"/>
      <c r="O103" s="150"/>
      <c r="P103" s="150"/>
      <c r="Q103" s="150"/>
      <c r="R103" s="46"/>
      <c r="T103" s="169"/>
      <c r="U103" s="169"/>
    </row>
    <row r="104" s="1" customFormat="1" ht="6.96" customHeight="1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5"/>
      <c r="T104" s="169"/>
      <c r="U104" s="169"/>
    </row>
    <row r="108" s="1" customFormat="1" ht="6.96" customHeight="1">
      <c r="B108" s="7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8"/>
    </row>
    <row r="109" s="1" customFormat="1" ht="36.96" customHeight="1">
      <c r="B109" s="44"/>
      <c r="C109" s="25" t="s">
        <v>127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30" customHeight="1">
      <c r="B111" s="44"/>
      <c r="C111" s="36" t="s">
        <v>19</v>
      </c>
      <c r="D111" s="45"/>
      <c r="E111" s="45"/>
      <c r="F111" s="153" t="str">
        <f>F6</f>
        <v>Mlatové cesty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45"/>
      <c r="R111" s="46"/>
    </row>
    <row r="112" s="1" customFormat="1" ht="36.96" customHeight="1">
      <c r="B112" s="44"/>
      <c r="C112" s="83" t="s">
        <v>105</v>
      </c>
      <c r="D112" s="45"/>
      <c r="E112" s="45"/>
      <c r="F112" s="85" t="str">
        <f>F7</f>
        <v>SO2 - Etapa II. - vedlejší cesty</v>
      </c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18" customHeight="1">
      <c r="B114" s="44"/>
      <c r="C114" s="36" t="s">
        <v>24</v>
      </c>
      <c r="D114" s="45"/>
      <c r="E114" s="45"/>
      <c r="F114" s="31" t="str">
        <f>F9</f>
        <v xml:space="preserve"> </v>
      </c>
      <c r="G114" s="45"/>
      <c r="H114" s="45"/>
      <c r="I114" s="45"/>
      <c r="J114" s="45"/>
      <c r="K114" s="36" t="s">
        <v>26</v>
      </c>
      <c r="L114" s="45"/>
      <c r="M114" s="88" t="str">
        <f>IF(O9="","",O9)</f>
        <v>20. 8. 2018</v>
      </c>
      <c r="N114" s="88"/>
      <c r="O114" s="88"/>
      <c r="P114" s="88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>
      <c r="B116" s="44"/>
      <c r="C116" s="36" t="s">
        <v>28</v>
      </c>
      <c r="D116" s="45"/>
      <c r="E116" s="45"/>
      <c r="F116" s="31" t="str">
        <f>E12</f>
        <v xml:space="preserve"> </v>
      </c>
      <c r="G116" s="45"/>
      <c r="H116" s="45"/>
      <c r="I116" s="45"/>
      <c r="J116" s="45"/>
      <c r="K116" s="36" t="s">
        <v>33</v>
      </c>
      <c r="L116" s="45"/>
      <c r="M116" s="31" t="str">
        <f>E18</f>
        <v xml:space="preserve"> </v>
      </c>
      <c r="N116" s="31"/>
      <c r="O116" s="31"/>
      <c r="P116" s="31"/>
      <c r="Q116" s="31"/>
      <c r="R116" s="46"/>
    </row>
    <row r="117" s="1" customFormat="1" ht="14.4" customHeight="1">
      <c r="B117" s="44"/>
      <c r="C117" s="36" t="s">
        <v>31</v>
      </c>
      <c r="D117" s="45"/>
      <c r="E117" s="45"/>
      <c r="F117" s="31" t="str">
        <f>IF(E15="","",E15)</f>
        <v>Vyplň údaj</v>
      </c>
      <c r="G117" s="45"/>
      <c r="H117" s="45"/>
      <c r="I117" s="45"/>
      <c r="J117" s="45"/>
      <c r="K117" s="36" t="s">
        <v>35</v>
      </c>
      <c r="L117" s="45"/>
      <c r="M117" s="31" t="str">
        <f>E21</f>
        <v xml:space="preserve"> </v>
      </c>
      <c r="N117" s="31"/>
      <c r="O117" s="31"/>
      <c r="P117" s="31"/>
      <c r="Q117" s="31"/>
      <c r="R117" s="46"/>
    </row>
    <row r="118" s="1" customFormat="1" ht="10.32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8" customFormat="1" ht="29.28" customHeight="1">
      <c r="B119" s="193"/>
      <c r="C119" s="194" t="s">
        <v>128</v>
      </c>
      <c r="D119" s="195" t="s">
        <v>129</v>
      </c>
      <c r="E119" s="195" t="s">
        <v>58</v>
      </c>
      <c r="F119" s="195" t="s">
        <v>130</v>
      </c>
      <c r="G119" s="195"/>
      <c r="H119" s="195"/>
      <c r="I119" s="195"/>
      <c r="J119" s="195" t="s">
        <v>131</v>
      </c>
      <c r="K119" s="195" t="s">
        <v>132</v>
      </c>
      <c r="L119" s="195" t="s">
        <v>133</v>
      </c>
      <c r="M119" s="195"/>
      <c r="N119" s="195" t="s">
        <v>110</v>
      </c>
      <c r="O119" s="195"/>
      <c r="P119" s="195"/>
      <c r="Q119" s="196"/>
      <c r="R119" s="197"/>
      <c r="T119" s="104" t="s">
        <v>134</v>
      </c>
      <c r="U119" s="105" t="s">
        <v>40</v>
      </c>
      <c r="V119" s="105" t="s">
        <v>135</v>
      </c>
      <c r="W119" s="105" t="s">
        <v>136</v>
      </c>
      <c r="X119" s="105" t="s">
        <v>137</v>
      </c>
      <c r="Y119" s="105" t="s">
        <v>138</v>
      </c>
      <c r="Z119" s="105" t="s">
        <v>139</v>
      </c>
      <c r="AA119" s="106" t="s">
        <v>140</v>
      </c>
    </row>
    <row r="120" s="1" customFormat="1" ht="29.28" customHeight="1">
      <c r="B120" s="44"/>
      <c r="C120" s="108" t="s">
        <v>107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198">
        <f>BK120</f>
        <v>0</v>
      </c>
      <c r="O120" s="199"/>
      <c r="P120" s="199"/>
      <c r="Q120" s="199"/>
      <c r="R120" s="46"/>
      <c r="T120" s="107"/>
      <c r="U120" s="65"/>
      <c r="V120" s="65"/>
      <c r="W120" s="200">
        <f>W121+W148</f>
        <v>0</v>
      </c>
      <c r="X120" s="65"/>
      <c r="Y120" s="200">
        <f>Y121+Y148</f>
        <v>11.803435</v>
      </c>
      <c r="Z120" s="65"/>
      <c r="AA120" s="201">
        <f>AA121+AA148</f>
        <v>0</v>
      </c>
      <c r="AT120" s="20" t="s">
        <v>75</v>
      </c>
      <c r="AU120" s="20" t="s">
        <v>112</v>
      </c>
      <c r="BK120" s="202">
        <f>BK121+BK148</f>
        <v>0</v>
      </c>
    </row>
    <row r="121" s="9" customFormat="1" ht="37.44" customHeight="1">
      <c r="B121" s="203"/>
      <c r="C121" s="204"/>
      <c r="D121" s="205" t="s">
        <v>113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6">
        <f>BK121</f>
        <v>0</v>
      </c>
      <c r="O121" s="176"/>
      <c r="P121" s="176"/>
      <c r="Q121" s="176"/>
      <c r="R121" s="207"/>
      <c r="T121" s="208"/>
      <c r="U121" s="204"/>
      <c r="V121" s="204"/>
      <c r="W121" s="209">
        <f>W122+W136+W140+W145</f>
        <v>0</v>
      </c>
      <c r="X121" s="204"/>
      <c r="Y121" s="209">
        <f>Y122+Y136+Y140+Y145</f>
        <v>11.803435</v>
      </c>
      <c r="Z121" s="204"/>
      <c r="AA121" s="210">
        <f>AA122+AA136+AA140+AA145</f>
        <v>0</v>
      </c>
      <c r="AR121" s="211" t="s">
        <v>84</v>
      </c>
      <c r="AT121" s="212" t="s">
        <v>75</v>
      </c>
      <c r="AU121" s="212" t="s">
        <v>76</v>
      </c>
      <c r="AY121" s="211" t="s">
        <v>141</v>
      </c>
      <c r="BK121" s="213">
        <f>BK122+BK136+BK140+BK145</f>
        <v>0</v>
      </c>
    </row>
    <row r="122" s="9" customFormat="1" ht="19.92" customHeight="1">
      <c r="B122" s="203"/>
      <c r="C122" s="204"/>
      <c r="D122" s="214" t="s">
        <v>114</v>
      </c>
      <c r="E122" s="214"/>
      <c r="F122" s="214"/>
      <c r="G122" s="214"/>
      <c r="H122" s="214"/>
      <c r="I122" s="214"/>
      <c r="J122" s="214"/>
      <c r="K122" s="214"/>
      <c r="L122" s="214"/>
      <c r="M122" s="214"/>
      <c r="N122" s="215">
        <f>BK122</f>
        <v>0</v>
      </c>
      <c r="O122" s="216"/>
      <c r="P122" s="216"/>
      <c r="Q122" s="216"/>
      <c r="R122" s="207"/>
      <c r="T122" s="208"/>
      <c r="U122" s="204"/>
      <c r="V122" s="204"/>
      <c r="W122" s="209">
        <f>SUM(W123:W135)</f>
        <v>0</v>
      </c>
      <c r="X122" s="204"/>
      <c r="Y122" s="209">
        <f>SUM(Y123:Y135)</f>
        <v>0.8727450000000001</v>
      </c>
      <c r="Z122" s="204"/>
      <c r="AA122" s="210">
        <f>SUM(AA123:AA135)</f>
        <v>0</v>
      </c>
      <c r="AR122" s="211" t="s">
        <v>84</v>
      </c>
      <c r="AT122" s="212" t="s">
        <v>75</v>
      </c>
      <c r="AU122" s="212" t="s">
        <v>84</v>
      </c>
      <c r="AY122" s="211" t="s">
        <v>141</v>
      </c>
      <c r="BK122" s="213">
        <f>SUM(BK123:BK135)</f>
        <v>0</v>
      </c>
    </row>
    <row r="123" s="1" customFormat="1" ht="25.5" customHeight="1">
      <c r="B123" s="44"/>
      <c r="C123" s="217" t="s">
        <v>142</v>
      </c>
      <c r="D123" s="217" t="s">
        <v>143</v>
      </c>
      <c r="E123" s="218" t="s">
        <v>144</v>
      </c>
      <c r="F123" s="219" t="s">
        <v>145</v>
      </c>
      <c r="G123" s="219"/>
      <c r="H123" s="219"/>
      <c r="I123" s="219"/>
      <c r="J123" s="220" t="s">
        <v>146</v>
      </c>
      <c r="K123" s="221">
        <v>41.5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22</v>
      </c>
      <c r="U123" s="54" t="s">
        <v>41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147</v>
      </c>
      <c r="AT123" s="20" t="s">
        <v>143</v>
      </c>
      <c r="AU123" s="20" t="s">
        <v>103</v>
      </c>
      <c r="AY123" s="20" t="s">
        <v>141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84</v>
      </c>
      <c r="BK123" s="140">
        <f>ROUND(L123*K123,2)</f>
        <v>0</v>
      </c>
      <c r="BL123" s="20" t="s">
        <v>147</v>
      </c>
      <c r="BM123" s="20" t="s">
        <v>148</v>
      </c>
    </row>
    <row r="124" s="1" customFormat="1" ht="25.5" customHeight="1">
      <c r="B124" s="44"/>
      <c r="C124" s="217" t="s">
        <v>149</v>
      </c>
      <c r="D124" s="217" t="s">
        <v>143</v>
      </c>
      <c r="E124" s="218" t="s">
        <v>150</v>
      </c>
      <c r="F124" s="219" t="s">
        <v>151</v>
      </c>
      <c r="G124" s="219"/>
      <c r="H124" s="219"/>
      <c r="I124" s="219"/>
      <c r="J124" s="220" t="s">
        <v>146</v>
      </c>
      <c r="K124" s="221">
        <v>20.800000000000001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41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147</v>
      </c>
      <c r="AT124" s="20" t="s">
        <v>143</v>
      </c>
      <c r="AU124" s="20" t="s">
        <v>103</v>
      </c>
      <c r="AY124" s="20" t="s">
        <v>141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84</v>
      </c>
      <c r="BK124" s="140">
        <f>ROUND(L124*K124,2)</f>
        <v>0</v>
      </c>
      <c r="BL124" s="20" t="s">
        <v>147</v>
      </c>
      <c r="BM124" s="20" t="s">
        <v>152</v>
      </c>
    </row>
    <row r="125" s="1" customFormat="1" ht="25.5" customHeight="1">
      <c r="B125" s="44"/>
      <c r="C125" s="217" t="s">
        <v>153</v>
      </c>
      <c r="D125" s="217" t="s">
        <v>143</v>
      </c>
      <c r="E125" s="218" t="s">
        <v>154</v>
      </c>
      <c r="F125" s="219" t="s">
        <v>155</v>
      </c>
      <c r="G125" s="219"/>
      <c r="H125" s="219"/>
      <c r="I125" s="219"/>
      <c r="J125" s="220" t="s">
        <v>146</v>
      </c>
      <c r="K125" s="221">
        <v>38.5</v>
      </c>
      <c r="L125" s="222">
        <v>0</v>
      </c>
      <c r="M125" s="223"/>
      <c r="N125" s="224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41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147</v>
      </c>
      <c r="AT125" s="20" t="s">
        <v>143</v>
      </c>
      <c r="AU125" s="20" t="s">
        <v>103</v>
      </c>
      <c r="AY125" s="20" t="s">
        <v>141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84</v>
      </c>
      <c r="BK125" s="140">
        <f>ROUND(L125*K125,2)</f>
        <v>0</v>
      </c>
      <c r="BL125" s="20" t="s">
        <v>147</v>
      </c>
      <c r="BM125" s="20" t="s">
        <v>156</v>
      </c>
    </row>
    <row r="126" s="1" customFormat="1" ht="25.5" customHeight="1">
      <c r="B126" s="44"/>
      <c r="C126" s="217" t="s">
        <v>157</v>
      </c>
      <c r="D126" s="217" t="s">
        <v>143</v>
      </c>
      <c r="E126" s="218" t="s">
        <v>158</v>
      </c>
      <c r="F126" s="219" t="s">
        <v>159</v>
      </c>
      <c r="G126" s="219"/>
      <c r="H126" s="219"/>
      <c r="I126" s="219"/>
      <c r="J126" s="220" t="s">
        <v>146</v>
      </c>
      <c r="K126" s="221">
        <v>3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41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147</v>
      </c>
      <c r="AT126" s="20" t="s">
        <v>143</v>
      </c>
      <c r="AU126" s="20" t="s">
        <v>103</v>
      </c>
      <c r="AY126" s="20" t="s">
        <v>141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84</v>
      </c>
      <c r="BK126" s="140">
        <f>ROUND(L126*K126,2)</f>
        <v>0</v>
      </c>
      <c r="BL126" s="20" t="s">
        <v>147</v>
      </c>
      <c r="BM126" s="20" t="s">
        <v>160</v>
      </c>
    </row>
    <row r="127" s="1" customFormat="1" ht="25.5" customHeight="1">
      <c r="B127" s="44"/>
      <c r="C127" s="217" t="s">
        <v>161</v>
      </c>
      <c r="D127" s="217" t="s">
        <v>143</v>
      </c>
      <c r="E127" s="218" t="s">
        <v>162</v>
      </c>
      <c r="F127" s="219" t="s">
        <v>163</v>
      </c>
      <c r="G127" s="219"/>
      <c r="H127" s="219"/>
      <c r="I127" s="219"/>
      <c r="J127" s="220" t="s">
        <v>146</v>
      </c>
      <c r="K127" s="221">
        <v>38.5</v>
      </c>
      <c r="L127" s="222">
        <v>0</v>
      </c>
      <c r="M127" s="223"/>
      <c r="N127" s="224">
        <f>ROUND(L127*K127,2)</f>
        <v>0</v>
      </c>
      <c r="O127" s="224"/>
      <c r="P127" s="224"/>
      <c r="Q127" s="224"/>
      <c r="R127" s="46"/>
      <c r="T127" s="225" t="s">
        <v>22</v>
      </c>
      <c r="U127" s="54" t="s">
        <v>41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147</v>
      </c>
      <c r="AT127" s="20" t="s">
        <v>143</v>
      </c>
      <c r="AU127" s="20" t="s">
        <v>103</v>
      </c>
      <c r="AY127" s="20" t="s">
        <v>141</v>
      </c>
      <c r="BE127" s="140">
        <f>IF(U127="základní",N127,0)</f>
        <v>0</v>
      </c>
      <c r="BF127" s="140">
        <f>IF(U127="snížená",N127,0)</f>
        <v>0</v>
      </c>
      <c r="BG127" s="140">
        <f>IF(U127="zákl. přenesená",N127,0)</f>
        <v>0</v>
      </c>
      <c r="BH127" s="140">
        <f>IF(U127="sníž. přenesená",N127,0)</f>
        <v>0</v>
      </c>
      <c r="BI127" s="140">
        <f>IF(U127="nulová",N127,0)</f>
        <v>0</v>
      </c>
      <c r="BJ127" s="20" t="s">
        <v>84</v>
      </c>
      <c r="BK127" s="140">
        <f>ROUND(L127*K127,2)</f>
        <v>0</v>
      </c>
      <c r="BL127" s="20" t="s">
        <v>147</v>
      </c>
      <c r="BM127" s="20" t="s">
        <v>164</v>
      </c>
    </row>
    <row r="128" s="1" customFormat="1" ht="16.5" customHeight="1">
      <c r="B128" s="44"/>
      <c r="C128" s="217" t="s">
        <v>165</v>
      </c>
      <c r="D128" s="217" t="s">
        <v>143</v>
      </c>
      <c r="E128" s="218" t="s">
        <v>166</v>
      </c>
      <c r="F128" s="219" t="s">
        <v>167</v>
      </c>
      <c r="G128" s="219"/>
      <c r="H128" s="219"/>
      <c r="I128" s="219"/>
      <c r="J128" s="220" t="s">
        <v>146</v>
      </c>
      <c r="K128" s="221">
        <v>38.5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22</v>
      </c>
      <c r="U128" s="54" t="s">
        <v>41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147</v>
      </c>
      <c r="AT128" s="20" t="s">
        <v>143</v>
      </c>
      <c r="AU128" s="20" t="s">
        <v>103</v>
      </c>
      <c r="AY128" s="20" t="s">
        <v>141</v>
      </c>
      <c r="BE128" s="140">
        <f>IF(U128="základní",N128,0)</f>
        <v>0</v>
      </c>
      <c r="BF128" s="140">
        <f>IF(U128="snížená",N128,0)</f>
        <v>0</v>
      </c>
      <c r="BG128" s="140">
        <f>IF(U128="zákl. přenesená",N128,0)</f>
        <v>0</v>
      </c>
      <c r="BH128" s="140">
        <f>IF(U128="sníž. přenesená",N128,0)</f>
        <v>0</v>
      </c>
      <c r="BI128" s="140">
        <f>IF(U128="nulová",N128,0)</f>
        <v>0</v>
      </c>
      <c r="BJ128" s="20" t="s">
        <v>84</v>
      </c>
      <c r="BK128" s="140">
        <f>ROUND(L128*K128,2)</f>
        <v>0</v>
      </c>
      <c r="BL128" s="20" t="s">
        <v>147</v>
      </c>
      <c r="BM128" s="20" t="s">
        <v>168</v>
      </c>
    </row>
    <row r="129" s="1" customFormat="1" ht="25.5" customHeight="1">
      <c r="B129" s="44"/>
      <c r="C129" s="217" t="s">
        <v>169</v>
      </c>
      <c r="D129" s="217" t="s">
        <v>143</v>
      </c>
      <c r="E129" s="218" t="s">
        <v>170</v>
      </c>
      <c r="F129" s="219" t="s">
        <v>171</v>
      </c>
      <c r="G129" s="219"/>
      <c r="H129" s="219"/>
      <c r="I129" s="219"/>
      <c r="J129" s="220" t="s">
        <v>172</v>
      </c>
      <c r="K129" s="221">
        <v>69</v>
      </c>
      <c r="L129" s="222">
        <v>0</v>
      </c>
      <c r="M129" s="223"/>
      <c r="N129" s="224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41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147</v>
      </c>
      <c r="AT129" s="20" t="s">
        <v>143</v>
      </c>
      <c r="AU129" s="20" t="s">
        <v>103</v>
      </c>
      <c r="AY129" s="20" t="s">
        <v>141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84</v>
      </c>
      <c r="BK129" s="140">
        <f>ROUND(L129*K129,2)</f>
        <v>0</v>
      </c>
      <c r="BL129" s="20" t="s">
        <v>147</v>
      </c>
      <c r="BM129" s="20" t="s">
        <v>173</v>
      </c>
    </row>
    <row r="130" s="1" customFormat="1" ht="25.5" customHeight="1">
      <c r="B130" s="44"/>
      <c r="C130" s="217" t="s">
        <v>174</v>
      </c>
      <c r="D130" s="217" t="s">
        <v>143</v>
      </c>
      <c r="E130" s="218" t="s">
        <v>175</v>
      </c>
      <c r="F130" s="219" t="s">
        <v>176</v>
      </c>
      <c r="G130" s="219"/>
      <c r="H130" s="219"/>
      <c r="I130" s="219"/>
      <c r="J130" s="220" t="s">
        <v>146</v>
      </c>
      <c r="K130" s="221">
        <v>3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41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147</v>
      </c>
      <c r="AT130" s="20" t="s">
        <v>143</v>
      </c>
      <c r="AU130" s="20" t="s">
        <v>103</v>
      </c>
      <c r="AY130" s="20" t="s">
        <v>141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84</v>
      </c>
      <c r="BK130" s="140">
        <f>ROUND(L130*K130,2)</f>
        <v>0</v>
      </c>
      <c r="BL130" s="20" t="s">
        <v>147</v>
      </c>
      <c r="BM130" s="20" t="s">
        <v>177</v>
      </c>
    </row>
    <row r="131" s="1" customFormat="1" ht="38.25" customHeight="1">
      <c r="B131" s="44"/>
      <c r="C131" s="217" t="s">
        <v>84</v>
      </c>
      <c r="D131" s="217" t="s">
        <v>143</v>
      </c>
      <c r="E131" s="218" t="s">
        <v>178</v>
      </c>
      <c r="F131" s="219" t="s">
        <v>179</v>
      </c>
      <c r="G131" s="219"/>
      <c r="H131" s="219"/>
      <c r="I131" s="219"/>
      <c r="J131" s="220" t="s">
        <v>180</v>
      </c>
      <c r="K131" s="221">
        <v>166</v>
      </c>
      <c r="L131" s="222">
        <v>0</v>
      </c>
      <c r="M131" s="223"/>
      <c r="N131" s="224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41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147</v>
      </c>
      <c r="AT131" s="20" t="s">
        <v>143</v>
      </c>
      <c r="AU131" s="20" t="s">
        <v>103</v>
      </c>
      <c r="AY131" s="20" t="s">
        <v>141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84</v>
      </c>
      <c r="BK131" s="140">
        <f>ROUND(L131*K131,2)</f>
        <v>0</v>
      </c>
      <c r="BL131" s="20" t="s">
        <v>147</v>
      </c>
      <c r="BM131" s="20" t="s">
        <v>181</v>
      </c>
    </row>
    <row r="132" s="1" customFormat="1" ht="38.25" customHeight="1">
      <c r="B132" s="44"/>
      <c r="C132" s="217" t="s">
        <v>10</v>
      </c>
      <c r="D132" s="217" t="s">
        <v>143</v>
      </c>
      <c r="E132" s="218" t="s">
        <v>182</v>
      </c>
      <c r="F132" s="219" t="s">
        <v>183</v>
      </c>
      <c r="G132" s="219"/>
      <c r="H132" s="219"/>
      <c r="I132" s="219"/>
      <c r="J132" s="220" t="s">
        <v>180</v>
      </c>
      <c r="K132" s="221">
        <v>83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41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147</v>
      </c>
      <c r="AT132" s="20" t="s">
        <v>143</v>
      </c>
      <c r="AU132" s="20" t="s">
        <v>103</v>
      </c>
      <c r="AY132" s="20" t="s">
        <v>141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84</v>
      </c>
      <c r="BK132" s="140">
        <f>ROUND(L132*K132,2)</f>
        <v>0</v>
      </c>
      <c r="BL132" s="20" t="s">
        <v>147</v>
      </c>
      <c r="BM132" s="20" t="s">
        <v>184</v>
      </c>
    </row>
    <row r="133" s="1" customFormat="1" ht="16.5" customHeight="1">
      <c r="B133" s="44"/>
      <c r="C133" s="228" t="s">
        <v>185</v>
      </c>
      <c r="D133" s="228" t="s">
        <v>186</v>
      </c>
      <c r="E133" s="229" t="s">
        <v>187</v>
      </c>
      <c r="F133" s="230" t="s">
        <v>188</v>
      </c>
      <c r="G133" s="230"/>
      <c r="H133" s="230"/>
      <c r="I133" s="230"/>
      <c r="J133" s="231" t="s">
        <v>146</v>
      </c>
      <c r="K133" s="232">
        <v>4.1500000000000004</v>
      </c>
      <c r="L133" s="233">
        <v>0</v>
      </c>
      <c r="M133" s="234"/>
      <c r="N133" s="235">
        <f>ROUND(L133*K133,2)</f>
        <v>0</v>
      </c>
      <c r="O133" s="224"/>
      <c r="P133" s="224"/>
      <c r="Q133" s="224"/>
      <c r="R133" s="46"/>
      <c r="T133" s="225" t="s">
        <v>22</v>
      </c>
      <c r="U133" s="54" t="s">
        <v>41</v>
      </c>
      <c r="V133" s="45"/>
      <c r="W133" s="226">
        <f>V133*K133</f>
        <v>0</v>
      </c>
      <c r="X133" s="226">
        <v>0.20999999999999999</v>
      </c>
      <c r="Y133" s="226">
        <f>X133*K133</f>
        <v>0.87150000000000005</v>
      </c>
      <c r="Z133" s="226">
        <v>0</v>
      </c>
      <c r="AA133" s="227">
        <f>Z133*K133</f>
        <v>0</v>
      </c>
      <c r="AR133" s="20" t="s">
        <v>161</v>
      </c>
      <c r="AT133" s="20" t="s">
        <v>186</v>
      </c>
      <c r="AU133" s="20" t="s">
        <v>103</v>
      </c>
      <c r="AY133" s="20" t="s">
        <v>141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20" t="s">
        <v>84</v>
      </c>
      <c r="BK133" s="140">
        <f>ROUND(L133*K133,2)</f>
        <v>0</v>
      </c>
      <c r="BL133" s="20" t="s">
        <v>147</v>
      </c>
      <c r="BM133" s="20" t="s">
        <v>189</v>
      </c>
    </row>
    <row r="134" s="1" customFormat="1" ht="38.25" customHeight="1">
      <c r="B134" s="44"/>
      <c r="C134" s="217" t="s">
        <v>190</v>
      </c>
      <c r="D134" s="217" t="s">
        <v>143</v>
      </c>
      <c r="E134" s="218" t="s">
        <v>191</v>
      </c>
      <c r="F134" s="219" t="s">
        <v>192</v>
      </c>
      <c r="G134" s="219"/>
      <c r="H134" s="219"/>
      <c r="I134" s="219"/>
      <c r="J134" s="220" t="s">
        <v>180</v>
      </c>
      <c r="K134" s="221">
        <v>83</v>
      </c>
      <c r="L134" s="222">
        <v>0</v>
      </c>
      <c r="M134" s="223"/>
      <c r="N134" s="224">
        <f>ROUND(L134*K134,2)</f>
        <v>0</v>
      </c>
      <c r="O134" s="224"/>
      <c r="P134" s="224"/>
      <c r="Q134" s="224"/>
      <c r="R134" s="46"/>
      <c r="T134" s="225" t="s">
        <v>22</v>
      </c>
      <c r="U134" s="54" t="s">
        <v>41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147</v>
      </c>
      <c r="AT134" s="20" t="s">
        <v>143</v>
      </c>
      <c r="AU134" s="20" t="s">
        <v>103</v>
      </c>
      <c r="AY134" s="20" t="s">
        <v>141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84</v>
      </c>
      <c r="BK134" s="140">
        <f>ROUND(L134*K134,2)</f>
        <v>0</v>
      </c>
      <c r="BL134" s="20" t="s">
        <v>147</v>
      </c>
      <c r="BM134" s="20" t="s">
        <v>193</v>
      </c>
    </row>
    <row r="135" s="1" customFormat="1" ht="16.5" customHeight="1">
      <c r="B135" s="44"/>
      <c r="C135" s="228" t="s">
        <v>194</v>
      </c>
      <c r="D135" s="228" t="s">
        <v>186</v>
      </c>
      <c r="E135" s="229" t="s">
        <v>195</v>
      </c>
      <c r="F135" s="230" t="s">
        <v>196</v>
      </c>
      <c r="G135" s="230"/>
      <c r="H135" s="230"/>
      <c r="I135" s="230"/>
      <c r="J135" s="231" t="s">
        <v>197</v>
      </c>
      <c r="K135" s="232">
        <v>1.2450000000000001</v>
      </c>
      <c r="L135" s="233">
        <v>0</v>
      </c>
      <c r="M135" s="234"/>
      <c r="N135" s="235">
        <f>ROUND(L135*K135,2)</f>
        <v>0</v>
      </c>
      <c r="O135" s="224"/>
      <c r="P135" s="224"/>
      <c r="Q135" s="224"/>
      <c r="R135" s="46"/>
      <c r="T135" s="225" t="s">
        <v>22</v>
      </c>
      <c r="U135" s="54" t="s">
        <v>41</v>
      </c>
      <c r="V135" s="45"/>
      <c r="W135" s="226">
        <f>V135*K135</f>
        <v>0</v>
      </c>
      <c r="X135" s="226">
        <v>0.001</v>
      </c>
      <c r="Y135" s="226">
        <f>X135*K135</f>
        <v>0.0012450000000000002</v>
      </c>
      <c r="Z135" s="226">
        <v>0</v>
      </c>
      <c r="AA135" s="227">
        <f>Z135*K135</f>
        <v>0</v>
      </c>
      <c r="AR135" s="20" t="s">
        <v>161</v>
      </c>
      <c r="AT135" s="20" t="s">
        <v>186</v>
      </c>
      <c r="AU135" s="20" t="s">
        <v>103</v>
      </c>
      <c r="AY135" s="20" t="s">
        <v>141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84</v>
      </c>
      <c r="BK135" s="140">
        <f>ROUND(L135*K135,2)</f>
        <v>0</v>
      </c>
      <c r="BL135" s="20" t="s">
        <v>147</v>
      </c>
      <c r="BM135" s="20" t="s">
        <v>198</v>
      </c>
    </row>
    <row r="136" s="9" customFormat="1" ht="29.88" customHeight="1">
      <c r="B136" s="203"/>
      <c r="C136" s="204"/>
      <c r="D136" s="214" t="s">
        <v>115</v>
      </c>
      <c r="E136" s="214"/>
      <c r="F136" s="214"/>
      <c r="G136" s="214"/>
      <c r="H136" s="214"/>
      <c r="I136" s="214"/>
      <c r="J136" s="214"/>
      <c r="K136" s="214"/>
      <c r="L136" s="214"/>
      <c r="M136" s="214"/>
      <c r="N136" s="236">
        <f>BK136</f>
        <v>0</v>
      </c>
      <c r="O136" s="237"/>
      <c r="P136" s="237"/>
      <c r="Q136" s="237"/>
      <c r="R136" s="207"/>
      <c r="T136" s="208"/>
      <c r="U136" s="204"/>
      <c r="V136" s="204"/>
      <c r="W136" s="209">
        <f>SUM(W137:W139)</f>
        <v>0</v>
      </c>
      <c r="X136" s="204"/>
      <c r="Y136" s="209">
        <f>SUM(Y137:Y139)</f>
        <v>0</v>
      </c>
      <c r="Z136" s="204"/>
      <c r="AA136" s="210">
        <f>SUM(AA137:AA139)</f>
        <v>0</v>
      </c>
      <c r="AR136" s="211" t="s">
        <v>84</v>
      </c>
      <c r="AT136" s="212" t="s">
        <v>75</v>
      </c>
      <c r="AU136" s="212" t="s">
        <v>84</v>
      </c>
      <c r="AY136" s="211" t="s">
        <v>141</v>
      </c>
      <c r="BK136" s="213">
        <f>SUM(BK137:BK139)</f>
        <v>0</v>
      </c>
    </row>
    <row r="137" s="1" customFormat="1" ht="25.5" customHeight="1">
      <c r="B137" s="44"/>
      <c r="C137" s="217" t="s">
        <v>103</v>
      </c>
      <c r="D137" s="217" t="s">
        <v>143</v>
      </c>
      <c r="E137" s="218" t="s">
        <v>199</v>
      </c>
      <c r="F137" s="219" t="s">
        <v>200</v>
      </c>
      <c r="G137" s="219"/>
      <c r="H137" s="219"/>
      <c r="I137" s="219"/>
      <c r="J137" s="220" t="s">
        <v>180</v>
      </c>
      <c r="K137" s="221">
        <v>151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41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147</v>
      </c>
      <c r="AT137" s="20" t="s">
        <v>143</v>
      </c>
      <c r="AU137" s="20" t="s">
        <v>103</v>
      </c>
      <c r="AY137" s="20" t="s">
        <v>141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84</v>
      </c>
      <c r="BK137" s="140">
        <f>ROUND(L137*K137,2)</f>
        <v>0</v>
      </c>
      <c r="BL137" s="20" t="s">
        <v>147</v>
      </c>
      <c r="BM137" s="20" t="s">
        <v>201</v>
      </c>
    </row>
    <row r="138" s="1" customFormat="1" ht="16.5" customHeight="1">
      <c r="B138" s="44"/>
      <c r="C138" s="217" t="s">
        <v>202</v>
      </c>
      <c r="D138" s="217" t="s">
        <v>143</v>
      </c>
      <c r="E138" s="218" t="s">
        <v>203</v>
      </c>
      <c r="F138" s="219" t="s">
        <v>204</v>
      </c>
      <c r="G138" s="219"/>
      <c r="H138" s="219"/>
      <c r="I138" s="219"/>
      <c r="J138" s="220" t="s">
        <v>180</v>
      </c>
      <c r="K138" s="221">
        <v>151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41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147</v>
      </c>
      <c r="AT138" s="20" t="s">
        <v>143</v>
      </c>
      <c r="AU138" s="20" t="s">
        <v>103</v>
      </c>
      <c r="AY138" s="20" t="s">
        <v>141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84</v>
      </c>
      <c r="BK138" s="140">
        <f>ROUND(L138*K138,2)</f>
        <v>0</v>
      </c>
      <c r="BL138" s="20" t="s">
        <v>147</v>
      </c>
      <c r="BM138" s="20" t="s">
        <v>205</v>
      </c>
    </row>
    <row r="139" s="1" customFormat="1" ht="25.5" customHeight="1">
      <c r="B139" s="44"/>
      <c r="C139" s="217" t="s">
        <v>147</v>
      </c>
      <c r="D139" s="217" t="s">
        <v>143</v>
      </c>
      <c r="E139" s="218" t="s">
        <v>206</v>
      </c>
      <c r="F139" s="219" t="s">
        <v>207</v>
      </c>
      <c r="G139" s="219"/>
      <c r="H139" s="219"/>
      <c r="I139" s="219"/>
      <c r="J139" s="220" t="s">
        <v>180</v>
      </c>
      <c r="K139" s="221">
        <v>151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41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147</v>
      </c>
      <c r="AT139" s="20" t="s">
        <v>143</v>
      </c>
      <c r="AU139" s="20" t="s">
        <v>103</v>
      </c>
      <c r="AY139" s="20" t="s">
        <v>141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84</v>
      </c>
      <c r="BK139" s="140">
        <f>ROUND(L139*K139,2)</f>
        <v>0</v>
      </c>
      <c r="BL139" s="20" t="s">
        <v>147</v>
      </c>
      <c r="BM139" s="20" t="s">
        <v>208</v>
      </c>
    </row>
    <row r="140" s="9" customFormat="1" ht="29.88" customHeight="1">
      <c r="B140" s="203"/>
      <c r="C140" s="204"/>
      <c r="D140" s="214" t="s">
        <v>116</v>
      </c>
      <c r="E140" s="214"/>
      <c r="F140" s="214"/>
      <c r="G140" s="214"/>
      <c r="H140" s="214"/>
      <c r="I140" s="214"/>
      <c r="J140" s="214"/>
      <c r="K140" s="214"/>
      <c r="L140" s="214"/>
      <c r="M140" s="214"/>
      <c r="N140" s="236">
        <f>BK140</f>
        <v>0</v>
      </c>
      <c r="O140" s="237"/>
      <c r="P140" s="237"/>
      <c r="Q140" s="237"/>
      <c r="R140" s="207"/>
      <c r="T140" s="208"/>
      <c r="U140" s="204"/>
      <c r="V140" s="204"/>
      <c r="W140" s="209">
        <f>SUM(W141:W144)</f>
        <v>0</v>
      </c>
      <c r="X140" s="204"/>
      <c r="Y140" s="209">
        <f>SUM(Y141:Y144)</f>
        <v>10.93069</v>
      </c>
      <c r="Z140" s="204"/>
      <c r="AA140" s="210">
        <f>SUM(AA141:AA144)</f>
        <v>0</v>
      </c>
      <c r="AR140" s="211" t="s">
        <v>84</v>
      </c>
      <c r="AT140" s="212" t="s">
        <v>75</v>
      </c>
      <c r="AU140" s="212" t="s">
        <v>84</v>
      </c>
      <c r="AY140" s="211" t="s">
        <v>141</v>
      </c>
      <c r="BK140" s="213">
        <f>SUM(BK141:BK144)</f>
        <v>0</v>
      </c>
    </row>
    <row r="141" s="1" customFormat="1" ht="25.5" customHeight="1">
      <c r="B141" s="44"/>
      <c r="C141" s="217" t="s">
        <v>11</v>
      </c>
      <c r="D141" s="217" t="s">
        <v>143</v>
      </c>
      <c r="E141" s="218" t="s">
        <v>209</v>
      </c>
      <c r="F141" s="219" t="s">
        <v>210</v>
      </c>
      <c r="G141" s="219"/>
      <c r="H141" s="219"/>
      <c r="I141" s="219"/>
      <c r="J141" s="220" t="s">
        <v>211</v>
      </c>
      <c r="K141" s="221">
        <v>83</v>
      </c>
      <c r="L141" s="222">
        <v>0</v>
      </c>
      <c r="M141" s="223"/>
      <c r="N141" s="224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41</v>
      </c>
      <c r="V141" s="45"/>
      <c r="W141" s="226">
        <f>V141*K141</f>
        <v>0</v>
      </c>
      <c r="X141" s="226">
        <v>0.080839999999999995</v>
      </c>
      <c r="Y141" s="226">
        <f>X141*K141</f>
        <v>6.7097199999999999</v>
      </c>
      <c r="Z141" s="226">
        <v>0</v>
      </c>
      <c r="AA141" s="227">
        <f>Z141*K141</f>
        <v>0</v>
      </c>
      <c r="AR141" s="20" t="s">
        <v>147</v>
      </c>
      <c r="AT141" s="20" t="s">
        <v>143</v>
      </c>
      <c r="AU141" s="20" t="s">
        <v>103</v>
      </c>
      <c r="AY141" s="20" t="s">
        <v>141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84</v>
      </c>
      <c r="BK141" s="140">
        <f>ROUND(L141*K141,2)</f>
        <v>0</v>
      </c>
      <c r="BL141" s="20" t="s">
        <v>147</v>
      </c>
      <c r="BM141" s="20" t="s">
        <v>212</v>
      </c>
    </row>
    <row r="142" s="1" customFormat="1" ht="25.5" customHeight="1">
      <c r="B142" s="44"/>
      <c r="C142" s="228" t="s">
        <v>213</v>
      </c>
      <c r="D142" s="228" t="s">
        <v>186</v>
      </c>
      <c r="E142" s="229" t="s">
        <v>214</v>
      </c>
      <c r="F142" s="230" t="s">
        <v>215</v>
      </c>
      <c r="G142" s="230"/>
      <c r="H142" s="230"/>
      <c r="I142" s="230"/>
      <c r="J142" s="231" t="s">
        <v>172</v>
      </c>
      <c r="K142" s="232">
        <v>4.1500000000000004</v>
      </c>
      <c r="L142" s="233">
        <v>0</v>
      </c>
      <c r="M142" s="234"/>
      <c r="N142" s="235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41</v>
      </c>
      <c r="V142" s="45"/>
      <c r="W142" s="226">
        <f>V142*K142</f>
        <v>0</v>
      </c>
      <c r="X142" s="226">
        <v>1</v>
      </c>
      <c r="Y142" s="226">
        <f>X142*K142</f>
        <v>4.1500000000000004</v>
      </c>
      <c r="Z142" s="226">
        <v>0</v>
      </c>
      <c r="AA142" s="227">
        <f>Z142*K142</f>
        <v>0</v>
      </c>
      <c r="AR142" s="20" t="s">
        <v>161</v>
      </c>
      <c r="AT142" s="20" t="s">
        <v>186</v>
      </c>
      <c r="AU142" s="20" t="s">
        <v>103</v>
      </c>
      <c r="AY142" s="20" t="s">
        <v>141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84</v>
      </c>
      <c r="BK142" s="140">
        <f>ROUND(L142*K142,2)</f>
        <v>0</v>
      </c>
      <c r="BL142" s="20" t="s">
        <v>147</v>
      </c>
      <c r="BM142" s="20" t="s">
        <v>216</v>
      </c>
    </row>
    <row r="143" s="1" customFormat="1" ht="25.5" customHeight="1">
      <c r="B143" s="44"/>
      <c r="C143" s="217" t="s">
        <v>217</v>
      </c>
      <c r="D143" s="217" t="s">
        <v>143</v>
      </c>
      <c r="E143" s="218" t="s">
        <v>218</v>
      </c>
      <c r="F143" s="219" t="s">
        <v>219</v>
      </c>
      <c r="G143" s="219"/>
      <c r="H143" s="219"/>
      <c r="I143" s="219"/>
      <c r="J143" s="220" t="s">
        <v>211</v>
      </c>
      <c r="K143" s="221">
        <v>0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41</v>
      </c>
      <c r="V143" s="45"/>
      <c r="W143" s="226">
        <f>V143*K143</f>
        <v>0</v>
      </c>
      <c r="X143" s="226">
        <v>0.03014</v>
      </c>
      <c r="Y143" s="226">
        <f>X143*K143</f>
        <v>0</v>
      </c>
      <c r="Z143" s="226">
        <v>0</v>
      </c>
      <c r="AA143" s="227">
        <f>Z143*K143</f>
        <v>0</v>
      </c>
      <c r="AR143" s="20" t="s">
        <v>147</v>
      </c>
      <c r="AT143" s="20" t="s">
        <v>143</v>
      </c>
      <c r="AU143" s="20" t="s">
        <v>103</v>
      </c>
      <c r="AY143" s="20" t="s">
        <v>141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84</v>
      </c>
      <c r="BK143" s="140">
        <f>ROUND(L143*K143,2)</f>
        <v>0</v>
      </c>
      <c r="BL143" s="20" t="s">
        <v>147</v>
      </c>
      <c r="BM143" s="20" t="s">
        <v>220</v>
      </c>
    </row>
    <row r="144" s="1" customFormat="1" ht="25.5" customHeight="1">
      <c r="B144" s="44"/>
      <c r="C144" s="217" t="s">
        <v>221</v>
      </c>
      <c r="D144" s="217" t="s">
        <v>143</v>
      </c>
      <c r="E144" s="218" t="s">
        <v>222</v>
      </c>
      <c r="F144" s="219" t="s">
        <v>223</v>
      </c>
      <c r="G144" s="219"/>
      <c r="H144" s="219"/>
      <c r="I144" s="219"/>
      <c r="J144" s="220" t="s">
        <v>180</v>
      </c>
      <c r="K144" s="221">
        <v>151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41</v>
      </c>
      <c r="V144" s="45"/>
      <c r="W144" s="226">
        <f>V144*K144</f>
        <v>0</v>
      </c>
      <c r="X144" s="226">
        <v>0.00046999999999999999</v>
      </c>
      <c r="Y144" s="226">
        <f>X144*K144</f>
        <v>0.070969999999999991</v>
      </c>
      <c r="Z144" s="226">
        <v>0</v>
      </c>
      <c r="AA144" s="227">
        <f>Z144*K144</f>
        <v>0</v>
      </c>
      <c r="AR144" s="20" t="s">
        <v>147</v>
      </c>
      <c r="AT144" s="20" t="s">
        <v>143</v>
      </c>
      <c r="AU144" s="20" t="s">
        <v>103</v>
      </c>
      <c r="AY144" s="20" t="s">
        <v>141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84</v>
      </c>
      <c r="BK144" s="140">
        <f>ROUND(L144*K144,2)</f>
        <v>0</v>
      </c>
      <c r="BL144" s="20" t="s">
        <v>147</v>
      </c>
      <c r="BM144" s="20" t="s">
        <v>224</v>
      </c>
    </row>
    <row r="145" s="9" customFormat="1" ht="29.88" customHeight="1">
      <c r="B145" s="203"/>
      <c r="C145" s="204"/>
      <c r="D145" s="214" t="s">
        <v>117</v>
      </c>
      <c r="E145" s="214"/>
      <c r="F145" s="214"/>
      <c r="G145" s="214"/>
      <c r="H145" s="214"/>
      <c r="I145" s="214"/>
      <c r="J145" s="214"/>
      <c r="K145" s="214"/>
      <c r="L145" s="214"/>
      <c r="M145" s="214"/>
      <c r="N145" s="236">
        <f>BK145</f>
        <v>0</v>
      </c>
      <c r="O145" s="237"/>
      <c r="P145" s="237"/>
      <c r="Q145" s="237"/>
      <c r="R145" s="207"/>
      <c r="T145" s="208"/>
      <c r="U145" s="204"/>
      <c r="V145" s="204"/>
      <c r="W145" s="209">
        <f>SUM(W146:W147)</f>
        <v>0</v>
      </c>
      <c r="X145" s="204"/>
      <c r="Y145" s="209">
        <f>SUM(Y146:Y147)</f>
        <v>0</v>
      </c>
      <c r="Z145" s="204"/>
      <c r="AA145" s="210">
        <f>SUM(AA146:AA147)</f>
        <v>0</v>
      </c>
      <c r="AR145" s="211" t="s">
        <v>84</v>
      </c>
      <c r="AT145" s="212" t="s">
        <v>75</v>
      </c>
      <c r="AU145" s="212" t="s">
        <v>84</v>
      </c>
      <c r="AY145" s="211" t="s">
        <v>141</v>
      </c>
      <c r="BK145" s="213">
        <f>SUM(BK146:BK147)</f>
        <v>0</v>
      </c>
    </row>
    <row r="146" s="1" customFormat="1" ht="38.25" customHeight="1">
      <c r="B146" s="44"/>
      <c r="C146" s="217" t="s">
        <v>225</v>
      </c>
      <c r="D146" s="217" t="s">
        <v>143</v>
      </c>
      <c r="E146" s="218" t="s">
        <v>226</v>
      </c>
      <c r="F146" s="219" t="s">
        <v>227</v>
      </c>
      <c r="G146" s="219"/>
      <c r="H146" s="219"/>
      <c r="I146" s="219"/>
      <c r="J146" s="220" t="s">
        <v>172</v>
      </c>
      <c r="K146" s="221">
        <v>11.803000000000001</v>
      </c>
      <c r="L146" s="222">
        <v>0</v>
      </c>
      <c r="M146" s="223"/>
      <c r="N146" s="224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41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147</v>
      </c>
      <c r="AT146" s="20" t="s">
        <v>143</v>
      </c>
      <c r="AU146" s="20" t="s">
        <v>103</v>
      </c>
      <c r="AY146" s="20" t="s">
        <v>141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84</v>
      </c>
      <c r="BK146" s="140">
        <f>ROUND(L146*K146,2)</f>
        <v>0</v>
      </c>
      <c r="BL146" s="20" t="s">
        <v>147</v>
      </c>
      <c r="BM146" s="20" t="s">
        <v>228</v>
      </c>
    </row>
    <row r="147" s="1" customFormat="1" ht="38.25" customHeight="1">
      <c r="B147" s="44"/>
      <c r="C147" s="217" t="s">
        <v>229</v>
      </c>
      <c r="D147" s="217" t="s">
        <v>143</v>
      </c>
      <c r="E147" s="218" t="s">
        <v>230</v>
      </c>
      <c r="F147" s="219" t="s">
        <v>231</v>
      </c>
      <c r="G147" s="219"/>
      <c r="H147" s="219"/>
      <c r="I147" s="219"/>
      <c r="J147" s="220" t="s">
        <v>172</v>
      </c>
      <c r="K147" s="221">
        <v>11.803000000000001</v>
      </c>
      <c r="L147" s="222">
        <v>0</v>
      </c>
      <c r="M147" s="223"/>
      <c r="N147" s="224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41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147</v>
      </c>
      <c r="AT147" s="20" t="s">
        <v>143</v>
      </c>
      <c r="AU147" s="20" t="s">
        <v>103</v>
      </c>
      <c r="AY147" s="20" t="s">
        <v>141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84</v>
      </c>
      <c r="BK147" s="140">
        <f>ROUND(L147*K147,2)</f>
        <v>0</v>
      </c>
      <c r="BL147" s="20" t="s">
        <v>147</v>
      </c>
      <c r="BM147" s="20" t="s">
        <v>232</v>
      </c>
    </row>
    <row r="148" s="1" customFormat="1" ht="49.92" customHeight="1">
      <c r="B148" s="44"/>
      <c r="C148" s="45"/>
      <c r="D148" s="205" t="s">
        <v>233</v>
      </c>
      <c r="E148" s="45"/>
      <c r="F148" s="45"/>
      <c r="G148" s="45"/>
      <c r="H148" s="45"/>
      <c r="I148" s="45"/>
      <c r="J148" s="45"/>
      <c r="K148" s="45"/>
      <c r="L148" s="45"/>
      <c r="M148" s="45"/>
      <c r="N148" s="238">
        <f>BK148</f>
        <v>0</v>
      </c>
      <c r="O148" s="239"/>
      <c r="P148" s="239"/>
      <c r="Q148" s="239"/>
      <c r="R148" s="46"/>
      <c r="T148" s="191"/>
      <c r="U148" s="70"/>
      <c r="V148" s="70"/>
      <c r="W148" s="70"/>
      <c r="X148" s="70"/>
      <c r="Y148" s="70"/>
      <c r="Z148" s="70"/>
      <c r="AA148" s="72"/>
      <c r="AT148" s="20" t="s">
        <v>75</v>
      </c>
      <c r="AU148" s="20" t="s">
        <v>76</v>
      </c>
      <c r="AY148" s="20" t="s">
        <v>234</v>
      </c>
      <c r="BK148" s="140">
        <v>0</v>
      </c>
    </row>
    <row r="149" s="1" customFormat="1" ht="6.96" customHeight="1">
      <c r="B149" s="73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5"/>
    </row>
  </sheetData>
  <sheetProtection sheet="1" formatColumns="0" formatRows="0" objects="1" scenarios="1" spinCount="10" saltValue="28jUuPmTd/DC88erLpDNjCpXuowM08yvUKxiKA3rwvggbr1SmMAcv/0QE4HZtgv85Bq3/LbEtq2bKW7r9/GASw==" hashValue="iW0mwygylh4vS2jZa0t/UdHRRRLKUOTzSyK82u/aCqSAiOhEfYaJHBbhHkReyJxnmSwTt47++l4tN1P+yuNDlA==" algorithmName="SHA-512" password="CC35"/>
  <mergeCells count="14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N120:Q120"/>
    <mergeCell ref="N121:Q121"/>
    <mergeCell ref="N122:Q122"/>
    <mergeCell ref="N136:Q136"/>
    <mergeCell ref="N140:Q140"/>
    <mergeCell ref="N145:Q145"/>
    <mergeCell ref="N148:Q148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Dvořáková Lucie</dc:creator>
  <cp:lastModifiedBy>Ing. Dvořáková Lucie</cp:lastModifiedBy>
  <dcterms:created xsi:type="dcterms:W3CDTF">2018-09-10T13:14:59Z</dcterms:created>
  <dcterms:modified xsi:type="dcterms:W3CDTF">2018-09-10T13:15:01Z</dcterms:modified>
</cp:coreProperties>
</file>