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12018 - Oprava portálu 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'0112018 - Oprava portálu ...'!$C$4:$Q$70,'0112018 - Oprava portálu ...'!$C$76:$Q$108,'0112018 - Oprava portálu ...'!$C$114:$Q$151</definedName>
    <definedName name="_xlnm.Print_Titles" localSheetId="1">'0112018 - Oprava portálu ...'!$123:$123</definedName>
  </definedNames>
  <calcPr/>
</workbook>
</file>

<file path=xl/calcChain.xml><?xml version="1.0" encoding="utf-8"?>
<calcChain xmlns="http://schemas.openxmlformats.org/spreadsheetml/2006/main">
  <c i="2" r="N151"/>
  <c i="1" r="AY88"/>
  <c r="AX88"/>
  <c i="2" r="BI150"/>
  <c r="BH150"/>
  <c r="BG150"/>
  <c r="BF150"/>
  <c r="AA150"/>
  <c r="AA149"/>
  <c r="Y150"/>
  <c r="Y149"/>
  <c r="W150"/>
  <c r="W149"/>
  <c r="BK150"/>
  <c r="BK149"/>
  <c r="N149"/>
  <c r="N150"/>
  <c r="BE150"/>
  <c r="N98"/>
  <c r="BI148"/>
  <c r="BH148"/>
  <c r="BG148"/>
  <c r="BF148"/>
  <c r="AA148"/>
  <c r="AA147"/>
  <c r="Y148"/>
  <c r="Y147"/>
  <c r="W148"/>
  <c r="W147"/>
  <c r="BK148"/>
  <c r="BK147"/>
  <c r="N147"/>
  <c r="N148"/>
  <c r="BE148"/>
  <c r="N97"/>
  <c r="BI146"/>
  <c r="BH146"/>
  <c r="BG146"/>
  <c r="BF146"/>
  <c r="AA146"/>
  <c r="AA145"/>
  <c r="Y146"/>
  <c r="Y145"/>
  <c r="W146"/>
  <c r="W145"/>
  <c r="BK146"/>
  <c r="BK145"/>
  <c r="N145"/>
  <c r="N146"/>
  <c r="BE146"/>
  <c r="N96"/>
  <c r="BI144"/>
  <c r="BH144"/>
  <c r="BG144"/>
  <c r="BF144"/>
  <c r="AA144"/>
  <c r="AA143"/>
  <c r="AA142"/>
  <c r="Y144"/>
  <c r="Y143"/>
  <c r="Y142"/>
  <c r="W144"/>
  <c r="W143"/>
  <c r="W142"/>
  <c r="BK144"/>
  <c r="BK143"/>
  <c r="N143"/>
  <c r="BK142"/>
  <c r="N142"/>
  <c r="N144"/>
  <c r="BE144"/>
  <c r="N95"/>
  <c r="N94"/>
  <c r="BI141"/>
  <c r="BH141"/>
  <c r="BG141"/>
  <c r="BF141"/>
  <c r="AA141"/>
  <c r="Y141"/>
  <c r="W141"/>
  <c r="BK141"/>
  <c r="N141"/>
  <c r="BE141"/>
  <c r="BI140"/>
  <c r="BH140"/>
  <c r="BG140"/>
  <c r="BF140"/>
  <c r="AA140"/>
  <c r="AA139"/>
  <c r="Y140"/>
  <c r="Y139"/>
  <c r="W140"/>
  <c r="W139"/>
  <c r="BK140"/>
  <c r="BK139"/>
  <c r="N139"/>
  <c r="N140"/>
  <c r="BE140"/>
  <c r="N93"/>
  <c r="BI138"/>
  <c r="BH138"/>
  <c r="BG138"/>
  <c r="BF138"/>
  <c r="AA138"/>
  <c r="Y138"/>
  <c r="W138"/>
  <c r="BK138"/>
  <c r="N138"/>
  <c r="BE138"/>
  <c r="BI137"/>
  <c r="BH137"/>
  <c r="BG137"/>
  <c r="BF137"/>
  <c r="AA137"/>
  <c r="AA136"/>
  <c r="Y137"/>
  <c r="Y136"/>
  <c r="W137"/>
  <c r="W136"/>
  <c r="BK137"/>
  <c r="BK136"/>
  <c r="N136"/>
  <c r="N137"/>
  <c r="BE137"/>
  <c r="N92"/>
  <c r="BI135"/>
  <c r="BH135"/>
  <c r="BG135"/>
  <c r="BF135"/>
  <c r="AA135"/>
  <c r="Y135"/>
  <c r="W135"/>
  <c r="BK135"/>
  <c r="N135"/>
  <c r="BE135"/>
  <c r="BI134"/>
  <c r="BH134"/>
  <c r="BG134"/>
  <c r="BF134"/>
  <c r="AA134"/>
  <c r="AA133"/>
  <c r="AA132"/>
  <c r="Y134"/>
  <c r="Y133"/>
  <c r="Y132"/>
  <c r="W134"/>
  <c r="W133"/>
  <c r="W132"/>
  <c r="BK134"/>
  <c r="BK133"/>
  <c r="N133"/>
  <c r="BK132"/>
  <c r="N132"/>
  <c r="N134"/>
  <c r="BE134"/>
  <c r="N91"/>
  <c r="N90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88"/>
  <c i="2" r="BK127"/>
  <c r="BK126"/>
  <c r="N126"/>
  <c r="BK125"/>
  <c r="N125"/>
  <c r="BK124"/>
  <c r="N124"/>
  <c r="N87"/>
  <c r="N127"/>
  <c r="BE127"/>
  <c r="N89"/>
  <c r="N88"/>
  <c r="F118"/>
  <c r="F116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H35"/>
  <c i="1" r="BD88"/>
  <c i="2" r="BH101"/>
  <c r="H34"/>
  <c i="1" r="BC88"/>
  <c i="2" r="BG101"/>
  <c r="H33"/>
  <c i="1" r="BB88"/>
  <c i="2" r="BF101"/>
  <c r="M32"/>
  <c i="1" r="AW88"/>
  <c i="2" r="H32"/>
  <c i="1" r="BA88"/>
  <c i="2" r="N101"/>
  <c r="N100"/>
  <c r="L108"/>
  <c r="BE101"/>
  <c r="M31"/>
  <c i="1" r="AV88"/>
  <c i="2" r="H31"/>
  <c i="1" r="AZ88"/>
  <c i="2" r="M27"/>
  <c i="1" r="AS88"/>
  <c i="2" r="M26"/>
  <c r="F80"/>
  <c r="F78"/>
  <c r="M29"/>
  <c i="1" r="AG88"/>
  <c i="2" r="L37"/>
  <c r="O20"/>
  <c r="E20"/>
  <c r="M121"/>
  <c r="M83"/>
  <c r="O19"/>
  <c r="O17"/>
  <c r="E17"/>
  <c r="M120"/>
  <c r="M82"/>
  <c r="O16"/>
  <c r="O14"/>
  <c r="E14"/>
  <c r="F121"/>
  <c r="F83"/>
  <c r="O13"/>
  <c r="O11"/>
  <c r="E11"/>
  <c r="F120"/>
  <c r="F82"/>
  <c r="O10"/>
  <c r="O8"/>
  <c r="M118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<sst xmlns="http://schemas.openxmlformats.org/spreadsheetml/2006/main">
  <si>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</si>
  <si>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</si>
  <si>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</si>
  <si>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</si>
  <si>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</si>
  <si>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</si>
  <si>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</si>
  <si>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</si>
  <si>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</si>
  <si>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</si>
  <si>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</si>
  <si>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</si>
  <si>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</si>
  <si>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</si>
  <si>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</si>
  <si>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</si>
  <si>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</si>
  <si>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0112018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</si>
  <si>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</si>
  <si>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</si>
  <si>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portálu gymnázia</t>
  </si>
  <si>
    <t>JKSO:</t>
  </si>
  <si>
    <t/>
  </si>
  <si>
    <t>CC-CZ:</t>
  </si>
  <si>
    <t>Místo:</t>
  </si>
  <si>
    <t xml:space="preserve"> </t>
  </si>
  <si>
    <t>Datum:</t>
  </si>
  <si>
    <t>17. 10. 2018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</si>
  <si>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</si>
  <si>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</si>
  <si>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</si>
  <si>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</si>
  <si>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</si>
  <si>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</si>
  <si>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</si>
  <si>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</si>
  <si>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</si>
  <si>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</si>
  <si>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</si>
  <si>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</si>
  <si>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</si>
  <si>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</si>
  <si>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</si>
  <si>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</si>
  <si>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</si>
  <si>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</si>
  <si>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</si>
  <si>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</si>
  <si>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</si>
  <si>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</si>
  <si>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</si>
  <si>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</si>
  <si>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</si>
  <si>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</si>
  <si>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</si>
  <si>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</si>
  <si>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</si>
  <si>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</si>
  <si>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</si>
  <si>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</si>
  <si>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</si>
  <si>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</si>
  <si>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</si>
  <si>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</si>
  <si>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</si>
  <si>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</si>
  <si>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</si>
  <si>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</si>
  <si>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</si>
  <si>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</si>
  <si>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</si>
  <si>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</si>
  <si>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</si>
  <si>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</si>
  <si>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</si>
  <si>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</si>
  <si>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</si>
  <si>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</si>
  <si>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{5b873f64-3712-48fd-86d5-7419c98a8b43}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</si>
  <si>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</si>
  <si>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</si>
  <si>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</si>
  <si>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</si>
  <si>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</si>
  <si>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</si>
  <si>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</si>
  <si>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</si>
  <si>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</si>
  <si>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</si>
  <si>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</si>
  <si>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</si>
  <si>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</si>
  <si>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</si>
  <si>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</si>
  <si>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</si>
  <si>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</si>
  <si>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</si>
  <si>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</si>
  <si>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</si>
  <si>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</si>
  <si>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</si>
  <si>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</si>
  <si>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</si>
  <si>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</si>
  <si>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</si>
  <si>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</si>
  <si>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</si>
  <si>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</si>
  <si>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773 - Podlahy z litého teraca</t>
  </si>
  <si>
    <t xml:space="preserve">    782 - Dokončovací práce - obklady z kamene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</si>
  <si>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</si>
  <si>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</si>
  <si>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</si>
  <si>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</si>
  <si>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</si>
  <si>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</si>
  <si>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</si>
  <si>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</si>
  <si>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</si>
  <si>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</si>
  <si>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</si>
  <si>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</si>
  <si>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</si>
  <si>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</si>
  <si>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</si>
  <si>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</si>
  <si>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</si>
  <si>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</si>
  <si>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</si>
  <si>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</si>
  <si>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</si>
  <si>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</si>
  <si>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</si>
  <si>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</si>
  <si>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</si>
  <si>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</si>
  <si>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</si>
  <si>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</si>
  <si>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</si>
  <si>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</si>
  <si>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</si>
  <si>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98511x01R</t>
  </si>
  <si>
    <t>Sjednocení povrchu stěn z umělého kamene - teraca</t>
  </si>
  <si>
    <t>m2</t>
  </si>
  <si>
    <t>4</t>
  </si>
  <si>
    <t>-1257817471</t>
  </si>
  <si>
    <t>98511x02R</t>
  </si>
  <si>
    <t>Sjednocení povrchu líce kleneb a podhledů z umělého kamene - teraca</t>
  </si>
  <si>
    <t>2115585014</t>
  </si>
  <si>
    <t>3</t>
  </si>
  <si>
    <t>98513x03R</t>
  </si>
  <si>
    <t>Očištění a vysušení ploch stěn, rubu kleneb a podlah horkou parou</t>
  </si>
  <si>
    <t>-1953275939</t>
  </si>
  <si>
    <t>98513x04R</t>
  </si>
  <si>
    <t>Očištění a vysušení ploch líce kleneb a podhledů horkou parou</t>
  </si>
  <si>
    <t>1405971397</t>
  </si>
  <si>
    <t>5</t>
  </si>
  <si>
    <t>98514x05R</t>
  </si>
  <si>
    <t>Vyčištění trhlin a dutin ve zdivu š do 30 mm hl do 150 mm (cca 30% z plochy)</t>
  </si>
  <si>
    <t>1613580799</t>
  </si>
  <si>
    <t>6</t>
  </si>
  <si>
    <t>77321x06R</t>
  </si>
  <si>
    <t>Příplatek k povrchům z teraca za kamenické opravy poruch (cca 30% z plochy)</t>
  </si>
  <si>
    <t>16</t>
  </si>
  <si>
    <t>-794947592</t>
  </si>
  <si>
    <t>7</t>
  </si>
  <si>
    <t>77390x07R</t>
  </si>
  <si>
    <t>Příplatek k povrchům z teraca za kamenické sjednocení povrchu</t>
  </si>
  <si>
    <t>1204445493</t>
  </si>
  <si>
    <t>8</t>
  </si>
  <si>
    <t>78299x08R</t>
  </si>
  <si>
    <t>Penetrace podkladu obkladu z kamene</t>
  </si>
  <si>
    <t>-811985689</t>
  </si>
  <si>
    <t>9</t>
  </si>
  <si>
    <t>78299x09R</t>
  </si>
  <si>
    <t>Základní čištění po opravě nových kamenných povrchů včetně jednovrstvého impregnačního nátěru</t>
  </si>
  <si>
    <t>365708285</t>
  </si>
  <si>
    <t>10</t>
  </si>
  <si>
    <t>78380x10R</t>
  </si>
  <si>
    <t xml:space="preserve">Očištění - detoxikace hmoty a neutralizace </t>
  </si>
  <si>
    <t>89078569</t>
  </si>
  <si>
    <t>11</t>
  </si>
  <si>
    <t>78383x11R</t>
  </si>
  <si>
    <t>Ochranná konečná konzervace povrchu</t>
  </si>
  <si>
    <t>1939766355</t>
  </si>
  <si>
    <t>12</t>
  </si>
  <si>
    <t>032903000</t>
  </si>
  <si>
    <t>Náklady na provoz a údržbu vybavení staveniště</t>
  </si>
  <si>
    <t>Kč</t>
  </si>
  <si>
    <t>1024</t>
  </si>
  <si>
    <t>-1050998314</t>
  </si>
  <si>
    <t>13</t>
  </si>
  <si>
    <t>065002000</t>
  </si>
  <si>
    <t>Mimostaveništní doprava materiálů</t>
  </si>
  <si>
    <t>198438881</t>
  </si>
  <si>
    <t>14</t>
  </si>
  <si>
    <t>079002000</t>
  </si>
  <si>
    <t>Ostatní provozní vlivy</t>
  </si>
  <si>
    <t>1611788583</t>
  </si>
  <si>
    <t>091002000</t>
  </si>
  <si>
    <t>Ostatní náklady související s objektem</t>
  </si>
  <si>
    <t>-1358404774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</si>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</sst>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/>
    </xf>
    <xf numFmtId="4" fontId="28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ht="36.96" customHeight="1">
      <c r="B4" s="24"/>
      <c r="C4" s="25" t="s">
        <v>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13</v>
      </c>
      <c r="BE4" s="28" t="s">
        <v>14</v>
      </c>
      <c r="BS4" s="20" t="s">
        <v>15</v>
      </c>
    </row>
    <row r="5" ht="14.4" customHeight="1">
      <c r="B5" s="24"/>
      <c r="C5" s="29"/>
      <c r="D5" s="30" t="s">
        <v>16</v>
      </c>
      <c r="E5" s="29"/>
      <c r="F5" s="29"/>
      <c r="G5" s="29"/>
      <c r="H5" s="29"/>
      <c r="I5" s="29"/>
      <c r="J5" s="29"/>
      <c r="K5" s="31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18</v>
      </c>
      <c r="BS5" s="20" t="s">
        <v>9</v>
      </c>
    </row>
    <row r="6" ht="36.96" customHeight="1">
      <c r="B6" s="24"/>
      <c r="C6" s="29"/>
      <c r="D6" s="33" t="s">
        <v>19</v>
      </c>
      <c r="E6" s="29"/>
      <c r="F6" s="29"/>
      <c r="G6" s="29"/>
      <c r="H6" s="29"/>
      <c r="I6" s="29"/>
      <c r="J6" s="29"/>
      <c r="K6" s="34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23</v>
      </c>
      <c r="AL7" s="29"/>
      <c r="AM7" s="29"/>
      <c r="AN7" s="31" t="s">
        <v>22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26</v>
      </c>
      <c r="AL8" s="29"/>
      <c r="AM8" s="29"/>
      <c r="AN8" s="37" t="s">
        <v>27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29</v>
      </c>
      <c r="AL10" s="29"/>
      <c r="AM10" s="29"/>
      <c r="AN10" s="31" t="s">
        <v>22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30</v>
      </c>
      <c r="AL11" s="29"/>
      <c r="AM11" s="29"/>
      <c r="AN11" s="31" t="s">
        <v>22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29</v>
      </c>
      <c r="AL13" s="29"/>
      <c r="AM13" s="29"/>
      <c r="AN13" s="38" t="s">
        <v>32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9"/>
      <c r="AM14" s="29"/>
      <c r="AN14" s="38" t="s">
        <v>32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29</v>
      </c>
      <c r="AL16" s="29"/>
      <c r="AM16" s="29"/>
      <c r="AN16" s="31" t="s">
        <v>22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25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30</v>
      </c>
      <c r="AL17" s="29"/>
      <c r="AM17" s="29"/>
      <c r="AN17" s="31" t="s">
        <v>22</v>
      </c>
      <c r="AO17" s="29"/>
      <c r="AP17" s="29"/>
      <c r="AQ17" s="27"/>
      <c r="BE17" s="35"/>
      <c r="BS17" s="20" t="s">
        <v>34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29</v>
      </c>
      <c r="AL19" s="29"/>
      <c r="AM19" s="29"/>
      <c r="AN19" s="31" t="s">
        <v>22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25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30</v>
      </c>
      <c r="AL20" s="29"/>
      <c r="AM20" s="29"/>
      <c r="AN20" s="31" t="s">
        <v>22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38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ROUND(AG90,2)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39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40</v>
      </c>
      <c r="E31" s="51"/>
      <c r="F31" s="52" t="s">
        <v>41</v>
      </c>
      <c r="G31" s="51"/>
      <c r="H31" s="51"/>
      <c r="I31" s="51"/>
      <c r="J31" s="51"/>
      <c r="K31" s="51"/>
      <c r="L31" s="53">
        <v>0.20999999999999999</v>
      </c>
      <c r="M31" s="51"/>
      <c r="N31" s="51"/>
      <c r="O31" s="51"/>
      <c r="P31" s="51"/>
      <c r="Q31" s="51"/>
      <c r="R31" s="51"/>
      <c r="S31" s="51"/>
      <c r="T31" s="54" t="s">
        <v>42</v>
      </c>
      <c r="U31" s="51"/>
      <c r="V31" s="51"/>
      <c r="W31" s="55">
        <f>ROUND(AZ87+SUM(CD91:CD95),2)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ROUND(AV87+SUM(BY91:BY95),2)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43</v>
      </c>
      <c r="G32" s="51"/>
      <c r="H32" s="51"/>
      <c r="I32" s="51"/>
      <c r="J32" s="51"/>
      <c r="K32" s="51"/>
      <c r="L32" s="53">
        <v>0.14999999999999999</v>
      </c>
      <c r="M32" s="51"/>
      <c r="N32" s="51"/>
      <c r="O32" s="51"/>
      <c r="P32" s="51"/>
      <c r="Q32" s="51"/>
      <c r="R32" s="51"/>
      <c r="S32" s="51"/>
      <c r="T32" s="54" t="s">
        <v>42</v>
      </c>
      <c r="U32" s="51"/>
      <c r="V32" s="51"/>
      <c r="W32" s="55">
        <f>ROUND(BA87+SUM(CE91:CE95),2)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ROUND(AW87+SUM(BZ91:BZ95),2)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44</v>
      </c>
      <c r="G33" s="51"/>
      <c r="H33" s="51"/>
      <c r="I33" s="51"/>
      <c r="J33" s="51"/>
      <c r="K33" s="51"/>
      <c r="L33" s="53">
        <v>0.20999999999999999</v>
      </c>
      <c r="M33" s="51"/>
      <c r="N33" s="51"/>
      <c r="O33" s="51"/>
      <c r="P33" s="51"/>
      <c r="Q33" s="51"/>
      <c r="R33" s="51"/>
      <c r="S33" s="51"/>
      <c r="T33" s="54" t="s">
        <v>42</v>
      </c>
      <c r="U33" s="51"/>
      <c r="V33" s="51"/>
      <c r="W33" s="55">
        <f>ROUND(BB87+SUM(CF91:CF95),2)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45</v>
      </c>
      <c r="G34" s="51"/>
      <c r="H34" s="51"/>
      <c r="I34" s="51"/>
      <c r="J34" s="51"/>
      <c r="K34" s="51"/>
      <c r="L34" s="53">
        <v>0.14999999999999999</v>
      </c>
      <c r="M34" s="51"/>
      <c r="N34" s="51"/>
      <c r="O34" s="51"/>
      <c r="P34" s="51"/>
      <c r="Q34" s="51"/>
      <c r="R34" s="51"/>
      <c r="S34" s="51"/>
      <c r="T34" s="54" t="s">
        <v>42</v>
      </c>
      <c r="U34" s="51"/>
      <c r="V34" s="51"/>
      <c r="W34" s="55">
        <f>ROUND(BC87+SUM(CG91:CG95),2)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46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42</v>
      </c>
      <c r="U35" s="51"/>
      <c r="V35" s="51"/>
      <c r="W35" s="55">
        <f>ROUND(BD87+SUM(CH91:CH95),2)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47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48</v>
      </c>
      <c r="U37" s="59"/>
      <c r="V37" s="59"/>
      <c r="W37" s="59"/>
      <c r="X37" s="61" t="s">
        <v>49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50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51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52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53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52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53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54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55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52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53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52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53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16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0112018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19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Oprava portálu gymnázia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24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 xml:space="preserve"> 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26</v>
      </c>
      <c r="AJ80" s="45"/>
      <c r="AK80" s="45"/>
      <c r="AL80" s="45"/>
      <c r="AM80" s="88" t="str">
        <f> IF(AN8= "","",AN8)</f>
        <v>17. 10. 2018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28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 xml:space="preserve"> 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33</v>
      </c>
      <c r="AJ82" s="45"/>
      <c r="AK82" s="45"/>
      <c r="AL82" s="45"/>
      <c r="AM82" s="80" t="str">
        <f>IF(E17="","",E17)</f>
        <v xml:space="preserve"> </v>
      </c>
      <c r="AN82" s="80"/>
      <c r="AO82" s="80"/>
      <c r="AP82" s="80"/>
      <c r="AQ82" s="46"/>
      <c r="AS82" s="89" t="s">
        <v>57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31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35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58</v>
      </c>
      <c r="D85" s="100"/>
      <c r="E85" s="100"/>
      <c r="F85" s="100"/>
      <c r="G85" s="100"/>
      <c r="H85" s="101"/>
      <c r="I85" s="102" t="s">
        <v>59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60</v>
      </c>
      <c r="AH85" s="100"/>
      <c r="AI85" s="100"/>
      <c r="AJ85" s="100"/>
      <c r="AK85" s="100"/>
      <c r="AL85" s="100"/>
      <c r="AM85" s="100"/>
      <c r="AN85" s="102" t="s">
        <v>61</v>
      </c>
      <c r="AO85" s="100"/>
      <c r="AP85" s="103"/>
      <c r="AQ85" s="46"/>
      <c r="AS85" s="104" t="s">
        <v>62</v>
      </c>
      <c r="AT85" s="105" t="s">
        <v>63</v>
      </c>
      <c r="AU85" s="105" t="s">
        <v>64</v>
      </c>
      <c r="AV85" s="105" t="s">
        <v>65</v>
      </c>
      <c r="AW85" s="105" t="s">
        <v>66</v>
      </c>
      <c r="AX85" s="105" t="s">
        <v>67</v>
      </c>
      <c r="AY85" s="105" t="s">
        <v>68</v>
      </c>
      <c r="AZ85" s="105" t="s">
        <v>69</v>
      </c>
      <c r="BA85" s="105" t="s">
        <v>70</v>
      </c>
      <c r="BB85" s="105" t="s">
        <v>71</v>
      </c>
      <c r="BC85" s="105" t="s">
        <v>72</v>
      </c>
      <c r="BD85" s="106" t="s">
        <v>73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74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ROUND(AG88,2)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ROUND(AS88,2)</f>
        <v>0</v>
      </c>
      <c r="AT87" s="113">
        <f>ROUND(SUM(AV87:AW87),2)</f>
        <v>0</v>
      </c>
      <c r="AU87" s="114">
        <f>ROUND(AU88,5)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ROUND(AZ88,2)</f>
        <v>0</v>
      </c>
      <c r="BA87" s="113">
        <f>ROUND(BA88,2)</f>
        <v>0</v>
      </c>
      <c r="BB87" s="113">
        <f>ROUND(BB88,2)</f>
        <v>0</v>
      </c>
      <c r="BC87" s="113">
        <f>ROUND(BC88,2)</f>
        <v>0</v>
      </c>
      <c r="BD87" s="115">
        <f>ROUND(BD88,2)</f>
        <v>0</v>
      </c>
      <c r="BS87" s="116" t="s">
        <v>75</v>
      </c>
      <c r="BT87" s="116" t="s">
        <v>76</v>
      </c>
      <c r="BV87" s="116" t="s">
        <v>77</v>
      </c>
      <c r="BW87" s="116" t="s">
        <v>78</v>
      </c>
      <c r="BX87" s="116" t="s">
        <v>79</v>
      </c>
    </row>
    <row r="88" s="5" customFormat="1" ht="31.5" customHeight="1">
      <c r="A88" s="117" t="s">
        <v>80</v>
      </c>
      <c r="B88" s="118"/>
      <c r="C88" s="119"/>
      <c r="D88" s="120" t="s">
        <v>17</v>
      </c>
      <c r="E88" s="120"/>
      <c r="F88" s="120"/>
      <c r="G88" s="120"/>
      <c r="H88" s="120"/>
      <c r="I88" s="121"/>
      <c r="J88" s="120" t="s">
        <v>20</v>
      </c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2">
        <f>'0112018 - Oprava portálu ...'!M29</f>
        <v>0</v>
      </c>
      <c r="AH88" s="121"/>
      <c r="AI88" s="121"/>
      <c r="AJ88" s="121"/>
      <c r="AK88" s="121"/>
      <c r="AL88" s="121"/>
      <c r="AM88" s="121"/>
      <c r="AN88" s="122">
        <f>SUM(AG88,AT88)</f>
        <v>0</v>
      </c>
      <c r="AO88" s="121"/>
      <c r="AP88" s="121"/>
      <c r="AQ88" s="123"/>
      <c r="AS88" s="124">
        <f>'0112018 - Oprava portálu ...'!M27</f>
        <v>0</v>
      </c>
      <c r="AT88" s="125">
        <f>ROUND(SUM(AV88:AW88),2)</f>
        <v>0</v>
      </c>
      <c r="AU88" s="126">
        <f>'0112018 - Oprava portálu ...'!W124</f>
        <v>0</v>
      </c>
      <c r="AV88" s="125">
        <f>'0112018 - Oprava portálu ...'!M31</f>
        <v>0</v>
      </c>
      <c r="AW88" s="125">
        <f>'0112018 - Oprava portálu ...'!M32</f>
        <v>0</v>
      </c>
      <c r="AX88" s="125">
        <f>'0112018 - Oprava portálu ...'!M33</f>
        <v>0</v>
      </c>
      <c r="AY88" s="125">
        <f>'0112018 - Oprava portálu ...'!M34</f>
        <v>0</v>
      </c>
      <c r="AZ88" s="125">
        <f>'0112018 - Oprava portálu ...'!H31</f>
        <v>0</v>
      </c>
      <c r="BA88" s="125">
        <f>'0112018 - Oprava portálu ...'!H32</f>
        <v>0</v>
      </c>
      <c r="BB88" s="125">
        <f>'0112018 - Oprava portálu ...'!H33</f>
        <v>0</v>
      </c>
      <c r="BC88" s="125">
        <f>'0112018 - Oprava portálu ...'!H34</f>
        <v>0</v>
      </c>
      <c r="BD88" s="127">
        <f>'0112018 - Oprava portálu ...'!H35</f>
        <v>0</v>
      </c>
      <c r="BT88" s="128" t="s">
        <v>81</v>
      </c>
      <c r="BU88" s="128" t="s">
        <v>82</v>
      </c>
      <c r="BV88" s="128" t="s">
        <v>77</v>
      </c>
      <c r="BW88" s="128" t="s">
        <v>78</v>
      </c>
      <c r="BX88" s="128" t="s">
        <v>79</v>
      </c>
    </row>
    <row r="89">
      <c r="B89" s="2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="1" customFormat="1" ht="30" customHeight="1">
      <c r="B90" s="44"/>
      <c r="C90" s="108" t="s">
        <v>83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111">
        <f>ROUND(SUM(AG91:AG94),2)</f>
        <v>0</v>
      </c>
      <c r="AH90" s="111"/>
      <c r="AI90" s="111"/>
      <c r="AJ90" s="111"/>
      <c r="AK90" s="111"/>
      <c r="AL90" s="111"/>
      <c r="AM90" s="111"/>
      <c r="AN90" s="111">
        <f>ROUND(SUM(AN91:AN94),2)</f>
        <v>0</v>
      </c>
      <c r="AO90" s="111"/>
      <c r="AP90" s="111"/>
      <c r="AQ90" s="46"/>
      <c r="AS90" s="104" t="s">
        <v>84</v>
      </c>
      <c r="AT90" s="105" t="s">
        <v>85</v>
      </c>
      <c r="AU90" s="105" t="s">
        <v>40</v>
      </c>
      <c r="AV90" s="106" t="s">
        <v>63</v>
      </c>
    </row>
    <row r="91" s="1" customFormat="1" ht="19.92" customHeight="1">
      <c r="B91" s="44"/>
      <c r="C91" s="45"/>
      <c r="D91" s="129" t="s">
        <v>86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130">
        <f>ROUND(AG87*AS91,2)</f>
        <v>0</v>
      </c>
      <c r="AH91" s="131"/>
      <c r="AI91" s="131"/>
      <c r="AJ91" s="131"/>
      <c r="AK91" s="131"/>
      <c r="AL91" s="131"/>
      <c r="AM91" s="131"/>
      <c r="AN91" s="131">
        <f>ROUND(AG91+AV91,2)</f>
        <v>0</v>
      </c>
      <c r="AO91" s="131"/>
      <c r="AP91" s="131"/>
      <c r="AQ91" s="46"/>
      <c r="AS91" s="132">
        <v>0</v>
      </c>
      <c r="AT91" s="133" t="s">
        <v>87</v>
      </c>
      <c r="AU91" s="133" t="s">
        <v>41</v>
      </c>
      <c r="AV91" s="134">
        <f>ROUND(IF(AU91="základní",AG91*L31,IF(AU91="snížená",AG91*L32,0)),2)</f>
        <v>0</v>
      </c>
      <c r="BV91" s="20" t="s">
        <v>88</v>
      </c>
      <c r="BY91" s="135">
        <f>IF(AU91="základní",AV91,0)</f>
        <v>0</v>
      </c>
      <c r="BZ91" s="135">
        <f>IF(AU91="snížená",AV91,0)</f>
        <v>0</v>
      </c>
      <c r="CA91" s="135">
        <v>0</v>
      </c>
      <c r="CB91" s="135">
        <v>0</v>
      </c>
      <c r="CC91" s="135">
        <v>0</v>
      </c>
      <c r="CD91" s="135">
        <f>IF(AU91="základní",AG91,0)</f>
        <v>0</v>
      </c>
      <c r="CE91" s="135">
        <f>IF(AU91="snížená",AG91,0)</f>
        <v>0</v>
      </c>
      <c r="CF91" s="135">
        <f>IF(AU91="zákl. přenesená",AG91,0)</f>
        <v>0</v>
      </c>
      <c r="CG91" s="135">
        <f>IF(AU91="sníž. přenesená",AG91,0)</f>
        <v>0</v>
      </c>
      <c r="CH91" s="135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="1" customFormat="1" ht="19.92" customHeight="1">
      <c r="B92" s="44"/>
      <c r="C92" s="45"/>
      <c r="D92" s="136" t="s">
        <v>89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45"/>
      <c r="AD92" s="45"/>
      <c r="AE92" s="45"/>
      <c r="AF92" s="45"/>
      <c r="AG92" s="130">
        <f>AG87*AS92</f>
        <v>0</v>
      </c>
      <c r="AH92" s="131"/>
      <c r="AI92" s="131"/>
      <c r="AJ92" s="131"/>
      <c r="AK92" s="131"/>
      <c r="AL92" s="131"/>
      <c r="AM92" s="131"/>
      <c r="AN92" s="131">
        <f>AG92+AV92</f>
        <v>0</v>
      </c>
      <c r="AO92" s="131"/>
      <c r="AP92" s="131"/>
      <c r="AQ92" s="46"/>
      <c r="AS92" s="137">
        <v>0</v>
      </c>
      <c r="AT92" s="138" t="s">
        <v>87</v>
      </c>
      <c r="AU92" s="138" t="s">
        <v>41</v>
      </c>
      <c r="AV92" s="139">
        <f>ROUND(IF(AU92="nulová",0,IF(OR(AU92="základní",AU92="zákl. přenesená"),AG92*L31,AG92*L32)),2)</f>
        <v>0</v>
      </c>
      <c r="BV92" s="20" t="s">
        <v>90</v>
      </c>
      <c r="BY92" s="135">
        <f>IF(AU92="základní",AV92,0)</f>
        <v>0</v>
      </c>
      <c r="BZ92" s="135">
        <f>IF(AU92="snížená",AV92,0)</f>
        <v>0</v>
      </c>
      <c r="CA92" s="135">
        <f>IF(AU92="zákl. přenesená",AV92,0)</f>
        <v>0</v>
      </c>
      <c r="CB92" s="135">
        <f>IF(AU92="sníž. přenesená",AV92,0)</f>
        <v>0</v>
      </c>
      <c r="CC92" s="135">
        <f>IF(AU92="nulová",AV92,0)</f>
        <v>0</v>
      </c>
      <c r="CD92" s="135">
        <f>IF(AU92="základní",AG92,0)</f>
        <v>0</v>
      </c>
      <c r="CE92" s="135">
        <f>IF(AU92="snížená",AG92,0)</f>
        <v>0</v>
      </c>
      <c r="CF92" s="135">
        <f>IF(AU92="zákl. přenesená",AG92,0)</f>
        <v>0</v>
      </c>
      <c r="CG92" s="135">
        <f>IF(AU92="sníž. přenesená",AG92,0)</f>
        <v>0</v>
      </c>
      <c r="CH92" s="135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="1" customFormat="1" ht="19.92" customHeight="1">
      <c r="B93" s="44"/>
      <c r="C93" s="45"/>
      <c r="D93" s="136" t="s">
        <v>89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45"/>
      <c r="AD93" s="45"/>
      <c r="AE93" s="45"/>
      <c r="AF93" s="45"/>
      <c r="AG93" s="130">
        <f>AG87*AS93</f>
        <v>0</v>
      </c>
      <c r="AH93" s="131"/>
      <c r="AI93" s="131"/>
      <c r="AJ93" s="131"/>
      <c r="AK93" s="131"/>
      <c r="AL93" s="131"/>
      <c r="AM93" s="131"/>
      <c r="AN93" s="131">
        <f>AG93+AV93</f>
        <v>0</v>
      </c>
      <c r="AO93" s="131"/>
      <c r="AP93" s="131"/>
      <c r="AQ93" s="46"/>
      <c r="AS93" s="137">
        <v>0</v>
      </c>
      <c r="AT93" s="138" t="s">
        <v>87</v>
      </c>
      <c r="AU93" s="138" t="s">
        <v>41</v>
      </c>
      <c r="AV93" s="139">
        <f>ROUND(IF(AU93="nulová",0,IF(OR(AU93="základní",AU93="zákl. přenesená"),AG93*L31,AG93*L32)),2)</f>
        <v>0</v>
      </c>
      <c r="BV93" s="20" t="s">
        <v>90</v>
      </c>
      <c r="BY93" s="135">
        <f>IF(AU93="základní",AV93,0)</f>
        <v>0</v>
      </c>
      <c r="BZ93" s="135">
        <f>IF(AU93="snížená",AV93,0)</f>
        <v>0</v>
      </c>
      <c r="CA93" s="135">
        <f>IF(AU93="zákl. přenesená",AV93,0)</f>
        <v>0</v>
      </c>
      <c r="CB93" s="135">
        <f>IF(AU93="sníž. přenesená",AV93,0)</f>
        <v>0</v>
      </c>
      <c r="CC93" s="135">
        <f>IF(AU93="nulová",AV93,0)</f>
        <v>0</v>
      </c>
      <c r="CD93" s="135">
        <f>IF(AU93="základní",AG93,0)</f>
        <v>0</v>
      </c>
      <c r="CE93" s="135">
        <f>IF(AU93="snížená",AG93,0)</f>
        <v>0</v>
      </c>
      <c r="CF93" s="135">
        <f>IF(AU93="zákl. přenesená",AG93,0)</f>
        <v>0</v>
      </c>
      <c r="CG93" s="135">
        <f>IF(AU93="sníž. přenesená",AG93,0)</f>
        <v>0</v>
      </c>
      <c r="CH93" s="135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="1" customFormat="1" ht="19.92" customHeight="1">
      <c r="B94" s="44"/>
      <c r="C94" s="45"/>
      <c r="D94" s="136" t="s">
        <v>89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45"/>
      <c r="AD94" s="45"/>
      <c r="AE94" s="45"/>
      <c r="AF94" s="45"/>
      <c r="AG94" s="130">
        <f>AG87*AS94</f>
        <v>0</v>
      </c>
      <c r="AH94" s="131"/>
      <c r="AI94" s="131"/>
      <c r="AJ94" s="131"/>
      <c r="AK94" s="131"/>
      <c r="AL94" s="131"/>
      <c r="AM94" s="131"/>
      <c r="AN94" s="131">
        <f>AG94+AV94</f>
        <v>0</v>
      </c>
      <c r="AO94" s="131"/>
      <c r="AP94" s="131"/>
      <c r="AQ94" s="46"/>
      <c r="AS94" s="140">
        <v>0</v>
      </c>
      <c r="AT94" s="141" t="s">
        <v>87</v>
      </c>
      <c r="AU94" s="141" t="s">
        <v>41</v>
      </c>
      <c r="AV94" s="142">
        <f>ROUND(IF(AU94="nulová",0,IF(OR(AU94="základní",AU94="zákl. přenesená"),AG94*L31,AG94*L32)),2)</f>
        <v>0</v>
      </c>
      <c r="BV94" s="20" t="s">
        <v>90</v>
      </c>
      <c r="BY94" s="135">
        <f>IF(AU94="základní",AV94,0)</f>
        <v>0</v>
      </c>
      <c r="BZ94" s="135">
        <f>IF(AU94="snížená",AV94,0)</f>
        <v>0</v>
      </c>
      <c r="CA94" s="135">
        <f>IF(AU94="zákl. přenesená",AV94,0)</f>
        <v>0</v>
      </c>
      <c r="CB94" s="135">
        <f>IF(AU94="sníž. přenesená",AV94,0)</f>
        <v>0</v>
      </c>
      <c r="CC94" s="135">
        <f>IF(AU94="nulová",AV94,0)</f>
        <v>0</v>
      </c>
      <c r="CD94" s="135">
        <f>IF(AU94="základní",AG94,0)</f>
        <v>0</v>
      </c>
      <c r="CE94" s="135">
        <f>IF(AU94="snížená",AG94,0)</f>
        <v>0</v>
      </c>
      <c r="CF94" s="135">
        <f>IF(AU94="zákl. přenesená",AG94,0)</f>
        <v>0</v>
      </c>
      <c r="CG94" s="135">
        <f>IF(AU94="sníž. přenesená",AG94,0)</f>
        <v>0</v>
      </c>
      <c r="CH94" s="135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="1" customFormat="1" ht="10.8" customHeight="1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6"/>
    </row>
    <row r="96" s="1" customFormat="1" ht="30" customHeight="1">
      <c r="B96" s="44"/>
      <c r="C96" s="143" t="s">
        <v>91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5">
        <f>ROUND(AG87+AG90,2)</f>
        <v>0</v>
      </c>
      <c r="AH96" s="145"/>
      <c r="AI96" s="145"/>
      <c r="AJ96" s="145"/>
      <c r="AK96" s="145"/>
      <c r="AL96" s="145"/>
      <c r="AM96" s="145"/>
      <c r="AN96" s="145">
        <f>AN87+AN90</f>
        <v>0</v>
      </c>
      <c r="AO96" s="145"/>
      <c r="AP96" s="145"/>
      <c r="AQ96" s="46"/>
    </row>
    <row r="97" s="1" customFormat="1" ht="6.96" customHeight="1"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5"/>
    </row>
  </sheetData>
  <sheetProtection sheet="1" formatColumns="0" formatRows="0" objects="1" scenarios="1" spinCount="10" saltValue="NkbNcfLgDz7SwWkeu8J9BDj31Qb2UdlQUkjQcFRka2oGYgzcNc3TDN9iTZdBs+CfiU7vxpMfQoVHzqCNQ0sBiQ==" hashValue="rHwDcmKeaWCPPff7Am+Em15JjOFNPF9HSfvHZVLLWLIxcEOtEZV+ph1WU75/TTuCCFvjyDmLDV0M9BmSAPRHCA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12018 - Oprava portálu 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6"/>
      <c r="B1" s="11"/>
      <c r="C1" s="11"/>
      <c r="D1" s="12" t="s">
        <v>1</v>
      </c>
      <c r="E1" s="11"/>
      <c r="F1" s="13" t="s">
        <v>92</v>
      </c>
      <c r="G1" s="13"/>
      <c r="H1" s="147" t="s">
        <v>93</v>
      </c>
      <c r="I1" s="147"/>
      <c r="J1" s="147"/>
      <c r="K1" s="147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46"/>
      <c r="V1" s="14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78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97</v>
      </c>
    </row>
    <row r="4" ht="36.96" customHeight="1">
      <c r="B4" s="24"/>
      <c r="C4" s="25" t="s">
        <v>98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="1" customFormat="1" ht="32.88" customHeight="1">
      <c r="B6" s="44"/>
      <c r="C6" s="45"/>
      <c r="D6" s="33" t="s">
        <v>19</v>
      </c>
      <c r="E6" s="45"/>
      <c r="F6" s="34" t="s">
        <v>20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="1" customFormat="1" ht="14.4" customHeight="1">
      <c r="B7" s="44"/>
      <c r="C7" s="45"/>
      <c r="D7" s="36" t="s">
        <v>21</v>
      </c>
      <c r="E7" s="45"/>
      <c r="F7" s="31" t="s">
        <v>22</v>
      </c>
      <c r="G7" s="45"/>
      <c r="H7" s="45"/>
      <c r="I7" s="45"/>
      <c r="J7" s="45"/>
      <c r="K7" s="45"/>
      <c r="L7" s="45"/>
      <c r="M7" s="36" t="s">
        <v>23</v>
      </c>
      <c r="N7" s="45"/>
      <c r="O7" s="31" t="s">
        <v>22</v>
      </c>
      <c r="P7" s="45"/>
      <c r="Q7" s="45"/>
      <c r="R7" s="46"/>
    </row>
    <row r="8" s="1" customFormat="1" ht="14.4" customHeight="1">
      <c r="B8" s="44"/>
      <c r="C8" s="45"/>
      <c r="D8" s="36" t="s">
        <v>24</v>
      </c>
      <c r="E8" s="45"/>
      <c r="F8" s="31" t="s">
        <v>25</v>
      </c>
      <c r="G8" s="45"/>
      <c r="H8" s="45"/>
      <c r="I8" s="45"/>
      <c r="J8" s="45"/>
      <c r="K8" s="45"/>
      <c r="L8" s="45"/>
      <c r="M8" s="36" t="s">
        <v>26</v>
      </c>
      <c r="N8" s="45"/>
      <c r="O8" s="148" t="str">
        <f>'Rekapitulace stavby'!AN8</f>
        <v>17. 10. 2018</v>
      </c>
      <c r="P8" s="88"/>
      <c r="Q8" s="45"/>
      <c r="R8" s="46"/>
    </row>
    <row r="9" s="1" customFormat="1" ht="10.8" customHeight="1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="1" customFormat="1" ht="14.4" customHeight="1">
      <c r="B10" s="44"/>
      <c r="C10" s="45"/>
      <c r="D10" s="36" t="s">
        <v>28</v>
      </c>
      <c r="E10" s="45"/>
      <c r="F10" s="45"/>
      <c r="G10" s="45"/>
      <c r="H10" s="45"/>
      <c r="I10" s="45"/>
      <c r="J10" s="45"/>
      <c r="K10" s="45"/>
      <c r="L10" s="45"/>
      <c r="M10" s="36" t="s">
        <v>29</v>
      </c>
      <c r="N10" s="45"/>
      <c r="O10" s="31" t="str">
        <f>IF('Rekapitulace stavby'!AN10="","",'Rekapitulace stavby'!AN10)</f>
        <v/>
      </c>
      <c r="P10" s="31"/>
      <c r="Q10" s="45"/>
      <c r="R10" s="46"/>
    </row>
    <row r="11" s="1" customFormat="1" ht="18" customHeight="1">
      <c r="B11" s="44"/>
      <c r="C11" s="45"/>
      <c r="D11" s="45"/>
      <c r="E11" s="31" t="str">
        <f>IF('Rekapitulace stavby'!E11="","",'Rekapitulace stavby'!E11)</f>
        <v xml:space="preserve"> </v>
      </c>
      <c r="F11" s="45"/>
      <c r="G11" s="45"/>
      <c r="H11" s="45"/>
      <c r="I11" s="45"/>
      <c r="J11" s="45"/>
      <c r="K11" s="45"/>
      <c r="L11" s="45"/>
      <c r="M11" s="36" t="s">
        <v>30</v>
      </c>
      <c r="N11" s="45"/>
      <c r="O11" s="31" t="str">
        <f>IF('Rekapitulace stavby'!AN11="","",'Rekapitulace stavby'!AN11)</f>
        <v/>
      </c>
      <c r="P11" s="31"/>
      <c r="Q11" s="45"/>
      <c r="R11" s="46"/>
    </row>
    <row r="12" s="1" customFormat="1" ht="6.96" customHeight="1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="1" customFormat="1" ht="14.4" customHeight="1">
      <c r="B13" s="44"/>
      <c r="C13" s="45"/>
      <c r="D13" s="36" t="s">
        <v>31</v>
      </c>
      <c r="E13" s="45"/>
      <c r="F13" s="45"/>
      <c r="G13" s="45"/>
      <c r="H13" s="45"/>
      <c r="I13" s="45"/>
      <c r="J13" s="45"/>
      <c r="K13" s="45"/>
      <c r="L13" s="45"/>
      <c r="M13" s="36" t="s">
        <v>29</v>
      </c>
      <c r="N13" s="45"/>
      <c r="O13" s="37" t="str">
        <f>IF('Rekapitulace stavby'!AN13="","",'Rekapitulace stavby'!AN13)</f>
        <v>Vyplň údaj</v>
      </c>
      <c r="P13" s="31"/>
      <c r="Q13" s="45"/>
      <c r="R13" s="46"/>
    </row>
    <row r="14" s="1" customFormat="1" ht="18" customHeight="1">
      <c r="B14" s="44"/>
      <c r="C14" s="45"/>
      <c r="D14" s="45"/>
      <c r="E14" s="37" t="str">
        <f>IF('Rekapitulace stavby'!E14="","",'Rekapitulace stavby'!E14)</f>
        <v>Vyplň údaj</v>
      </c>
      <c r="F14" s="149"/>
      <c r="G14" s="149"/>
      <c r="H14" s="149"/>
      <c r="I14" s="149"/>
      <c r="J14" s="149"/>
      <c r="K14" s="149"/>
      <c r="L14" s="149"/>
      <c r="M14" s="36" t="s">
        <v>30</v>
      </c>
      <c r="N14" s="45"/>
      <c r="O14" s="37" t="str">
        <f>IF('Rekapitulace stavby'!AN14="","",'Rekapitulace stavby'!AN14)</f>
        <v>Vyplň údaj</v>
      </c>
      <c r="P14" s="31"/>
      <c r="Q14" s="45"/>
      <c r="R14" s="46"/>
    </row>
    <row r="15" s="1" customFormat="1" ht="6.96" customHeight="1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="1" customFormat="1" ht="14.4" customHeight="1">
      <c r="B16" s="44"/>
      <c r="C16" s="45"/>
      <c r="D16" s="36" t="s">
        <v>33</v>
      </c>
      <c r="E16" s="45"/>
      <c r="F16" s="45"/>
      <c r="G16" s="45"/>
      <c r="H16" s="45"/>
      <c r="I16" s="45"/>
      <c r="J16" s="45"/>
      <c r="K16" s="45"/>
      <c r="L16" s="45"/>
      <c r="M16" s="36" t="s">
        <v>29</v>
      </c>
      <c r="N16" s="45"/>
      <c r="O16" s="31" t="str">
        <f>IF('Rekapitulace stavby'!AN16="","",'Rekapitulace stavby'!AN16)</f>
        <v/>
      </c>
      <c r="P16" s="31"/>
      <c r="Q16" s="45"/>
      <c r="R16" s="46"/>
    </row>
    <row r="17" s="1" customFormat="1" ht="18" customHeight="1">
      <c r="B17" s="44"/>
      <c r="C17" s="45"/>
      <c r="D17" s="45"/>
      <c r="E17" s="31" t="str">
        <f>IF('Rekapitulace stavby'!E17="","",'Rekapitulace stavby'!E17)</f>
        <v xml:space="preserve"> </v>
      </c>
      <c r="F17" s="45"/>
      <c r="G17" s="45"/>
      <c r="H17" s="45"/>
      <c r="I17" s="45"/>
      <c r="J17" s="45"/>
      <c r="K17" s="45"/>
      <c r="L17" s="45"/>
      <c r="M17" s="36" t="s">
        <v>30</v>
      </c>
      <c r="N17" s="45"/>
      <c r="O17" s="31" t="str">
        <f>IF('Rekapitulace stavby'!AN17="","",'Rekapitulace stavby'!AN17)</f>
        <v/>
      </c>
      <c r="P17" s="31"/>
      <c r="Q17" s="45"/>
      <c r="R17" s="46"/>
    </row>
    <row r="18" s="1" customFormat="1" ht="6.96" customHeight="1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="1" customFormat="1" ht="14.4" customHeight="1">
      <c r="B19" s="44"/>
      <c r="C19" s="45"/>
      <c r="D19" s="36" t="s">
        <v>35</v>
      </c>
      <c r="E19" s="45"/>
      <c r="F19" s="45"/>
      <c r="G19" s="45"/>
      <c r="H19" s="45"/>
      <c r="I19" s="45"/>
      <c r="J19" s="45"/>
      <c r="K19" s="45"/>
      <c r="L19" s="45"/>
      <c r="M19" s="36" t="s">
        <v>29</v>
      </c>
      <c r="N19" s="45"/>
      <c r="O19" s="31" t="str">
        <f>IF('Rekapitulace stavby'!AN19="","",'Rekapitulace stavby'!AN19)</f>
        <v/>
      </c>
      <c r="P19" s="31"/>
      <c r="Q19" s="45"/>
      <c r="R19" s="46"/>
    </row>
    <row r="20" s="1" customFormat="1" ht="18" customHeight="1">
      <c r="B20" s="44"/>
      <c r="C20" s="45"/>
      <c r="D20" s="45"/>
      <c r="E20" s="31" t="str">
        <f>IF('Rekapitulace stavby'!E20="","",'Rekapitulace stavby'!E20)</f>
        <v xml:space="preserve"> </v>
      </c>
      <c r="F20" s="45"/>
      <c r="G20" s="45"/>
      <c r="H20" s="45"/>
      <c r="I20" s="45"/>
      <c r="J20" s="45"/>
      <c r="K20" s="45"/>
      <c r="L20" s="45"/>
      <c r="M20" s="36" t="s">
        <v>30</v>
      </c>
      <c r="N20" s="45"/>
      <c r="O20" s="31" t="str">
        <f>IF('Rekapitulace stavby'!AN20="","",'Rekapitulace stavby'!AN20)</f>
        <v/>
      </c>
      <c r="P20" s="31"/>
      <c r="Q20" s="45"/>
      <c r="R20" s="46"/>
    </row>
    <row r="21" s="1" customFormat="1" ht="6.96" customHeight="1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="1" customFormat="1" ht="14.4" customHeight="1">
      <c r="B22" s="44"/>
      <c r="C22" s="45"/>
      <c r="D22" s="36" t="s">
        <v>36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6.5" customHeight="1">
      <c r="B23" s="44"/>
      <c r="C23" s="45"/>
      <c r="D23" s="45"/>
      <c r="E23" s="40" t="s">
        <v>22</v>
      </c>
      <c r="F23" s="40"/>
      <c r="G23" s="40"/>
      <c r="H23" s="40"/>
      <c r="I23" s="40"/>
      <c r="J23" s="40"/>
      <c r="K23" s="40"/>
      <c r="L23" s="40"/>
      <c r="M23" s="45"/>
      <c r="N23" s="45"/>
      <c r="O23" s="45"/>
      <c r="P23" s="45"/>
      <c r="Q23" s="45"/>
      <c r="R23" s="46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45"/>
      <c r="R25" s="46"/>
    </row>
    <row r="26" s="1" customFormat="1" ht="14.4" customHeight="1">
      <c r="B26" s="44"/>
      <c r="C26" s="45"/>
      <c r="D26" s="150" t="s">
        <v>99</v>
      </c>
      <c r="E26" s="45"/>
      <c r="F26" s="45"/>
      <c r="G26" s="45"/>
      <c r="H26" s="45"/>
      <c r="I26" s="45"/>
      <c r="J26" s="45"/>
      <c r="K26" s="45"/>
      <c r="L26" s="45"/>
      <c r="M26" s="43">
        <f>N87</f>
        <v>0</v>
      </c>
      <c r="N26" s="43"/>
      <c r="O26" s="43"/>
      <c r="P26" s="43"/>
      <c r="Q26" s="45"/>
      <c r="R26" s="46"/>
    </row>
    <row r="27" s="1" customFormat="1" ht="14.4" customHeight="1">
      <c r="B27" s="44"/>
      <c r="C27" s="45"/>
      <c r="D27" s="42" t="s">
        <v>86</v>
      </c>
      <c r="E27" s="45"/>
      <c r="F27" s="45"/>
      <c r="G27" s="45"/>
      <c r="H27" s="45"/>
      <c r="I27" s="45"/>
      <c r="J27" s="45"/>
      <c r="K27" s="45"/>
      <c r="L27" s="45"/>
      <c r="M27" s="43">
        <f>N100</f>
        <v>0</v>
      </c>
      <c r="N27" s="43"/>
      <c r="O27" s="43"/>
      <c r="P27" s="43"/>
      <c r="Q27" s="45"/>
      <c r="R27" s="46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="1" customFormat="1" ht="25.44" customHeight="1">
      <c r="B29" s="44"/>
      <c r="C29" s="45"/>
      <c r="D29" s="151" t="s">
        <v>39</v>
      </c>
      <c r="E29" s="45"/>
      <c r="F29" s="45"/>
      <c r="G29" s="45"/>
      <c r="H29" s="45"/>
      <c r="I29" s="45"/>
      <c r="J29" s="45"/>
      <c r="K29" s="45"/>
      <c r="L29" s="45"/>
      <c r="M29" s="152">
        <f>ROUND(M26+M27,2)</f>
        <v>0</v>
      </c>
      <c r="N29" s="45"/>
      <c r="O29" s="45"/>
      <c r="P29" s="45"/>
      <c r="Q29" s="45"/>
      <c r="R29" s="46"/>
    </row>
    <row r="30" s="1" customFormat="1" ht="6.96" customHeight="1">
      <c r="B30" s="44"/>
      <c r="C30" s="4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45"/>
      <c r="R30" s="46"/>
    </row>
    <row r="31" s="1" customFormat="1" ht="14.4" customHeight="1">
      <c r="B31" s="44"/>
      <c r="C31" s="45"/>
      <c r="D31" s="52" t="s">
        <v>40</v>
      </c>
      <c r="E31" s="52" t="s">
        <v>41</v>
      </c>
      <c r="F31" s="53">
        <v>0.20999999999999999</v>
      </c>
      <c r="G31" s="153" t="s">
        <v>42</v>
      </c>
      <c r="H31" s="154">
        <f>(SUM(BE100:BE107)+SUM(BE124:BE150))</f>
        <v>0</v>
      </c>
      <c r="I31" s="45"/>
      <c r="J31" s="45"/>
      <c r="K31" s="45"/>
      <c r="L31" s="45"/>
      <c r="M31" s="154">
        <f>ROUND((SUM(BE100:BE107)+SUM(BE124:BE150)), 2)*F31</f>
        <v>0</v>
      </c>
      <c r="N31" s="45"/>
      <c r="O31" s="45"/>
      <c r="P31" s="45"/>
      <c r="Q31" s="45"/>
      <c r="R31" s="46"/>
    </row>
    <row r="32" s="1" customFormat="1" ht="14.4" customHeight="1">
      <c r="B32" s="44"/>
      <c r="C32" s="45"/>
      <c r="D32" s="45"/>
      <c r="E32" s="52" t="s">
        <v>43</v>
      </c>
      <c r="F32" s="53">
        <v>0.14999999999999999</v>
      </c>
      <c r="G32" s="153" t="s">
        <v>42</v>
      </c>
      <c r="H32" s="154">
        <f>(SUM(BF100:BF107)+SUM(BF124:BF150))</f>
        <v>0</v>
      </c>
      <c r="I32" s="45"/>
      <c r="J32" s="45"/>
      <c r="K32" s="45"/>
      <c r="L32" s="45"/>
      <c r="M32" s="154">
        <f>ROUND((SUM(BF100:BF107)+SUM(BF124:BF150)), 2)*F32</f>
        <v>0</v>
      </c>
      <c r="N32" s="45"/>
      <c r="O32" s="45"/>
      <c r="P32" s="45"/>
      <c r="Q32" s="45"/>
      <c r="R32" s="46"/>
    </row>
    <row r="33" hidden="1" s="1" customFormat="1" ht="14.4" customHeight="1">
      <c r="B33" s="44"/>
      <c r="C33" s="45"/>
      <c r="D33" s="45"/>
      <c r="E33" s="52" t="s">
        <v>44</v>
      </c>
      <c r="F33" s="53">
        <v>0.20999999999999999</v>
      </c>
      <c r="G33" s="153" t="s">
        <v>42</v>
      </c>
      <c r="H33" s="154">
        <f>(SUM(BG100:BG107)+SUM(BG124:BG150))</f>
        <v>0</v>
      </c>
      <c r="I33" s="45"/>
      <c r="J33" s="45"/>
      <c r="K33" s="45"/>
      <c r="L33" s="45"/>
      <c r="M33" s="154"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0.14999999999999999</v>
      </c>
      <c r="G34" s="153" t="s">
        <v>42</v>
      </c>
      <c r="H34" s="154">
        <f>(SUM(BH100:BH107)+SUM(BH124:BH150))</f>
        <v>0</v>
      </c>
      <c r="I34" s="45"/>
      <c r="J34" s="45"/>
      <c r="K34" s="45"/>
      <c r="L34" s="45"/>
      <c r="M34" s="154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</v>
      </c>
      <c r="G35" s="153" t="s">
        <v>42</v>
      </c>
      <c r="H35" s="154">
        <f>(SUM(BI100:BI107)+SUM(BI124:BI150))</f>
        <v>0</v>
      </c>
      <c r="I35" s="45"/>
      <c r="J35" s="45"/>
      <c r="K35" s="45"/>
      <c r="L35" s="45"/>
      <c r="M35" s="154">
        <v>0</v>
      </c>
      <c r="N35" s="45"/>
      <c r="O35" s="45"/>
      <c r="P35" s="45"/>
      <c r="Q35" s="45"/>
      <c r="R35" s="4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</row>
    <row r="37" s="1" customFormat="1" ht="25.44" customHeight="1">
      <c r="B37" s="44"/>
      <c r="C37" s="144"/>
      <c r="D37" s="155" t="s">
        <v>47</v>
      </c>
      <c r="E37" s="101"/>
      <c r="F37" s="101"/>
      <c r="G37" s="156" t="s">
        <v>48</v>
      </c>
      <c r="H37" s="157" t="s">
        <v>49</v>
      </c>
      <c r="I37" s="101"/>
      <c r="J37" s="101"/>
      <c r="K37" s="101"/>
      <c r="L37" s="158">
        <f>SUM(M29:M35)</f>
        <v>0</v>
      </c>
      <c r="M37" s="158"/>
      <c r="N37" s="158"/>
      <c r="O37" s="158"/>
      <c r="P37" s="159"/>
      <c r="Q37" s="144"/>
      <c r="R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50</v>
      </c>
      <c r="E50" s="65"/>
      <c r="F50" s="65"/>
      <c r="G50" s="65"/>
      <c r="H50" s="66"/>
      <c r="I50" s="45"/>
      <c r="J50" s="64" t="s">
        <v>51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52</v>
      </c>
      <c r="E59" s="70"/>
      <c r="F59" s="70"/>
      <c r="G59" s="71" t="s">
        <v>53</v>
      </c>
      <c r="H59" s="72"/>
      <c r="I59" s="45"/>
      <c r="J59" s="69" t="s">
        <v>52</v>
      </c>
      <c r="K59" s="70"/>
      <c r="L59" s="70"/>
      <c r="M59" s="70"/>
      <c r="N59" s="71" t="s">
        <v>53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54</v>
      </c>
      <c r="E61" s="65"/>
      <c r="F61" s="65"/>
      <c r="G61" s="65"/>
      <c r="H61" s="66"/>
      <c r="I61" s="45"/>
      <c r="J61" s="64" t="s">
        <v>55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52</v>
      </c>
      <c r="E70" s="70"/>
      <c r="F70" s="70"/>
      <c r="G70" s="71" t="s">
        <v>53</v>
      </c>
      <c r="H70" s="72"/>
      <c r="I70" s="45"/>
      <c r="J70" s="69" t="s">
        <v>52</v>
      </c>
      <c r="K70" s="70"/>
      <c r="L70" s="70"/>
      <c r="M70" s="70"/>
      <c r="N70" s="71" t="s">
        <v>53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2"/>
    </row>
    <row r="76" s="1" customFormat="1" ht="36.96" customHeight="1">
      <c r="B76" s="44"/>
      <c r="C76" s="25" t="s">
        <v>100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3"/>
      <c r="U76" s="163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3"/>
      <c r="U77" s="163"/>
    </row>
    <row r="78" s="1" customFormat="1" ht="36.96" customHeight="1">
      <c r="B78" s="44"/>
      <c r="C78" s="83" t="s">
        <v>19</v>
      </c>
      <c r="D78" s="45"/>
      <c r="E78" s="45"/>
      <c r="F78" s="85" t="str">
        <f>F6</f>
        <v>Oprava portálu gymnázia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6"/>
      <c r="T78" s="163"/>
      <c r="U78" s="163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3"/>
      <c r="U79" s="163"/>
    </row>
    <row r="80" s="1" customFormat="1" ht="18" customHeight="1">
      <c r="B80" s="44"/>
      <c r="C80" s="36" t="s">
        <v>24</v>
      </c>
      <c r="D80" s="45"/>
      <c r="E80" s="45"/>
      <c r="F80" s="31" t="str">
        <f>F8</f>
        <v xml:space="preserve"> </v>
      </c>
      <c r="G80" s="45"/>
      <c r="H80" s="45"/>
      <c r="I80" s="45"/>
      <c r="J80" s="45"/>
      <c r="K80" s="36" t="s">
        <v>26</v>
      </c>
      <c r="L80" s="45"/>
      <c r="M80" s="88" t="str">
        <f>IF(O8="","",O8)</f>
        <v>17. 10. 2018</v>
      </c>
      <c r="N80" s="88"/>
      <c r="O80" s="88"/>
      <c r="P80" s="88"/>
      <c r="Q80" s="45"/>
      <c r="R80" s="46"/>
      <c r="T80" s="163"/>
      <c r="U80" s="163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/>
      <c r="T81" s="163"/>
      <c r="U81" s="163"/>
    </row>
    <row r="82" s="1" customFormat="1">
      <c r="B82" s="44"/>
      <c r="C82" s="36" t="s">
        <v>28</v>
      </c>
      <c r="D82" s="45"/>
      <c r="E82" s="45"/>
      <c r="F82" s="31" t="str">
        <f>E11</f>
        <v xml:space="preserve"> </v>
      </c>
      <c r="G82" s="45"/>
      <c r="H82" s="45"/>
      <c r="I82" s="45"/>
      <c r="J82" s="45"/>
      <c r="K82" s="36" t="s">
        <v>33</v>
      </c>
      <c r="L82" s="45"/>
      <c r="M82" s="31" t="str">
        <f>E17</f>
        <v xml:space="preserve"> </v>
      </c>
      <c r="N82" s="31"/>
      <c r="O82" s="31"/>
      <c r="P82" s="31"/>
      <c r="Q82" s="31"/>
      <c r="R82" s="46"/>
      <c r="T82" s="163"/>
      <c r="U82" s="163"/>
    </row>
    <row r="83" s="1" customFormat="1" ht="14.4" customHeight="1">
      <c r="B83" s="44"/>
      <c r="C83" s="36" t="s">
        <v>31</v>
      </c>
      <c r="D83" s="45"/>
      <c r="E83" s="45"/>
      <c r="F83" s="31" t="str">
        <f>IF(E14="","",E14)</f>
        <v>Vyplň údaj</v>
      </c>
      <c r="G83" s="45"/>
      <c r="H83" s="45"/>
      <c r="I83" s="45"/>
      <c r="J83" s="45"/>
      <c r="K83" s="36" t="s">
        <v>35</v>
      </c>
      <c r="L83" s="45"/>
      <c r="M83" s="31" t="str">
        <f>E20</f>
        <v xml:space="preserve"> </v>
      </c>
      <c r="N83" s="31"/>
      <c r="O83" s="31"/>
      <c r="P83" s="31"/>
      <c r="Q83" s="31"/>
      <c r="R83" s="46"/>
      <c r="T83" s="163"/>
      <c r="U83" s="163"/>
    </row>
    <row r="84" s="1" customFormat="1" ht="10.32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6"/>
      <c r="T84" s="163"/>
      <c r="U84" s="163"/>
    </row>
    <row r="85" s="1" customFormat="1" ht="29.28" customHeight="1">
      <c r="B85" s="44"/>
      <c r="C85" s="164" t="s">
        <v>101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64" t="s">
        <v>102</v>
      </c>
      <c r="O85" s="144"/>
      <c r="P85" s="144"/>
      <c r="Q85" s="144"/>
      <c r="R85" s="46"/>
      <c r="T85" s="163"/>
      <c r="U85" s="163"/>
    </row>
    <row r="86" s="1" customFormat="1" ht="10.32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6"/>
      <c r="T86" s="163"/>
      <c r="U86" s="163"/>
    </row>
    <row r="87" s="1" customFormat="1" ht="29.28" customHeight="1">
      <c r="B87" s="44"/>
      <c r="C87" s="165" t="s">
        <v>103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111">
        <f>N124</f>
        <v>0</v>
      </c>
      <c r="O87" s="166"/>
      <c r="P87" s="166"/>
      <c r="Q87" s="166"/>
      <c r="R87" s="46"/>
      <c r="T87" s="163"/>
      <c r="U87" s="163"/>
      <c r="AU87" s="20" t="s">
        <v>104</v>
      </c>
    </row>
    <row r="88" s="6" customFormat="1" ht="24.96" customHeight="1">
      <c r="B88" s="167"/>
      <c r="C88" s="168"/>
      <c r="D88" s="169" t="s">
        <v>105</v>
      </c>
      <c r="E88" s="168"/>
      <c r="F88" s="168"/>
      <c r="G88" s="168"/>
      <c r="H88" s="168"/>
      <c r="I88" s="168"/>
      <c r="J88" s="168"/>
      <c r="K88" s="168"/>
      <c r="L88" s="168"/>
      <c r="M88" s="168"/>
      <c r="N88" s="170">
        <f>N125</f>
        <v>0</v>
      </c>
      <c r="O88" s="168"/>
      <c r="P88" s="168"/>
      <c r="Q88" s="168"/>
      <c r="R88" s="171"/>
      <c r="T88" s="172"/>
      <c r="U88" s="172"/>
    </row>
    <row r="89" s="7" customFormat="1" ht="19.92" customHeight="1">
      <c r="B89" s="173"/>
      <c r="C89" s="174"/>
      <c r="D89" s="129" t="s">
        <v>106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31">
        <f>N126</f>
        <v>0</v>
      </c>
      <c r="O89" s="174"/>
      <c r="P89" s="174"/>
      <c r="Q89" s="174"/>
      <c r="R89" s="175"/>
      <c r="T89" s="176"/>
      <c r="U89" s="176"/>
    </row>
    <row r="90" s="6" customFormat="1" ht="24.96" customHeight="1">
      <c r="B90" s="167"/>
      <c r="C90" s="168"/>
      <c r="D90" s="169" t="s">
        <v>107</v>
      </c>
      <c r="E90" s="168"/>
      <c r="F90" s="168"/>
      <c r="G90" s="168"/>
      <c r="H90" s="168"/>
      <c r="I90" s="168"/>
      <c r="J90" s="168"/>
      <c r="K90" s="168"/>
      <c r="L90" s="168"/>
      <c r="M90" s="168"/>
      <c r="N90" s="170">
        <f>N132</f>
        <v>0</v>
      </c>
      <c r="O90" s="168"/>
      <c r="P90" s="168"/>
      <c r="Q90" s="168"/>
      <c r="R90" s="171"/>
      <c r="T90" s="172"/>
      <c r="U90" s="172"/>
    </row>
    <row r="91" s="7" customFormat="1" ht="19.92" customHeight="1">
      <c r="B91" s="173"/>
      <c r="C91" s="174"/>
      <c r="D91" s="129" t="s">
        <v>108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31">
        <f>N133</f>
        <v>0</v>
      </c>
      <c r="O91" s="174"/>
      <c r="P91" s="174"/>
      <c r="Q91" s="174"/>
      <c r="R91" s="175"/>
      <c r="T91" s="176"/>
      <c r="U91" s="176"/>
    </row>
    <row r="92" s="7" customFormat="1" ht="19.92" customHeight="1">
      <c r="B92" s="173"/>
      <c r="C92" s="174"/>
      <c r="D92" s="129" t="s">
        <v>109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31">
        <f>N136</f>
        <v>0</v>
      </c>
      <c r="O92" s="174"/>
      <c r="P92" s="174"/>
      <c r="Q92" s="174"/>
      <c r="R92" s="175"/>
      <c r="T92" s="176"/>
      <c r="U92" s="176"/>
    </row>
    <row r="93" s="7" customFormat="1" ht="19.92" customHeight="1">
      <c r="B93" s="173"/>
      <c r="C93" s="174"/>
      <c r="D93" s="129" t="s">
        <v>110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31">
        <f>N139</f>
        <v>0</v>
      </c>
      <c r="O93" s="174"/>
      <c r="P93" s="174"/>
      <c r="Q93" s="174"/>
      <c r="R93" s="175"/>
      <c r="T93" s="176"/>
      <c r="U93" s="176"/>
    </row>
    <row r="94" s="6" customFormat="1" ht="24.96" customHeight="1">
      <c r="B94" s="167"/>
      <c r="C94" s="168"/>
      <c r="D94" s="169" t="s">
        <v>111</v>
      </c>
      <c r="E94" s="168"/>
      <c r="F94" s="168"/>
      <c r="G94" s="168"/>
      <c r="H94" s="168"/>
      <c r="I94" s="168"/>
      <c r="J94" s="168"/>
      <c r="K94" s="168"/>
      <c r="L94" s="168"/>
      <c r="M94" s="168"/>
      <c r="N94" s="170">
        <f>N142</f>
        <v>0</v>
      </c>
      <c r="O94" s="168"/>
      <c r="P94" s="168"/>
      <c r="Q94" s="168"/>
      <c r="R94" s="171"/>
      <c r="T94" s="172"/>
      <c r="U94" s="172"/>
    </row>
    <row r="95" s="7" customFormat="1" ht="19.92" customHeight="1">
      <c r="B95" s="173"/>
      <c r="C95" s="174"/>
      <c r="D95" s="129" t="s">
        <v>112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31">
        <f>N143</f>
        <v>0</v>
      </c>
      <c r="O95" s="174"/>
      <c r="P95" s="174"/>
      <c r="Q95" s="174"/>
      <c r="R95" s="175"/>
      <c r="T95" s="176"/>
      <c r="U95" s="176"/>
    </row>
    <row r="96" s="7" customFormat="1" ht="19.92" customHeight="1">
      <c r="B96" s="173"/>
      <c r="C96" s="174"/>
      <c r="D96" s="129" t="s">
        <v>113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31">
        <f>N145</f>
        <v>0</v>
      </c>
      <c r="O96" s="174"/>
      <c r="P96" s="174"/>
      <c r="Q96" s="174"/>
      <c r="R96" s="175"/>
      <c r="T96" s="176"/>
      <c r="U96" s="176"/>
    </row>
    <row r="97" s="7" customFormat="1" ht="19.92" customHeight="1">
      <c r="B97" s="173"/>
      <c r="C97" s="174"/>
      <c r="D97" s="129" t="s">
        <v>114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31">
        <f>N147</f>
        <v>0</v>
      </c>
      <c r="O97" s="174"/>
      <c r="P97" s="174"/>
      <c r="Q97" s="174"/>
      <c r="R97" s="175"/>
      <c r="T97" s="176"/>
      <c r="U97" s="176"/>
    </row>
    <row r="98" s="7" customFormat="1" ht="19.92" customHeight="1">
      <c r="B98" s="173"/>
      <c r="C98" s="174"/>
      <c r="D98" s="129" t="s">
        <v>115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31">
        <f>N149</f>
        <v>0</v>
      </c>
      <c r="O98" s="174"/>
      <c r="P98" s="174"/>
      <c r="Q98" s="174"/>
      <c r="R98" s="175"/>
      <c r="T98" s="176"/>
      <c r="U98" s="176"/>
    </row>
    <row r="99" s="1" customFormat="1" ht="21.84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3"/>
      <c r="U99" s="163"/>
    </row>
    <row r="100" s="1" customFormat="1" ht="29.28" customHeight="1">
      <c r="B100" s="44"/>
      <c r="C100" s="165" t="s">
        <v>116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166">
        <f>ROUND(N101+N102+N103+N104+N105+N106,2)</f>
        <v>0</v>
      </c>
      <c r="O100" s="177"/>
      <c r="P100" s="177"/>
      <c r="Q100" s="177"/>
      <c r="R100" s="46"/>
      <c r="T100" s="178"/>
      <c r="U100" s="179" t="s">
        <v>40</v>
      </c>
    </row>
    <row r="101" s="1" customFormat="1" ht="18" customHeight="1">
      <c r="B101" s="44"/>
      <c r="C101" s="45"/>
      <c r="D101" s="136" t="s">
        <v>117</v>
      </c>
      <c r="E101" s="129"/>
      <c r="F101" s="129"/>
      <c r="G101" s="129"/>
      <c r="H101" s="129"/>
      <c r="I101" s="45"/>
      <c r="J101" s="45"/>
      <c r="K101" s="45"/>
      <c r="L101" s="45"/>
      <c r="M101" s="45"/>
      <c r="N101" s="130">
        <f>ROUND(N87*T101,2)</f>
        <v>0</v>
      </c>
      <c r="O101" s="131"/>
      <c r="P101" s="131"/>
      <c r="Q101" s="131"/>
      <c r="R101" s="46"/>
      <c r="S101" s="180"/>
      <c r="T101" s="181"/>
      <c r="U101" s="182" t="s">
        <v>41</v>
      </c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3" t="s">
        <v>118</v>
      </c>
      <c r="AZ101" s="180"/>
      <c r="BA101" s="180"/>
      <c r="BB101" s="180"/>
      <c r="BC101" s="180"/>
      <c r="BD101" s="180"/>
      <c r="BE101" s="184">
        <f>IF(U101="základní",N101,0)</f>
        <v>0</v>
      </c>
      <c r="BF101" s="184">
        <f>IF(U101="snížená",N101,0)</f>
        <v>0</v>
      </c>
      <c r="BG101" s="184">
        <f>IF(U101="zákl. přenesená",N101,0)</f>
        <v>0</v>
      </c>
      <c r="BH101" s="184">
        <f>IF(U101="sníž. přenesená",N101,0)</f>
        <v>0</v>
      </c>
      <c r="BI101" s="184">
        <f>IF(U101="nulová",N101,0)</f>
        <v>0</v>
      </c>
      <c r="BJ101" s="183" t="s">
        <v>81</v>
      </c>
      <c r="BK101" s="180"/>
      <c r="BL101" s="180"/>
      <c r="BM101" s="180"/>
    </row>
    <row r="102" s="1" customFormat="1" ht="18" customHeight="1">
      <c r="B102" s="44"/>
      <c r="C102" s="45"/>
      <c r="D102" s="136" t="s">
        <v>119</v>
      </c>
      <c r="E102" s="129"/>
      <c r="F102" s="129"/>
      <c r="G102" s="129"/>
      <c r="H102" s="129"/>
      <c r="I102" s="45"/>
      <c r="J102" s="45"/>
      <c r="K102" s="45"/>
      <c r="L102" s="45"/>
      <c r="M102" s="45"/>
      <c r="N102" s="130">
        <f>ROUND(N87*T102,2)</f>
        <v>0</v>
      </c>
      <c r="O102" s="131"/>
      <c r="P102" s="131"/>
      <c r="Q102" s="131"/>
      <c r="R102" s="46"/>
      <c r="S102" s="180"/>
      <c r="T102" s="181"/>
      <c r="U102" s="182" t="s">
        <v>41</v>
      </c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3" t="s">
        <v>118</v>
      </c>
      <c r="AZ102" s="180"/>
      <c r="BA102" s="180"/>
      <c r="BB102" s="180"/>
      <c r="BC102" s="180"/>
      <c r="BD102" s="180"/>
      <c r="BE102" s="184">
        <f>IF(U102="základní",N102,0)</f>
        <v>0</v>
      </c>
      <c r="BF102" s="184">
        <f>IF(U102="snížená",N102,0)</f>
        <v>0</v>
      </c>
      <c r="BG102" s="184">
        <f>IF(U102="zákl. přenesená",N102,0)</f>
        <v>0</v>
      </c>
      <c r="BH102" s="184">
        <f>IF(U102="sníž. přenesená",N102,0)</f>
        <v>0</v>
      </c>
      <c r="BI102" s="184">
        <f>IF(U102="nulová",N102,0)</f>
        <v>0</v>
      </c>
      <c r="BJ102" s="183" t="s">
        <v>81</v>
      </c>
      <c r="BK102" s="180"/>
      <c r="BL102" s="180"/>
      <c r="BM102" s="180"/>
    </row>
    <row r="103" s="1" customFormat="1" ht="18" customHeight="1">
      <c r="B103" s="44"/>
      <c r="C103" s="45"/>
      <c r="D103" s="136" t="s">
        <v>120</v>
      </c>
      <c r="E103" s="129"/>
      <c r="F103" s="129"/>
      <c r="G103" s="129"/>
      <c r="H103" s="129"/>
      <c r="I103" s="45"/>
      <c r="J103" s="45"/>
      <c r="K103" s="45"/>
      <c r="L103" s="45"/>
      <c r="M103" s="45"/>
      <c r="N103" s="130">
        <f>ROUND(N87*T103,2)</f>
        <v>0</v>
      </c>
      <c r="O103" s="131"/>
      <c r="P103" s="131"/>
      <c r="Q103" s="131"/>
      <c r="R103" s="46"/>
      <c r="S103" s="180"/>
      <c r="T103" s="181"/>
      <c r="U103" s="182" t="s">
        <v>41</v>
      </c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3" t="s">
        <v>118</v>
      </c>
      <c r="AZ103" s="180"/>
      <c r="BA103" s="180"/>
      <c r="BB103" s="180"/>
      <c r="BC103" s="180"/>
      <c r="BD103" s="180"/>
      <c r="BE103" s="184">
        <f>IF(U103="základní",N103,0)</f>
        <v>0</v>
      </c>
      <c r="BF103" s="184">
        <f>IF(U103="snížená",N103,0)</f>
        <v>0</v>
      </c>
      <c r="BG103" s="184">
        <f>IF(U103="zákl. přenesená",N103,0)</f>
        <v>0</v>
      </c>
      <c r="BH103" s="184">
        <f>IF(U103="sníž. přenesená",N103,0)</f>
        <v>0</v>
      </c>
      <c r="BI103" s="184">
        <f>IF(U103="nulová",N103,0)</f>
        <v>0</v>
      </c>
      <c r="BJ103" s="183" t="s">
        <v>81</v>
      </c>
      <c r="BK103" s="180"/>
      <c r="BL103" s="180"/>
      <c r="BM103" s="180"/>
    </row>
    <row r="104" s="1" customFormat="1" ht="18" customHeight="1">
      <c r="B104" s="44"/>
      <c r="C104" s="45"/>
      <c r="D104" s="136" t="s">
        <v>121</v>
      </c>
      <c r="E104" s="129"/>
      <c r="F104" s="129"/>
      <c r="G104" s="129"/>
      <c r="H104" s="129"/>
      <c r="I104" s="45"/>
      <c r="J104" s="45"/>
      <c r="K104" s="45"/>
      <c r="L104" s="45"/>
      <c r="M104" s="45"/>
      <c r="N104" s="130">
        <f>ROUND(N87*T104,2)</f>
        <v>0</v>
      </c>
      <c r="O104" s="131"/>
      <c r="P104" s="131"/>
      <c r="Q104" s="131"/>
      <c r="R104" s="46"/>
      <c r="S104" s="180"/>
      <c r="T104" s="181"/>
      <c r="U104" s="182" t="s">
        <v>41</v>
      </c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3" t="s">
        <v>118</v>
      </c>
      <c r="AZ104" s="180"/>
      <c r="BA104" s="180"/>
      <c r="BB104" s="180"/>
      <c r="BC104" s="180"/>
      <c r="BD104" s="180"/>
      <c r="BE104" s="184">
        <f>IF(U104="základní",N104,0)</f>
        <v>0</v>
      </c>
      <c r="BF104" s="184">
        <f>IF(U104="snížená",N104,0)</f>
        <v>0</v>
      </c>
      <c r="BG104" s="184">
        <f>IF(U104="zákl. přenesená",N104,0)</f>
        <v>0</v>
      </c>
      <c r="BH104" s="184">
        <f>IF(U104="sníž. přenesená",N104,0)</f>
        <v>0</v>
      </c>
      <c r="BI104" s="184">
        <f>IF(U104="nulová",N104,0)</f>
        <v>0</v>
      </c>
      <c r="BJ104" s="183" t="s">
        <v>81</v>
      </c>
      <c r="BK104" s="180"/>
      <c r="BL104" s="180"/>
      <c r="BM104" s="180"/>
    </row>
    <row r="105" s="1" customFormat="1" ht="18" customHeight="1">
      <c r="B105" s="44"/>
      <c r="C105" s="45"/>
      <c r="D105" s="136" t="s">
        <v>122</v>
      </c>
      <c r="E105" s="129"/>
      <c r="F105" s="129"/>
      <c r="G105" s="129"/>
      <c r="H105" s="129"/>
      <c r="I105" s="45"/>
      <c r="J105" s="45"/>
      <c r="K105" s="45"/>
      <c r="L105" s="45"/>
      <c r="M105" s="45"/>
      <c r="N105" s="130">
        <f>ROUND(N87*T105,2)</f>
        <v>0</v>
      </c>
      <c r="O105" s="131"/>
      <c r="P105" s="131"/>
      <c r="Q105" s="131"/>
      <c r="R105" s="46"/>
      <c r="S105" s="180"/>
      <c r="T105" s="181"/>
      <c r="U105" s="182" t="s">
        <v>41</v>
      </c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3" t="s">
        <v>118</v>
      </c>
      <c r="AZ105" s="180"/>
      <c r="BA105" s="180"/>
      <c r="BB105" s="180"/>
      <c r="BC105" s="180"/>
      <c r="BD105" s="180"/>
      <c r="BE105" s="184">
        <f>IF(U105="základní",N105,0)</f>
        <v>0</v>
      </c>
      <c r="BF105" s="184">
        <f>IF(U105="snížená",N105,0)</f>
        <v>0</v>
      </c>
      <c r="BG105" s="184">
        <f>IF(U105="zákl. přenesená",N105,0)</f>
        <v>0</v>
      </c>
      <c r="BH105" s="184">
        <f>IF(U105="sníž. přenesená",N105,0)</f>
        <v>0</v>
      </c>
      <c r="BI105" s="184">
        <f>IF(U105="nulová",N105,0)</f>
        <v>0</v>
      </c>
      <c r="BJ105" s="183" t="s">
        <v>81</v>
      </c>
      <c r="BK105" s="180"/>
      <c r="BL105" s="180"/>
      <c r="BM105" s="180"/>
    </row>
    <row r="106" s="1" customFormat="1" ht="18" customHeight="1">
      <c r="B106" s="44"/>
      <c r="C106" s="45"/>
      <c r="D106" s="129" t="s">
        <v>123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130">
        <f>ROUND(N87*T106,2)</f>
        <v>0</v>
      </c>
      <c r="O106" s="131"/>
      <c r="P106" s="131"/>
      <c r="Q106" s="131"/>
      <c r="R106" s="46"/>
      <c r="S106" s="180"/>
      <c r="T106" s="185"/>
      <c r="U106" s="186" t="s">
        <v>41</v>
      </c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3" t="s">
        <v>124</v>
      </c>
      <c r="AZ106" s="180"/>
      <c r="BA106" s="180"/>
      <c r="BB106" s="180"/>
      <c r="BC106" s="180"/>
      <c r="BD106" s="180"/>
      <c r="BE106" s="184">
        <f>IF(U106="základní",N106,0)</f>
        <v>0</v>
      </c>
      <c r="BF106" s="184">
        <f>IF(U106="snížená",N106,0)</f>
        <v>0</v>
      </c>
      <c r="BG106" s="184">
        <f>IF(U106="zákl. přenesená",N106,0)</f>
        <v>0</v>
      </c>
      <c r="BH106" s="184">
        <f>IF(U106="sníž. přenesená",N106,0)</f>
        <v>0</v>
      </c>
      <c r="BI106" s="184">
        <f>IF(U106="nulová",N106,0)</f>
        <v>0</v>
      </c>
      <c r="BJ106" s="183" t="s">
        <v>81</v>
      </c>
      <c r="BK106" s="180"/>
      <c r="BL106" s="180"/>
      <c r="BM106" s="180"/>
    </row>
    <row r="107" s="1" customForma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  <c r="T107" s="163"/>
      <c r="U107" s="163"/>
    </row>
    <row r="108" s="1" customFormat="1" ht="29.28" customHeight="1">
      <c r="B108" s="44"/>
      <c r="C108" s="143" t="s">
        <v>91</v>
      </c>
      <c r="D108" s="144"/>
      <c r="E108" s="144"/>
      <c r="F108" s="144"/>
      <c r="G108" s="144"/>
      <c r="H108" s="144"/>
      <c r="I108" s="144"/>
      <c r="J108" s="144"/>
      <c r="K108" s="144"/>
      <c r="L108" s="145">
        <f>ROUND(SUM(N87+N100),2)</f>
        <v>0</v>
      </c>
      <c r="M108" s="145"/>
      <c r="N108" s="145"/>
      <c r="O108" s="145"/>
      <c r="P108" s="145"/>
      <c r="Q108" s="145"/>
      <c r="R108" s="46"/>
      <c r="T108" s="163"/>
      <c r="U108" s="163"/>
    </row>
    <row r="109" s="1" customFormat="1" ht="6.96" customHeight="1"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5"/>
      <c r="T109" s="163"/>
      <c r="U109" s="163"/>
    </row>
    <row r="113" s="1" customFormat="1" ht="6.96" customHeight="1"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8"/>
    </row>
    <row r="114" s="1" customFormat="1" ht="36.96" customHeight="1">
      <c r="B114" s="44"/>
      <c r="C114" s="25" t="s">
        <v>125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36.96" customHeight="1">
      <c r="B116" s="44"/>
      <c r="C116" s="83" t="s">
        <v>19</v>
      </c>
      <c r="D116" s="45"/>
      <c r="E116" s="45"/>
      <c r="F116" s="85" t="str">
        <f>F6</f>
        <v>Oprava portálu gymnázia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 ht="6.96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18" customHeight="1">
      <c r="B118" s="44"/>
      <c r="C118" s="36" t="s">
        <v>24</v>
      </c>
      <c r="D118" s="45"/>
      <c r="E118" s="45"/>
      <c r="F118" s="31" t="str">
        <f>F8</f>
        <v xml:space="preserve"> </v>
      </c>
      <c r="G118" s="45"/>
      <c r="H118" s="45"/>
      <c r="I118" s="45"/>
      <c r="J118" s="45"/>
      <c r="K118" s="36" t="s">
        <v>26</v>
      </c>
      <c r="L118" s="45"/>
      <c r="M118" s="88" t="str">
        <f>IF(O8="","",O8)</f>
        <v>17. 10. 2018</v>
      </c>
      <c r="N118" s="88"/>
      <c r="O118" s="88"/>
      <c r="P118" s="88"/>
      <c r="Q118" s="45"/>
      <c r="R118" s="46"/>
    </row>
    <row r="119" s="1" customFormat="1" ht="6.96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1" customFormat="1">
      <c r="B120" s="44"/>
      <c r="C120" s="36" t="s">
        <v>28</v>
      </c>
      <c r="D120" s="45"/>
      <c r="E120" s="45"/>
      <c r="F120" s="31" t="str">
        <f>E11</f>
        <v xml:space="preserve"> </v>
      </c>
      <c r="G120" s="45"/>
      <c r="H120" s="45"/>
      <c r="I120" s="45"/>
      <c r="J120" s="45"/>
      <c r="K120" s="36" t="s">
        <v>33</v>
      </c>
      <c r="L120" s="45"/>
      <c r="M120" s="31" t="str">
        <f>E17</f>
        <v xml:space="preserve"> </v>
      </c>
      <c r="N120" s="31"/>
      <c r="O120" s="31"/>
      <c r="P120" s="31"/>
      <c r="Q120" s="31"/>
      <c r="R120" s="46"/>
    </row>
    <row r="121" s="1" customFormat="1" ht="14.4" customHeight="1">
      <c r="B121" s="44"/>
      <c r="C121" s="36" t="s">
        <v>31</v>
      </c>
      <c r="D121" s="45"/>
      <c r="E121" s="45"/>
      <c r="F121" s="31" t="str">
        <f>IF(E14="","",E14)</f>
        <v>Vyplň údaj</v>
      </c>
      <c r="G121" s="45"/>
      <c r="H121" s="45"/>
      <c r="I121" s="45"/>
      <c r="J121" s="45"/>
      <c r="K121" s="36" t="s">
        <v>35</v>
      </c>
      <c r="L121" s="45"/>
      <c r="M121" s="31" t="str">
        <f>E20</f>
        <v xml:space="preserve"> </v>
      </c>
      <c r="N121" s="31"/>
      <c r="O121" s="31"/>
      <c r="P121" s="31"/>
      <c r="Q121" s="31"/>
      <c r="R121" s="46"/>
    </row>
    <row r="122" s="1" customFormat="1" ht="10.32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8" customFormat="1" ht="29.28" customHeight="1">
      <c r="B123" s="187"/>
      <c r="C123" s="188" t="s">
        <v>126</v>
      </c>
      <c r="D123" s="189" t="s">
        <v>127</v>
      </c>
      <c r="E123" s="189" t="s">
        <v>58</v>
      </c>
      <c r="F123" s="189" t="s">
        <v>128</v>
      </c>
      <c r="G123" s="189"/>
      <c r="H123" s="189"/>
      <c r="I123" s="189"/>
      <c r="J123" s="189" t="s">
        <v>129</v>
      </c>
      <c r="K123" s="189" t="s">
        <v>130</v>
      </c>
      <c r="L123" s="189" t="s">
        <v>131</v>
      </c>
      <c r="M123" s="189"/>
      <c r="N123" s="189" t="s">
        <v>102</v>
      </c>
      <c r="O123" s="189"/>
      <c r="P123" s="189"/>
      <c r="Q123" s="190"/>
      <c r="R123" s="191"/>
      <c r="T123" s="104" t="s">
        <v>132</v>
      </c>
      <c r="U123" s="105" t="s">
        <v>40</v>
      </c>
      <c r="V123" s="105" t="s">
        <v>133</v>
      </c>
      <c r="W123" s="105" t="s">
        <v>134</v>
      </c>
      <c r="X123" s="105" t="s">
        <v>135</v>
      </c>
      <c r="Y123" s="105" t="s">
        <v>136</v>
      </c>
      <c r="Z123" s="105" t="s">
        <v>137</v>
      </c>
      <c r="AA123" s="106" t="s">
        <v>138</v>
      </c>
    </row>
    <row r="124" s="1" customFormat="1" ht="29.28" customHeight="1">
      <c r="B124" s="44"/>
      <c r="C124" s="108" t="s">
        <v>99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192">
        <f>BK124</f>
        <v>0</v>
      </c>
      <c r="O124" s="193"/>
      <c r="P124" s="193"/>
      <c r="Q124" s="193"/>
      <c r="R124" s="46"/>
      <c r="T124" s="107"/>
      <c r="U124" s="65"/>
      <c r="V124" s="65"/>
      <c r="W124" s="194">
        <f>W125+W132+W142+W151</f>
        <v>0</v>
      </c>
      <c r="X124" s="65"/>
      <c r="Y124" s="194">
        <f>Y125+Y132+Y142+Y151</f>
        <v>0.10965</v>
      </c>
      <c r="Z124" s="65"/>
      <c r="AA124" s="195">
        <f>AA125+AA132+AA142+AA151</f>
        <v>5.0999999999999996</v>
      </c>
      <c r="AT124" s="20" t="s">
        <v>75</v>
      </c>
      <c r="AU124" s="20" t="s">
        <v>104</v>
      </c>
      <c r="BK124" s="196">
        <f>BK125+BK132+BK142+BK151</f>
        <v>0</v>
      </c>
    </row>
    <row r="125" s="9" customFormat="1" ht="37.44" customHeight="1">
      <c r="B125" s="197"/>
      <c r="C125" s="198"/>
      <c r="D125" s="199" t="s">
        <v>105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200">
        <f>BK125</f>
        <v>0</v>
      </c>
      <c r="O125" s="170"/>
      <c r="P125" s="170"/>
      <c r="Q125" s="170"/>
      <c r="R125" s="201"/>
      <c r="T125" s="202"/>
      <c r="U125" s="198"/>
      <c r="V125" s="198"/>
      <c r="W125" s="203">
        <f>W126</f>
        <v>0</v>
      </c>
      <c r="X125" s="198"/>
      <c r="Y125" s="203">
        <f>Y126</f>
        <v>0</v>
      </c>
      <c r="Z125" s="198"/>
      <c r="AA125" s="204">
        <f>AA126</f>
        <v>5.0999999999999996</v>
      </c>
      <c r="AR125" s="205" t="s">
        <v>81</v>
      </c>
      <c r="AT125" s="206" t="s">
        <v>75</v>
      </c>
      <c r="AU125" s="206" t="s">
        <v>76</v>
      </c>
      <c r="AY125" s="205" t="s">
        <v>139</v>
      </c>
      <c r="BK125" s="207">
        <f>BK126</f>
        <v>0</v>
      </c>
    </row>
    <row r="126" s="9" customFormat="1" ht="19.92" customHeight="1">
      <c r="B126" s="197"/>
      <c r="C126" s="198"/>
      <c r="D126" s="208" t="s">
        <v>106</v>
      </c>
      <c r="E126" s="208"/>
      <c r="F126" s="208"/>
      <c r="G126" s="208"/>
      <c r="H126" s="208"/>
      <c r="I126" s="208"/>
      <c r="J126" s="208"/>
      <c r="K126" s="208"/>
      <c r="L126" s="208"/>
      <c r="M126" s="208"/>
      <c r="N126" s="209">
        <f>BK126</f>
        <v>0</v>
      </c>
      <c r="O126" s="210"/>
      <c r="P126" s="210"/>
      <c r="Q126" s="210"/>
      <c r="R126" s="201"/>
      <c r="T126" s="202"/>
      <c r="U126" s="198"/>
      <c r="V126" s="198"/>
      <c r="W126" s="203">
        <f>SUM(W127:W131)</f>
        <v>0</v>
      </c>
      <c r="X126" s="198"/>
      <c r="Y126" s="203">
        <f>SUM(Y127:Y131)</f>
        <v>0</v>
      </c>
      <c r="Z126" s="198"/>
      <c r="AA126" s="204">
        <f>SUM(AA127:AA131)</f>
        <v>5.0999999999999996</v>
      </c>
      <c r="AR126" s="205" t="s">
        <v>81</v>
      </c>
      <c r="AT126" s="206" t="s">
        <v>75</v>
      </c>
      <c r="AU126" s="206" t="s">
        <v>81</v>
      </c>
      <c r="AY126" s="205" t="s">
        <v>139</v>
      </c>
      <c r="BK126" s="207">
        <f>SUM(BK127:BK131)</f>
        <v>0</v>
      </c>
    </row>
    <row r="127" s="1" customFormat="1" ht="25.5" customHeight="1">
      <c r="B127" s="44"/>
      <c r="C127" s="211" t="s">
        <v>81</v>
      </c>
      <c r="D127" s="211" t="s">
        <v>140</v>
      </c>
      <c r="E127" s="212" t="s">
        <v>141</v>
      </c>
      <c r="F127" s="213" t="s">
        <v>142</v>
      </c>
      <c r="G127" s="213"/>
      <c r="H127" s="213"/>
      <c r="I127" s="213"/>
      <c r="J127" s="214" t="s">
        <v>143</v>
      </c>
      <c r="K127" s="215">
        <v>73</v>
      </c>
      <c r="L127" s="216">
        <v>0</v>
      </c>
      <c r="M127" s="217"/>
      <c r="N127" s="218">
        <f>ROUND(L127*K127,2)</f>
        <v>0</v>
      </c>
      <c r="O127" s="218"/>
      <c r="P127" s="218"/>
      <c r="Q127" s="218"/>
      <c r="R127" s="46"/>
      <c r="T127" s="219" t="s">
        <v>22</v>
      </c>
      <c r="U127" s="54" t="s">
        <v>41</v>
      </c>
      <c r="V127" s="45"/>
      <c r="W127" s="220">
        <f>V127*K127</f>
        <v>0</v>
      </c>
      <c r="X127" s="220">
        <v>0</v>
      </c>
      <c r="Y127" s="220">
        <f>X127*K127</f>
        <v>0</v>
      </c>
      <c r="Z127" s="220">
        <v>0.059999999999999998</v>
      </c>
      <c r="AA127" s="221">
        <f>Z127*K127</f>
        <v>4.3799999999999999</v>
      </c>
      <c r="AR127" s="20" t="s">
        <v>144</v>
      </c>
      <c r="AT127" s="20" t="s">
        <v>140</v>
      </c>
      <c r="AU127" s="20" t="s">
        <v>97</v>
      </c>
      <c r="AY127" s="20" t="s">
        <v>139</v>
      </c>
      <c r="BE127" s="135">
        <f>IF(U127="základní",N127,0)</f>
        <v>0</v>
      </c>
      <c r="BF127" s="135">
        <f>IF(U127="snížená",N127,0)</f>
        <v>0</v>
      </c>
      <c r="BG127" s="135">
        <f>IF(U127="zákl. přenesená",N127,0)</f>
        <v>0</v>
      </c>
      <c r="BH127" s="135">
        <f>IF(U127="sníž. přenesená",N127,0)</f>
        <v>0</v>
      </c>
      <c r="BI127" s="135">
        <f>IF(U127="nulová",N127,0)</f>
        <v>0</v>
      </c>
      <c r="BJ127" s="20" t="s">
        <v>81</v>
      </c>
      <c r="BK127" s="135">
        <f>ROUND(L127*K127,2)</f>
        <v>0</v>
      </c>
      <c r="BL127" s="20" t="s">
        <v>144</v>
      </c>
      <c r="BM127" s="20" t="s">
        <v>145</v>
      </c>
    </row>
    <row r="128" s="1" customFormat="1" ht="25.5" customHeight="1">
      <c r="B128" s="44"/>
      <c r="C128" s="211" t="s">
        <v>97</v>
      </c>
      <c r="D128" s="211" t="s">
        <v>140</v>
      </c>
      <c r="E128" s="212" t="s">
        <v>146</v>
      </c>
      <c r="F128" s="213" t="s">
        <v>147</v>
      </c>
      <c r="G128" s="213"/>
      <c r="H128" s="213"/>
      <c r="I128" s="213"/>
      <c r="J128" s="214" t="s">
        <v>143</v>
      </c>
      <c r="K128" s="215">
        <v>12</v>
      </c>
      <c r="L128" s="216">
        <v>0</v>
      </c>
      <c r="M128" s="217"/>
      <c r="N128" s="218">
        <f>ROUND(L128*K128,2)</f>
        <v>0</v>
      </c>
      <c r="O128" s="218"/>
      <c r="P128" s="218"/>
      <c r="Q128" s="218"/>
      <c r="R128" s="46"/>
      <c r="T128" s="219" t="s">
        <v>22</v>
      </c>
      <c r="U128" s="54" t="s">
        <v>41</v>
      </c>
      <c r="V128" s="45"/>
      <c r="W128" s="220">
        <f>V128*K128</f>
        <v>0</v>
      </c>
      <c r="X128" s="220">
        <v>0</v>
      </c>
      <c r="Y128" s="220">
        <f>X128*K128</f>
        <v>0</v>
      </c>
      <c r="Z128" s="220">
        <v>0.059999999999999998</v>
      </c>
      <c r="AA128" s="221">
        <f>Z128*K128</f>
        <v>0.71999999999999997</v>
      </c>
      <c r="AR128" s="20" t="s">
        <v>144</v>
      </c>
      <c r="AT128" s="20" t="s">
        <v>140</v>
      </c>
      <c r="AU128" s="20" t="s">
        <v>97</v>
      </c>
      <c r="AY128" s="20" t="s">
        <v>139</v>
      </c>
      <c r="BE128" s="135">
        <f>IF(U128="základní",N128,0)</f>
        <v>0</v>
      </c>
      <c r="BF128" s="135">
        <f>IF(U128="snížená",N128,0)</f>
        <v>0</v>
      </c>
      <c r="BG128" s="135">
        <f>IF(U128="zákl. přenesená",N128,0)</f>
        <v>0</v>
      </c>
      <c r="BH128" s="135">
        <f>IF(U128="sníž. přenesená",N128,0)</f>
        <v>0</v>
      </c>
      <c r="BI128" s="135">
        <f>IF(U128="nulová",N128,0)</f>
        <v>0</v>
      </c>
      <c r="BJ128" s="20" t="s">
        <v>81</v>
      </c>
      <c r="BK128" s="135">
        <f>ROUND(L128*K128,2)</f>
        <v>0</v>
      </c>
      <c r="BL128" s="20" t="s">
        <v>144</v>
      </c>
      <c r="BM128" s="20" t="s">
        <v>148</v>
      </c>
    </row>
    <row r="129" s="1" customFormat="1" ht="25.5" customHeight="1">
      <c r="B129" s="44"/>
      <c r="C129" s="211" t="s">
        <v>149</v>
      </c>
      <c r="D129" s="211" t="s">
        <v>140</v>
      </c>
      <c r="E129" s="212" t="s">
        <v>150</v>
      </c>
      <c r="F129" s="213" t="s">
        <v>151</v>
      </c>
      <c r="G129" s="213"/>
      <c r="H129" s="213"/>
      <c r="I129" s="213"/>
      <c r="J129" s="214" t="s">
        <v>143</v>
      </c>
      <c r="K129" s="215">
        <v>73</v>
      </c>
      <c r="L129" s="216">
        <v>0</v>
      </c>
      <c r="M129" s="217"/>
      <c r="N129" s="218">
        <f>ROUND(L129*K129,2)</f>
        <v>0</v>
      </c>
      <c r="O129" s="218"/>
      <c r="P129" s="218"/>
      <c r="Q129" s="218"/>
      <c r="R129" s="46"/>
      <c r="T129" s="219" t="s">
        <v>22</v>
      </c>
      <c r="U129" s="54" t="s">
        <v>41</v>
      </c>
      <c r="V129" s="45"/>
      <c r="W129" s="220">
        <f>V129*K129</f>
        <v>0</v>
      </c>
      <c r="X129" s="220">
        <v>0</v>
      </c>
      <c r="Y129" s="220">
        <f>X129*K129</f>
        <v>0</v>
      </c>
      <c r="Z129" s="220">
        <v>0</v>
      </c>
      <c r="AA129" s="221">
        <f>Z129*K129</f>
        <v>0</v>
      </c>
      <c r="AR129" s="20" t="s">
        <v>144</v>
      </c>
      <c r="AT129" s="20" t="s">
        <v>140</v>
      </c>
      <c r="AU129" s="20" t="s">
        <v>97</v>
      </c>
      <c r="AY129" s="20" t="s">
        <v>139</v>
      </c>
      <c r="BE129" s="135">
        <f>IF(U129="základní",N129,0)</f>
        <v>0</v>
      </c>
      <c r="BF129" s="135">
        <f>IF(U129="snížená",N129,0)</f>
        <v>0</v>
      </c>
      <c r="BG129" s="135">
        <f>IF(U129="zákl. přenesená",N129,0)</f>
        <v>0</v>
      </c>
      <c r="BH129" s="135">
        <f>IF(U129="sníž. přenesená",N129,0)</f>
        <v>0</v>
      </c>
      <c r="BI129" s="135">
        <f>IF(U129="nulová",N129,0)</f>
        <v>0</v>
      </c>
      <c r="BJ129" s="20" t="s">
        <v>81</v>
      </c>
      <c r="BK129" s="135">
        <f>ROUND(L129*K129,2)</f>
        <v>0</v>
      </c>
      <c r="BL129" s="20" t="s">
        <v>144</v>
      </c>
      <c r="BM129" s="20" t="s">
        <v>152</v>
      </c>
    </row>
    <row r="130" s="1" customFormat="1" ht="25.5" customHeight="1">
      <c r="B130" s="44"/>
      <c r="C130" s="211" t="s">
        <v>144</v>
      </c>
      <c r="D130" s="211" t="s">
        <v>140</v>
      </c>
      <c r="E130" s="212" t="s">
        <v>153</v>
      </c>
      <c r="F130" s="213" t="s">
        <v>154</v>
      </c>
      <c r="G130" s="213"/>
      <c r="H130" s="213"/>
      <c r="I130" s="213"/>
      <c r="J130" s="214" t="s">
        <v>143</v>
      </c>
      <c r="K130" s="215">
        <v>12</v>
      </c>
      <c r="L130" s="216">
        <v>0</v>
      </c>
      <c r="M130" s="217"/>
      <c r="N130" s="218">
        <f>ROUND(L130*K130,2)</f>
        <v>0</v>
      </c>
      <c r="O130" s="218"/>
      <c r="P130" s="218"/>
      <c r="Q130" s="218"/>
      <c r="R130" s="46"/>
      <c r="T130" s="219" t="s">
        <v>22</v>
      </c>
      <c r="U130" s="54" t="s">
        <v>41</v>
      </c>
      <c r="V130" s="45"/>
      <c r="W130" s="220">
        <f>V130*K130</f>
        <v>0</v>
      </c>
      <c r="X130" s="220">
        <v>0</v>
      </c>
      <c r="Y130" s="220">
        <f>X130*K130</f>
        <v>0</v>
      </c>
      <c r="Z130" s="220">
        <v>0</v>
      </c>
      <c r="AA130" s="221">
        <f>Z130*K130</f>
        <v>0</v>
      </c>
      <c r="AR130" s="20" t="s">
        <v>144</v>
      </c>
      <c r="AT130" s="20" t="s">
        <v>140</v>
      </c>
      <c r="AU130" s="20" t="s">
        <v>97</v>
      </c>
      <c r="AY130" s="20" t="s">
        <v>139</v>
      </c>
      <c r="BE130" s="135">
        <f>IF(U130="základní",N130,0)</f>
        <v>0</v>
      </c>
      <c r="BF130" s="135">
        <f>IF(U130="snížená",N130,0)</f>
        <v>0</v>
      </c>
      <c r="BG130" s="135">
        <f>IF(U130="zákl. přenesená",N130,0)</f>
        <v>0</v>
      </c>
      <c r="BH130" s="135">
        <f>IF(U130="sníž. přenesená",N130,0)</f>
        <v>0</v>
      </c>
      <c r="BI130" s="135">
        <f>IF(U130="nulová",N130,0)</f>
        <v>0</v>
      </c>
      <c r="BJ130" s="20" t="s">
        <v>81</v>
      </c>
      <c r="BK130" s="135">
        <f>ROUND(L130*K130,2)</f>
        <v>0</v>
      </c>
      <c r="BL130" s="20" t="s">
        <v>144</v>
      </c>
      <c r="BM130" s="20" t="s">
        <v>155</v>
      </c>
    </row>
    <row r="131" s="1" customFormat="1" ht="38.25" customHeight="1">
      <c r="B131" s="44"/>
      <c r="C131" s="211" t="s">
        <v>156</v>
      </c>
      <c r="D131" s="211" t="s">
        <v>140</v>
      </c>
      <c r="E131" s="212" t="s">
        <v>157</v>
      </c>
      <c r="F131" s="213" t="s">
        <v>158</v>
      </c>
      <c r="G131" s="213"/>
      <c r="H131" s="213"/>
      <c r="I131" s="213"/>
      <c r="J131" s="214" t="s">
        <v>143</v>
      </c>
      <c r="K131" s="215">
        <v>26</v>
      </c>
      <c r="L131" s="216">
        <v>0</v>
      </c>
      <c r="M131" s="217"/>
      <c r="N131" s="218">
        <f>ROUND(L131*K131,2)</f>
        <v>0</v>
      </c>
      <c r="O131" s="218"/>
      <c r="P131" s="218"/>
      <c r="Q131" s="218"/>
      <c r="R131" s="46"/>
      <c r="T131" s="219" t="s">
        <v>22</v>
      </c>
      <c r="U131" s="54" t="s">
        <v>41</v>
      </c>
      <c r="V131" s="45"/>
      <c r="W131" s="220">
        <f>V131*K131</f>
        <v>0</v>
      </c>
      <c r="X131" s="220">
        <v>0</v>
      </c>
      <c r="Y131" s="220">
        <f>X131*K131</f>
        <v>0</v>
      </c>
      <c r="Z131" s="220">
        <v>0</v>
      </c>
      <c r="AA131" s="221">
        <f>Z131*K131</f>
        <v>0</v>
      </c>
      <c r="AR131" s="20" t="s">
        <v>144</v>
      </c>
      <c r="AT131" s="20" t="s">
        <v>140</v>
      </c>
      <c r="AU131" s="20" t="s">
        <v>97</v>
      </c>
      <c r="AY131" s="20" t="s">
        <v>139</v>
      </c>
      <c r="BE131" s="135">
        <f>IF(U131="základní",N131,0)</f>
        <v>0</v>
      </c>
      <c r="BF131" s="135">
        <f>IF(U131="snížená",N131,0)</f>
        <v>0</v>
      </c>
      <c r="BG131" s="135">
        <f>IF(U131="zákl. přenesená",N131,0)</f>
        <v>0</v>
      </c>
      <c r="BH131" s="135">
        <f>IF(U131="sníž. přenesená",N131,0)</f>
        <v>0</v>
      </c>
      <c r="BI131" s="135">
        <f>IF(U131="nulová",N131,0)</f>
        <v>0</v>
      </c>
      <c r="BJ131" s="20" t="s">
        <v>81</v>
      </c>
      <c r="BK131" s="135">
        <f>ROUND(L131*K131,2)</f>
        <v>0</v>
      </c>
      <c r="BL131" s="20" t="s">
        <v>144</v>
      </c>
      <c r="BM131" s="20" t="s">
        <v>159</v>
      </c>
    </row>
    <row r="132" s="9" customFormat="1" ht="37.44" customHeight="1">
      <c r="B132" s="197"/>
      <c r="C132" s="198"/>
      <c r="D132" s="199" t="s">
        <v>107</v>
      </c>
      <c r="E132" s="199"/>
      <c r="F132" s="199"/>
      <c r="G132" s="199"/>
      <c r="H132" s="199"/>
      <c r="I132" s="199"/>
      <c r="J132" s="199"/>
      <c r="K132" s="199"/>
      <c r="L132" s="199"/>
      <c r="M132" s="199"/>
      <c r="N132" s="222">
        <f>BK132</f>
        <v>0</v>
      </c>
      <c r="O132" s="223"/>
      <c r="P132" s="223"/>
      <c r="Q132" s="223"/>
      <c r="R132" s="201"/>
      <c r="T132" s="202"/>
      <c r="U132" s="198"/>
      <c r="V132" s="198"/>
      <c r="W132" s="203">
        <f>W133+W136+W139</f>
        <v>0</v>
      </c>
      <c r="X132" s="198"/>
      <c r="Y132" s="203">
        <f>Y133+Y136+Y139</f>
        <v>0.10965</v>
      </c>
      <c r="Z132" s="198"/>
      <c r="AA132" s="204">
        <f>AA133+AA136+AA139</f>
        <v>0</v>
      </c>
      <c r="AR132" s="205" t="s">
        <v>97</v>
      </c>
      <c r="AT132" s="206" t="s">
        <v>75</v>
      </c>
      <c r="AU132" s="206" t="s">
        <v>76</v>
      </c>
      <c r="AY132" s="205" t="s">
        <v>139</v>
      </c>
      <c r="BK132" s="207">
        <f>BK133+BK136+BK139</f>
        <v>0</v>
      </c>
    </row>
    <row r="133" s="9" customFormat="1" ht="19.92" customHeight="1">
      <c r="B133" s="197"/>
      <c r="C133" s="198"/>
      <c r="D133" s="208" t="s">
        <v>108</v>
      </c>
      <c r="E133" s="208"/>
      <c r="F133" s="208"/>
      <c r="G133" s="208"/>
      <c r="H133" s="208"/>
      <c r="I133" s="208"/>
      <c r="J133" s="208"/>
      <c r="K133" s="208"/>
      <c r="L133" s="208"/>
      <c r="M133" s="208"/>
      <c r="N133" s="209">
        <f>BK133</f>
        <v>0</v>
      </c>
      <c r="O133" s="210"/>
      <c r="P133" s="210"/>
      <c r="Q133" s="210"/>
      <c r="R133" s="201"/>
      <c r="T133" s="202"/>
      <c r="U133" s="198"/>
      <c r="V133" s="198"/>
      <c r="W133" s="203">
        <f>SUM(W134:W135)</f>
        <v>0</v>
      </c>
      <c r="X133" s="198"/>
      <c r="Y133" s="203">
        <f>SUM(Y134:Y135)</f>
        <v>0</v>
      </c>
      <c r="Z133" s="198"/>
      <c r="AA133" s="204">
        <f>SUM(AA134:AA135)</f>
        <v>0</v>
      </c>
      <c r="AR133" s="205" t="s">
        <v>97</v>
      </c>
      <c r="AT133" s="206" t="s">
        <v>75</v>
      </c>
      <c r="AU133" s="206" t="s">
        <v>81</v>
      </c>
      <c r="AY133" s="205" t="s">
        <v>139</v>
      </c>
      <c r="BK133" s="207">
        <f>SUM(BK134:BK135)</f>
        <v>0</v>
      </c>
    </row>
    <row r="134" s="1" customFormat="1" ht="38.25" customHeight="1">
      <c r="B134" s="44"/>
      <c r="C134" s="211" t="s">
        <v>160</v>
      </c>
      <c r="D134" s="211" t="s">
        <v>140</v>
      </c>
      <c r="E134" s="212" t="s">
        <v>161</v>
      </c>
      <c r="F134" s="213" t="s">
        <v>162</v>
      </c>
      <c r="G134" s="213"/>
      <c r="H134" s="213"/>
      <c r="I134" s="213"/>
      <c r="J134" s="214" t="s">
        <v>143</v>
      </c>
      <c r="K134" s="215">
        <v>26</v>
      </c>
      <c r="L134" s="216">
        <v>0</v>
      </c>
      <c r="M134" s="217"/>
      <c r="N134" s="218">
        <f>ROUND(L134*K134,2)</f>
        <v>0</v>
      </c>
      <c r="O134" s="218"/>
      <c r="P134" s="218"/>
      <c r="Q134" s="218"/>
      <c r="R134" s="46"/>
      <c r="T134" s="219" t="s">
        <v>22</v>
      </c>
      <c r="U134" s="54" t="s">
        <v>41</v>
      </c>
      <c r="V134" s="45"/>
      <c r="W134" s="220">
        <f>V134*K134</f>
        <v>0</v>
      </c>
      <c r="X134" s="220">
        <v>0</v>
      </c>
      <c r="Y134" s="220">
        <f>X134*K134</f>
        <v>0</v>
      </c>
      <c r="Z134" s="220">
        <v>0</v>
      </c>
      <c r="AA134" s="221">
        <f>Z134*K134</f>
        <v>0</v>
      </c>
      <c r="AR134" s="20" t="s">
        <v>163</v>
      </c>
      <c r="AT134" s="20" t="s">
        <v>140</v>
      </c>
      <c r="AU134" s="20" t="s">
        <v>97</v>
      </c>
      <c r="AY134" s="20" t="s">
        <v>139</v>
      </c>
      <c r="BE134" s="135">
        <f>IF(U134="základní",N134,0)</f>
        <v>0</v>
      </c>
      <c r="BF134" s="135">
        <f>IF(U134="snížená",N134,0)</f>
        <v>0</v>
      </c>
      <c r="BG134" s="135">
        <f>IF(U134="zákl. přenesená",N134,0)</f>
        <v>0</v>
      </c>
      <c r="BH134" s="135">
        <f>IF(U134="sníž. přenesená",N134,0)</f>
        <v>0</v>
      </c>
      <c r="BI134" s="135">
        <f>IF(U134="nulová",N134,0)</f>
        <v>0</v>
      </c>
      <c r="BJ134" s="20" t="s">
        <v>81</v>
      </c>
      <c r="BK134" s="135">
        <f>ROUND(L134*K134,2)</f>
        <v>0</v>
      </c>
      <c r="BL134" s="20" t="s">
        <v>163</v>
      </c>
      <c r="BM134" s="20" t="s">
        <v>164</v>
      </c>
    </row>
    <row r="135" s="1" customFormat="1" ht="25.5" customHeight="1">
      <c r="B135" s="44"/>
      <c r="C135" s="211" t="s">
        <v>165</v>
      </c>
      <c r="D135" s="211" t="s">
        <v>140</v>
      </c>
      <c r="E135" s="212" t="s">
        <v>166</v>
      </c>
      <c r="F135" s="213" t="s">
        <v>167</v>
      </c>
      <c r="G135" s="213"/>
      <c r="H135" s="213"/>
      <c r="I135" s="213"/>
      <c r="J135" s="214" t="s">
        <v>143</v>
      </c>
      <c r="K135" s="215">
        <v>85</v>
      </c>
      <c r="L135" s="216">
        <v>0</v>
      </c>
      <c r="M135" s="217"/>
      <c r="N135" s="218">
        <f>ROUND(L135*K135,2)</f>
        <v>0</v>
      </c>
      <c r="O135" s="218"/>
      <c r="P135" s="218"/>
      <c r="Q135" s="218"/>
      <c r="R135" s="46"/>
      <c r="T135" s="219" t="s">
        <v>22</v>
      </c>
      <c r="U135" s="54" t="s">
        <v>41</v>
      </c>
      <c r="V135" s="45"/>
      <c r="W135" s="220">
        <f>V135*K135</f>
        <v>0</v>
      </c>
      <c r="X135" s="220">
        <v>0</v>
      </c>
      <c r="Y135" s="220">
        <f>X135*K135</f>
        <v>0</v>
      </c>
      <c r="Z135" s="220">
        <v>0</v>
      </c>
      <c r="AA135" s="221">
        <f>Z135*K135</f>
        <v>0</v>
      </c>
      <c r="AR135" s="20" t="s">
        <v>163</v>
      </c>
      <c r="AT135" s="20" t="s">
        <v>140</v>
      </c>
      <c r="AU135" s="20" t="s">
        <v>97</v>
      </c>
      <c r="AY135" s="20" t="s">
        <v>139</v>
      </c>
      <c r="BE135" s="135">
        <f>IF(U135="základní",N135,0)</f>
        <v>0</v>
      </c>
      <c r="BF135" s="135">
        <f>IF(U135="snížená",N135,0)</f>
        <v>0</v>
      </c>
      <c r="BG135" s="135">
        <f>IF(U135="zákl. přenesená",N135,0)</f>
        <v>0</v>
      </c>
      <c r="BH135" s="135">
        <f>IF(U135="sníž. přenesená",N135,0)</f>
        <v>0</v>
      </c>
      <c r="BI135" s="135">
        <f>IF(U135="nulová",N135,0)</f>
        <v>0</v>
      </c>
      <c r="BJ135" s="20" t="s">
        <v>81</v>
      </c>
      <c r="BK135" s="135">
        <f>ROUND(L135*K135,2)</f>
        <v>0</v>
      </c>
      <c r="BL135" s="20" t="s">
        <v>163</v>
      </c>
      <c r="BM135" s="20" t="s">
        <v>168</v>
      </c>
    </row>
    <row r="136" s="9" customFormat="1" ht="29.88" customHeight="1">
      <c r="B136" s="197"/>
      <c r="C136" s="198"/>
      <c r="D136" s="208" t="s">
        <v>109</v>
      </c>
      <c r="E136" s="208"/>
      <c r="F136" s="208"/>
      <c r="G136" s="208"/>
      <c r="H136" s="208"/>
      <c r="I136" s="208"/>
      <c r="J136" s="208"/>
      <c r="K136" s="208"/>
      <c r="L136" s="208"/>
      <c r="M136" s="208"/>
      <c r="N136" s="224">
        <f>BK136</f>
        <v>0</v>
      </c>
      <c r="O136" s="225"/>
      <c r="P136" s="225"/>
      <c r="Q136" s="225"/>
      <c r="R136" s="201"/>
      <c r="T136" s="202"/>
      <c r="U136" s="198"/>
      <c r="V136" s="198"/>
      <c r="W136" s="203">
        <f>SUM(W137:W138)</f>
        <v>0</v>
      </c>
      <c r="X136" s="198"/>
      <c r="Y136" s="203">
        <f>SUM(Y137:Y138)</f>
        <v>0.047600000000000003</v>
      </c>
      <c r="Z136" s="198"/>
      <c r="AA136" s="204">
        <f>SUM(AA137:AA138)</f>
        <v>0</v>
      </c>
      <c r="AR136" s="205" t="s">
        <v>97</v>
      </c>
      <c r="AT136" s="206" t="s">
        <v>75</v>
      </c>
      <c r="AU136" s="206" t="s">
        <v>81</v>
      </c>
      <c r="AY136" s="205" t="s">
        <v>139</v>
      </c>
      <c r="BK136" s="207">
        <f>SUM(BK137:BK138)</f>
        <v>0</v>
      </c>
    </row>
    <row r="137" s="1" customFormat="1" ht="16.5" customHeight="1">
      <c r="B137" s="44"/>
      <c r="C137" s="211" t="s">
        <v>169</v>
      </c>
      <c r="D137" s="211" t="s">
        <v>140</v>
      </c>
      <c r="E137" s="212" t="s">
        <v>170</v>
      </c>
      <c r="F137" s="213" t="s">
        <v>171</v>
      </c>
      <c r="G137" s="213"/>
      <c r="H137" s="213"/>
      <c r="I137" s="213"/>
      <c r="J137" s="214" t="s">
        <v>143</v>
      </c>
      <c r="K137" s="215">
        <v>85</v>
      </c>
      <c r="L137" s="216">
        <v>0</v>
      </c>
      <c r="M137" s="217"/>
      <c r="N137" s="218">
        <f>ROUND(L137*K137,2)</f>
        <v>0</v>
      </c>
      <c r="O137" s="218"/>
      <c r="P137" s="218"/>
      <c r="Q137" s="218"/>
      <c r="R137" s="46"/>
      <c r="T137" s="219" t="s">
        <v>22</v>
      </c>
      <c r="U137" s="54" t="s">
        <v>41</v>
      </c>
      <c r="V137" s="45"/>
      <c r="W137" s="220">
        <f>V137*K137</f>
        <v>0</v>
      </c>
      <c r="X137" s="220">
        <v>0.00040000000000000002</v>
      </c>
      <c r="Y137" s="220">
        <f>X137*K137</f>
        <v>0.034000000000000002</v>
      </c>
      <c r="Z137" s="220">
        <v>0</v>
      </c>
      <c r="AA137" s="221">
        <f>Z137*K137</f>
        <v>0</v>
      </c>
      <c r="AR137" s="20" t="s">
        <v>163</v>
      </c>
      <c r="AT137" s="20" t="s">
        <v>140</v>
      </c>
      <c r="AU137" s="20" t="s">
        <v>97</v>
      </c>
      <c r="AY137" s="20" t="s">
        <v>139</v>
      </c>
      <c r="BE137" s="135">
        <f>IF(U137="základní",N137,0)</f>
        <v>0</v>
      </c>
      <c r="BF137" s="135">
        <f>IF(U137="snížená",N137,0)</f>
        <v>0</v>
      </c>
      <c r="BG137" s="135">
        <f>IF(U137="zákl. přenesená",N137,0)</f>
        <v>0</v>
      </c>
      <c r="BH137" s="135">
        <f>IF(U137="sníž. přenesená",N137,0)</f>
        <v>0</v>
      </c>
      <c r="BI137" s="135">
        <f>IF(U137="nulová",N137,0)</f>
        <v>0</v>
      </c>
      <c r="BJ137" s="20" t="s">
        <v>81</v>
      </c>
      <c r="BK137" s="135">
        <f>ROUND(L137*K137,2)</f>
        <v>0</v>
      </c>
      <c r="BL137" s="20" t="s">
        <v>163</v>
      </c>
      <c r="BM137" s="20" t="s">
        <v>172</v>
      </c>
    </row>
    <row r="138" s="1" customFormat="1" ht="38.25" customHeight="1">
      <c r="B138" s="44"/>
      <c r="C138" s="211" t="s">
        <v>173</v>
      </c>
      <c r="D138" s="211" t="s">
        <v>140</v>
      </c>
      <c r="E138" s="212" t="s">
        <v>174</v>
      </c>
      <c r="F138" s="213" t="s">
        <v>175</v>
      </c>
      <c r="G138" s="213"/>
      <c r="H138" s="213"/>
      <c r="I138" s="213"/>
      <c r="J138" s="214" t="s">
        <v>143</v>
      </c>
      <c r="K138" s="215">
        <v>85</v>
      </c>
      <c r="L138" s="216">
        <v>0</v>
      </c>
      <c r="M138" s="217"/>
      <c r="N138" s="218">
        <f>ROUND(L138*K138,2)</f>
        <v>0</v>
      </c>
      <c r="O138" s="218"/>
      <c r="P138" s="218"/>
      <c r="Q138" s="218"/>
      <c r="R138" s="46"/>
      <c r="T138" s="219" t="s">
        <v>22</v>
      </c>
      <c r="U138" s="54" t="s">
        <v>41</v>
      </c>
      <c r="V138" s="45"/>
      <c r="W138" s="220">
        <f>V138*K138</f>
        <v>0</v>
      </c>
      <c r="X138" s="220">
        <v>0.00016000000000000001</v>
      </c>
      <c r="Y138" s="220">
        <f>X138*K138</f>
        <v>0.013600000000000001</v>
      </c>
      <c r="Z138" s="220">
        <v>0</v>
      </c>
      <c r="AA138" s="221">
        <f>Z138*K138</f>
        <v>0</v>
      </c>
      <c r="AR138" s="20" t="s">
        <v>163</v>
      </c>
      <c r="AT138" s="20" t="s">
        <v>140</v>
      </c>
      <c r="AU138" s="20" t="s">
        <v>97</v>
      </c>
      <c r="AY138" s="20" t="s">
        <v>139</v>
      </c>
      <c r="BE138" s="135">
        <f>IF(U138="základní",N138,0)</f>
        <v>0</v>
      </c>
      <c r="BF138" s="135">
        <f>IF(U138="snížená",N138,0)</f>
        <v>0</v>
      </c>
      <c r="BG138" s="135">
        <f>IF(U138="zákl. přenesená",N138,0)</f>
        <v>0</v>
      </c>
      <c r="BH138" s="135">
        <f>IF(U138="sníž. přenesená",N138,0)</f>
        <v>0</v>
      </c>
      <c r="BI138" s="135">
        <f>IF(U138="nulová",N138,0)</f>
        <v>0</v>
      </c>
      <c r="BJ138" s="20" t="s">
        <v>81</v>
      </c>
      <c r="BK138" s="135">
        <f>ROUND(L138*K138,2)</f>
        <v>0</v>
      </c>
      <c r="BL138" s="20" t="s">
        <v>163</v>
      </c>
      <c r="BM138" s="20" t="s">
        <v>176</v>
      </c>
    </row>
    <row r="139" s="9" customFormat="1" ht="29.88" customHeight="1">
      <c r="B139" s="197"/>
      <c r="C139" s="198"/>
      <c r="D139" s="208" t="s">
        <v>110</v>
      </c>
      <c r="E139" s="208"/>
      <c r="F139" s="208"/>
      <c r="G139" s="208"/>
      <c r="H139" s="208"/>
      <c r="I139" s="208"/>
      <c r="J139" s="208"/>
      <c r="K139" s="208"/>
      <c r="L139" s="208"/>
      <c r="M139" s="208"/>
      <c r="N139" s="224">
        <f>BK139</f>
        <v>0</v>
      </c>
      <c r="O139" s="225"/>
      <c r="P139" s="225"/>
      <c r="Q139" s="225"/>
      <c r="R139" s="201"/>
      <c r="T139" s="202"/>
      <c r="U139" s="198"/>
      <c r="V139" s="198"/>
      <c r="W139" s="203">
        <f>SUM(W140:W141)</f>
        <v>0</v>
      </c>
      <c r="X139" s="198"/>
      <c r="Y139" s="203">
        <f>SUM(Y140:Y141)</f>
        <v>0.062050000000000001</v>
      </c>
      <c r="Z139" s="198"/>
      <c r="AA139" s="204">
        <f>SUM(AA140:AA141)</f>
        <v>0</v>
      </c>
      <c r="AR139" s="205" t="s">
        <v>97</v>
      </c>
      <c r="AT139" s="206" t="s">
        <v>75</v>
      </c>
      <c r="AU139" s="206" t="s">
        <v>81</v>
      </c>
      <c r="AY139" s="205" t="s">
        <v>139</v>
      </c>
      <c r="BK139" s="207">
        <f>SUM(BK140:BK141)</f>
        <v>0</v>
      </c>
    </row>
    <row r="140" s="1" customFormat="1" ht="25.5" customHeight="1">
      <c r="B140" s="44"/>
      <c r="C140" s="211" t="s">
        <v>177</v>
      </c>
      <c r="D140" s="211" t="s">
        <v>140</v>
      </c>
      <c r="E140" s="212" t="s">
        <v>178</v>
      </c>
      <c r="F140" s="213" t="s">
        <v>179</v>
      </c>
      <c r="G140" s="213"/>
      <c r="H140" s="213"/>
      <c r="I140" s="213"/>
      <c r="J140" s="214" t="s">
        <v>143</v>
      </c>
      <c r="K140" s="215">
        <v>85</v>
      </c>
      <c r="L140" s="216">
        <v>0</v>
      </c>
      <c r="M140" s="217"/>
      <c r="N140" s="218">
        <f>ROUND(L140*K140,2)</f>
        <v>0</v>
      </c>
      <c r="O140" s="218"/>
      <c r="P140" s="218"/>
      <c r="Q140" s="218"/>
      <c r="R140" s="46"/>
      <c r="T140" s="219" t="s">
        <v>22</v>
      </c>
      <c r="U140" s="54" t="s">
        <v>41</v>
      </c>
      <c r="V140" s="45"/>
      <c r="W140" s="220">
        <f>V140*K140</f>
        <v>0</v>
      </c>
      <c r="X140" s="220">
        <v>0.00038000000000000002</v>
      </c>
      <c r="Y140" s="220">
        <f>X140*K140</f>
        <v>0.032300000000000002</v>
      </c>
      <c r="Z140" s="220">
        <v>0</v>
      </c>
      <c r="AA140" s="221">
        <f>Z140*K140</f>
        <v>0</v>
      </c>
      <c r="AR140" s="20" t="s">
        <v>163</v>
      </c>
      <c r="AT140" s="20" t="s">
        <v>140</v>
      </c>
      <c r="AU140" s="20" t="s">
        <v>97</v>
      </c>
      <c r="AY140" s="20" t="s">
        <v>139</v>
      </c>
      <c r="BE140" s="135">
        <f>IF(U140="základní",N140,0)</f>
        <v>0</v>
      </c>
      <c r="BF140" s="135">
        <f>IF(U140="snížená",N140,0)</f>
        <v>0</v>
      </c>
      <c r="BG140" s="135">
        <f>IF(U140="zákl. přenesená",N140,0)</f>
        <v>0</v>
      </c>
      <c r="BH140" s="135">
        <f>IF(U140="sníž. přenesená",N140,0)</f>
        <v>0</v>
      </c>
      <c r="BI140" s="135">
        <f>IF(U140="nulová",N140,0)</f>
        <v>0</v>
      </c>
      <c r="BJ140" s="20" t="s">
        <v>81</v>
      </c>
      <c r="BK140" s="135">
        <f>ROUND(L140*K140,2)</f>
        <v>0</v>
      </c>
      <c r="BL140" s="20" t="s">
        <v>163</v>
      </c>
      <c r="BM140" s="20" t="s">
        <v>180</v>
      </c>
    </row>
    <row r="141" s="1" customFormat="1" ht="16.5" customHeight="1">
      <c r="B141" s="44"/>
      <c r="C141" s="211" t="s">
        <v>181</v>
      </c>
      <c r="D141" s="211" t="s">
        <v>140</v>
      </c>
      <c r="E141" s="212" t="s">
        <v>182</v>
      </c>
      <c r="F141" s="213" t="s">
        <v>183</v>
      </c>
      <c r="G141" s="213"/>
      <c r="H141" s="213"/>
      <c r="I141" s="213"/>
      <c r="J141" s="214" t="s">
        <v>143</v>
      </c>
      <c r="K141" s="215">
        <v>85</v>
      </c>
      <c r="L141" s="216">
        <v>0</v>
      </c>
      <c r="M141" s="217"/>
      <c r="N141" s="218">
        <f>ROUND(L141*K141,2)</f>
        <v>0</v>
      </c>
      <c r="O141" s="218"/>
      <c r="P141" s="218"/>
      <c r="Q141" s="218"/>
      <c r="R141" s="46"/>
      <c r="T141" s="219" t="s">
        <v>22</v>
      </c>
      <c r="U141" s="54" t="s">
        <v>41</v>
      </c>
      <c r="V141" s="45"/>
      <c r="W141" s="220">
        <f>V141*K141</f>
        <v>0</v>
      </c>
      <c r="X141" s="220">
        <v>0.00035</v>
      </c>
      <c r="Y141" s="220">
        <f>X141*K141</f>
        <v>0.029749999999999999</v>
      </c>
      <c r="Z141" s="220">
        <v>0</v>
      </c>
      <c r="AA141" s="221">
        <f>Z141*K141</f>
        <v>0</v>
      </c>
      <c r="AR141" s="20" t="s">
        <v>163</v>
      </c>
      <c r="AT141" s="20" t="s">
        <v>140</v>
      </c>
      <c r="AU141" s="20" t="s">
        <v>97</v>
      </c>
      <c r="AY141" s="20" t="s">
        <v>139</v>
      </c>
      <c r="BE141" s="135">
        <f>IF(U141="základní",N141,0)</f>
        <v>0</v>
      </c>
      <c r="BF141" s="135">
        <f>IF(U141="snížená",N141,0)</f>
        <v>0</v>
      </c>
      <c r="BG141" s="135">
        <f>IF(U141="zákl. přenesená",N141,0)</f>
        <v>0</v>
      </c>
      <c r="BH141" s="135">
        <f>IF(U141="sníž. přenesená",N141,0)</f>
        <v>0</v>
      </c>
      <c r="BI141" s="135">
        <f>IF(U141="nulová",N141,0)</f>
        <v>0</v>
      </c>
      <c r="BJ141" s="20" t="s">
        <v>81</v>
      </c>
      <c r="BK141" s="135">
        <f>ROUND(L141*K141,2)</f>
        <v>0</v>
      </c>
      <c r="BL141" s="20" t="s">
        <v>163</v>
      </c>
      <c r="BM141" s="20" t="s">
        <v>184</v>
      </c>
    </row>
    <row r="142" s="9" customFormat="1" ht="37.44" customHeight="1">
      <c r="B142" s="197"/>
      <c r="C142" s="198"/>
      <c r="D142" s="199" t="s">
        <v>111</v>
      </c>
      <c r="E142" s="199"/>
      <c r="F142" s="199"/>
      <c r="G142" s="199"/>
      <c r="H142" s="199"/>
      <c r="I142" s="199"/>
      <c r="J142" s="199"/>
      <c r="K142" s="199"/>
      <c r="L142" s="199"/>
      <c r="M142" s="199"/>
      <c r="N142" s="222">
        <f>BK142</f>
        <v>0</v>
      </c>
      <c r="O142" s="223"/>
      <c r="P142" s="223"/>
      <c r="Q142" s="223"/>
      <c r="R142" s="201"/>
      <c r="T142" s="202"/>
      <c r="U142" s="198"/>
      <c r="V142" s="198"/>
      <c r="W142" s="203">
        <f>W143+W145+W147+W149</f>
        <v>0</v>
      </c>
      <c r="X142" s="198"/>
      <c r="Y142" s="203">
        <f>Y143+Y145+Y147+Y149</f>
        <v>0</v>
      </c>
      <c r="Z142" s="198"/>
      <c r="AA142" s="204">
        <f>AA143+AA145+AA147+AA149</f>
        <v>0</v>
      </c>
      <c r="AR142" s="205" t="s">
        <v>156</v>
      </c>
      <c r="AT142" s="206" t="s">
        <v>75</v>
      </c>
      <c r="AU142" s="206" t="s">
        <v>76</v>
      </c>
      <c r="AY142" s="205" t="s">
        <v>139</v>
      </c>
      <c r="BK142" s="207">
        <f>BK143+BK145+BK147+BK149</f>
        <v>0</v>
      </c>
    </row>
    <row r="143" s="9" customFormat="1" ht="19.92" customHeight="1">
      <c r="B143" s="197"/>
      <c r="C143" s="198"/>
      <c r="D143" s="208" t="s">
        <v>112</v>
      </c>
      <c r="E143" s="208"/>
      <c r="F143" s="208"/>
      <c r="G143" s="208"/>
      <c r="H143" s="208"/>
      <c r="I143" s="208"/>
      <c r="J143" s="208"/>
      <c r="K143" s="208"/>
      <c r="L143" s="208"/>
      <c r="M143" s="208"/>
      <c r="N143" s="209">
        <f>BK143</f>
        <v>0</v>
      </c>
      <c r="O143" s="210"/>
      <c r="P143" s="210"/>
      <c r="Q143" s="210"/>
      <c r="R143" s="201"/>
      <c r="T143" s="202"/>
      <c r="U143" s="198"/>
      <c r="V143" s="198"/>
      <c r="W143" s="203">
        <f>W144</f>
        <v>0</v>
      </c>
      <c r="X143" s="198"/>
      <c r="Y143" s="203">
        <f>Y144</f>
        <v>0</v>
      </c>
      <c r="Z143" s="198"/>
      <c r="AA143" s="204">
        <f>AA144</f>
        <v>0</v>
      </c>
      <c r="AR143" s="205" t="s">
        <v>156</v>
      </c>
      <c r="AT143" s="206" t="s">
        <v>75</v>
      </c>
      <c r="AU143" s="206" t="s">
        <v>81</v>
      </c>
      <c r="AY143" s="205" t="s">
        <v>139</v>
      </c>
      <c r="BK143" s="207">
        <f>BK144</f>
        <v>0</v>
      </c>
    </row>
    <row r="144" s="1" customFormat="1" ht="25.5" customHeight="1">
      <c r="B144" s="44"/>
      <c r="C144" s="211" t="s">
        <v>185</v>
      </c>
      <c r="D144" s="211" t="s">
        <v>140</v>
      </c>
      <c r="E144" s="212" t="s">
        <v>186</v>
      </c>
      <c r="F144" s="213" t="s">
        <v>187</v>
      </c>
      <c r="G144" s="213"/>
      <c r="H144" s="213"/>
      <c r="I144" s="213"/>
      <c r="J144" s="214" t="s">
        <v>188</v>
      </c>
      <c r="K144" s="215">
        <v>1</v>
      </c>
      <c r="L144" s="216">
        <v>0</v>
      </c>
      <c r="M144" s="217"/>
      <c r="N144" s="218">
        <f>ROUND(L144*K144,2)</f>
        <v>0</v>
      </c>
      <c r="O144" s="218"/>
      <c r="P144" s="218"/>
      <c r="Q144" s="218"/>
      <c r="R144" s="46"/>
      <c r="T144" s="219" t="s">
        <v>22</v>
      </c>
      <c r="U144" s="54" t="s">
        <v>41</v>
      </c>
      <c r="V144" s="45"/>
      <c r="W144" s="220">
        <f>V144*K144</f>
        <v>0</v>
      </c>
      <c r="X144" s="220">
        <v>0</v>
      </c>
      <c r="Y144" s="220">
        <f>X144*K144</f>
        <v>0</v>
      </c>
      <c r="Z144" s="220">
        <v>0</v>
      </c>
      <c r="AA144" s="221">
        <f>Z144*K144</f>
        <v>0</v>
      </c>
      <c r="AR144" s="20" t="s">
        <v>189</v>
      </c>
      <c r="AT144" s="20" t="s">
        <v>140</v>
      </c>
      <c r="AU144" s="20" t="s">
        <v>97</v>
      </c>
      <c r="AY144" s="20" t="s">
        <v>139</v>
      </c>
      <c r="BE144" s="135">
        <f>IF(U144="základní",N144,0)</f>
        <v>0</v>
      </c>
      <c r="BF144" s="135">
        <f>IF(U144="snížená",N144,0)</f>
        <v>0</v>
      </c>
      <c r="BG144" s="135">
        <f>IF(U144="zákl. přenesená",N144,0)</f>
        <v>0</v>
      </c>
      <c r="BH144" s="135">
        <f>IF(U144="sníž. přenesená",N144,0)</f>
        <v>0</v>
      </c>
      <c r="BI144" s="135">
        <f>IF(U144="nulová",N144,0)</f>
        <v>0</v>
      </c>
      <c r="BJ144" s="20" t="s">
        <v>81</v>
      </c>
      <c r="BK144" s="135">
        <f>ROUND(L144*K144,2)</f>
        <v>0</v>
      </c>
      <c r="BL144" s="20" t="s">
        <v>189</v>
      </c>
      <c r="BM144" s="20" t="s">
        <v>190</v>
      </c>
    </row>
    <row r="145" s="9" customFormat="1" ht="29.88" customHeight="1">
      <c r="B145" s="197"/>
      <c r="C145" s="198"/>
      <c r="D145" s="208" t="s">
        <v>113</v>
      </c>
      <c r="E145" s="208"/>
      <c r="F145" s="208"/>
      <c r="G145" s="208"/>
      <c r="H145" s="208"/>
      <c r="I145" s="208"/>
      <c r="J145" s="208"/>
      <c r="K145" s="208"/>
      <c r="L145" s="208"/>
      <c r="M145" s="208"/>
      <c r="N145" s="224">
        <f>BK145</f>
        <v>0</v>
      </c>
      <c r="O145" s="225"/>
      <c r="P145" s="225"/>
      <c r="Q145" s="225"/>
      <c r="R145" s="201"/>
      <c r="T145" s="202"/>
      <c r="U145" s="198"/>
      <c r="V145" s="198"/>
      <c r="W145" s="203">
        <f>W146</f>
        <v>0</v>
      </c>
      <c r="X145" s="198"/>
      <c r="Y145" s="203">
        <f>Y146</f>
        <v>0</v>
      </c>
      <c r="Z145" s="198"/>
      <c r="AA145" s="204">
        <f>AA146</f>
        <v>0</v>
      </c>
      <c r="AR145" s="205" t="s">
        <v>156</v>
      </c>
      <c r="AT145" s="206" t="s">
        <v>75</v>
      </c>
      <c r="AU145" s="206" t="s">
        <v>81</v>
      </c>
      <c r="AY145" s="205" t="s">
        <v>139</v>
      </c>
      <c r="BK145" s="207">
        <f>BK146</f>
        <v>0</v>
      </c>
    </row>
    <row r="146" s="1" customFormat="1" ht="16.5" customHeight="1">
      <c r="B146" s="44"/>
      <c r="C146" s="211" t="s">
        <v>191</v>
      </c>
      <c r="D146" s="211" t="s">
        <v>140</v>
      </c>
      <c r="E146" s="212" t="s">
        <v>192</v>
      </c>
      <c r="F146" s="213" t="s">
        <v>193</v>
      </c>
      <c r="G146" s="213"/>
      <c r="H146" s="213"/>
      <c r="I146" s="213"/>
      <c r="J146" s="214" t="s">
        <v>188</v>
      </c>
      <c r="K146" s="215">
        <v>1</v>
      </c>
      <c r="L146" s="216">
        <v>0</v>
      </c>
      <c r="M146" s="217"/>
      <c r="N146" s="218">
        <f>ROUND(L146*K146,2)</f>
        <v>0</v>
      </c>
      <c r="O146" s="218"/>
      <c r="P146" s="218"/>
      <c r="Q146" s="218"/>
      <c r="R146" s="46"/>
      <c r="T146" s="219" t="s">
        <v>22</v>
      </c>
      <c r="U146" s="54" t="s">
        <v>41</v>
      </c>
      <c r="V146" s="45"/>
      <c r="W146" s="220">
        <f>V146*K146</f>
        <v>0</v>
      </c>
      <c r="X146" s="220">
        <v>0</v>
      </c>
      <c r="Y146" s="220">
        <f>X146*K146</f>
        <v>0</v>
      </c>
      <c r="Z146" s="220">
        <v>0</v>
      </c>
      <c r="AA146" s="221">
        <f>Z146*K146</f>
        <v>0</v>
      </c>
      <c r="AR146" s="20" t="s">
        <v>189</v>
      </c>
      <c r="AT146" s="20" t="s">
        <v>140</v>
      </c>
      <c r="AU146" s="20" t="s">
        <v>97</v>
      </c>
      <c r="AY146" s="20" t="s">
        <v>139</v>
      </c>
      <c r="BE146" s="135">
        <f>IF(U146="základní",N146,0)</f>
        <v>0</v>
      </c>
      <c r="BF146" s="135">
        <f>IF(U146="snížená",N146,0)</f>
        <v>0</v>
      </c>
      <c r="BG146" s="135">
        <f>IF(U146="zákl. přenesená",N146,0)</f>
        <v>0</v>
      </c>
      <c r="BH146" s="135">
        <f>IF(U146="sníž. přenesená",N146,0)</f>
        <v>0</v>
      </c>
      <c r="BI146" s="135">
        <f>IF(U146="nulová",N146,0)</f>
        <v>0</v>
      </c>
      <c r="BJ146" s="20" t="s">
        <v>81</v>
      </c>
      <c r="BK146" s="135">
        <f>ROUND(L146*K146,2)</f>
        <v>0</v>
      </c>
      <c r="BL146" s="20" t="s">
        <v>189</v>
      </c>
      <c r="BM146" s="20" t="s">
        <v>194</v>
      </c>
    </row>
    <row r="147" s="9" customFormat="1" ht="29.88" customHeight="1">
      <c r="B147" s="197"/>
      <c r="C147" s="198"/>
      <c r="D147" s="208" t="s">
        <v>114</v>
      </c>
      <c r="E147" s="208"/>
      <c r="F147" s="208"/>
      <c r="G147" s="208"/>
      <c r="H147" s="208"/>
      <c r="I147" s="208"/>
      <c r="J147" s="208"/>
      <c r="K147" s="208"/>
      <c r="L147" s="208"/>
      <c r="M147" s="208"/>
      <c r="N147" s="224">
        <f>BK147</f>
        <v>0</v>
      </c>
      <c r="O147" s="225"/>
      <c r="P147" s="225"/>
      <c r="Q147" s="225"/>
      <c r="R147" s="201"/>
      <c r="T147" s="202"/>
      <c r="U147" s="198"/>
      <c r="V147" s="198"/>
      <c r="W147" s="203">
        <f>W148</f>
        <v>0</v>
      </c>
      <c r="X147" s="198"/>
      <c r="Y147" s="203">
        <f>Y148</f>
        <v>0</v>
      </c>
      <c r="Z147" s="198"/>
      <c r="AA147" s="204">
        <f>AA148</f>
        <v>0</v>
      </c>
      <c r="AR147" s="205" t="s">
        <v>156</v>
      </c>
      <c r="AT147" s="206" t="s">
        <v>75</v>
      </c>
      <c r="AU147" s="206" t="s">
        <v>81</v>
      </c>
      <c r="AY147" s="205" t="s">
        <v>139</v>
      </c>
      <c r="BK147" s="207">
        <f>BK148</f>
        <v>0</v>
      </c>
    </row>
    <row r="148" s="1" customFormat="1" ht="16.5" customHeight="1">
      <c r="B148" s="44"/>
      <c r="C148" s="211" t="s">
        <v>195</v>
      </c>
      <c r="D148" s="211" t="s">
        <v>140</v>
      </c>
      <c r="E148" s="212" t="s">
        <v>196</v>
      </c>
      <c r="F148" s="213" t="s">
        <v>197</v>
      </c>
      <c r="G148" s="213"/>
      <c r="H148" s="213"/>
      <c r="I148" s="213"/>
      <c r="J148" s="214" t="s">
        <v>188</v>
      </c>
      <c r="K148" s="215">
        <v>1</v>
      </c>
      <c r="L148" s="216">
        <v>0</v>
      </c>
      <c r="M148" s="217"/>
      <c r="N148" s="218">
        <f>ROUND(L148*K148,2)</f>
        <v>0</v>
      </c>
      <c r="O148" s="218"/>
      <c r="P148" s="218"/>
      <c r="Q148" s="218"/>
      <c r="R148" s="46"/>
      <c r="T148" s="219" t="s">
        <v>22</v>
      </c>
      <c r="U148" s="54" t="s">
        <v>41</v>
      </c>
      <c r="V148" s="45"/>
      <c r="W148" s="220">
        <f>V148*K148</f>
        <v>0</v>
      </c>
      <c r="X148" s="220">
        <v>0</v>
      </c>
      <c r="Y148" s="220">
        <f>X148*K148</f>
        <v>0</v>
      </c>
      <c r="Z148" s="220">
        <v>0</v>
      </c>
      <c r="AA148" s="221">
        <f>Z148*K148</f>
        <v>0</v>
      </c>
      <c r="AR148" s="20" t="s">
        <v>189</v>
      </c>
      <c r="AT148" s="20" t="s">
        <v>140</v>
      </c>
      <c r="AU148" s="20" t="s">
        <v>97</v>
      </c>
      <c r="AY148" s="20" t="s">
        <v>139</v>
      </c>
      <c r="BE148" s="135">
        <f>IF(U148="základní",N148,0)</f>
        <v>0</v>
      </c>
      <c r="BF148" s="135">
        <f>IF(U148="snížená",N148,0)</f>
        <v>0</v>
      </c>
      <c r="BG148" s="135">
        <f>IF(U148="zákl. přenesená",N148,0)</f>
        <v>0</v>
      </c>
      <c r="BH148" s="135">
        <f>IF(U148="sníž. přenesená",N148,0)</f>
        <v>0</v>
      </c>
      <c r="BI148" s="135">
        <f>IF(U148="nulová",N148,0)</f>
        <v>0</v>
      </c>
      <c r="BJ148" s="20" t="s">
        <v>81</v>
      </c>
      <c r="BK148" s="135">
        <f>ROUND(L148*K148,2)</f>
        <v>0</v>
      </c>
      <c r="BL148" s="20" t="s">
        <v>189</v>
      </c>
      <c r="BM148" s="20" t="s">
        <v>198</v>
      </c>
    </row>
    <row r="149" s="9" customFormat="1" ht="29.88" customHeight="1">
      <c r="B149" s="197"/>
      <c r="C149" s="198"/>
      <c r="D149" s="208" t="s">
        <v>115</v>
      </c>
      <c r="E149" s="208"/>
      <c r="F149" s="208"/>
      <c r="G149" s="208"/>
      <c r="H149" s="208"/>
      <c r="I149" s="208"/>
      <c r="J149" s="208"/>
      <c r="K149" s="208"/>
      <c r="L149" s="208"/>
      <c r="M149" s="208"/>
      <c r="N149" s="224">
        <f>BK149</f>
        <v>0</v>
      </c>
      <c r="O149" s="225"/>
      <c r="P149" s="225"/>
      <c r="Q149" s="225"/>
      <c r="R149" s="201"/>
      <c r="T149" s="202"/>
      <c r="U149" s="198"/>
      <c r="V149" s="198"/>
      <c r="W149" s="203">
        <f>W150</f>
        <v>0</v>
      </c>
      <c r="X149" s="198"/>
      <c r="Y149" s="203">
        <f>Y150</f>
        <v>0</v>
      </c>
      <c r="Z149" s="198"/>
      <c r="AA149" s="204">
        <f>AA150</f>
        <v>0</v>
      </c>
      <c r="AR149" s="205" t="s">
        <v>156</v>
      </c>
      <c r="AT149" s="206" t="s">
        <v>75</v>
      </c>
      <c r="AU149" s="206" t="s">
        <v>81</v>
      </c>
      <c r="AY149" s="205" t="s">
        <v>139</v>
      </c>
      <c r="BK149" s="207">
        <f>BK150</f>
        <v>0</v>
      </c>
    </row>
    <row r="150" s="1" customFormat="1" ht="16.5" customHeight="1">
      <c r="B150" s="44"/>
      <c r="C150" s="211" t="s">
        <v>11</v>
      </c>
      <c r="D150" s="211" t="s">
        <v>140</v>
      </c>
      <c r="E150" s="212" t="s">
        <v>199</v>
      </c>
      <c r="F150" s="213" t="s">
        <v>200</v>
      </c>
      <c r="G150" s="213"/>
      <c r="H150" s="213"/>
      <c r="I150" s="213"/>
      <c r="J150" s="214" t="s">
        <v>188</v>
      </c>
      <c r="K150" s="215">
        <v>1</v>
      </c>
      <c r="L150" s="216">
        <v>0</v>
      </c>
      <c r="M150" s="217"/>
      <c r="N150" s="218">
        <f>ROUND(L150*K150,2)</f>
        <v>0</v>
      </c>
      <c r="O150" s="218"/>
      <c r="P150" s="218"/>
      <c r="Q150" s="218"/>
      <c r="R150" s="46"/>
      <c r="T150" s="219" t="s">
        <v>22</v>
      </c>
      <c r="U150" s="54" t="s">
        <v>41</v>
      </c>
      <c r="V150" s="45"/>
      <c r="W150" s="220">
        <f>V150*K150</f>
        <v>0</v>
      </c>
      <c r="X150" s="220">
        <v>0</v>
      </c>
      <c r="Y150" s="220">
        <f>X150*K150</f>
        <v>0</v>
      </c>
      <c r="Z150" s="220">
        <v>0</v>
      </c>
      <c r="AA150" s="221">
        <f>Z150*K150</f>
        <v>0</v>
      </c>
      <c r="AR150" s="20" t="s">
        <v>189</v>
      </c>
      <c r="AT150" s="20" t="s">
        <v>140</v>
      </c>
      <c r="AU150" s="20" t="s">
        <v>97</v>
      </c>
      <c r="AY150" s="20" t="s">
        <v>139</v>
      </c>
      <c r="BE150" s="135">
        <f>IF(U150="základní",N150,0)</f>
        <v>0</v>
      </c>
      <c r="BF150" s="135">
        <f>IF(U150="snížená",N150,0)</f>
        <v>0</v>
      </c>
      <c r="BG150" s="135">
        <f>IF(U150="zákl. přenesená",N150,0)</f>
        <v>0</v>
      </c>
      <c r="BH150" s="135">
        <f>IF(U150="sníž. přenesená",N150,0)</f>
        <v>0</v>
      </c>
      <c r="BI150" s="135">
        <f>IF(U150="nulová",N150,0)</f>
        <v>0</v>
      </c>
      <c r="BJ150" s="20" t="s">
        <v>81</v>
      </c>
      <c r="BK150" s="135">
        <f>ROUND(L150*K150,2)</f>
        <v>0</v>
      </c>
      <c r="BL150" s="20" t="s">
        <v>189</v>
      </c>
      <c r="BM150" s="20" t="s">
        <v>201</v>
      </c>
    </row>
    <row r="151" s="1" customFormat="1" ht="49.92" customHeight="1">
      <c r="B151" s="44"/>
      <c r="C151" s="45"/>
      <c r="D151" s="199" t="s">
        <v>202</v>
      </c>
      <c r="E151" s="45"/>
      <c r="F151" s="45"/>
      <c r="G151" s="45"/>
      <c r="H151" s="45"/>
      <c r="I151" s="45"/>
      <c r="J151" s="45"/>
      <c r="K151" s="45"/>
      <c r="L151" s="45"/>
      <c r="M151" s="45"/>
      <c r="N151" s="222">
        <f>BK151</f>
        <v>0</v>
      </c>
      <c r="O151" s="223"/>
      <c r="P151" s="223"/>
      <c r="Q151" s="223"/>
      <c r="R151" s="46"/>
      <c r="T151" s="185"/>
      <c r="U151" s="70"/>
      <c r="V151" s="70"/>
      <c r="W151" s="70"/>
      <c r="X151" s="70"/>
      <c r="Y151" s="70"/>
      <c r="Z151" s="70"/>
      <c r="AA151" s="72"/>
      <c r="AT151" s="20" t="s">
        <v>75</v>
      </c>
      <c r="AU151" s="20" t="s">
        <v>76</v>
      </c>
      <c r="AY151" s="20" t="s">
        <v>203</v>
      </c>
      <c r="BK151" s="135">
        <v>0</v>
      </c>
    </row>
    <row r="152" s="1" customFormat="1" ht="6.96" customHeight="1">
      <c r="B152" s="73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5"/>
    </row>
  </sheetData>
  <sheetProtection sheet="1" formatColumns="0" formatRows="0" objects="1" scenarios="1" spinCount="10" saltValue="pQU2hOv54IpPoXK0DTdeWrB7d2NXgHKI3nzv6Z7Sgcv6WNHmBoqNZ8aEV2mY6cj4oKV3M/ihfqQX9A/lmuM74g==" hashValue="l3XHiaqS1PE7GZDjum+Itnu44cz4qBAf1Irn3j1kiKjYWnq4VSi5LAhAcakbm/Wacl5jQIKwxRC80bxE1pvQFQ==" algorithmName="SHA-512" password="CC35"/>
  <mergeCells count="128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44:I144"/>
    <mergeCell ref="L144:M144"/>
    <mergeCell ref="N144:Q144"/>
    <mergeCell ref="F146:I146"/>
    <mergeCell ref="L146:M146"/>
    <mergeCell ref="N146:Q146"/>
    <mergeCell ref="F148:I148"/>
    <mergeCell ref="L148:M148"/>
    <mergeCell ref="N148:Q148"/>
    <mergeCell ref="F150:I150"/>
    <mergeCell ref="L150:M150"/>
    <mergeCell ref="N150:Q150"/>
    <mergeCell ref="N124:Q124"/>
    <mergeCell ref="N125:Q125"/>
    <mergeCell ref="N126:Q126"/>
    <mergeCell ref="N132:Q132"/>
    <mergeCell ref="N133:Q133"/>
    <mergeCell ref="N136:Q136"/>
    <mergeCell ref="N139:Q139"/>
    <mergeCell ref="N142:Q142"/>
    <mergeCell ref="N143:Q143"/>
    <mergeCell ref="N145:Q145"/>
    <mergeCell ref="N147:Q147"/>
    <mergeCell ref="N149:Q149"/>
    <mergeCell ref="N151:Q151"/>
    <mergeCell ref="H1:K1"/>
    <mergeCell ref="S2:AC2"/>
  </mergeCell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Dvořáková Lucie</dc:creator>
  <cp:lastModifiedBy>Ing. Dvořáková Lucie</cp:lastModifiedBy>
  <dcterms:created xsi:type="dcterms:W3CDTF">2018-10-18T07:28:13Z</dcterms:created>
  <dcterms:modified xsi:type="dcterms:W3CDTF">2018-10-18T07:28:14Z</dcterms:modified>
</cp:coreProperties>
</file>