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/>
  <bookViews>
    <workbookView xWindow="0" yWindow="0" windowWidth="28800" windowHeight="11625" activeTab="0"/>
  </bookViews>
  <sheets>
    <sheet name="Rekapitulace stavby" sheetId="1" r:id="rId1"/>
    <sheet name="SO1 - povrchy" sheetId="2" r:id="rId2"/>
    <sheet name="SO2 - veřejné osvětlení" sheetId="3" r:id="rId3"/>
  </sheets>
  <definedNames>
    <definedName name="_xlnm._FilterDatabase" localSheetId="1" hidden="1">'SO1 - povrchy'!$C$122:$K$182</definedName>
    <definedName name="_xlnm._FilterDatabase" localSheetId="2" hidden="1">'SO2 - veřejné osvětlení'!$C$125:$K$181</definedName>
    <definedName name="_xlnm.Print_Area" localSheetId="0">'Rekapitulace stavby'!$D$4:$AO$76,'Rekapitulace stavby'!$C$82:$AQ$97</definedName>
    <definedName name="_xlnm.Print_Area" localSheetId="1">'SO1 - povrchy'!$C$4:$J$76,'SO1 - povrchy'!$C$82:$J$104,'SO1 - povrchy'!$C$110:$J$182</definedName>
    <definedName name="_xlnm.Print_Area" localSheetId="2">'SO2 - veřejné osvětlení'!$C$4:$J$76,'SO2 - veřejné osvětlení'!$C$82:$J$107,'SO2 - veřejné osvětlení'!$C$113:$J$181</definedName>
    <definedName name="_xlnm.Print_Titles" localSheetId="0">'Rekapitulace stavby'!$92:$92</definedName>
    <definedName name="_xlnm.Print_Titles" localSheetId="1">'SO1 - povrchy'!$122:$122</definedName>
    <definedName name="_xlnm.Print_Titles" localSheetId="2">'SO2 - veřejné osvětlení'!$125:$125</definedName>
  </definedNames>
  <calcPr calcId="191029"/>
</workbook>
</file>

<file path=xl/sharedStrings.xml><?xml version="1.0" encoding="utf-8"?>
<sst xmlns="http://schemas.openxmlformats.org/spreadsheetml/2006/main" count="1837" uniqueCount="508">
  <si>
    <t>Export Komplet</t>
  </si>
  <si>
    <t/>
  </si>
  <si>
    <t>2.0</t>
  </si>
  <si>
    <t>ZAMOK</t>
  </si>
  <si>
    <t>False</t>
  </si>
  <si>
    <t>{2e8bb143-e18e-43d4-9f15-9f7485eb3a0b}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</si>
  <si>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</si>
  <si>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</si>
  <si>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</si>
  <si>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</si>
  <si>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</si>
  <si>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</si>
  <si>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</si>
  <si>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</si>
  <si>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P042021-2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</si>
  <si>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</si>
  <si>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</si>
  <si>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komunikace a VO ul. Vančurova v Lovosicích</t>
  </si>
  <si>
    <t>KSO:</t>
  </si>
  <si>
    <t>CC-CZ:</t>
  </si>
  <si>
    <t>Místo:</t>
  </si>
  <si>
    <t>Lovosice</t>
  </si>
  <si>
    <t>Datum:</t>
  </si>
  <si>
    <t>29. 4. 2021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</si>
  <si>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</si>
  <si>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</si>
  <si>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</si>
  <si>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</si>
  <si>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</si>
  <si>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</si>
  <si>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</si>
  <si>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</si>
  <si>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</si>
  <si>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</si>
  <si>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</si>
  <si>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</si>
  <si>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</si>
  <si>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</si>
  <si>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</si>
  <si>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</si>
  <si>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</si>
  <si>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</si>
  <si>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</si>
  <si>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</si>
  <si>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</si>
  <si>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</si>
  <si>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</si>
  <si>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</si>
  <si>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</si>
  <si>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</si>
  <si>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</si>
  <si>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</si>
  <si>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</si>
  <si>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</si>
  <si>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</si>
  <si>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</si>
  <si>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</si>
  <si>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</si>
  <si>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</si>
  <si>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</si>
  <si>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</si>
  <si>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</si>
  <si>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</si>
  <si>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</si>
  <si>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</si>
  <si>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</si>
  <si>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</si>
  <si>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</si>
  <si>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</si>
  <si>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</si>
  <si>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</si>
  <si>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</si>
  <si>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</si>
  <si>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</si>
  <si>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</si>
  <si>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</si>
  <si>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</si>
  <si>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</si>
  <si>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</si>
  <si>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</si>
  <si>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povrchy</t>
  </si>
  <si>
    <t>STA</t>
  </si>
  <si>
    <t>1</t>
  </si>
  <si>
    <t>{6980e586-7437-4766-bc9e-ba0252b43c5f}</t>
  </si>
  <si>
    <t>2</t>
  </si>
  <si>
    <t>SO2</t>
  </si>
  <si>
    <t>veřejné osvětlení</t>
  </si>
  <si>
    <t>{1b86404d-cb14-49eb-a00c-8c2796d5dd8c}</t>
  </si>
  <si>
    <t>KRYCÍ LIST SOUPISU PRACÍ</t>
  </si>
  <si>
    <t>Objekt:</t>
  </si>
  <si>
    <t>SO1 - povrchy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</si>
  <si>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</si>
  <si>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</si>
  <si>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</si>
  <si>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</si>
  <si>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</si>
  <si>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</si>
  <si>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</si>
  <si>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</si>
  <si>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</si>
  <si>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</si>
  <si>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</si>
  <si>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</si>
  <si>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</si>
  <si>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</si>
  <si>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</si>
  <si>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</si>
  <si>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</si>
  <si>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</si>
  <si>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</si>
  <si>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</si>
  <si>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</si>
  <si>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</si>
  <si>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</si>
  <si>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</si>
  <si>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</si>
  <si>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</si>
  <si>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</si>
  <si>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</si>
  <si>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</si>
  <si>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</si>
  <si>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</si>
  <si>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</si>
  <si>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</si>
  <si>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4</t>
  </si>
  <si>
    <t>-1354449415</t>
  </si>
  <si>
    <t>113107121</t>
  </si>
  <si>
    <t>Odstranění podkladu z kameniva drceného tl 100 mm ručně</t>
  </si>
  <si>
    <t>-113351035</t>
  </si>
  <si>
    <t>3</t>
  </si>
  <si>
    <t>113107161</t>
  </si>
  <si>
    <t>Odstranění podkladu z kameniva drceného tl 100 mm strojně pl přes 50 do 200 m2</t>
  </si>
  <si>
    <t>1210350780</t>
  </si>
  <si>
    <t>113107221</t>
  </si>
  <si>
    <t>Odstranění podkladu z kameniva drceného tl 100 mm strojně pl přes 200 m2</t>
  </si>
  <si>
    <t>-1918302222</t>
  </si>
  <si>
    <t>5</t>
  </si>
  <si>
    <t>113107242</t>
  </si>
  <si>
    <t>Odstranění podkladu živičného tl 100 mm strojně pl přes 200 m2</t>
  </si>
  <si>
    <t>-15625021</t>
  </si>
  <si>
    <t>6</t>
  </si>
  <si>
    <t>113202111</t>
  </si>
  <si>
    <t>Vytrhání obrub krajníků obrubníků stojatých</t>
  </si>
  <si>
    <t>m</t>
  </si>
  <si>
    <t>-1668061879</t>
  </si>
  <si>
    <t>7</t>
  </si>
  <si>
    <t>181111121</t>
  </si>
  <si>
    <t>Plošná úprava terénu do 500 m2 zemina tř 1 až 4 nerovnosti do 150 mm v rovinně a svahu do 1:5</t>
  </si>
  <si>
    <t>1758306660</t>
  </si>
  <si>
    <t>8</t>
  </si>
  <si>
    <t>181311103</t>
  </si>
  <si>
    <t>Rozprostření ornice tl vrstvy do 200 mm v rovině nebo ve svahu do 1:5 ručně</t>
  </si>
  <si>
    <t>-360196249</t>
  </si>
  <si>
    <t>9</t>
  </si>
  <si>
    <t>M</t>
  </si>
  <si>
    <t>10371500</t>
  </si>
  <si>
    <t>substrát pro trávníky VL</t>
  </si>
  <si>
    <t>m3</t>
  </si>
  <si>
    <t>-677351307</t>
  </si>
  <si>
    <t>10</t>
  </si>
  <si>
    <t>181411131</t>
  </si>
  <si>
    <t>Založení parkového trávníku výsevem plochy do 1000 m2 v rovině a ve svahu do 1:5</t>
  </si>
  <si>
    <t>-1232344441</t>
  </si>
  <si>
    <t>11</t>
  </si>
  <si>
    <t>00572410</t>
  </si>
  <si>
    <t>osivo směs travní parková</t>
  </si>
  <si>
    <t>kg</t>
  </si>
  <si>
    <t>-251972232</t>
  </si>
  <si>
    <t>12</t>
  </si>
  <si>
    <t>181951112</t>
  </si>
  <si>
    <t>Úprava pláně v hornině třídy těžitelnosti I, skupiny 1 až 3 se zhutněním strojně</t>
  </si>
  <si>
    <t>-1818584977</t>
  </si>
  <si>
    <t>13</t>
  </si>
  <si>
    <t>185803111</t>
  </si>
  <si>
    <t>Ošetření trávníku shrabáním v rovině a svahu do 1:5</t>
  </si>
  <si>
    <t>-899244375</t>
  </si>
  <si>
    <t>14</t>
  </si>
  <si>
    <t>185804312</t>
  </si>
  <si>
    <t>Zalití rostlin vodou plocha přes 20 m2</t>
  </si>
  <si>
    <t>-1909129188</t>
  </si>
  <si>
    <t>185851121</t>
  </si>
  <si>
    <t>Dovoz vody pro zálivku rostlin za vzdálenost do 1000 m</t>
  </si>
  <si>
    <t>-566504925</t>
  </si>
  <si>
    <t>16</t>
  </si>
  <si>
    <t>185851129</t>
  </si>
  <si>
    <t>Příplatek k dovozu vody pro zálivku rostlin do 1000 m ZKD 1000 m</t>
  </si>
  <si>
    <t>1931193851</t>
  </si>
  <si>
    <t>Komunikace pozemní</t>
  </si>
  <si>
    <t>17</t>
  </si>
  <si>
    <t>564841111</t>
  </si>
  <si>
    <t>Podklad ze štěrkodrtě ŠD tl 120 mm</t>
  </si>
  <si>
    <t>149218670</t>
  </si>
  <si>
    <t>18</t>
  </si>
  <si>
    <t>564861111</t>
  </si>
  <si>
    <t>Podklad ze štěrkodrtě ŠD tl 200 mm</t>
  </si>
  <si>
    <t>-431169530</t>
  </si>
  <si>
    <t>19</t>
  </si>
  <si>
    <t>565155121</t>
  </si>
  <si>
    <t>Asfaltový beton vrstva podkladní ACP 16 (obalované kamenivo OKS) tl 70 mm š přes 3 m</t>
  </si>
  <si>
    <t>1793972142</t>
  </si>
  <si>
    <t>20</t>
  </si>
  <si>
    <t>566301111</t>
  </si>
  <si>
    <t>Úprava krytu z kameniva drceného pro nový kryt s doplněním kameniva drceného do 0,06 m3/m2</t>
  </si>
  <si>
    <t>1787136454</t>
  </si>
  <si>
    <t>573111112</t>
  </si>
  <si>
    <t>Postřik živičný infiltrační s posypem z asfaltu množství 1 kg/m2</t>
  </si>
  <si>
    <t>859577715</t>
  </si>
  <si>
    <t>22</t>
  </si>
  <si>
    <t>573211108</t>
  </si>
  <si>
    <t>Postřik živičný spojovací z asfaltu v množství 0,40 kg/m2</t>
  </si>
  <si>
    <t>-1279554067</t>
  </si>
  <si>
    <t>23</t>
  </si>
  <si>
    <t>577134121</t>
  </si>
  <si>
    <t>Asfaltový beton vrstva obrusná ACO 11 (ABS) tř. I tl 40 mm š přes 3 m z nemodifikovaného asfaltu</t>
  </si>
  <si>
    <t>93207857</t>
  </si>
  <si>
    <t>24</t>
  </si>
  <si>
    <t>596211112</t>
  </si>
  <si>
    <t>Kladení zámkové dlažby komunikací pro pěší tl 60 mm skupiny A pl do 300 m2</t>
  </si>
  <si>
    <t>291565785</t>
  </si>
  <si>
    <t>25</t>
  </si>
  <si>
    <t>59245015</t>
  </si>
  <si>
    <t>dlažba zámková tvaru I 200x165x60mm přírodní</t>
  </si>
  <si>
    <t>122484949</t>
  </si>
  <si>
    <t>26</t>
  </si>
  <si>
    <t>596211210</t>
  </si>
  <si>
    <t>Kladení zámkové dlažby komunikací pro pěší tl 80 mm skupiny A pl do 50 m2</t>
  </si>
  <si>
    <t>129850834</t>
  </si>
  <si>
    <t>27</t>
  </si>
  <si>
    <t>59245010</t>
  </si>
  <si>
    <t>dlažba zámková tvaru I 200x165x80mm barevná</t>
  </si>
  <si>
    <t>-1568301897</t>
  </si>
  <si>
    <t>Trubní vedení</t>
  </si>
  <si>
    <t>28</t>
  </si>
  <si>
    <t>899131111</t>
  </si>
  <si>
    <t>Výměna šachtového rámu s osazením a dodáním litinového rámu s patkou</t>
  </si>
  <si>
    <t>kus</t>
  </si>
  <si>
    <t>825155776</t>
  </si>
  <si>
    <t>29</t>
  </si>
  <si>
    <t>899231111</t>
  </si>
  <si>
    <t>Výšková úprava uličního vstupu nebo vpusti do 200 mm zvýšením mříže</t>
  </si>
  <si>
    <t>719460491</t>
  </si>
  <si>
    <t>Ostatní konstrukce a práce, bourání</t>
  </si>
  <si>
    <t>30</t>
  </si>
  <si>
    <t>914111111</t>
  </si>
  <si>
    <t>Montáž svislé dopravní značky do velikosti 1 m2 objímkami na sloupek nebo konzolu</t>
  </si>
  <si>
    <t>-405425116</t>
  </si>
  <si>
    <t>31</t>
  </si>
  <si>
    <t>40445623</t>
  </si>
  <si>
    <t>informativní značky provozní IP1-IP3, IP4b-IP7, IP10a, b 750x750mm retroreflexní</t>
  </si>
  <si>
    <t>2008360437</t>
  </si>
  <si>
    <t>32</t>
  </si>
  <si>
    <t>40445626</t>
  </si>
  <si>
    <t>informativní značky provozní IP14-IP29, IP31 750x1000mm</t>
  </si>
  <si>
    <t>-1191209491</t>
  </si>
  <si>
    <t>33</t>
  </si>
  <si>
    <t>914511111</t>
  </si>
  <si>
    <t>Montáž sloupku dopravních značek délky do 3,5 m s betonovým základem</t>
  </si>
  <si>
    <t>99505255</t>
  </si>
  <si>
    <t>34</t>
  </si>
  <si>
    <t>40445225</t>
  </si>
  <si>
    <t>sloupek pro dopravní značku Zn D 60mm v 3,5m</t>
  </si>
  <si>
    <t>-69817375</t>
  </si>
  <si>
    <t>35</t>
  </si>
  <si>
    <t>40445256</t>
  </si>
  <si>
    <t>svorka upínací na sloupek dopravní značky D 60mm</t>
  </si>
  <si>
    <t>1985224071</t>
  </si>
  <si>
    <t>36</t>
  </si>
  <si>
    <t>40445253</t>
  </si>
  <si>
    <t>víčko plastové na sloupek D 60mm</t>
  </si>
  <si>
    <t>-1321552669</t>
  </si>
  <si>
    <t>37</t>
  </si>
  <si>
    <t>915211116</t>
  </si>
  <si>
    <t>Vodorovné dopravní značení dělící čáry souvislé š 125 mm retroreflexní žlutý plast</t>
  </si>
  <si>
    <t>-1795725445</t>
  </si>
  <si>
    <t>38</t>
  </si>
  <si>
    <t>915611111</t>
  </si>
  <si>
    <t>Předznačení vodorovného liniového značení</t>
  </si>
  <si>
    <t>-347248005</t>
  </si>
  <si>
    <t>39</t>
  </si>
  <si>
    <t>916231213</t>
  </si>
  <si>
    <t>Osazení chodníkového obrubníku betonového stojatého s boční opěrou do lože z betonu prostého</t>
  </si>
  <si>
    <t>-963926798</t>
  </si>
  <si>
    <t>40</t>
  </si>
  <si>
    <t>59217017</t>
  </si>
  <si>
    <t>obrubník betonový chodníkový 1000x100x250mm</t>
  </si>
  <si>
    <t>128</t>
  </si>
  <si>
    <t>1004192536</t>
  </si>
  <si>
    <t>41</t>
  </si>
  <si>
    <t>916231293r</t>
  </si>
  <si>
    <t>Příplatek za osazení obrubníku do oblouku R4 m</t>
  </si>
  <si>
    <t>694520710</t>
  </si>
  <si>
    <t>42</t>
  </si>
  <si>
    <t>919731122</t>
  </si>
  <si>
    <t>Zarovnání styčné plochy podkladu nebo krytu živičného tl do 100 mm</t>
  </si>
  <si>
    <t>1596922201</t>
  </si>
  <si>
    <t>43</t>
  </si>
  <si>
    <t>919735113</t>
  </si>
  <si>
    <t>Řezání stávajícího živičného krytu hl do 150 mm</t>
  </si>
  <si>
    <t>1629545958</t>
  </si>
  <si>
    <t>997</t>
  </si>
  <si>
    <t>Přesun sutě</t>
  </si>
  <si>
    <t>44</t>
  </si>
  <si>
    <t>997221551</t>
  </si>
  <si>
    <t>Vodorovná doprava suti ze sypkých materiálů do 1 km</t>
  </si>
  <si>
    <t>t</t>
  </si>
  <si>
    <t>-1331696629</t>
  </si>
  <si>
    <t>45</t>
  </si>
  <si>
    <t>997221559</t>
  </si>
  <si>
    <t>Příplatek ZKD 1 km u vodorovné dopravy suti ze sypkých materiálů</t>
  </si>
  <si>
    <t>-675378799</t>
  </si>
  <si>
    <t>46</t>
  </si>
  <si>
    <t>997221561</t>
  </si>
  <si>
    <t>Vodorovná doprava suti z kusových materiálů do 1 km</t>
  </si>
  <si>
    <t>48374805</t>
  </si>
  <si>
    <t>47</t>
  </si>
  <si>
    <t>997221569</t>
  </si>
  <si>
    <t>Příplatek ZKD 1 km u vodorovné dopravy suti z kusových materiálů</t>
  </si>
  <si>
    <t>-482007195</t>
  </si>
  <si>
    <t>48</t>
  </si>
  <si>
    <t>997221611</t>
  </si>
  <si>
    <t>Nakládání suti na dopravní prostředky pro vodorovnou dopravu</t>
  </si>
  <si>
    <t>426907906</t>
  </si>
  <si>
    <t>49</t>
  </si>
  <si>
    <t>997221615</t>
  </si>
  <si>
    <t>Poplatek za uložení na skládce (skládkovné) stavebního odpadu betonového kód odpadu 17 01 01</t>
  </si>
  <si>
    <t>-2135120200</t>
  </si>
  <si>
    <t>50</t>
  </si>
  <si>
    <t>997221645</t>
  </si>
  <si>
    <t>Poplatek za uložení na skládce (skládkovné) odpadu asfaltového bez dehtu kód odpadu 17 03 02</t>
  </si>
  <si>
    <t>-559603881</t>
  </si>
  <si>
    <t>51</t>
  </si>
  <si>
    <t>997221655</t>
  </si>
  <si>
    <t>Poplatek za uložení na skládce (skládkovné) zeminy a kamení kód odpadu 17 05 04</t>
  </si>
  <si>
    <t>-963211180</t>
  </si>
  <si>
    <t>998</t>
  </si>
  <si>
    <t>Přesun hmot</t>
  </si>
  <si>
    <t>52</t>
  </si>
  <si>
    <t>998225111</t>
  </si>
  <si>
    <t>Přesun hmot pro pozemní komunikace s krytem z kamene, monolitickým betonovým nebo živičným</t>
  </si>
  <si>
    <t>-2020354716</t>
  </si>
  <si>
    <t>SO2 - veřejné osvětlení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</si>
  <si>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</si>
  <si>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</si>
  <si>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</si>
  <si>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</si>
  <si>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 xml:space="preserve">    58-M - Revize vyhrazených technických zařízení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</si>
  <si>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</si>
  <si>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</si>
  <si>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</si>
  <si>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</si>
  <si>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</si>
  <si>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>Práce a dodávky M</t>
  </si>
  <si>
    <t>21-M</t>
  </si>
  <si>
    <t>Elektromontáže</t>
  </si>
  <si>
    <t>210202013r</t>
  </si>
  <si>
    <t>Montáž svítidlo venkovní na výložník</t>
  </si>
  <si>
    <t>64</t>
  </si>
  <si>
    <t>-695205337</t>
  </si>
  <si>
    <t>34774001</t>
  </si>
  <si>
    <t>svítidlo veřejného osvětlení na výložník zdroj LED 39W 4600lm 4000K</t>
  </si>
  <si>
    <t>-1001037002</t>
  </si>
  <si>
    <t>210202013rd</t>
  </si>
  <si>
    <t>Demontáž svítidlo výbojkové průmyslové nebo venkovní na výložník</t>
  </si>
  <si>
    <t>1354113458</t>
  </si>
  <si>
    <t>210204011</t>
  </si>
  <si>
    <t>Montáž stožárů osvětlení ocelových samostatně stojících délky do 12 m</t>
  </si>
  <si>
    <t>-605697990</t>
  </si>
  <si>
    <t>31674067</t>
  </si>
  <si>
    <t>stožár osvětlovací sadový Pz 133/89/60 v 6,0m</t>
  </si>
  <si>
    <t>501962482</t>
  </si>
  <si>
    <t>210204011r</t>
  </si>
  <si>
    <t>Demontáž stožárů osvětlení ocelových samostatně stojících délky do 12 m</t>
  </si>
  <si>
    <t>1737267478</t>
  </si>
  <si>
    <t>210204103</t>
  </si>
  <si>
    <t>Montáž výložníků osvětlení jednoramenných sloupových hmotnosti do 35 kg</t>
  </si>
  <si>
    <t>1294081596</t>
  </si>
  <si>
    <t>31674001</t>
  </si>
  <si>
    <t>Výložník rovný jednoduchý k osvětlovacím stožárům uličním vyložení 1000mm</t>
  </si>
  <si>
    <t>80892029</t>
  </si>
  <si>
    <t>210204103r</t>
  </si>
  <si>
    <t>Demontáž výložníků osvětlení jednoramenných sloupových hmotnosti do 35 kg</t>
  </si>
  <si>
    <t>701058786</t>
  </si>
  <si>
    <t>210204201</t>
  </si>
  <si>
    <t xml:space="preserve">Montáž elektrovýzbroje stožárů osvětlení </t>
  </si>
  <si>
    <t>1126218260</t>
  </si>
  <si>
    <t>34562691</t>
  </si>
  <si>
    <t>svorkovnice krabicová šroubovací s vodiči 16x4mm2, 500V</t>
  </si>
  <si>
    <t>254140577</t>
  </si>
  <si>
    <t>210220020</t>
  </si>
  <si>
    <t>Montáž uzemňovacího vedení vodičů FeZn pomocí svorek v zemi páskou do 120 mm2 ve městské zástavbě</t>
  </si>
  <si>
    <t>1563051988</t>
  </si>
  <si>
    <t>35441996</t>
  </si>
  <si>
    <t>svorka odbočovací a spojovací pro spojování kruhových a páskových vodičů, FeZn</t>
  </si>
  <si>
    <t>1196530902</t>
  </si>
  <si>
    <t>35441895</t>
  </si>
  <si>
    <t>svorka připojovací k připojení kovových částí</t>
  </si>
  <si>
    <t>-2016293794</t>
  </si>
  <si>
    <t>35441073</t>
  </si>
  <si>
    <t>drát D 10mm FeZn</t>
  </si>
  <si>
    <t>-362418156</t>
  </si>
  <si>
    <t>210220401</t>
  </si>
  <si>
    <t>Montáž vedení hromosvodné - štítků k označení svodů</t>
  </si>
  <si>
    <t>-1732617623</t>
  </si>
  <si>
    <t>73534535</t>
  </si>
  <si>
    <t>tabulka bezpečnostní s tiskem 2 barvy A6 105x148mm</t>
  </si>
  <si>
    <t>595530096</t>
  </si>
  <si>
    <t>210812011</t>
  </si>
  <si>
    <t>Montáž kabel Cu plný kulatý do 1 kV 3x1,5 až 6 mm2 uložený volně nebo v liště (např. CYKY)</t>
  </si>
  <si>
    <t>-2047086262</t>
  </si>
  <si>
    <t>34111030</t>
  </si>
  <si>
    <t>kabel silový s Cu jádrem 1kV 3x1,5mm2 (CYKY)</t>
  </si>
  <si>
    <t>1860281664</t>
  </si>
  <si>
    <t>210902011</t>
  </si>
  <si>
    <t>Montáž kabelu Al do 1 kV plný kulatý průřezu 4x16 mm2 uložených volně (např. AYKY)</t>
  </si>
  <si>
    <t>608046899</t>
  </si>
  <si>
    <t>34112316</t>
  </si>
  <si>
    <t>kabel silový s Al jádrem 1kV 4x16mm2 (AYKY)</t>
  </si>
  <si>
    <t>460567912</t>
  </si>
  <si>
    <t>22-M</t>
  </si>
  <si>
    <t>Montáže technologických zařízení pro dopravní stavby</t>
  </si>
  <si>
    <t>220960133</t>
  </si>
  <si>
    <t xml:space="preserve">Zapojení stožárové svorkovnice </t>
  </si>
  <si>
    <t>-2131032221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</si>
  <si>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</si>
  <si>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</si>
  <si>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</si>
  <si>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</si>
  <si>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</si>
  <si>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983512745</t>
  </si>
  <si>
    <t>460010025</t>
  </si>
  <si>
    <t>Vytyčení trasy inženýrských sítí v zastavěném prostoru</t>
  </si>
  <si>
    <t>-1461478222</t>
  </si>
  <si>
    <t>460050303</t>
  </si>
  <si>
    <t>Hloubení nezapažených jam pro stožáry jednoduché s patkou na rovině ručně v hornině tř 3</t>
  </si>
  <si>
    <t>1642357611</t>
  </si>
  <si>
    <t>460080014</t>
  </si>
  <si>
    <t>Základové konstrukce z monolitického betonu C 16/20 bez bednění</t>
  </si>
  <si>
    <t>-1908949055</t>
  </si>
  <si>
    <t>460150273</t>
  </si>
  <si>
    <t>Hloubení kabelových zapažených i nezapažených rýh ručně š 50 cm, hl 90 cm, v hornině tř 3</t>
  </si>
  <si>
    <t>437030435</t>
  </si>
  <si>
    <t>460421182</t>
  </si>
  <si>
    <t>Lože kabelů z písku nebo štěrkopísku tl 10 cm nad kabel, kryté plastovou folií, š lože do 50 cm</t>
  </si>
  <si>
    <t>-156187547</t>
  </si>
  <si>
    <t>460470001</t>
  </si>
  <si>
    <t>Provizorní zajištění potrubí ve výkopech při křížení s kabelem (rezerva)</t>
  </si>
  <si>
    <t>1985567233</t>
  </si>
  <si>
    <t>460470011</t>
  </si>
  <si>
    <t>Provizorní zajištění kabelů ve výkopech při jejich křížení (reerva)</t>
  </si>
  <si>
    <t>-191936523</t>
  </si>
  <si>
    <t>460470012</t>
  </si>
  <si>
    <t>Provizorní zajištění kabelů ve výkopech při jejich souběhu (rezerva)</t>
  </si>
  <si>
    <t>-1377321616</t>
  </si>
  <si>
    <t>460490014</t>
  </si>
  <si>
    <t>Krytí kabelů výstražnou fólií šířky 40 cm</t>
  </si>
  <si>
    <t>782983763</t>
  </si>
  <si>
    <t>460520172</t>
  </si>
  <si>
    <t>Montáž trubek ochranných plastových ohebných do 50 mm uložených do rýhy</t>
  </si>
  <si>
    <t>-1234557029</t>
  </si>
  <si>
    <t>34571350</t>
  </si>
  <si>
    <t>trubka elektroinstalační ohebná dvouplášťová korugovaná (chránička) D 32/40mm, HDPE+LDPE</t>
  </si>
  <si>
    <t>867385284</t>
  </si>
  <si>
    <t>460520173</t>
  </si>
  <si>
    <t>Montáž trubek ochranných plastových ohebných do 90 mm uložených do rýhy</t>
  </si>
  <si>
    <t>-939196509</t>
  </si>
  <si>
    <t>34571352</t>
  </si>
  <si>
    <t>trubka elektroinstalační ohebná dvouplášťová korugovaná (chránička) D 52/63mm, HDPE+LDPE</t>
  </si>
  <si>
    <t>1472052296</t>
  </si>
  <si>
    <t>460560273</t>
  </si>
  <si>
    <t>Zásyp rýh ručně šířky 50 cm, hloubky 90 cm, z horniny třídy 3</t>
  </si>
  <si>
    <t>-117665230</t>
  </si>
  <si>
    <t>460620007</t>
  </si>
  <si>
    <t>Zatravnění včetně zalití vodou na rovině</t>
  </si>
  <si>
    <t>-1096584463</t>
  </si>
  <si>
    <t>460620013</t>
  </si>
  <si>
    <t>Provizorní úprava terénu se zhutněním v hornině tř I skupiny 3</t>
  </si>
  <si>
    <t>609531439</t>
  </si>
  <si>
    <t>58-M</t>
  </si>
  <si>
    <t>Revize vyhrazených technických zařízení</t>
  </si>
  <si>
    <t>580101005</t>
  </si>
  <si>
    <t>Kontrola stavu rozvodu přípojnicového systému nebo zapouzdřeného rozvaděče rozvodných zařízení</t>
  </si>
  <si>
    <t>375796720</t>
  </si>
  <si>
    <t>580108011</t>
  </si>
  <si>
    <t>Kontrola stavu 1 nebo 2 stožárových svítidel parkových nebo sadových</t>
  </si>
  <si>
    <t>-1046831207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</si>
  <si>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</si>
  <si>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</si>
  <si>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</si>
  <si>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</si>
  <si>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</si>
  <si>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</si>
  <si>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</si>
  <si>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1941126328</t>
  </si>
  <si>
    <t>VRN4</t>
  </si>
  <si>
    <t>Inženýrská činnost</t>
  </si>
  <si>
    <t>044002000</t>
  </si>
  <si>
    <t>Revize</t>
  </si>
  <si>
    <t>724735108</t>
  </si>
  <si>
    <t>VRN5</t>
  </si>
  <si>
    <t>Finanční náklady</t>
  </si>
  <si>
    <t>052002000</t>
  </si>
  <si>
    <t>Finanční rezerva (5% ZRN - dopojení na stávající)</t>
  </si>
  <si>
    <t>-372520563</t>
  </si>
  <si>
    <t>VRN6</t>
  </si>
  <si>
    <t>Územní vlivy</t>
  </si>
  <si>
    <t>065002000</t>
  </si>
  <si>
    <t>Mimostaveništní doprava materiálů</t>
  </si>
  <si>
    <t>-541507658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</si>
</sst>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7" t="s">
        <v>14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19"/>
      <c r="AQ5" s="19"/>
      <c r="AR5" s="17"/>
      <c r="BE5" s="214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9" t="s">
        <v>17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19"/>
      <c r="AQ6" s="19"/>
      <c r="AR6" s="17"/>
      <c r="BE6" s="215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5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5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5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15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15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5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15"/>
      <c r="BS13" s="14" t="s">
        <v>6</v>
      </c>
    </row>
    <row r="14" spans="2:71" ht="12.75">
      <c r="B14" s="18"/>
      <c r="C14" s="19"/>
      <c r="D14" s="19"/>
      <c r="E14" s="220" t="s">
        <v>29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15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5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5"/>
      <c r="BS16" s="14" t="s">
        <v>4</v>
      </c>
    </row>
    <row r="17" spans="2:71" s="1" customFormat="1" ht="18.4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15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5"/>
      <c r="BS18" s="14" t="s">
        <v>6</v>
      </c>
    </row>
    <row r="19" spans="2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5"/>
      <c r="BS19" s="14" t="s">
        <v>6</v>
      </c>
    </row>
    <row r="20" spans="2:71" s="1" customFormat="1" ht="18.4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15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5"/>
    </row>
    <row r="22" spans="2:57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5"/>
    </row>
    <row r="23" spans="2:57" s="1" customFormat="1" ht="16.5" customHeight="1">
      <c r="B23" s="18"/>
      <c r="C23" s="19"/>
      <c r="D23" s="19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19"/>
      <c r="AP23" s="19"/>
      <c r="AQ23" s="19"/>
      <c r="AR23" s="17"/>
      <c r="BE23" s="215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5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5"/>
    </row>
    <row r="26" spans="1:57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3">
        <f>ROUND(AG94,2)</f>
        <v>0</v>
      </c>
      <c r="AL26" s="224"/>
      <c r="AM26" s="224"/>
      <c r="AN26" s="224"/>
      <c r="AO26" s="224"/>
      <c r="AP26" s="33"/>
      <c r="AQ26" s="33"/>
      <c r="AR26" s="36"/>
      <c r="BE26" s="215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5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5" t="s">
        <v>35</v>
      </c>
      <c r="M28" s="225"/>
      <c r="N28" s="225"/>
      <c r="O28" s="225"/>
      <c r="P28" s="225"/>
      <c r="Q28" s="33"/>
      <c r="R28" s="33"/>
      <c r="S28" s="33"/>
      <c r="T28" s="33"/>
      <c r="U28" s="33"/>
      <c r="V28" s="33"/>
      <c r="W28" s="225" t="s">
        <v>36</v>
      </c>
      <c r="X28" s="225"/>
      <c r="Y28" s="225"/>
      <c r="Z28" s="225"/>
      <c r="AA28" s="225"/>
      <c r="AB28" s="225"/>
      <c r="AC28" s="225"/>
      <c r="AD28" s="225"/>
      <c r="AE28" s="225"/>
      <c r="AF28" s="33"/>
      <c r="AG28" s="33"/>
      <c r="AH28" s="33"/>
      <c r="AI28" s="33"/>
      <c r="AJ28" s="33"/>
      <c r="AK28" s="225" t="s">
        <v>37</v>
      </c>
      <c r="AL28" s="225"/>
      <c r="AM28" s="225"/>
      <c r="AN28" s="225"/>
      <c r="AO28" s="225"/>
      <c r="AP28" s="33"/>
      <c r="AQ28" s="33"/>
      <c r="AR28" s="36"/>
      <c r="BE28" s="215"/>
    </row>
    <row r="29" spans="2:57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28">
        <v>0.21</v>
      </c>
      <c r="M29" s="227"/>
      <c r="N29" s="227"/>
      <c r="O29" s="227"/>
      <c r="P29" s="227"/>
      <c r="Q29" s="38"/>
      <c r="R29" s="38"/>
      <c r="S29" s="38"/>
      <c r="T29" s="38"/>
      <c r="U29" s="38"/>
      <c r="V29" s="38"/>
      <c r="W29" s="226">
        <f>ROUND(AZ94,2)</f>
        <v>0</v>
      </c>
      <c r="X29" s="227"/>
      <c r="Y29" s="227"/>
      <c r="Z29" s="227"/>
      <c r="AA29" s="227"/>
      <c r="AB29" s="227"/>
      <c r="AC29" s="227"/>
      <c r="AD29" s="227"/>
      <c r="AE29" s="227"/>
      <c r="AF29" s="38"/>
      <c r="AG29" s="38"/>
      <c r="AH29" s="38"/>
      <c r="AI29" s="38"/>
      <c r="AJ29" s="38"/>
      <c r="AK29" s="226">
        <f>ROUND(AV94,2)</f>
        <v>0</v>
      </c>
      <c r="AL29" s="227"/>
      <c r="AM29" s="227"/>
      <c r="AN29" s="227"/>
      <c r="AO29" s="227"/>
      <c r="AP29" s="38"/>
      <c r="AQ29" s="38"/>
      <c r="AR29" s="39"/>
      <c r="BE29" s="216"/>
    </row>
    <row r="30" spans="2:57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28">
        <v>0.15</v>
      </c>
      <c r="M30" s="227"/>
      <c r="N30" s="227"/>
      <c r="O30" s="227"/>
      <c r="P30" s="227"/>
      <c r="Q30" s="38"/>
      <c r="R30" s="38"/>
      <c r="S30" s="38"/>
      <c r="T30" s="38"/>
      <c r="U30" s="38"/>
      <c r="V30" s="38"/>
      <c r="W30" s="226">
        <f>ROUND(BA94,2)</f>
        <v>0</v>
      </c>
      <c r="X30" s="227"/>
      <c r="Y30" s="227"/>
      <c r="Z30" s="227"/>
      <c r="AA30" s="227"/>
      <c r="AB30" s="227"/>
      <c r="AC30" s="227"/>
      <c r="AD30" s="227"/>
      <c r="AE30" s="227"/>
      <c r="AF30" s="38"/>
      <c r="AG30" s="38"/>
      <c r="AH30" s="38"/>
      <c r="AI30" s="38"/>
      <c r="AJ30" s="38"/>
      <c r="AK30" s="226">
        <f>ROUND(AW94,2)</f>
        <v>0</v>
      </c>
      <c r="AL30" s="227"/>
      <c r="AM30" s="227"/>
      <c r="AN30" s="227"/>
      <c r="AO30" s="227"/>
      <c r="AP30" s="38"/>
      <c r="AQ30" s="38"/>
      <c r="AR30" s="39"/>
      <c r="BE30" s="216"/>
    </row>
    <row r="31" spans="2:57" s="3" customFormat="1" ht="14.45" customHeight="1" hidden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28">
        <v>0.21</v>
      </c>
      <c r="M31" s="227"/>
      <c r="N31" s="227"/>
      <c r="O31" s="227"/>
      <c r="P31" s="227"/>
      <c r="Q31" s="38"/>
      <c r="R31" s="38"/>
      <c r="S31" s="38"/>
      <c r="T31" s="38"/>
      <c r="U31" s="38"/>
      <c r="V31" s="38"/>
      <c r="W31" s="226">
        <f>ROUND(BB94,2)</f>
        <v>0</v>
      </c>
      <c r="X31" s="227"/>
      <c r="Y31" s="227"/>
      <c r="Z31" s="227"/>
      <c r="AA31" s="227"/>
      <c r="AB31" s="227"/>
      <c r="AC31" s="227"/>
      <c r="AD31" s="227"/>
      <c r="AE31" s="227"/>
      <c r="AF31" s="38"/>
      <c r="AG31" s="38"/>
      <c r="AH31" s="38"/>
      <c r="AI31" s="38"/>
      <c r="AJ31" s="38"/>
      <c r="AK31" s="226">
        <v>0</v>
      </c>
      <c r="AL31" s="227"/>
      <c r="AM31" s="227"/>
      <c r="AN31" s="227"/>
      <c r="AO31" s="227"/>
      <c r="AP31" s="38"/>
      <c r="AQ31" s="38"/>
      <c r="AR31" s="39"/>
      <c r="BE31" s="216"/>
    </row>
    <row r="32" spans="2:57" s="3" customFormat="1" ht="14.45" customHeight="1" hidden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28">
        <v>0.15</v>
      </c>
      <c r="M32" s="227"/>
      <c r="N32" s="227"/>
      <c r="O32" s="227"/>
      <c r="P32" s="227"/>
      <c r="Q32" s="38"/>
      <c r="R32" s="38"/>
      <c r="S32" s="38"/>
      <c r="T32" s="38"/>
      <c r="U32" s="38"/>
      <c r="V32" s="38"/>
      <c r="W32" s="226">
        <f>ROUND(BC94,2)</f>
        <v>0</v>
      </c>
      <c r="X32" s="227"/>
      <c r="Y32" s="227"/>
      <c r="Z32" s="227"/>
      <c r="AA32" s="227"/>
      <c r="AB32" s="227"/>
      <c r="AC32" s="227"/>
      <c r="AD32" s="227"/>
      <c r="AE32" s="227"/>
      <c r="AF32" s="38"/>
      <c r="AG32" s="38"/>
      <c r="AH32" s="38"/>
      <c r="AI32" s="38"/>
      <c r="AJ32" s="38"/>
      <c r="AK32" s="226">
        <v>0</v>
      </c>
      <c r="AL32" s="227"/>
      <c r="AM32" s="227"/>
      <c r="AN32" s="227"/>
      <c r="AO32" s="227"/>
      <c r="AP32" s="38"/>
      <c r="AQ32" s="38"/>
      <c r="AR32" s="39"/>
      <c r="BE32" s="216"/>
    </row>
    <row r="33" spans="2:57" s="3" customFormat="1" ht="14.45" customHeight="1" hidden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28">
        <v>0</v>
      </c>
      <c r="M33" s="227"/>
      <c r="N33" s="227"/>
      <c r="O33" s="227"/>
      <c r="P33" s="227"/>
      <c r="Q33" s="38"/>
      <c r="R33" s="38"/>
      <c r="S33" s="38"/>
      <c r="T33" s="38"/>
      <c r="U33" s="38"/>
      <c r="V33" s="38"/>
      <c r="W33" s="226">
        <f>ROUND(BD94,2)</f>
        <v>0</v>
      </c>
      <c r="X33" s="227"/>
      <c r="Y33" s="227"/>
      <c r="Z33" s="227"/>
      <c r="AA33" s="227"/>
      <c r="AB33" s="227"/>
      <c r="AC33" s="227"/>
      <c r="AD33" s="227"/>
      <c r="AE33" s="227"/>
      <c r="AF33" s="38"/>
      <c r="AG33" s="38"/>
      <c r="AH33" s="38"/>
      <c r="AI33" s="38"/>
      <c r="AJ33" s="38"/>
      <c r="AK33" s="226">
        <v>0</v>
      </c>
      <c r="AL33" s="227"/>
      <c r="AM33" s="227"/>
      <c r="AN33" s="227"/>
      <c r="AO33" s="227"/>
      <c r="AP33" s="38"/>
      <c r="AQ33" s="38"/>
      <c r="AR33" s="39"/>
      <c r="BE33" s="216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5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29" t="s">
        <v>46</v>
      </c>
      <c r="Y35" s="230"/>
      <c r="Z35" s="230"/>
      <c r="AA35" s="230"/>
      <c r="AB35" s="230"/>
      <c r="AC35" s="42"/>
      <c r="AD35" s="42"/>
      <c r="AE35" s="42"/>
      <c r="AF35" s="42"/>
      <c r="AG35" s="42"/>
      <c r="AH35" s="42"/>
      <c r="AI35" s="42"/>
      <c r="AJ35" s="42"/>
      <c r="AK35" s="231">
        <f>SUM(AK26:AK33)</f>
        <v>0</v>
      </c>
      <c r="AL35" s="230"/>
      <c r="AM35" s="230"/>
      <c r="AN35" s="230"/>
      <c r="AO35" s="232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P042021-2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3" t="str">
        <f>K6</f>
        <v>Oprava komunikace a VO ul. Vančurova v Lovosicích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Lovosice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5" t="str">
        <f>IF(AN8="","",AN8)</f>
        <v>29. 4. 2021</v>
      </c>
      <c r="AN87" s="235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36" t="str">
        <f>IF(E17="","",E17)</f>
        <v xml:space="preserve"> </v>
      </c>
      <c r="AN89" s="237"/>
      <c r="AO89" s="237"/>
      <c r="AP89" s="237"/>
      <c r="AQ89" s="33"/>
      <c r="AR89" s="36"/>
      <c r="AS89" s="238" t="s">
        <v>54</v>
      </c>
      <c r="AT89" s="239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36" t="str">
        <f>IF(E20="","",E20)</f>
        <v xml:space="preserve"> </v>
      </c>
      <c r="AN90" s="237"/>
      <c r="AO90" s="237"/>
      <c r="AP90" s="237"/>
      <c r="AQ90" s="33"/>
      <c r="AR90" s="36"/>
      <c r="AS90" s="240"/>
      <c r="AT90" s="241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2"/>
      <c r="AT91" s="243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44" t="s">
        <v>55</v>
      </c>
      <c r="D92" s="245"/>
      <c r="E92" s="245"/>
      <c r="F92" s="245"/>
      <c r="G92" s="245"/>
      <c r="H92" s="70"/>
      <c r="I92" s="246" t="s">
        <v>56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7" t="s">
        <v>57</v>
      </c>
      <c r="AH92" s="245"/>
      <c r="AI92" s="245"/>
      <c r="AJ92" s="245"/>
      <c r="AK92" s="245"/>
      <c r="AL92" s="245"/>
      <c r="AM92" s="245"/>
      <c r="AN92" s="246" t="s">
        <v>58</v>
      </c>
      <c r="AO92" s="245"/>
      <c r="AP92" s="248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52">
        <f>ROUND(SUM(AG95:AG96),2)</f>
        <v>0</v>
      </c>
      <c r="AH94" s="252"/>
      <c r="AI94" s="252"/>
      <c r="AJ94" s="252"/>
      <c r="AK94" s="252"/>
      <c r="AL94" s="252"/>
      <c r="AM94" s="252"/>
      <c r="AN94" s="253">
        <f>SUM(AG94,AT94)</f>
        <v>0</v>
      </c>
      <c r="AO94" s="253"/>
      <c r="AP94" s="253"/>
      <c r="AQ94" s="82" t="s">
        <v>1</v>
      </c>
      <c r="AR94" s="83"/>
      <c r="AS94" s="84">
        <f>ROUND(SUM(AS95:AS96),2)</f>
        <v>0</v>
      </c>
      <c r="AT94" s="85">
        <f>ROUND(SUM(AV94:AW94),2)</f>
        <v>0</v>
      </c>
      <c r="AU94" s="86">
        <f>ROUND(SUM(AU95:AU96),5)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ROUND(SUM(AZ95:AZ96),2)</f>
        <v>0</v>
      </c>
      <c r="BA94" s="85">
        <f>ROUND(SUM(BA95:BA96),2)</f>
        <v>0</v>
      </c>
      <c r="BB94" s="85">
        <f>ROUND(SUM(BB95:BB96),2)</f>
        <v>0</v>
      </c>
      <c r="BC94" s="85">
        <f>ROUND(SUM(BC95:BC96),2)</f>
        <v>0</v>
      </c>
      <c r="BD94" s="87">
        <f>ROUND(SUM(BD95:BD96),2)</f>
        <v>0</v>
      </c>
      <c r="BS94" s="88" t="s">
        <v>73</v>
      </c>
      <c r="BT94" s="88" t="s">
        <v>74</v>
      </c>
      <c r="BU94" s="89" t="s">
        <v>75</v>
      </c>
      <c r="BV94" s="88" t="s">
        <v>76</v>
      </c>
      <c r="BW94" s="88" t="s">
        <v>5</v>
      </c>
      <c r="BX94" s="88" t="s">
        <v>77</v>
      </c>
      <c r="CL94" s="88" t="s">
        <v>1</v>
      </c>
    </row>
    <row r="95" spans="1:91" s="7" customFormat="1" ht="16.5" customHeight="1">
      <c r="A95" s="90" t="s">
        <v>78</v>
      </c>
      <c r="B95" s="91"/>
      <c r="C95" s="92"/>
      <c r="D95" s="251" t="s">
        <v>79</v>
      </c>
      <c r="E95" s="251"/>
      <c r="F95" s="251"/>
      <c r="G95" s="251"/>
      <c r="H95" s="251"/>
      <c r="I95" s="93"/>
      <c r="J95" s="251" t="s">
        <v>80</v>
      </c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49">
        <f>'SO1 - povrchy'!J30</f>
        <v>0</v>
      </c>
      <c r="AH95" s="250"/>
      <c r="AI95" s="250"/>
      <c r="AJ95" s="250"/>
      <c r="AK95" s="250"/>
      <c r="AL95" s="250"/>
      <c r="AM95" s="250"/>
      <c r="AN95" s="249">
        <f>SUM(AG95,AT95)</f>
        <v>0</v>
      </c>
      <c r="AO95" s="250"/>
      <c r="AP95" s="250"/>
      <c r="AQ95" s="94" t="s">
        <v>81</v>
      </c>
      <c r="AR95" s="95"/>
      <c r="AS95" s="96">
        <v>0</v>
      </c>
      <c r="AT95" s="97">
        <f>ROUND(SUM(AV95:AW95),2)</f>
        <v>0</v>
      </c>
      <c r="AU95" s="98">
        <f>'SO1 - povrchy'!P123</f>
        <v>0</v>
      </c>
      <c r="AV95" s="97">
        <f>'SO1 - povrchy'!J33</f>
        <v>0</v>
      </c>
      <c r="AW95" s="97">
        <f>'SO1 - povrchy'!J34</f>
        <v>0</v>
      </c>
      <c r="AX95" s="97">
        <f>'SO1 - povrchy'!J35</f>
        <v>0</v>
      </c>
      <c r="AY95" s="97">
        <f>'SO1 - povrchy'!J36</f>
        <v>0</v>
      </c>
      <c r="AZ95" s="97">
        <f>'SO1 - povrchy'!F33</f>
        <v>0</v>
      </c>
      <c r="BA95" s="97">
        <f>'SO1 - povrchy'!F34</f>
        <v>0</v>
      </c>
      <c r="BB95" s="97">
        <f>'SO1 - povrchy'!F35</f>
        <v>0</v>
      </c>
      <c r="BC95" s="97">
        <f>'SO1 - povrchy'!F36</f>
        <v>0</v>
      </c>
      <c r="BD95" s="99">
        <f>'SO1 - povrchy'!F37</f>
        <v>0</v>
      </c>
      <c r="BT95" s="100" t="s">
        <v>82</v>
      </c>
      <c r="BV95" s="100" t="s">
        <v>76</v>
      </c>
      <c r="BW95" s="100" t="s">
        <v>83</v>
      </c>
      <c r="BX95" s="100" t="s">
        <v>5</v>
      </c>
      <c r="CL95" s="100" t="s">
        <v>1</v>
      </c>
      <c r="CM95" s="100" t="s">
        <v>84</v>
      </c>
    </row>
    <row r="96" spans="1:91" s="7" customFormat="1" ht="16.5" customHeight="1">
      <c r="A96" s="90" t="s">
        <v>78</v>
      </c>
      <c r="B96" s="91"/>
      <c r="C96" s="92"/>
      <c r="D96" s="251" t="s">
        <v>85</v>
      </c>
      <c r="E96" s="251"/>
      <c r="F96" s="251"/>
      <c r="G96" s="251"/>
      <c r="H96" s="251"/>
      <c r="I96" s="93"/>
      <c r="J96" s="251" t="s">
        <v>86</v>
      </c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49">
        <f>'SO2 - veřejné osvětlení'!J30</f>
        <v>0</v>
      </c>
      <c r="AH96" s="250"/>
      <c r="AI96" s="250"/>
      <c r="AJ96" s="250"/>
      <c r="AK96" s="250"/>
      <c r="AL96" s="250"/>
      <c r="AM96" s="250"/>
      <c r="AN96" s="249">
        <f>SUM(AG96,AT96)</f>
        <v>0</v>
      </c>
      <c r="AO96" s="250"/>
      <c r="AP96" s="250"/>
      <c r="AQ96" s="94" t="s">
        <v>81</v>
      </c>
      <c r="AR96" s="95"/>
      <c r="AS96" s="101">
        <v>0</v>
      </c>
      <c r="AT96" s="102">
        <f>ROUND(SUM(AV96:AW96),2)</f>
        <v>0</v>
      </c>
      <c r="AU96" s="103">
        <f>'SO2 - veřejné osvětlení'!P126</f>
        <v>0</v>
      </c>
      <c r="AV96" s="102">
        <f>'SO2 - veřejné osvětlení'!J33</f>
        <v>0</v>
      </c>
      <c r="AW96" s="102">
        <f>'SO2 - veřejné osvětlení'!J34</f>
        <v>0</v>
      </c>
      <c r="AX96" s="102">
        <f>'SO2 - veřejné osvětlení'!J35</f>
        <v>0</v>
      </c>
      <c r="AY96" s="102">
        <f>'SO2 - veřejné osvětlení'!J36</f>
        <v>0</v>
      </c>
      <c r="AZ96" s="102">
        <f>'SO2 - veřejné osvětlení'!F33</f>
        <v>0</v>
      </c>
      <c r="BA96" s="102">
        <f>'SO2 - veřejné osvětlení'!F34</f>
        <v>0</v>
      </c>
      <c r="BB96" s="102">
        <f>'SO2 - veřejné osvětlení'!F35</f>
        <v>0</v>
      </c>
      <c r="BC96" s="102">
        <f>'SO2 - veřejné osvětlení'!F36</f>
        <v>0</v>
      </c>
      <c r="BD96" s="104">
        <f>'SO2 - veřejné osvětlení'!F37</f>
        <v>0</v>
      </c>
      <c r="BT96" s="100" t="s">
        <v>82</v>
      </c>
      <c r="BV96" s="100" t="s">
        <v>76</v>
      </c>
      <c r="BW96" s="100" t="s">
        <v>87</v>
      </c>
      <c r="BX96" s="100" t="s">
        <v>5</v>
      </c>
      <c r="CL96" s="100" t="s">
        <v>1</v>
      </c>
      <c r="CM96" s="100" t="s">
        <v>84</v>
      </c>
    </row>
    <row r="97" spans="1:57" s="2" customFormat="1" ht="30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sheetProtection algorithmName="SHA-512" hashValue="jFU7r/DZuNbV8elozObWrq5zL9pKVqx/RQjQb6xpwjq9gXtLR5D6vZW7QYhOq5Qq8DgQLfkiIV37Ou4j4Bx/fQ==" saltValue="9E2kmLQPVyFQ39WJY3rTvSMNvJkaDQ+h4Clyfef38zmCQP6LQgyQhj/ysAim1B5oyORmp7zd+pqNGokHZBB7t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1 - povrchy'!C2" display="/"/>
    <hyperlink ref="A96" location="'SO2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83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84</v>
      </c>
    </row>
    <row r="4" spans="2:46" s="1" customFormat="1" ht="24.95" customHeight="1">
      <c r="B4" s="17"/>
      <c r="D4" s="107" t="s">
        <v>88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5" t="str">
        <f>'Rekapitulace stavby'!K6</f>
        <v>Oprava komunikace a VO ul. Vančurova v Lovosicích</v>
      </c>
      <c r="F7" s="256"/>
      <c r="G7" s="256"/>
      <c r="H7" s="256"/>
      <c r="L7" s="17"/>
    </row>
    <row r="8" spans="1:31" s="2" customFormat="1" ht="12" customHeight="1">
      <c r="A8" s="31"/>
      <c r="B8" s="36"/>
      <c r="C8" s="31"/>
      <c r="D8" s="109" t="s">
        <v>89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7" t="s">
        <v>90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26</v>
      </c>
      <c r="G12" s="31"/>
      <c r="H12" s="31"/>
      <c r="I12" s="109" t="s">
        <v>22</v>
      </c>
      <c r="J12" s="111" t="str">
        <f>'Rekapitulace stavby'!AN8</f>
        <v>29. 4. 2021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27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27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33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34</v>
      </c>
      <c r="E30" s="31"/>
      <c r="F30" s="31"/>
      <c r="G30" s="31"/>
      <c r="H30" s="31"/>
      <c r="I30" s="31"/>
      <c r="J30" s="117">
        <f>ROUND(J123,2)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36</v>
      </c>
      <c r="G32" s="31"/>
      <c r="H32" s="31"/>
      <c r="I32" s="118" t="s">
        <v>35</v>
      </c>
      <c r="J32" s="118" t="s">
        <v>37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38</v>
      </c>
      <c r="E33" s="109" t="s">
        <v>39</v>
      </c>
      <c r="F33" s="120">
        <f>ROUND((SUM(BE123:BE182)),2)</f>
        <v>0</v>
      </c>
      <c r="G33" s="31"/>
      <c r="H33" s="31"/>
      <c r="I33" s="121">
        <v>0.21</v>
      </c>
      <c r="J33" s="120">
        <f>ROUND(((SUM(BE123:BE182))*I33),2)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40</v>
      </c>
      <c r="F34" s="120">
        <f>ROUND((SUM(BF123:BF182)),2)</f>
        <v>0</v>
      </c>
      <c r="G34" s="31"/>
      <c r="H34" s="31"/>
      <c r="I34" s="121">
        <v>0.15</v>
      </c>
      <c r="J34" s="120">
        <f>ROUND(((SUM(BF123:BF182))*I34),2)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41</v>
      </c>
      <c r="F35" s="120">
        <f>ROUND((SUM(BG123:BG182)),2)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42</v>
      </c>
      <c r="F36" s="120">
        <f>ROUND((SUM(BH123:BH182)),2)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43</v>
      </c>
      <c r="F37" s="120">
        <f>ROUND((SUM(BI123:BI182)),2)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47</v>
      </c>
      <c r="E50" s="130"/>
      <c r="F50" s="130"/>
      <c r="G50" s="129" t="s">
        <v>48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49</v>
      </c>
      <c r="E61" s="132"/>
      <c r="F61" s="133" t="s">
        <v>50</v>
      </c>
      <c r="G61" s="131" t="s">
        <v>49</v>
      </c>
      <c r="H61" s="132"/>
      <c r="I61" s="132"/>
      <c r="J61" s="134" t="s">
        <v>50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51</v>
      </c>
      <c r="E65" s="135"/>
      <c r="F65" s="135"/>
      <c r="G65" s="129" t="s">
        <v>52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49</v>
      </c>
      <c r="E76" s="132"/>
      <c r="F76" s="133" t="s">
        <v>50</v>
      </c>
      <c r="G76" s="131" t="s">
        <v>49</v>
      </c>
      <c r="H76" s="132"/>
      <c r="I76" s="132"/>
      <c r="J76" s="134" t="s">
        <v>50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91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62" t="str">
        <f>E7</f>
        <v>Oprava komunikace a VO ul. Vančurova v Lovosicích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89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3" t="str">
        <f>E9</f>
        <v>SO1 - povrchy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29. 4. 2021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92</v>
      </c>
      <c r="D94" s="141"/>
      <c r="E94" s="141"/>
      <c r="F94" s="141"/>
      <c r="G94" s="141"/>
      <c r="H94" s="141"/>
      <c r="I94" s="141"/>
      <c r="J94" s="142" t="s">
        <v>93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94</v>
      </c>
      <c r="D96" s="33"/>
      <c r="E96" s="33"/>
      <c r="F96" s="33"/>
      <c r="G96" s="33"/>
      <c r="H96" s="33"/>
      <c r="I96" s="33"/>
      <c r="J96" s="81">
        <f>J123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95</v>
      </c>
    </row>
    <row r="97" spans="2:12" s="9" customFormat="1" ht="24.95" customHeight="1">
      <c r="B97" s="144"/>
      <c r="C97" s="145"/>
      <c r="D97" s="146" t="s">
        <v>96</v>
      </c>
      <c r="E97" s="147"/>
      <c r="F97" s="147"/>
      <c r="G97" s="147"/>
      <c r="H97" s="147"/>
      <c r="I97" s="147"/>
      <c r="J97" s="148">
        <f>J124</f>
        <v>0</v>
      </c>
      <c r="K97" s="145"/>
      <c r="L97" s="149"/>
    </row>
    <row r="98" spans="2:12" s="10" customFormat="1" ht="19.9" customHeight="1">
      <c r="B98" s="150"/>
      <c r="C98" s="151"/>
      <c r="D98" s="152" t="s">
        <v>97</v>
      </c>
      <c r="E98" s="153"/>
      <c r="F98" s="153"/>
      <c r="G98" s="153"/>
      <c r="H98" s="153"/>
      <c r="I98" s="153"/>
      <c r="J98" s="154">
        <f>J125</f>
        <v>0</v>
      </c>
      <c r="K98" s="151"/>
      <c r="L98" s="155"/>
    </row>
    <row r="99" spans="2:12" s="10" customFormat="1" ht="19.9" customHeight="1">
      <c r="B99" s="150"/>
      <c r="C99" s="151"/>
      <c r="D99" s="152" t="s">
        <v>98</v>
      </c>
      <c r="E99" s="153"/>
      <c r="F99" s="153"/>
      <c r="G99" s="153"/>
      <c r="H99" s="153"/>
      <c r="I99" s="153"/>
      <c r="J99" s="154">
        <f>J142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99</v>
      </c>
      <c r="E100" s="153"/>
      <c r="F100" s="153"/>
      <c r="G100" s="153"/>
      <c r="H100" s="153"/>
      <c r="I100" s="153"/>
      <c r="J100" s="154">
        <f>J154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100</v>
      </c>
      <c r="E101" s="153"/>
      <c r="F101" s="153"/>
      <c r="G101" s="153"/>
      <c r="H101" s="153"/>
      <c r="I101" s="153"/>
      <c r="J101" s="154">
        <f>J157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101</v>
      </c>
      <c r="E102" s="153"/>
      <c r="F102" s="153"/>
      <c r="G102" s="153"/>
      <c r="H102" s="153"/>
      <c r="I102" s="153"/>
      <c r="J102" s="154">
        <f>J172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102</v>
      </c>
      <c r="E103" s="153"/>
      <c r="F103" s="153"/>
      <c r="G103" s="153"/>
      <c r="H103" s="153"/>
      <c r="I103" s="153"/>
      <c r="J103" s="154">
        <f>J181</f>
        <v>0</v>
      </c>
      <c r="K103" s="151"/>
      <c r="L103" s="155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103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16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3"/>
      <c r="D113" s="33"/>
      <c r="E113" s="262" t="str">
        <f>E7</f>
        <v>Oprava komunikace a VO ul. Vančurova v Lovosicích</v>
      </c>
      <c r="F113" s="263"/>
      <c r="G113" s="263"/>
      <c r="H113" s="26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89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33" t="str">
        <f>E9</f>
        <v>SO1 - povrchy</v>
      </c>
      <c r="F115" s="264"/>
      <c r="G115" s="264"/>
      <c r="H115" s="264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3"/>
      <c r="E117" s="33"/>
      <c r="F117" s="24" t="str">
        <f>F12</f>
        <v xml:space="preserve"> </v>
      </c>
      <c r="G117" s="33"/>
      <c r="H117" s="33"/>
      <c r="I117" s="26" t="s">
        <v>22</v>
      </c>
      <c r="J117" s="63" t="str">
        <f>IF(J12="","",J12)</f>
        <v>29. 4. 2021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24</v>
      </c>
      <c r="D119" s="33"/>
      <c r="E119" s="33"/>
      <c r="F119" s="24" t="str">
        <f>E15</f>
        <v xml:space="preserve"> </v>
      </c>
      <c r="G119" s="33"/>
      <c r="H119" s="33"/>
      <c r="I119" s="26" t="s">
        <v>30</v>
      </c>
      <c r="J119" s="29" t="str">
        <f>E21</f>
        <v xml:space="preserve"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28</v>
      </c>
      <c r="D120" s="33"/>
      <c r="E120" s="33"/>
      <c r="F120" s="24" t="str">
        <f>IF(E18="","",E18)</f>
        <v>Vyplň údaj</v>
      </c>
      <c r="G120" s="33"/>
      <c r="H120" s="33"/>
      <c r="I120" s="26" t="s">
        <v>32</v>
      </c>
      <c r="J120" s="29" t="str">
        <f>E24</f>
        <v xml:space="preserve"> 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1" customFormat="1" ht="29.25" customHeight="1">
      <c r="A122" s="156"/>
      <c r="B122" s="157"/>
      <c r="C122" s="158" t="s">
        <v>104</v>
      </c>
      <c r="D122" s="159" t="s">
        <v>59</v>
      </c>
      <c r="E122" s="159" t="s">
        <v>55</v>
      </c>
      <c r="F122" s="159" t="s">
        <v>56</v>
      </c>
      <c r="G122" s="159" t="s">
        <v>105</v>
      </c>
      <c r="H122" s="159" t="s">
        <v>106</v>
      </c>
      <c r="I122" s="159" t="s">
        <v>107</v>
      </c>
      <c r="J122" s="160" t="s">
        <v>93</v>
      </c>
      <c r="K122" s="161" t="s">
        <v>108</v>
      </c>
      <c r="L122" s="162"/>
      <c r="M122" s="72" t="s">
        <v>1</v>
      </c>
      <c r="N122" s="73" t="s">
        <v>38</v>
      </c>
      <c r="O122" s="73" t="s">
        <v>109</v>
      </c>
      <c r="P122" s="73" t="s">
        <v>110</v>
      </c>
      <c r="Q122" s="73" t="s">
        <v>111</v>
      </c>
      <c r="R122" s="73" t="s">
        <v>112</v>
      </c>
      <c r="S122" s="73" t="s">
        <v>113</v>
      </c>
      <c r="T122" s="74" t="s">
        <v>114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9" customHeight="1">
      <c r="A123" s="31"/>
      <c r="B123" s="32"/>
      <c r="C123" s="79" t="s">
        <v>115</v>
      </c>
      <c r="D123" s="33"/>
      <c r="E123" s="33"/>
      <c r="F123" s="33"/>
      <c r="G123" s="33"/>
      <c r="H123" s="33"/>
      <c r="I123" s="33"/>
      <c r="J123" s="163">
        <f>BK123</f>
        <v>0</v>
      </c>
      <c r="K123" s="33"/>
      <c r="L123" s="36"/>
      <c r="M123" s="75"/>
      <c r="N123" s="164"/>
      <c r="O123" s="76"/>
      <c r="P123" s="165">
        <f>P124</f>
        <v>0</v>
      </c>
      <c r="Q123" s="76"/>
      <c r="R123" s="165">
        <f>R124</f>
        <v>225.018555</v>
      </c>
      <c r="S123" s="76"/>
      <c r="T123" s="166">
        <f>T124</f>
        <v>384.565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73</v>
      </c>
      <c r="AU123" s="14" t="s">
        <v>95</v>
      </c>
      <c r="BK123" s="167">
        <f>BK124</f>
        <v>0</v>
      </c>
    </row>
    <row r="124" spans="2:63" s="12" customFormat="1" ht="25.9" customHeight="1">
      <c r="B124" s="168"/>
      <c r="C124" s="169"/>
      <c r="D124" s="170" t="s">
        <v>73</v>
      </c>
      <c r="E124" s="171" t="s">
        <v>116</v>
      </c>
      <c r="F124" s="171" t="s">
        <v>117</v>
      </c>
      <c r="G124" s="169"/>
      <c r="H124" s="169"/>
      <c r="I124" s="172"/>
      <c r="J124" s="173">
        <f>BK124</f>
        <v>0</v>
      </c>
      <c r="K124" s="169"/>
      <c r="L124" s="174"/>
      <c r="M124" s="175"/>
      <c r="N124" s="176"/>
      <c r="O124" s="176"/>
      <c r="P124" s="177">
        <f>P125+P142+P154+P157+P172+P181</f>
        <v>0</v>
      </c>
      <c r="Q124" s="176"/>
      <c r="R124" s="177">
        <f>R125+R142+R154+R157+R172+R181</f>
        <v>225.018555</v>
      </c>
      <c r="S124" s="176"/>
      <c r="T124" s="178">
        <f>T125+T142+T154+T157+T172+T181</f>
        <v>384.565</v>
      </c>
      <c r="AR124" s="179" t="s">
        <v>82</v>
      </c>
      <c r="AT124" s="180" t="s">
        <v>73</v>
      </c>
      <c r="AU124" s="180" t="s">
        <v>74</v>
      </c>
      <c r="AY124" s="179" t="s">
        <v>118</v>
      </c>
      <c r="BK124" s="181">
        <f>BK125+BK142+BK154+BK157+BK172+BK181</f>
        <v>0</v>
      </c>
    </row>
    <row r="125" spans="2:63" s="12" customFormat="1" ht="22.9" customHeight="1">
      <c r="B125" s="168"/>
      <c r="C125" s="169"/>
      <c r="D125" s="170" t="s">
        <v>73</v>
      </c>
      <c r="E125" s="182" t="s">
        <v>82</v>
      </c>
      <c r="F125" s="182" t="s">
        <v>119</v>
      </c>
      <c r="G125" s="169"/>
      <c r="H125" s="169"/>
      <c r="I125" s="172"/>
      <c r="J125" s="183">
        <f>BK125</f>
        <v>0</v>
      </c>
      <c r="K125" s="169"/>
      <c r="L125" s="174"/>
      <c r="M125" s="175"/>
      <c r="N125" s="176"/>
      <c r="O125" s="176"/>
      <c r="P125" s="177">
        <f>SUM(P126:P141)</f>
        <v>0</v>
      </c>
      <c r="Q125" s="176"/>
      <c r="R125" s="177">
        <f>SUM(R126:R141)</f>
        <v>2.1645450000000004</v>
      </c>
      <c r="S125" s="176"/>
      <c r="T125" s="178">
        <f>SUM(T126:T141)</f>
        <v>383.665</v>
      </c>
      <c r="AR125" s="179" t="s">
        <v>82</v>
      </c>
      <c r="AT125" s="180" t="s">
        <v>73</v>
      </c>
      <c r="AU125" s="180" t="s">
        <v>82</v>
      </c>
      <c r="AY125" s="179" t="s">
        <v>118</v>
      </c>
      <c r="BK125" s="181">
        <f>SUM(BK126:BK141)</f>
        <v>0</v>
      </c>
    </row>
    <row r="126" spans="1:65" s="2" customFormat="1" ht="24.2" customHeight="1">
      <c r="A126" s="31"/>
      <c r="B126" s="32"/>
      <c r="C126" s="184" t="s">
        <v>82</v>
      </c>
      <c r="D126" s="184" t="s">
        <v>120</v>
      </c>
      <c r="E126" s="185" t="s">
        <v>121</v>
      </c>
      <c r="F126" s="186" t="s">
        <v>122</v>
      </c>
      <c r="G126" s="187" t="s">
        <v>123</v>
      </c>
      <c r="H126" s="188">
        <v>227</v>
      </c>
      <c r="I126" s="189"/>
      <c r="J126" s="190">
        <f aca="true" t="shared" si="0" ref="J126:J141">ROUND(I126*H126,2)</f>
        <v>0</v>
      </c>
      <c r="K126" s="191"/>
      <c r="L126" s="36"/>
      <c r="M126" s="192" t="s">
        <v>1</v>
      </c>
      <c r="N126" s="193" t="s">
        <v>39</v>
      </c>
      <c r="O126" s="68"/>
      <c r="P126" s="194">
        <f aca="true" t="shared" si="1" ref="P126:P141">O126*H126</f>
        <v>0</v>
      </c>
      <c r="Q126" s="194">
        <v>0</v>
      </c>
      <c r="R126" s="194">
        <f aca="true" t="shared" si="2" ref="R126:R141">Q126*H126</f>
        <v>0</v>
      </c>
      <c r="S126" s="194">
        <v>0.255</v>
      </c>
      <c r="T126" s="195">
        <f aca="true" t="shared" si="3" ref="T126:T141">S126*H126</f>
        <v>57.885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124</v>
      </c>
      <c r="AT126" s="196" t="s">
        <v>120</v>
      </c>
      <c r="AU126" s="196" t="s">
        <v>84</v>
      </c>
      <c r="AY126" s="14" t="s">
        <v>118</v>
      </c>
      <c r="BE126" s="197">
        <f aca="true" t="shared" si="4" ref="BE126:BE141">IF(N126="základní",J126,0)</f>
        <v>0</v>
      </c>
      <c r="BF126" s="197">
        <f aca="true" t="shared" si="5" ref="BF126:BF141">IF(N126="snížená",J126,0)</f>
        <v>0</v>
      </c>
      <c r="BG126" s="197">
        <f aca="true" t="shared" si="6" ref="BG126:BG141">IF(N126="zákl. přenesená",J126,0)</f>
        <v>0</v>
      </c>
      <c r="BH126" s="197">
        <f aca="true" t="shared" si="7" ref="BH126:BH141">IF(N126="sníž. přenesená",J126,0)</f>
        <v>0</v>
      </c>
      <c r="BI126" s="197">
        <f aca="true" t="shared" si="8" ref="BI126:BI141">IF(N126="nulová",J126,0)</f>
        <v>0</v>
      </c>
      <c r="BJ126" s="14" t="s">
        <v>82</v>
      </c>
      <c r="BK126" s="197">
        <f aca="true" t="shared" si="9" ref="BK126:BK141">ROUND(I126*H126,2)</f>
        <v>0</v>
      </c>
      <c r="BL126" s="14" t="s">
        <v>124</v>
      </c>
      <c r="BM126" s="196" t="s">
        <v>125</v>
      </c>
    </row>
    <row r="127" spans="1:65" s="2" customFormat="1" ht="24.2" customHeight="1">
      <c r="A127" s="31"/>
      <c r="B127" s="32"/>
      <c r="C127" s="184" t="s">
        <v>84</v>
      </c>
      <c r="D127" s="184" t="s">
        <v>120</v>
      </c>
      <c r="E127" s="185" t="s">
        <v>126</v>
      </c>
      <c r="F127" s="186" t="s">
        <v>127</v>
      </c>
      <c r="G127" s="187" t="s">
        <v>123</v>
      </c>
      <c r="H127" s="188">
        <v>112</v>
      </c>
      <c r="I127" s="189"/>
      <c r="J127" s="190">
        <f t="shared" si="0"/>
        <v>0</v>
      </c>
      <c r="K127" s="191"/>
      <c r="L127" s="36"/>
      <c r="M127" s="192" t="s">
        <v>1</v>
      </c>
      <c r="N127" s="193" t="s">
        <v>39</v>
      </c>
      <c r="O127" s="68"/>
      <c r="P127" s="194">
        <f t="shared" si="1"/>
        <v>0</v>
      </c>
      <c r="Q127" s="194">
        <v>0</v>
      </c>
      <c r="R127" s="194">
        <f t="shared" si="2"/>
        <v>0</v>
      </c>
      <c r="S127" s="194">
        <v>0.17</v>
      </c>
      <c r="T127" s="195">
        <f t="shared" si="3"/>
        <v>19.040000000000003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124</v>
      </c>
      <c r="AT127" s="196" t="s">
        <v>120</v>
      </c>
      <c r="AU127" s="196" t="s">
        <v>84</v>
      </c>
      <c r="AY127" s="14" t="s">
        <v>118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4" t="s">
        <v>82</v>
      </c>
      <c r="BK127" s="197">
        <f t="shared" si="9"/>
        <v>0</v>
      </c>
      <c r="BL127" s="14" t="s">
        <v>124</v>
      </c>
      <c r="BM127" s="196" t="s">
        <v>128</v>
      </c>
    </row>
    <row r="128" spans="1:65" s="2" customFormat="1" ht="24.2" customHeight="1">
      <c r="A128" s="31"/>
      <c r="B128" s="32"/>
      <c r="C128" s="184" t="s">
        <v>129</v>
      </c>
      <c r="D128" s="184" t="s">
        <v>120</v>
      </c>
      <c r="E128" s="185" t="s">
        <v>130</v>
      </c>
      <c r="F128" s="186" t="s">
        <v>131</v>
      </c>
      <c r="G128" s="187" t="s">
        <v>123</v>
      </c>
      <c r="H128" s="188">
        <v>227</v>
      </c>
      <c r="I128" s="189"/>
      <c r="J128" s="190">
        <f t="shared" si="0"/>
        <v>0</v>
      </c>
      <c r="K128" s="191"/>
      <c r="L128" s="36"/>
      <c r="M128" s="192" t="s">
        <v>1</v>
      </c>
      <c r="N128" s="193" t="s">
        <v>39</v>
      </c>
      <c r="O128" s="68"/>
      <c r="P128" s="194">
        <f t="shared" si="1"/>
        <v>0</v>
      </c>
      <c r="Q128" s="194">
        <v>0</v>
      </c>
      <c r="R128" s="194">
        <f t="shared" si="2"/>
        <v>0</v>
      </c>
      <c r="S128" s="194">
        <v>0.17</v>
      </c>
      <c r="T128" s="195">
        <f t="shared" si="3"/>
        <v>38.59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124</v>
      </c>
      <c r="AT128" s="196" t="s">
        <v>120</v>
      </c>
      <c r="AU128" s="196" t="s">
        <v>84</v>
      </c>
      <c r="AY128" s="14" t="s">
        <v>118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4" t="s">
        <v>82</v>
      </c>
      <c r="BK128" s="197">
        <f t="shared" si="9"/>
        <v>0</v>
      </c>
      <c r="BL128" s="14" t="s">
        <v>124</v>
      </c>
      <c r="BM128" s="196" t="s">
        <v>132</v>
      </c>
    </row>
    <row r="129" spans="1:65" s="2" customFormat="1" ht="24.2" customHeight="1">
      <c r="A129" s="31"/>
      <c r="B129" s="32"/>
      <c r="C129" s="184" t="s">
        <v>124</v>
      </c>
      <c r="D129" s="184" t="s">
        <v>120</v>
      </c>
      <c r="E129" s="185" t="s">
        <v>133</v>
      </c>
      <c r="F129" s="186" t="s">
        <v>134</v>
      </c>
      <c r="G129" s="187" t="s">
        <v>123</v>
      </c>
      <c r="H129" s="188">
        <v>1008</v>
      </c>
      <c r="I129" s="189"/>
      <c r="J129" s="190">
        <f t="shared" si="0"/>
        <v>0</v>
      </c>
      <c r="K129" s="191"/>
      <c r="L129" s="36"/>
      <c r="M129" s="192" t="s">
        <v>1</v>
      </c>
      <c r="N129" s="193" t="s">
        <v>39</v>
      </c>
      <c r="O129" s="68"/>
      <c r="P129" s="194">
        <f t="shared" si="1"/>
        <v>0</v>
      </c>
      <c r="Q129" s="194">
        <v>0</v>
      </c>
      <c r="R129" s="194">
        <f t="shared" si="2"/>
        <v>0</v>
      </c>
      <c r="S129" s="194">
        <v>0.17</v>
      </c>
      <c r="T129" s="195">
        <f t="shared" si="3"/>
        <v>171.36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124</v>
      </c>
      <c r="AT129" s="196" t="s">
        <v>120</v>
      </c>
      <c r="AU129" s="196" t="s">
        <v>84</v>
      </c>
      <c r="AY129" s="14" t="s">
        <v>118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4" t="s">
        <v>82</v>
      </c>
      <c r="BK129" s="197">
        <f t="shared" si="9"/>
        <v>0</v>
      </c>
      <c r="BL129" s="14" t="s">
        <v>124</v>
      </c>
      <c r="BM129" s="196" t="s">
        <v>135</v>
      </c>
    </row>
    <row r="130" spans="1:65" s="2" customFormat="1" ht="24.2" customHeight="1">
      <c r="A130" s="31"/>
      <c r="B130" s="32"/>
      <c r="C130" s="184" t="s">
        <v>136</v>
      </c>
      <c r="D130" s="184" t="s">
        <v>120</v>
      </c>
      <c r="E130" s="185" t="s">
        <v>137</v>
      </c>
      <c r="F130" s="186" t="s">
        <v>138</v>
      </c>
      <c r="G130" s="187" t="s">
        <v>123</v>
      </c>
      <c r="H130" s="188">
        <v>248</v>
      </c>
      <c r="I130" s="189"/>
      <c r="J130" s="190">
        <f t="shared" si="0"/>
        <v>0</v>
      </c>
      <c r="K130" s="191"/>
      <c r="L130" s="36"/>
      <c r="M130" s="192" t="s">
        <v>1</v>
      </c>
      <c r="N130" s="193" t="s">
        <v>39</v>
      </c>
      <c r="O130" s="68"/>
      <c r="P130" s="194">
        <f t="shared" si="1"/>
        <v>0</v>
      </c>
      <c r="Q130" s="194">
        <v>0</v>
      </c>
      <c r="R130" s="194">
        <f t="shared" si="2"/>
        <v>0</v>
      </c>
      <c r="S130" s="194">
        <v>0.22</v>
      </c>
      <c r="T130" s="195">
        <f t="shared" si="3"/>
        <v>54.56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124</v>
      </c>
      <c r="AT130" s="196" t="s">
        <v>120</v>
      </c>
      <c r="AU130" s="196" t="s">
        <v>84</v>
      </c>
      <c r="AY130" s="14" t="s">
        <v>118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82</v>
      </c>
      <c r="BK130" s="197">
        <f t="shared" si="9"/>
        <v>0</v>
      </c>
      <c r="BL130" s="14" t="s">
        <v>124</v>
      </c>
      <c r="BM130" s="196" t="s">
        <v>139</v>
      </c>
    </row>
    <row r="131" spans="1:65" s="2" customFormat="1" ht="16.5" customHeight="1">
      <c r="A131" s="31"/>
      <c r="B131" s="32"/>
      <c r="C131" s="184" t="s">
        <v>140</v>
      </c>
      <c r="D131" s="184" t="s">
        <v>120</v>
      </c>
      <c r="E131" s="185" t="s">
        <v>141</v>
      </c>
      <c r="F131" s="186" t="s">
        <v>142</v>
      </c>
      <c r="G131" s="187" t="s">
        <v>143</v>
      </c>
      <c r="H131" s="188">
        <v>206</v>
      </c>
      <c r="I131" s="189"/>
      <c r="J131" s="190">
        <f t="shared" si="0"/>
        <v>0</v>
      </c>
      <c r="K131" s="191"/>
      <c r="L131" s="36"/>
      <c r="M131" s="192" t="s">
        <v>1</v>
      </c>
      <c r="N131" s="193" t="s">
        <v>39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0.205</v>
      </c>
      <c r="T131" s="195">
        <f t="shared" si="3"/>
        <v>42.23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124</v>
      </c>
      <c r="AT131" s="196" t="s">
        <v>120</v>
      </c>
      <c r="AU131" s="196" t="s">
        <v>84</v>
      </c>
      <c r="AY131" s="14" t="s">
        <v>118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82</v>
      </c>
      <c r="BK131" s="197">
        <f t="shared" si="9"/>
        <v>0</v>
      </c>
      <c r="BL131" s="14" t="s">
        <v>124</v>
      </c>
      <c r="BM131" s="196" t="s">
        <v>144</v>
      </c>
    </row>
    <row r="132" spans="1:65" s="2" customFormat="1" ht="33" customHeight="1">
      <c r="A132" s="31"/>
      <c r="B132" s="32"/>
      <c r="C132" s="184" t="s">
        <v>145</v>
      </c>
      <c r="D132" s="184" t="s">
        <v>120</v>
      </c>
      <c r="E132" s="185" t="s">
        <v>146</v>
      </c>
      <c r="F132" s="186" t="s">
        <v>147</v>
      </c>
      <c r="G132" s="187" t="s">
        <v>123</v>
      </c>
      <c r="H132" s="188">
        <v>103</v>
      </c>
      <c r="I132" s="189"/>
      <c r="J132" s="190">
        <f t="shared" si="0"/>
        <v>0</v>
      </c>
      <c r="K132" s="191"/>
      <c r="L132" s="36"/>
      <c r="M132" s="192" t="s">
        <v>1</v>
      </c>
      <c r="N132" s="193" t="s">
        <v>39</v>
      </c>
      <c r="O132" s="68"/>
      <c r="P132" s="194">
        <f t="shared" si="1"/>
        <v>0</v>
      </c>
      <c r="Q132" s="194">
        <v>0</v>
      </c>
      <c r="R132" s="194">
        <f t="shared" si="2"/>
        <v>0</v>
      </c>
      <c r="S132" s="194">
        <v>0</v>
      </c>
      <c r="T132" s="19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124</v>
      </c>
      <c r="AT132" s="196" t="s">
        <v>120</v>
      </c>
      <c r="AU132" s="196" t="s">
        <v>84</v>
      </c>
      <c r="AY132" s="14" t="s">
        <v>118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4" t="s">
        <v>82</v>
      </c>
      <c r="BK132" s="197">
        <f t="shared" si="9"/>
        <v>0</v>
      </c>
      <c r="BL132" s="14" t="s">
        <v>124</v>
      </c>
      <c r="BM132" s="196" t="s">
        <v>148</v>
      </c>
    </row>
    <row r="133" spans="1:65" s="2" customFormat="1" ht="24.2" customHeight="1">
      <c r="A133" s="31"/>
      <c r="B133" s="32"/>
      <c r="C133" s="184" t="s">
        <v>149</v>
      </c>
      <c r="D133" s="184" t="s">
        <v>120</v>
      </c>
      <c r="E133" s="185" t="s">
        <v>150</v>
      </c>
      <c r="F133" s="186" t="s">
        <v>151</v>
      </c>
      <c r="G133" s="187" t="s">
        <v>123</v>
      </c>
      <c r="H133" s="188">
        <v>103</v>
      </c>
      <c r="I133" s="189"/>
      <c r="J133" s="190">
        <f t="shared" si="0"/>
        <v>0</v>
      </c>
      <c r="K133" s="191"/>
      <c r="L133" s="36"/>
      <c r="M133" s="192" t="s">
        <v>1</v>
      </c>
      <c r="N133" s="193" t="s">
        <v>39</v>
      </c>
      <c r="O133" s="68"/>
      <c r="P133" s="194">
        <f t="shared" si="1"/>
        <v>0</v>
      </c>
      <c r="Q133" s="194">
        <v>0</v>
      </c>
      <c r="R133" s="194">
        <f t="shared" si="2"/>
        <v>0</v>
      </c>
      <c r="S133" s="194">
        <v>0</v>
      </c>
      <c r="T133" s="19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124</v>
      </c>
      <c r="AT133" s="196" t="s">
        <v>120</v>
      </c>
      <c r="AU133" s="196" t="s">
        <v>84</v>
      </c>
      <c r="AY133" s="14" t="s">
        <v>118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4" t="s">
        <v>82</v>
      </c>
      <c r="BK133" s="197">
        <f t="shared" si="9"/>
        <v>0</v>
      </c>
      <c r="BL133" s="14" t="s">
        <v>124</v>
      </c>
      <c r="BM133" s="196" t="s">
        <v>152</v>
      </c>
    </row>
    <row r="134" spans="1:65" s="2" customFormat="1" ht="16.5" customHeight="1">
      <c r="A134" s="31"/>
      <c r="B134" s="32"/>
      <c r="C134" s="198" t="s">
        <v>153</v>
      </c>
      <c r="D134" s="198" t="s">
        <v>154</v>
      </c>
      <c r="E134" s="199" t="s">
        <v>155</v>
      </c>
      <c r="F134" s="200" t="s">
        <v>156</v>
      </c>
      <c r="G134" s="201" t="s">
        <v>157</v>
      </c>
      <c r="H134" s="202">
        <v>10.3</v>
      </c>
      <c r="I134" s="203"/>
      <c r="J134" s="204">
        <f t="shared" si="0"/>
        <v>0</v>
      </c>
      <c r="K134" s="205"/>
      <c r="L134" s="206"/>
      <c r="M134" s="207" t="s">
        <v>1</v>
      </c>
      <c r="N134" s="208" t="s">
        <v>39</v>
      </c>
      <c r="O134" s="68"/>
      <c r="P134" s="194">
        <f t="shared" si="1"/>
        <v>0</v>
      </c>
      <c r="Q134" s="194">
        <v>0.21</v>
      </c>
      <c r="R134" s="194">
        <f t="shared" si="2"/>
        <v>2.1630000000000003</v>
      </c>
      <c r="S134" s="194">
        <v>0</v>
      </c>
      <c r="T134" s="19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149</v>
      </c>
      <c r="AT134" s="196" t="s">
        <v>154</v>
      </c>
      <c r="AU134" s="196" t="s">
        <v>84</v>
      </c>
      <c r="AY134" s="14" t="s">
        <v>118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82</v>
      </c>
      <c r="BK134" s="197">
        <f t="shared" si="9"/>
        <v>0</v>
      </c>
      <c r="BL134" s="14" t="s">
        <v>124</v>
      </c>
      <c r="BM134" s="196" t="s">
        <v>158</v>
      </c>
    </row>
    <row r="135" spans="1:65" s="2" customFormat="1" ht="24.2" customHeight="1">
      <c r="A135" s="31"/>
      <c r="B135" s="32"/>
      <c r="C135" s="184" t="s">
        <v>159</v>
      </c>
      <c r="D135" s="184" t="s">
        <v>120</v>
      </c>
      <c r="E135" s="185" t="s">
        <v>160</v>
      </c>
      <c r="F135" s="186" t="s">
        <v>161</v>
      </c>
      <c r="G135" s="187" t="s">
        <v>123</v>
      </c>
      <c r="H135" s="188">
        <v>103</v>
      </c>
      <c r="I135" s="189"/>
      <c r="J135" s="190">
        <f t="shared" si="0"/>
        <v>0</v>
      </c>
      <c r="K135" s="191"/>
      <c r="L135" s="36"/>
      <c r="M135" s="192" t="s">
        <v>1</v>
      </c>
      <c r="N135" s="193" t="s">
        <v>39</v>
      </c>
      <c r="O135" s="68"/>
      <c r="P135" s="194">
        <f t="shared" si="1"/>
        <v>0</v>
      </c>
      <c r="Q135" s="194">
        <v>0</v>
      </c>
      <c r="R135" s="194">
        <f t="shared" si="2"/>
        <v>0</v>
      </c>
      <c r="S135" s="194">
        <v>0</v>
      </c>
      <c r="T135" s="19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124</v>
      </c>
      <c r="AT135" s="196" t="s">
        <v>120</v>
      </c>
      <c r="AU135" s="196" t="s">
        <v>84</v>
      </c>
      <c r="AY135" s="14" t="s">
        <v>118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82</v>
      </c>
      <c r="BK135" s="197">
        <f t="shared" si="9"/>
        <v>0</v>
      </c>
      <c r="BL135" s="14" t="s">
        <v>124</v>
      </c>
      <c r="BM135" s="196" t="s">
        <v>162</v>
      </c>
    </row>
    <row r="136" spans="1:65" s="2" customFormat="1" ht="16.5" customHeight="1">
      <c r="A136" s="31"/>
      <c r="B136" s="32"/>
      <c r="C136" s="198" t="s">
        <v>163</v>
      </c>
      <c r="D136" s="198" t="s">
        <v>154</v>
      </c>
      <c r="E136" s="199" t="s">
        <v>164</v>
      </c>
      <c r="F136" s="200" t="s">
        <v>165</v>
      </c>
      <c r="G136" s="201" t="s">
        <v>166</v>
      </c>
      <c r="H136" s="202">
        <v>1.545</v>
      </c>
      <c r="I136" s="203"/>
      <c r="J136" s="204">
        <f t="shared" si="0"/>
        <v>0</v>
      </c>
      <c r="K136" s="205"/>
      <c r="L136" s="206"/>
      <c r="M136" s="207" t="s">
        <v>1</v>
      </c>
      <c r="N136" s="208" t="s">
        <v>39</v>
      </c>
      <c r="O136" s="68"/>
      <c r="P136" s="194">
        <f t="shared" si="1"/>
        <v>0</v>
      </c>
      <c r="Q136" s="194">
        <v>0.001</v>
      </c>
      <c r="R136" s="194">
        <f t="shared" si="2"/>
        <v>0.001545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149</v>
      </c>
      <c r="AT136" s="196" t="s">
        <v>154</v>
      </c>
      <c r="AU136" s="196" t="s">
        <v>84</v>
      </c>
      <c r="AY136" s="14" t="s">
        <v>118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82</v>
      </c>
      <c r="BK136" s="197">
        <f t="shared" si="9"/>
        <v>0</v>
      </c>
      <c r="BL136" s="14" t="s">
        <v>124</v>
      </c>
      <c r="BM136" s="196" t="s">
        <v>167</v>
      </c>
    </row>
    <row r="137" spans="1:65" s="2" customFormat="1" ht="24.2" customHeight="1">
      <c r="A137" s="31"/>
      <c r="B137" s="32"/>
      <c r="C137" s="184" t="s">
        <v>168</v>
      </c>
      <c r="D137" s="184" t="s">
        <v>120</v>
      </c>
      <c r="E137" s="185" t="s">
        <v>169</v>
      </c>
      <c r="F137" s="186" t="s">
        <v>170</v>
      </c>
      <c r="G137" s="187" t="s">
        <v>123</v>
      </c>
      <c r="H137" s="188">
        <v>1120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39</v>
      </c>
      <c r="O137" s="68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124</v>
      </c>
      <c r="AT137" s="196" t="s">
        <v>120</v>
      </c>
      <c r="AU137" s="196" t="s">
        <v>84</v>
      </c>
      <c r="AY137" s="14" t="s">
        <v>118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82</v>
      </c>
      <c r="BK137" s="197">
        <f t="shared" si="9"/>
        <v>0</v>
      </c>
      <c r="BL137" s="14" t="s">
        <v>124</v>
      </c>
      <c r="BM137" s="196" t="s">
        <v>171</v>
      </c>
    </row>
    <row r="138" spans="1:65" s="2" customFormat="1" ht="21.75" customHeight="1">
      <c r="A138" s="31"/>
      <c r="B138" s="32"/>
      <c r="C138" s="184" t="s">
        <v>172</v>
      </c>
      <c r="D138" s="184" t="s">
        <v>120</v>
      </c>
      <c r="E138" s="185" t="s">
        <v>173</v>
      </c>
      <c r="F138" s="186" t="s">
        <v>174</v>
      </c>
      <c r="G138" s="187" t="s">
        <v>123</v>
      </c>
      <c r="H138" s="188">
        <v>103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39</v>
      </c>
      <c r="O138" s="68"/>
      <c r="P138" s="194">
        <f t="shared" si="1"/>
        <v>0</v>
      </c>
      <c r="Q138" s="194">
        <v>0</v>
      </c>
      <c r="R138" s="194">
        <f t="shared" si="2"/>
        <v>0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124</v>
      </c>
      <c r="AT138" s="196" t="s">
        <v>120</v>
      </c>
      <c r="AU138" s="196" t="s">
        <v>84</v>
      </c>
      <c r="AY138" s="14" t="s">
        <v>118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82</v>
      </c>
      <c r="BK138" s="197">
        <f t="shared" si="9"/>
        <v>0</v>
      </c>
      <c r="BL138" s="14" t="s">
        <v>124</v>
      </c>
      <c r="BM138" s="196" t="s">
        <v>175</v>
      </c>
    </row>
    <row r="139" spans="1:65" s="2" customFormat="1" ht="16.5" customHeight="1">
      <c r="A139" s="31"/>
      <c r="B139" s="32"/>
      <c r="C139" s="184" t="s">
        <v>176</v>
      </c>
      <c r="D139" s="184" t="s">
        <v>120</v>
      </c>
      <c r="E139" s="185" t="s">
        <v>177</v>
      </c>
      <c r="F139" s="186" t="s">
        <v>178</v>
      </c>
      <c r="G139" s="187" t="s">
        <v>157</v>
      </c>
      <c r="H139" s="188">
        <v>15</v>
      </c>
      <c r="I139" s="189"/>
      <c r="J139" s="190">
        <f t="shared" si="0"/>
        <v>0</v>
      </c>
      <c r="K139" s="191"/>
      <c r="L139" s="36"/>
      <c r="M139" s="192" t="s">
        <v>1</v>
      </c>
      <c r="N139" s="193" t="s">
        <v>39</v>
      </c>
      <c r="O139" s="68"/>
      <c r="P139" s="194">
        <f t="shared" si="1"/>
        <v>0</v>
      </c>
      <c r="Q139" s="194">
        <v>0</v>
      </c>
      <c r="R139" s="194">
        <f t="shared" si="2"/>
        <v>0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124</v>
      </c>
      <c r="AT139" s="196" t="s">
        <v>120</v>
      </c>
      <c r="AU139" s="196" t="s">
        <v>84</v>
      </c>
      <c r="AY139" s="14" t="s">
        <v>118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82</v>
      </c>
      <c r="BK139" s="197">
        <f t="shared" si="9"/>
        <v>0</v>
      </c>
      <c r="BL139" s="14" t="s">
        <v>124</v>
      </c>
      <c r="BM139" s="196" t="s">
        <v>179</v>
      </c>
    </row>
    <row r="140" spans="1:65" s="2" customFormat="1" ht="21.75" customHeight="1">
      <c r="A140" s="31"/>
      <c r="B140" s="32"/>
      <c r="C140" s="184" t="s">
        <v>8</v>
      </c>
      <c r="D140" s="184" t="s">
        <v>120</v>
      </c>
      <c r="E140" s="185" t="s">
        <v>180</v>
      </c>
      <c r="F140" s="186" t="s">
        <v>181</v>
      </c>
      <c r="G140" s="187" t="s">
        <v>157</v>
      </c>
      <c r="H140" s="188">
        <v>15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39</v>
      </c>
      <c r="O140" s="68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124</v>
      </c>
      <c r="AT140" s="196" t="s">
        <v>120</v>
      </c>
      <c r="AU140" s="196" t="s">
        <v>84</v>
      </c>
      <c r="AY140" s="14" t="s">
        <v>118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82</v>
      </c>
      <c r="BK140" s="197">
        <f t="shared" si="9"/>
        <v>0</v>
      </c>
      <c r="BL140" s="14" t="s">
        <v>124</v>
      </c>
      <c r="BM140" s="196" t="s">
        <v>182</v>
      </c>
    </row>
    <row r="141" spans="1:65" s="2" customFormat="1" ht="24.2" customHeight="1">
      <c r="A141" s="31"/>
      <c r="B141" s="32"/>
      <c r="C141" s="184" t="s">
        <v>183</v>
      </c>
      <c r="D141" s="184" t="s">
        <v>120</v>
      </c>
      <c r="E141" s="185" t="s">
        <v>184</v>
      </c>
      <c r="F141" s="186" t="s">
        <v>185</v>
      </c>
      <c r="G141" s="187" t="s">
        <v>157</v>
      </c>
      <c r="H141" s="188">
        <v>45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39</v>
      </c>
      <c r="O141" s="68"/>
      <c r="P141" s="194">
        <f t="shared" si="1"/>
        <v>0</v>
      </c>
      <c r="Q141" s="194">
        <v>0</v>
      </c>
      <c r="R141" s="194">
        <f t="shared" si="2"/>
        <v>0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124</v>
      </c>
      <c r="AT141" s="196" t="s">
        <v>120</v>
      </c>
      <c r="AU141" s="196" t="s">
        <v>84</v>
      </c>
      <c r="AY141" s="14" t="s">
        <v>118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82</v>
      </c>
      <c r="BK141" s="197">
        <f t="shared" si="9"/>
        <v>0</v>
      </c>
      <c r="BL141" s="14" t="s">
        <v>124</v>
      </c>
      <c r="BM141" s="196" t="s">
        <v>186</v>
      </c>
    </row>
    <row r="142" spans="2:63" s="12" customFormat="1" ht="22.9" customHeight="1">
      <c r="B142" s="168"/>
      <c r="C142" s="169"/>
      <c r="D142" s="170" t="s">
        <v>73</v>
      </c>
      <c r="E142" s="182" t="s">
        <v>136</v>
      </c>
      <c r="F142" s="182" t="s">
        <v>187</v>
      </c>
      <c r="G142" s="169"/>
      <c r="H142" s="169"/>
      <c r="I142" s="172"/>
      <c r="J142" s="183">
        <f>BK142</f>
        <v>0</v>
      </c>
      <c r="K142" s="169"/>
      <c r="L142" s="174"/>
      <c r="M142" s="175"/>
      <c r="N142" s="176"/>
      <c r="O142" s="176"/>
      <c r="P142" s="177">
        <f>SUM(P143:P153)</f>
        <v>0</v>
      </c>
      <c r="Q142" s="176"/>
      <c r="R142" s="177">
        <f>SUM(R143:R153)</f>
        <v>137.08811</v>
      </c>
      <c r="S142" s="176"/>
      <c r="T142" s="178">
        <f>SUM(T143:T153)</f>
        <v>0</v>
      </c>
      <c r="AR142" s="179" t="s">
        <v>82</v>
      </c>
      <c r="AT142" s="180" t="s">
        <v>73</v>
      </c>
      <c r="AU142" s="180" t="s">
        <v>82</v>
      </c>
      <c r="AY142" s="179" t="s">
        <v>118</v>
      </c>
      <c r="BK142" s="181">
        <f>SUM(BK143:BK153)</f>
        <v>0</v>
      </c>
    </row>
    <row r="143" spans="1:65" s="2" customFormat="1" ht="16.5" customHeight="1">
      <c r="A143" s="31"/>
      <c r="B143" s="32"/>
      <c r="C143" s="184" t="s">
        <v>188</v>
      </c>
      <c r="D143" s="184" t="s">
        <v>120</v>
      </c>
      <c r="E143" s="185" t="s">
        <v>189</v>
      </c>
      <c r="F143" s="186" t="s">
        <v>190</v>
      </c>
      <c r="G143" s="187" t="s">
        <v>123</v>
      </c>
      <c r="H143" s="188">
        <v>204</v>
      </c>
      <c r="I143" s="189"/>
      <c r="J143" s="190">
        <f aca="true" t="shared" si="10" ref="J143:J153">ROUND(I143*H143,2)</f>
        <v>0</v>
      </c>
      <c r="K143" s="191"/>
      <c r="L143" s="36"/>
      <c r="M143" s="192" t="s">
        <v>1</v>
      </c>
      <c r="N143" s="193" t="s">
        <v>39</v>
      </c>
      <c r="O143" s="68"/>
      <c r="P143" s="194">
        <f aca="true" t="shared" si="11" ref="P143:P153">O143*H143</f>
        <v>0</v>
      </c>
      <c r="Q143" s="194">
        <v>0</v>
      </c>
      <c r="R143" s="194">
        <f aca="true" t="shared" si="12" ref="R143:R153">Q143*H143</f>
        <v>0</v>
      </c>
      <c r="S143" s="194">
        <v>0</v>
      </c>
      <c r="T143" s="195">
        <f aca="true" t="shared" si="13" ref="T143:T153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124</v>
      </c>
      <c r="AT143" s="196" t="s">
        <v>120</v>
      </c>
      <c r="AU143" s="196" t="s">
        <v>84</v>
      </c>
      <c r="AY143" s="14" t="s">
        <v>118</v>
      </c>
      <c r="BE143" s="197">
        <f aca="true" t="shared" si="14" ref="BE143:BE153">IF(N143="základní",J143,0)</f>
        <v>0</v>
      </c>
      <c r="BF143" s="197">
        <f aca="true" t="shared" si="15" ref="BF143:BF153">IF(N143="snížená",J143,0)</f>
        <v>0</v>
      </c>
      <c r="BG143" s="197">
        <f aca="true" t="shared" si="16" ref="BG143:BG153">IF(N143="zákl. přenesená",J143,0)</f>
        <v>0</v>
      </c>
      <c r="BH143" s="197">
        <f aca="true" t="shared" si="17" ref="BH143:BH153">IF(N143="sníž. přenesená",J143,0)</f>
        <v>0</v>
      </c>
      <c r="BI143" s="197">
        <f aca="true" t="shared" si="18" ref="BI143:BI153">IF(N143="nulová",J143,0)</f>
        <v>0</v>
      </c>
      <c r="BJ143" s="14" t="s">
        <v>82</v>
      </c>
      <c r="BK143" s="197">
        <f aca="true" t="shared" si="19" ref="BK143:BK153">ROUND(I143*H143,2)</f>
        <v>0</v>
      </c>
      <c r="BL143" s="14" t="s">
        <v>124</v>
      </c>
      <c r="BM143" s="196" t="s">
        <v>191</v>
      </c>
    </row>
    <row r="144" spans="1:65" s="2" customFormat="1" ht="16.5" customHeight="1">
      <c r="A144" s="31"/>
      <c r="B144" s="32"/>
      <c r="C144" s="184" t="s">
        <v>192</v>
      </c>
      <c r="D144" s="184" t="s">
        <v>120</v>
      </c>
      <c r="E144" s="185" t="s">
        <v>193</v>
      </c>
      <c r="F144" s="186" t="s">
        <v>194</v>
      </c>
      <c r="G144" s="187" t="s">
        <v>123</v>
      </c>
      <c r="H144" s="188">
        <v>43</v>
      </c>
      <c r="I144" s="189"/>
      <c r="J144" s="190">
        <f t="shared" si="10"/>
        <v>0</v>
      </c>
      <c r="K144" s="191"/>
      <c r="L144" s="36"/>
      <c r="M144" s="192" t="s">
        <v>1</v>
      </c>
      <c r="N144" s="193" t="s">
        <v>39</v>
      </c>
      <c r="O144" s="68"/>
      <c r="P144" s="194">
        <f t="shared" si="11"/>
        <v>0</v>
      </c>
      <c r="Q144" s="194">
        <v>0</v>
      </c>
      <c r="R144" s="194">
        <f t="shared" si="12"/>
        <v>0</v>
      </c>
      <c r="S144" s="194">
        <v>0</v>
      </c>
      <c r="T144" s="195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124</v>
      </c>
      <c r="AT144" s="196" t="s">
        <v>120</v>
      </c>
      <c r="AU144" s="196" t="s">
        <v>84</v>
      </c>
      <c r="AY144" s="14" t="s">
        <v>118</v>
      </c>
      <c r="BE144" s="197">
        <f t="shared" si="14"/>
        <v>0</v>
      </c>
      <c r="BF144" s="197">
        <f t="shared" si="15"/>
        <v>0</v>
      </c>
      <c r="BG144" s="197">
        <f t="shared" si="16"/>
        <v>0</v>
      </c>
      <c r="BH144" s="197">
        <f t="shared" si="17"/>
        <v>0</v>
      </c>
      <c r="BI144" s="197">
        <f t="shared" si="18"/>
        <v>0</v>
      </c>
      <c r="BJ144" s="14" t="s">
        <v>82</v>
      </c>
      <c r="BK144" s="197">
        <f t="shared" si="19"/>
        <v>0</v>
      </c>
      <c r="BL144" s="14" t="s">
        <v>124</v>
      </c>
      <c r="BM144" s="196" t="s">
        <v>195</v>
      </c>
    </row>
    <row r="145" spans="1:65" s="2" customFormat="1" ht="33" customHeight="1">
      <c r="A145" s="31"/>
      <c r="B145" s="32"/>
      <c r="C145" s="184" t="s">
        <v>196</v>
      </c>
      <c r="D145" s="184" t="s">
        <v>120</v>
      </c>
      <c r="E145" s="185" t="s">
        <v>197</v>
      </c>
      <c r="F145" s="186" t="s">
        <v>198</v>
      </c>
      <c r="G145" s="187" t="s">
        <v>123</v>
      </c>
      <c r="H145" s="188">
        <v>873</v>
      </c>
      <c r="I145" s="189"/>
      <c r="J145" s="190">
        <f t="shared" si="10"/>
        <v>0</v>
      </c>
      <c r="K145" s="191"/>
      <c r="L145" s="36"/>
      <c r="M145" s="192" t="s">
        <v>1</v>
      </c>
      <c r="N145" s="193" t="s">
        <v>39</v>
      </c>
      <c r="O145" s="68"/>
      <c r="P145" s="194">
        <f t="shared" si="11"/>
        <v>0</v>
      </c>
      <c r="Q145" s="194">
        <v>0</v>
      </c>
      <c r="R145" s="194">
        <f t="shared" si="12"/>
        <v>0</v>
      </c>
      <c r="S145" s="194">
        <v>0</v>
      </c>
      <c r="T145" s="195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124</v>
      </c>
      <c r="AT145" s="196" t="s">
        <v>120</v>
      </c>
      <c r="AU145" s="196" t="s">
        <v>84</v>
      </c>
      <c r="AY145" s="14" t="s">
        <v>118</v>
      </c>
      <c r="BE145" s="197">
        <f t="shared" si="14"/>
        <v>0</v>
      </c>
      <c r="BF145" s="197">
        <f t="shared" si="15"/>
        <v>0</v>
      </c>
      <c r="BG145" s="197">
        <f t="shared" si="16"/>
        <v>0</v>
      </c>
      <c r="BH145" s="197">
        <f t="shared" si="17"/>
        <v>0</v>
      </c>
      <c r="BI145" s="197">
        <f t="shared" si="18"/>
        <v>0</v>
      </c>
      <c r="BJ145" s="14" t="s">
        <v>82</v>
      </c>
      <c r="BK145" s="197">
        <f t="shared" si="19"/>
        <v>0</v>
      </c>
      <c r="BL145" s="14" t="s">
        <v>124</v>
      </c>
      <c r="BM145" s="196" t="s">
        <v>199</v>
      </c>
    </row>
    <row r="146" spans="1:65" s="2" customFormat="1" ht="33" customHeight="1">
      <c r="A146" s="31"/>
      <c r="B146" s="32"/>
      <c r="C146" s="184" t="s">
        <v>200</v>
      </c>
      <c r="D146" s="184" t="s">
        <v>120</v>
      </c>
      <c r="E146" s="185" t="s">
        <v>201</v>
      </c>
      <c r="F146" s="186" t="s">
        <v>202</v>
      </c>
      <c r="G146" s="187" t="s">
        <v>123</v>
      </c>
      <c r="H146" s="188">
        <v>873</v>
      </c>
      <c r="I146" s="189"/>
      <c r="J146" s="190">
        <f t="shared" si="10"/>
        <v>0</v>
      </c>
      <c r="K146" s="191"/>
      <c r="L146" s="36"/>
      <c r="M146" s="192" t="s">
        <v>1</v>
      </c>
      <c r="N146" s="193" t="s">
        <v>39</v>
      </c>
      <c r="O146" s="68"/>
      <c r="P146" s="194">
        <f t="shared" si="11"/>
        <v>0</v>
      </c>
      <c r="Q146" s="194">
        <v>0.09848</v>
      </c>
      <c r="R146" s="194">
        <f t="shared" si="12"/>
        <v>85.97304</v>
      </c>
      <c r="S146" s="194">
        <v>0</v>
      </c>
      <c r="T146" s="195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124</v>
      </c>
      <c r="AT146" s="196" t="s">
        <v>120</v>
      </c>
      <c r="AU146" s="196" t="s">
        <v>84</v>
      </c>
      <c r="AY146" s="14" t="s">
        <v>118</v>
      </c>
      <c r="BE146" s="197">
        <f t="shared" si="14"/>
        <v>0</v>
      </c>
      <c r="BF146" s="197">
        <f t="shared" si="15"/>
        <v>0</v>
      </c>
      <c r="BG146" s="197">
        <f t="shared" si="16"/>
        <v>0</v>
      </c>
      <c r="BH146" s="197">
        <f t="shared" si="17"/>
        <v>0</v>
      </c>
      <c r="BI146" s="197">
        <f t="shared" si="18"/>
        <v>0</v>
      </c>
      <c r="BJ146" s="14" t="s">
        <v>82</v>
      </c>
      <c r="BK146" s="197">
        <f t="shared" si="19"/>
        <v>0</v>
      </c>
      <c r="BL146" s="14" t="s">
        <v>124</v>
      </c>
      <c r="BM146" s="196" t="s">
        <v>203</v>
      </c>
    </row>
    <row r="147" spans="1:65" s="2" customFormat="1" ht="24.2" customHeight="1">
      <c r="A147" s="31"/>
      <c r="B147" s="32"/>
      <c r="C147" s="184" t="s">
        <v>7</v>
      </c>
      <c r="D147" s="184" t="s">
        <v>120</v>
      </c>
      <c r="E147" s="185" t="s">
        <v>204</v>
      </c>
      <c r="F147" s="186" t="s">
        <v>205</v>
      </c>
      <c r="G147" s="187" t="s">
        <v>123</v>
      </c>
      <c r="H147" s="188">
        <v>873</v>
      </c>
      <c r="I147" s="189"/>
      <c r="J147" s="190">
        <f t="shared" si="10"/>
        <v>0</v>
      </c>
      <c r="K147" s="191"/>
      <c r="L147" s="36"/>
      <c r="M147" s="192" t="s">
        <v>1</v>
      </c>
      <c r="N147" s="193" t="s">
        <v>39</v>
      </c>
      <c r="O147" s="68"/>
      <c r="P147" s="194">
        <f t="shared" si="11"/>
        <v>0</v>
      </c>
      <c r="Q147" s="194">
        <v>0</v>
      </c>
      <c r="R147" s="194">
        <f t="shared" si="12"/>
        <v>0</v>
      </c>
      <c r="S147" s="194">
        <v>0</v>
      </c>
      <c r="T147" s="195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124</v>
      </c>
      <c r="AT147" s="196" t="s">
        <v>120</v>
      </c>
      <c r="AU147" s="196" t="s">
        <v>84</v>
      </c>
      <c r="AY147" s="14" t="s">
        <v>118</v>
      </c>
      <c r="BE147" s="197">
        <f t="shared" si="14"/>
        <v>0</v>
      </c>
      <c r="BF147" s="197">
        <f t="shared" si="15"/>
        <v>0</v>
      </c>
      <c r="BG147" s="197">
        <f t="shared" si="16"/>
        <v>0</v>
      </c>
      <c r="BH147" s="197">
        <f t="shared" si="17"/>
        <v>0</v>
      </c>
      <c r="BI147" s="197">
        <f t="shared" si="18"/>
        <v>0</v>
      </c>
      <c r="BJ147" s="14" t="s">
        <v>82</v>
      </c>
      <c r="BK147" s="197">
        <f t="shared" si="19"/>
        <v>0</v>
      </c>
      <c r="BL147" s="14" t="s">
        <v>124</v>
      </c>
      <c r="BM147" s="196" t="s">
        <v>206</v>
      </c>
    </row>
    <row r="148" spans="1:65" s="2" customFormat="1" ht="21.75" customHeight="1">
      <c r="A148" s="31"/>
      <c r="B148" s="32"/>
      <c r="C148" s="184" t="s">
        <v>207</v>
      </c>
      <c r="D148" s="184" t="s">
        <v>120</v>
      </c>
      <c r="E148" s="185" t="s">
        <v>208</v>
      </c>
      <c r="F148" s="186" t="s">
        <v>209</v>
      </c>
      <c r="G148" s="187" t="s">
        <v>123</v>
      </c>
      <c r="H148" s="188">
        <v>873</v>
      </c>
      <c r="I148" s="189"/>
      <c r="J148" s="190">
        <f t="shared" si="10"/>
        <v>0</v>
      </c>
      <c r="K148" s="191"/>
      <c r="L148" s="36"/>
      <c r="M148" s="192" t="s">
        <v>1</v>
      </c>
      <c r="N148" s="193" t="s">
        <v>39</v>
      </c>
      <c r="O148" s="68"/>
      <c r="P148" s="194">
        <f t="shared" si="11"/>
        <v>0</v>
      </c>
      <c r="Q148" s="194">
        <v>0</v>
      </c>
      <c r="R148" s="194">
        <f t="shared" si="12"/>
        <v>0</v>
      </c>
      <c r="S148" s="194">
        <v>0</v>
      </c>
      <c r="T148" s="195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124</v>
      </c>
      <c r="AT148" s="196" t="s">
        <v>120</v>
      </c>
      <c r="AU148" s="196" t="s">
        <v>84</v>
      </c>
      <c r="AY148" s="14" t="s">
        <v>118</v>
      </c>
      <c r="BE148" s="197">
        <f t="shared" si="14"/>
        <v>0</v>
      </c>
      <c r="BF148" s="197">
        <f t="shared" si="15"/>
        <v>0</v>
      </c>
      <c r="BG148" s="197">
        <f t="shared" si="16"/>
        <v>0</v>
      </c>
      <c r="BH148" s="197">
        <f t="shared" si="17"/>
        <v>0</v>
      </c>
      <c r="BI148" s="197">
        <f t="shared" si="18"/>
        <v>0</v>
      </c>
      <c r="BJ148" s="14" t="s">
        <v>82</v>
      </c>
      <c r="BK148" s="197">
        <f t="shared" si="19"/>
        <v>0</v>
      </c>
      <c r="BL148" s="14" t="s">
        <v>124</v>
      </c>
      <c r="BM148" s="196" t="s">
        <v>210</v>
      </c>
    </row>
    <row r="149" spans="1:65" s="2" customFormat="1" ht="33" customHeight="1">
      <c r="A149" s="31"/>
      <c r="B149" s="32"/>
      <c r="C149" s="184" t="s">
        <v>211</v>
      </c>
      <c r="D149" s="184" t="s">
        <v>120</v>
      </c>
      <c r="E149" s="185" t="s">
        <v>212</v>
      </c>
      <c r="F149" s="186" t="s">
        <v>213</v>
      </c>
      <c r="G149" s="187" t="s">
        <v>123</v>
      </c>
      <c r="H149" s="188">
        <v>873</v>
      </c>
      <c r="I149" s="189"/>
      <c r="J149" s="190">
        <f t="shared" si="10"/>
        <v>0</v>
      </c>
      <c r="K149" s="191"/>
      <c r="L149" s="36"/>
      <c r="M149" s="192" t="s">
        <v>1</v>
      </c>
      <c r="N149" s="193" t="s">
        <v>39</v>
      </c>
      <c r="O149" s="68"/>
      <c r="P149" s="194">
        <f t="shared" si="11"/>
        <v>0</v>
      </c>
      <c r="Q149" s="194">
        <v>0</v>
      </c>
      <c r="R149" s="194">
        <f t="shared" si="12"/>
        <v>0</v>
      </c>
      <c r="S149" s="194">
        <v>0</v>
      </c>
      <c r="T149" s="195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124</v>
      </c>
      <c r="AT149" s="196" t="s">
        <v>120</v>
      </c>
      <c r="AU149" s="196" t="s">
        <v>84</v>
      </c>
      <c r="AY149" s="14" t="s">
        <v>118</v>
      </c>
      <c r="BE149" s="197">
        <f t="shared" si="14"/>
        <v>0</v>
      </c>
      <c r="BF149" s="197">
        <f t="shared" si="15"/>
        <v>0</v>
      </c>
      <c r="BG149" s="197">
        <f t="shared" si="16"/>
        <v>0</v>
      </c>
      <c r="BH149" s="197">
        <f t="shared" si="17"/>
        <v>0</v>
      </c>
      <c r="BI149" s="197">
        <f t="shared" si="18"/>
        <v>0</v>
      </c>
      <c r="BJ149" s="14" t="s">
        <v>82</v>
      </c>
      <c r="BK149" s="197">
        <f t="shared" si="19"/>
        <v>0</v>
      </c>
      <c r="BL149" s="14" t="s">
        <v>124</v>
      </c>
      <c r="BM149" s="196" t="s">
        <v>214</v>
      </c>
    </row>
    <row r="150" spans="1:65" s="2" customFormat="1" ht="24.2" customHeight="1">
      <c r="A150" s="31"/>
      <c r="B150" s="32"/>
      <c r="C150" s="184" t="s">
        <v>215</v>
      </c>
      <c r="D150" s="184" t="s">
        <v>120</v>
      </c>
      <c r="E150" s="185" t="s">
        <v>216</v>
      </c>
      <c r="F150" s="186" t="s">
        <v>217</v>
      </c>
      <c r="G150" s="187" t="s">
        <v>123</v>
      </c>
      <c r="H150" s="188">
        <v>204</v>
      </c>
      <c r="I150" s="189"/>
      <c r="J150" s="190">
        <f t="shared" si="10"/>
        <v>0</v>
      </c>
      <c r="K150" s="191"/>
      <c r="L150" s="36"/>
      <c r="M150" s="192" t="s">
        <v>1</v>
      </c>
      <c r="N150" s="193" t="s">
        <v>39</v>
      </c>
      <c r="O150" s="68"/>
      <c r="P150" s="194">
        <f t="shared" si="11"/>
        <v>0</v>
      </c>
      <c r="Q150" s="194">
        <v>0.08425</v>
      </c>
      <c r="R150" s="194">
        <f t="shared" si="12"/>
        <v>17.187</v>
      </c>
      <c r="S150" s="194">
        <v>0</v>
      </c>
      <c r="T150" s="195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124</v>
      </c>
      <c r="AT150" s="196" t="s">
        <v>120</v>
      </c>
      <c r="AU150" s="196" t="s">
        <v>84</v>
      </c>
      <c r="AY150" s="14" t="s">
        <v>118</v>
      </c>
      <c r="BE150" s="197">
        <f t="shared" si="14"/>
        <v>0</v>
      </c>
      <c r="BF150" s="197">
        <f t="shared" si="15"/>
        <v>0</v>
      </c>
      <c r="BG150" s="197">
        <f t="shared" si="16"/>
        <v>0</v>
      </c>
      <c r="BH150" s="197">
        <f t="shared" si="17"/>
        <v>0</v>
      </c>
      <c r="BI150" s="197">
        <f t="shared" si="18"/>
        <v>0</v>
      </c>
      <c r="BJ150" s="14" t="s">
        <v>82</v>
      </c>
      <c r="BK150" s="197">
        <f t="shared" si="19"/>
        <v>0</v>
      </c>
      <c r="BL150" s="14" t="s">
        <v>124</v>
      </c>
      <c r="BM150" s="196" t="s">
        <v>218</v>
      </c>
    </row>
    <row r="151" spans="1:65" s="2" customFormat="1" ht="16.5" customHeight="1">
      <c r="A151" s="31"/>
      <c r="B151" s="32"/>
      <c r="C151" s="198" t="s">
        <v>219</v>
      </c>
      <c r="D151" s="198" t="s">
        <v>154</v>
      </c>
      <c r="E151" s="199" t="s">
        <v>220</v>
      </c>
      <c r="F151" s="200" t="s">
        <v>221</v>
      </c>
      <c r="G151" s="201" t="s">
        <v>123</v>
      </c>
      <c r="H151" s="202">
        <v>208.08</v>
      </c>
      <c r="I151" s="203"/>
      <c r="J151" s="204">
        <f t="shared" si="10"/>
        <v>0</v>
      </c>
      <c r="K151" s="205"/>
      <c r="L151" s="206"/>
      <c r="M151" s="207" t="s">
        <v>1</v>
      </c>
      <c r="N151" s="208" t="s">
        <v>39</v>
      </c>
      <c r="O151" s="68"/>
      <c r="P151" s="194">
        <f t="shared" si="11"/>
        <v>0</v>
      </c>
      <c r="Q151" s="194">
        <v>0.113</v>
      </c>
      <c r="R151" s="194">
        <f t="shared" si="12"/>
        <v>23.513040000000004</v>
      </c>
      <c r="S151" s="194">
        <v>0</v>
      </c>
      <c r="T151" s="195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149</v>
      </c>
      <c r="AT151" s="196" t="s">
        <v>154</v>
      </c>
      <c r="AU151" s="196" t="s">
        <v>84</v>
      </c>
      <c r="AY151" s="14" t="s">
        <v>118</v>
      </c>
      <c r="BE151" s="197">
        <f t="shared" si="14"/>
        <v>0</v>
      </c>
      <c r="BF151" s="197">
        <f t="shared" si="15"/>
        <v>0</v>
      </c>
      <c r="BG151" s="197">
        <f t="shared" si="16"/>
        <v>0</v>
      </c>
      <c r="BH151" s="197">
        <f t="shared" si="17"/>
        <v>0</v>
      </c>
      <c r="BI151" s="197">
        <f t="shared" si="18"/>
        <v>0</v>
      </c>
      <c r="BJ151" s="14" t="s">
        <v>82</v>
      </c>
      <c r="BK151" s="197">
        <f t="shared" si="19"/>
        <v>0</v>
      </c>
      <c r="BL151" s="14" t="s">
        <v>124</v>
      </c>
      <c r="BM151" s="196" t="s">
        <v>222</v>
      </c>
    </row>
    <row r="152" spans="1:65" s="2" customFormat="1" ht="24.2" customHeight="1">
      <c r="A152" s="31"/>
      <c r="B152" s="32"/>
      <c r="C152" s="184" t="s">
        <v>223</v>
      </c>
      <c r="D152" s="184" t="s">
        <v>120</v>
      </c>
      <c r="E152" s="185" t="s">
        <v>224</v>
      </c>
      <c r="F152" s="186" t="s">
        <v>225</v>
      </c>
      <c r="G152" s="187" t="s">
        <v>123</v>
      </c>
      <c r="H152" s="188">
        <v>43</v>
      </c>
      <c r="I152" s="189"/>
      <c r="J152" s="190">
        <f t="shared" si="10"/>
        <v>0</v>
      </c>
      <c r="K152" s="191"/>
      <c r="L152" s="36"/>
      <c r="M152" s="192" t="s">
        <v>1</v>
      </c>
      <c r="N152" s="193" t="s">
        <v>39</v>
      </c>
      <c r="O152" s="68"/>
      <c r="P152" s="194">
        <f t="shared" si="11"/>
        <v>0</v>
      </c>
      <c r="Q152" s="194">
        <v>0.08565</v>
      </c>
      <c r="R152" s="194">
        <f t="shared" si="12"/>
        <v>3.68295</v>
      </c>
      <c r="S152" s="194">
        <v>0</v>
      </c>
      <c r="T152" s="195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124</v>
      </c>
      <c r="AT152" s="196" t="s">
        <v>120</v>
      </c>
      <c r="AU152" s="196" t="s">
        <v>84</v>
      </c>
      <c r="AY152" s="14" t="s">
        <v>118</v>
      </c>
      <c r="BE152" s="197">
        <f t="shared" si="14"/>
        <v>0</v>
      </c>
      <c r="BF152" s="197">
        <f t="shared" si="15"/>
        <v>0</v>
      </c>
      <c r="BG152" s="197">
        <f t="shared" si="16"/>
        <v>0</v>
      </c>
      <c r="BH152" s="197">
        <f t="shared" si="17"/>
        <v>0</v>
      </c>
      <c r="BI152" s="197">
        <f t="shared" si="18"/>
        <v>0</v>
      </c>
      <c r="BJ152" s="14" t="s">
        <v>82</v>
      </c>
      <c r="BK152" s="197">
        <f t="shared" si="19"/>
        <v>0</v>
      </c>
      <c r="BL152" s="14" t="s">
        <v>124</v>
      </c>
      <c r="BM152" s="196" t="s">
        <v>226</v>
      </c>
    </row>
    <row r="153" spans="1:65" s="2" customFormat="1" ht="16.5" customHeight="1">
      <c r="A153" s="31"/>
      <c r="B153" s="32"/>
      <c r="C153" s="198" t="s">
        <v>227</v>
      </c>
      <c r="D153" s="198" t="s">
        <v>154</v>
      </c>
      <c r="E153" s="199" t="s">
        <v>228</v>
      </c>
      <c r="F153" s="200" t="s">
        <v>229</v>
      </c>
      <c r="G153" s="201" t="s">
        <v>123</v>
      </c>
      <c r="H153" s="202">
        <v>44.29</v>
      </c>
      <c r="I153" s="203"/>
      <c r="J153" s="204">
        <f t="shared" si="10"/>
        <v>0</v>
      </c>
      <c r="K153" s="205"/>
      <c r="L153" s="206"/>
      <c r="M153" s="207" t="s">
        <v>1</v>
      </c>
      <c r="N153" s="208" t="s">
        <v>39</v>
      </c>
      <c r="O153" s="68"/>
      <c r="P153" s="194">
        <f t="shared" si="11"/>
        <v>0</v>
      </c>
      <c r="Q153" s="194">
        <v>0.152</v>
      </c>
      <c r="R153" s="194">
        <f t="shared" si="12"/>
        <v>6.73208</v>
      </c>
      <c r="S153" s="194">
        <v>0</v>
      </c>
      <c r="T153" s="195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149</v>
      </c>
      <c r="AT153" s="196" t="s">
        <v>154</v>
      </c>
      <c r="AU153" s="196" t="s">
        <v>84</v>
      </c>
      <c r="AY153" s="14" t="s">
        <v>118</v>
      </c>
      <c r="BE153" s="197">
        <f t="shared" si="14"/>
        <v>0</v>
      </c>
      <c r="BF153" s="197">
        <f t="shared" si="15"/>
        <v>0</v>
      </c>
      <c r="BG153" s="197">
        <f t="shared" si="16"/>
        <v>0</v>
      </c>
      <c r="BH153" s="197">
        <f t="shared" si="17"/>
        <v>0</v>
      </c>
      <c r="BI153" s="197">
        <f t="shared" si="18"/>
        <v>0</v>
      </c>
      <c r="BJ153" s="14" t="s">
        <v>82</v>
      </c>
      <c r="BK153" s="197">
        <f t="shared" si="19"/>
        <v>0</v>
      </c>
      <c r="BL153" s="14" t="s">
        <v>124</v>
      </c>
      <c r="BM153" s="196" t="s">
        <v>230</v>
      </c>
    </row>
    <row r="154" spans="2:63" s="12" customFormat="1" ht="22.9" customHeight="1">
      <c r="B154" s="168"/>
      <c r="C154" s="169"/>
      <c r="D154" s="170" t="s">
        <v>73</v>
      </c>
      <c r="E154" s="182" t="s">
        <v>149</v>
      </c>
      <c r="F154" s="182" t="s">
        <v>231</v>
      </c>
      <c r="G154" s="169"/>
      <c r="H154" s="169"/>
      <c r="I154" s="172"/>
      <c r="J154" s="183">
        <f>BK154</f>
        <v>0</v>
      </c>
      <c r="K154" s="169"/>
      <c r="L154" s="174"/>
      <c r="M154" s="175"/>
      <c r="N154" s="176"/>
      <c r="O154" s="176"/>
      <c r="P154" s="177">
        <f>SUM(P155:P156)</f>
        <v>0</v>
      </c>
      <c r="Q154" s="176"/>
      <c r="R154" s="177">
        <f>SUM(R155:R156)</f>
        <v>2.20438</v>
      </c>
      <c r="S154" s="176"/>
      <c r="T154" s="178">
        <f>SUM(T155:T156)</f>
        <v>0.9</v>
      </c>
      <c r="AR154" s="179" t="s">
        <v>82</v>
      </c>
      <c r="AT154" s="180" t="s">
        <v>73</v>
      </c>
      <c r="AU154" s="180" t="s">
        <v>82</v>
      </c>
      <c r="AY154" s="179" t="s">
        <v>118</v>
      </c>
      <c r="BK154" s="181">
        <f>SUM(BK155:BK156)</f>
        <v>0</v>
      </c>
    </row>
    <row r="155" spans="1:65" s="2" customFormat="1" ht="24.2" customHeight="1">
      <c r="A155" s="31"/>
      <c r="B155" s="32"/>
      <c r="C155" s="184" t="s">
        <v>232</v>
      </c>
      <c r="D155" s="184" t="s">
        <v>120</v>
      </c>
      <c r="E155" s="185" t="s">
        <v>233</v>
      </c>
      <c r="F155" s="186" t="s">
        <v>234</v>
      </c>
      <c r="G155" s="187" t="s">
        <v>235</v>
      </c>
      <c r="H155" s="188">
        <v>2</v>
      </c>
      <c r="I155" s="189"/>
      <c r="J155" s="190">
        <f>ROUND(I155*H155,2)</f>
        <v>0</v>
      </c>
      <c r="K155" s="191"/>
      <c r="L155" s="36"/>
      <c r="M155" s="192" t="s">
        <v>1</v>
      </c>
      <c r="N155" s="193" t="s">
        <v>39</v>
      </c>
      <c r="O155" s="68"/>
      <c r="P155" s="194">
        <f>O155*H155</f>
        <v>0</v>
      </c>
      <c r="Q155" s="194">
        <v>0.67851</v>
      </c>
      <c r="R155" s="194">
        <f>Q155*H155</f>
        <v>1.35702</v>
      </c>
      <c r="S155" s="194">
        <v>0.45</v>
      </c>
      <c r="T155" s="195">
        <f>S155*H155</f>
        <v>0.9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124</v>
      </c>
      <c r="AT155" s="196" t="s">
        <v>120</v>
      </c>
      <c r="AU155" s="196" t="s">
        <v>84</v>
      </c>
      <c r="AY155" s="14" t="s">
        <v>118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82</v>
      </c>
      <c r="BK155" s="197">
        <f>ROUND(I155*H155,2)</f>
        <v>0</v>
      </c>
      <c r="BL155" s="14" t="s">
        <v>124</v>
      </c>
      <c r="BM155" s="196" t="s">
        <v>236</v>
      </c>
    </row>
    <row r="156" spans="1:65" s="2" customFormat="1" ht="24.2" customHeight="1">
      <c r="A156" s="31"/>
      <c r="B156" s="32"/>
      <c r="C156" s="184" t="s">
        <v>237</v>
      </c>
      <c r="D156" s="184" t="s">
        <v>120</v>
      </c>
      <c r="E156" s="185" t="s">
        <v>238</v>
      </c>
      <c r="F156" s="186" t="s">
        <v>239</v>
      </c>
      <c r="G156" s="187" t="s">
        <v>235</v>
      </c>
      <c r="H156" s="188">
        <v>2</v>
      </c>
      <c r="I156" s="189"/>
      <c r="J156" s="190">
        <f>ROUND(I156*H156,2)</f>
        <v>0</v>
      </c>
      <c r="K156" s="191"/>
      <c r="L156" s="36"/>
      <c r="M156" s="192" t="s">
        <v>1</v>
      </c>
      <c r="N156" s="193" t="s">
        <v>39</v>
      </c>
      <c r="O156" s="68"/>
      <c r="P156" s="194">
        <f>O156*H156</f>
        <v>0</v>
      </c>
      <c r="Q156" s="194">
        <v>0.42368</v>
      </c>
      <c r="R156" s="194">
        <f>Q156*H156</f>
        <v>0.84736</v>
      </c>
      <c r="S156" s="194">
        <v>0</v>
      </c>
      <c r="T156" s="19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124</v>
      </c>
      <c r="AT156" s="196" t="s">
        <v>120</v>
      </c>
      <c r="AU156" s="196" t="s">
        <v>84</v>
      </c>
      <c r="AY156" s="14" t="s">
        <v>118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4" t="s">
        <v>82</v>
      </c>
      <c r="BK156" s="197">
        <f>ROUND(I156*H156,2)</f>
        <v>0</v>
      </c>
      <c r="BL156" s="14" t="s">
        <v>124</v>
      </c>
      <c r="BM156" s="196" t="s">
        <v>240</v>
      </c>
    </row>
    <row r="157" spans="2:63" s="12" customFormat="1" ht="22.9" customHeight="1">
      <c r="B157" s="168"/>
      <c r="C157" s="169"/>
      <c r="D157" s="170" t="s">
        <v>73</v>
      </c>
      <c r="E157" s="182" t="s">
        <v>153</v>
      </c>
      <c r="F157" s="182" t="s">
        <v>241</v>
      </c>
      <c r="G157" s="169"/>
      <c r="H157" s="169"/>
      <c r="I157" s="172"/>
      <c r="J157" s="183">
        <f>BK157</f>
        <v>0</v>
      </c>
      <c r="K157" s="169"/>
      <c r="L157" s="174"/>
      <c r="M157" s="175"/>
      <c r="N157" s="176"/>
      <c r="O157" s="176"/>
      <c r="P157" s="177">
        <f>SUM(P158:P171)</f>
        <v>0</v>
      </c>
      <c r="Q157" s="176"/>
      <c r="R157" s="177">
        <f>SUM(R158:R171)</f>
        <v>83.56152</v>
      </c>
      <c r="S157" s="176"/>
      <c r="T157" s="178">
        <f>SUM(T158:T171)</f>
        <v>0</v>
      </c>
      <c r="AR157" s="179" t="s">
        <v>82</v>
      </c>
      <c r="AT157" s="180" t="s">
        <v>73</v>
      </c>
      <c r="AU157" s="180" t="s">
        <v>82</v>
      </c>
      <c r="AY157" s="179" t="s">
        <v>118</v>
      </c>
      <c r="BK157" s="181">
        <f>SUM(BK158:BK171)</f>
        <v>0</v>
      </c>
    </row>
    <row r="158" spans="1:65" s="2" customFormat="1" ht="24.2" customHeight="1">
      <c r="A158" s="31"/>
      <c r="B158" s="32"/>
      <c r="C158" s="184" t="s">
        <v>242</v>
      </c>
      <c r="D158" s="184" t="s">
        <v>120</v>
      </c>
      <c r="E158" s="185" t="s">
        <v>243</v>
      </c>
      <c r="F158" s="186" t="s">
        <v>244</v>
      </c>
      <c r="G158" s="187" t="s">
        <v>235</v>
      </c>
      <c r="H158" s="188">
        <v>3</v>
      </c>
      <c r="I158" s="189"/>
      <c r="J158" s="190">
        <f aca="true" t="shared" si="20" ref="J158:J171">ROUND(I158*H158,2)</f>
        <v>0</v>
      </c>
      <c r="K158" s="191"/>
      <c r="L158" s="36"/>
      <c r="M158" s="192" t="s">
        <v>1</v>
      </c>
      <c r="N158" s="193" t="s">
        <v>39</v>
      </c>
      <c r="O158" s="68"/>
      <c r="P158" s="194">
        <f aca="true" t="shared" si="21" ref="P158:P171">O158*H158</f>
        <v>0</v>
      </c>
      <c r="Q158" s="194">
        <v>0.0007</v>
      </c>
      <c r="R158" s="194">
        <f aca="true" t="shared" si="22" ref="R158:R171">Q158*H158</f>
        <v>0.0021</v>
      </c>
      <c r="S158" s="194">
        <v>0</v>
      </c>
      <c r="T158" s="195">
        <f aca="true" t="shared" si="23" ref="T158:T171"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124</v>
      </c>
      <c r="AT158" s="196" t="s">
        <v>120</v>
      </c>
      <c r="AU158" s="196" t="s">
        <v>84</v>
      </c>
      <c r="AY158" s="14" t="s">
        <v>118</v>
      </c>
      <c r="BE158" s="197">
        <f aca="true" t="shared" si="24" ref="BE158:BE171">IF(N158="základní",J158,0)</f>
        <v>0</v>
      </c>
      <c r="BF158" s="197">
        <f aca="true" t="shared" si="25" ref="BF158:BF171">IF(N158="snížená",J158,0)</f>
        <v>0</v>
      </c>
      <c r="BG158" s="197">
        <f aca="true" t="shared" si="26" ref="BG158:BG171">IF(N158="zákl. přenesená",J158,0)</f>
        <v>0</v>
      </c>
      <c r="BH158" s="197">
        <f aca="true" t="shared" si="27" ref="BH158:BH171">IF(N158="sníž. přenesená",J158,0)</f>
        <v>0</v>
      </c>
      <c r="BI158" s="197">
        <f aca="true" t="shared" si="28" ref="BI158:BI171">IF(N158="nulová",J158,0)</f>
        <v>0</v>
      </c>
      <c r="BJ158" s="14" t="s">
        <v>82</v>
      </c>
      <c r="BK158" s="197">
        <f aca="true" t="shared" si="29" ref="BK158:BK171">ROUND(I158*H158,2)</f>
        <v>0</v>
      </c>
      <c r="BL158" s="14" t="s">
        <v>124</v>
      </c>
      <c r="BM158" s="196" t="s">
        <v>245</v>
      </c>
    </row>
    <row r="159" spans="1:65" s="2" customFormat="1" ht="24.2" customHeight="1">
      <c r="A159" s="31"/>
      <c r="B159" s="32"/>
      <c r="C159" s="198" t="s">
        <v>246</v>
      </c>
      <c r="D159" s="198" t="s">
        <v>154</v>
      </c>
      <c r="E159" s="199" t="s">
        <v>247</v>
      </c>
      <c r="F159" s="200" t="s">
        <v>248</v>
      </c>
      <c r="G159" s="201" t="s">
        <v>235</v>
      </c>
      <c r="H159" s="202">
        <v>1</v>
      </c>
      <c r="I159" s="203"/>
      <c r="J159" s="204">
        <f t="shared" si="20"/>
        <v>0</v>
      </c>
      <c r="K159" s="205"/>
      <c r="L159" s="206"/>
      <c r="M159" s="207" t="s">
        <v>1</v>
      </c>
      <c r="N159" s="208" t="s">
        <v>39</v>
      </c>
      <c r="O159" s="68"/>
      <c r="P159" s="194">
        <f t="shared" si="21"/>
        <v>0</v>
      </c>
      <c r="Q159" s="194">
        <v>0.004</v>
      </c>
      <c r="R159" s="194">
        <f t="shared" si="22"/>
        <v>0.004</v>
      </c>
      <c r="S159" s="194">
        <v>0</v>
      </c>
      <c r="T159" s="195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149</v>
      </c>
      <c r="AT159" s="196" t="s">
        <v>154</v>
      </c>
      <c r="AU159" s="196" t="s">
        <v>84</v>
      </c>
      <c r="AY159" s="14" t="s">
        <v>118</v>
      </c>
      <c r="BE159" s="197">
        <f t="shared" si="24"/>
        <v>0</v>
      </c>
      <c r="BF159" s="197">
        <f t="shared" si="25"/>
        <v>0</v>
      </c>
      <c r="BG159" s="197">
        <f t="shared" si="26"/>
        <v>0</v>
      </c>
      <c r="BH159" s="197">
        <f t="shared" si="27"/>
        <v>0</v>
      </c>
      <c r="BI159" s="197">
        <f t="shared" si="28"/>
        <v>0</v>
      </c>
      <c r="BJ159" s="14" t="s">
        <v>82</v>
      </c>
      <c r="BK159" s="197">
        <f t="shared" si="29"/>
        <v>0</v>
      </c>
      <c r="BL159" s="14" t="s">
        <v>124</v>
      </c>
      <c r="BM159" s="196" t="s">
        <v>249</v>
      </c>
    </row>
    <row r="160" spans="1:65" s="2" customFormat="1" ht="24.2" customHeight="1">
      <c r="A160" s="31"/>
      <c r="B160" s="32"/>
      <c r="C160" s="198" t="s">
        <v>250</v>
      </c>
      <c r="D160" s="198" t="s">
        <v>154</v>
      </c>
      <c r="E160" s="199" t="s">
        <v>251</v>
      </c>
      <c r="F160" s="200" t="s">
        <v>252</v>
      </c>
      <c r="G160" s="201" t="s">
        <v>235</v>
      </c>
      <c r="H160" s="202">
        <v>2</v>
      </c>
      <c r="I160" s="203"/>
      <c r="J160" s="204">
        <f t="shared" si="20"/>
        <v>0</v>
      </c>
      <c r="K160" s="205"/>
      <c r="L160" s="206"/>
      <c r="M160" s="207" t="s">
        <v>1</v>
      </c>
      <c r="N160" s="208" t="s">
        <v>39</v>
      </c>
      <c r="O160" s="68"/>
      <c r="P160" s="194">
        <f t="shared" si="21"/>
        <v>0</v>
      </c>
      <c r="Q160" s="194">
        <v>0.0077</v>
      </c>
      <c r="R160" s="194">
        <f t="shared" si="22"/>
        <v>0.0154</v>
      </c>
      <c r="S160" s="194">
        <v>0</v>
      </c>
      <c r="T160" s="195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149</v>
      </c>
      <c r="AT160" s="196" t="s">
        <v>154</v>
      </c>
      <c r="AU160" s="196" t="s">
        <v>84</v>
      </c>
      <c r="AY160" s="14" t="s">
        <v>118</v>
      </c>
      <c r="BE160" s="197">
        <f t="shared" si="24"/>
        <v>0</v>
      </c>
      <c r="BF160" s="197">
        <f t="shared" si="25"/>
        <v>0</v>
      </c>
      <c r="BG160" s="197">
        <f t="shared" si="26"/>
        <v>0</v>
      </c>
      <c r="BH160" s="197">
        <f t="shared" si="27"/>
        <v>0</v>
      </c>
      <c r="BI160" s="197">
        <f t="shared" si="28"/>
        <v>0</v>
      </c>
      <c r="BJ160" s="14" t="s">
        <v>82</v>
      </c>
      <c r="BK160" s="197">
        <f t="shared" si="29"/>
        <v>0</v>
      </c>
      <c r="BL160" s="14" t="s">
        <v>124</v>
      </c>
      <c r="BM160" s="196" t="s">
        <v>253</v>
      </c>
    </row>
    <row r="161" spans="1:65" s="2" customFormat="1" ht="24.2" customHeight="1">
      <c r="A161" s="31"/>
      <c r="B161" s="32"/>
      <c r="C161" s="184" t="s">
        <v>254</v>
      </c>
      <c r="D161" s="184" t="s">
        <v>120</v>
      </c>
      <c r="E161" s="185" t="s">
        <v>255</v>
      </c>
      <c r="F161" s="186" t="s">
        <v>256</v>
      </c>
      <c r="G161" s="187" t="s">
        <v>235</v>
      </c>
      <c r="H161" s="188">
        <v>2</v>
      </c>
      <c r="I161" s="189"/>
      <c r="J161" s="190">
        <f t="shared" si="20"/>
        <v>0</v>
      </c>
      <c r="K161" s="191"/>
      <c r="L161" s="36"/>
      <c r="M161" s="192" t="s">
        <v>1</v>
      </c>
      <c r="N161" s="193" t="s">
        <v>39</v>
      </c>
      <c r="O161" s="68"/>
      <c r="P161" s="194">
        <f t="shared" si="21"/>
        <v>0</v>
      </c>
      <c r="Q161" s="194">
        <v>0.10941</v>
      </c>
      <c r="R161" s="194">
        <f t="shared" si="22"/>
        <v>0.21882</v>
      </c>
      <c r="S161" s="194">
        <v>0</v>
      </c>
      <c r="T161" s="195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124</v>
      </c>
      <c r="AT161" s="196" t="s">
        <v>120</v>
      </c>
      <c r="AU161" s="196" t="s">
        <v>84</v>
      </c>
      <c r="AY161" s="14" t="s">
        <v>118</v>
      </c>
      <c r="BE161" s="197">
        <f t="shared" si="24"/>
        <v>0</v>
      </c>
      <c r="BF161" s="197">
        <f t="shared" si="25"/>
        <v>0</v>
      </c>
      <c r="BG161" s="197">
        <f t="shared" si="26"/>
        <v>0</v>
      </c>
      <c r="BH161" s="197">
        <f t="shared" si="27"/>
        <v>0</v>
      </c>
      <c r="BI161" s="197">
        <f t="shared" si="28"/>
        <v>0</v>
      </c>
      <c r="BJ161" s="14" t="s">
        <v>82</v>
      </c>
      <c r="BK161" s="197">
        <f t="shared" si="29"/>
        <v>0</v>
      </c>
      <c r="BL161" s="14" t="s">
        <v>124</v>
      </c>
      <c r="BM161" s="196" t="s">
        <v>257</v>
      </c>
    </row>
    <row r="162" spans="1:65" s="2" customFormat="1" ht="21.75" customHeight="1">
      <c r="A162" s="31"/>
      <c r="B162" s="32"/>
      <c r="C162" s="198" t="s">
        <v>258</v>
      </c>
      <c r="D162" s="198" t="s">
        <v>154</v>
      </c>
      <c r="E162" s="199" t="s">
        <v>259</v>
      </c>
      <c r="F162" s="200" t="s">
        <v>260</v>
      </c>
      <c r="G162" s="201" t="s">
        <v>235</v>
      </c>
      <c r="H162" s="202">
        <v>2</v>
      </c>
      <c r="I162" s="203"/>
      <c r="J162" s="204">
        <f t="shared" si="20"/>
        <v>0</v>
      </c>
      <c r="K162" s="205"/>
      <c r="L162" s="206"/>
      <c r="M162" s="207" t="s">
        <v>1</v>
      </c>
      <c r="N162" s="208" t="s">
        <v>39</v>
      </c>
      <c r="O162" s="68"/>
      <c r="P162" s="194">
        <f t="shared" si="21"/>
        <v>0</v>
      </c>
      <c r="Q162" s="194">
        <v>0.0061</v>
      </c>
      <c r="R162" s="194">
        <f t="shared" si="22"/>
        <v>0.0122</v>
      </c>
      <c r="S162" s="194">
        <v>0</v>
      </c>
      <c r="T162" s="195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149</v>
      </c>
      <c r="AT162" s="196" t="s">
        <v>154</v>
      </c>
      <c r="AU162" s="196" t="s">
        <v>84</v>
      </c>
      <c r="AY162" s="14" t="s">
        <v>118</v>
      </c>
      <c r="BE162" s="197">
        <f t="shared" si="24"/>
        <v>0</v>
      </c>
      <c r="BF162" s="197">
        <f t="shared" si="25"/>
        <v>0</v>
      </c>
      <c r="BG162" s="197">
        <f t="shared" si="26"/>
        <v>0</v>
      </c>
      <c r="BH162" s="197">
        <f t="shared" si="27"/>
        <v>0</v>
      </c>
      <c r="BI162" s="197">
        <f t="shared" si="28"/>
        <v>0</v>
      </c>
      <c r="BJ162" s="14" t="s">
        <v>82</v>
      </c>
      <c r="BK162" s="197">
        <f t="shared" si="29"/>
        <v>0</v>
      </c>
      <c r="BL162" s="14" t="s">
        <v>124</v>
      </c>
      <c r="BM162" s="196" t="s">
        <v>261</v>
      </c>
    </row>
    <row r="163" spans="1:65" s="2" customFormat="1" ht="21.75" customHeight="1">
      <c r="A163" s="31"/>
      <c r="B163" s="32"/>
      <c r="C163" s="198" t="s">
        <v>262</v>
      </c>
      <c r="D163" s="198" t="s">
        <v>154</v>
      </c>
      <c r="E163" s="199" t="s">
        <v>263</v>
      </c>
      <c r="F163" s="200" t="s">
        <v>264</v>
      </c>
      <c r="G163" s="201" t="s">
        <v>235</v>
      </c>
      <c r="H163" s="202">
        <v>2</v>
      </c>
      <c r="I163" s="203"/>
      <c r="J163" s="204">
        <f t="shared" si="20"/>
        <v>0</v>
      </c>
      <c r="K163" s="205"/>
      <c r="L163" s="206"/>
      <c r="M163" s="207" t="s">
        <v>1</v>
      </c>
      <c r="N163" s="208" t="s">
        <v>39</v>
      </c>
      <c r="O163" s="68"/>
      <c r="P163" s="194">
        <f t="shared" si="21"/>
        <v>0</v>
      </c>
      <c r="Q163" s="194">
        <v>0.00035</v>
      </c>
      <c r="R163" s="194">
        <f t="shared" si="22"/>
        <v>0.0007</v>
      </c>
      <c r="S163" s="194">
        <v>0</v>
      </c>
      <c r="T163" s="195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149</v>
      </c>
      <c r="AT163" s="196" t="s">
        <v>154</v>
      </c>
      <c r="AU163" s="196" t="s">
        <v>84</v>
      </c>
      <c r="AY163" s="14" t="s">
        <v>118</v>
      </c>
      <c r="BE163" s="197">
        <f t="shared" si="24"/>
        <v>0</v>
      </c>
      <c r="BF163" s="197">
        <f t="shared" si="25"/>
        <v>0</v>
      </c>
      <c r="BG163" s="197">
        <f t="shared" si="26"/>
        <v>0</v>
      </c>
      <c r="BH163" s="197">
        <f t="shared" si="27"/>
        <v>0</v>
      </c>
      <c r="BI163" s="197">
        <f t="shared" si="28"/>
        <v>0</v>
      </c>
      <c r="BJ163" s="14" t="s">
        <v>82</v>
      </c>
      <c r="BK163" s="197">
        <f t="shared" si="29"/>
        <v>0</v>
      </c>
      <c r="BL163" s="14" t="s">
        <v>124</v>
      </c>
      <c r="BM163" s="196" t="s">
        <v>265</v>
      </c>
    </row>
    <row r="164" spans="1:65" s="2" customFormat="1" ht="16.5" customHeight="1">
      <c r="A164" s="31"/>
      <c r="B164" s="32"/>
      <c r="C164" s="198" t="s">
        <v>266</v>
      </c>
      <c r="D164" s="198" t="s">
        <v>154</v>
      </c>
      <c r="E164" s="199" t="s">
        <v>267</v>
      </c>
      <c r="F164" s="200" t="s">
        <v>268</v>
      </c>
      <c r="G164" s="201" t="s">
        <v>235</v>
      </c>
      <c r="H164" s="202">
        <v>2</v>
      </c>
      <c r="I164" s="203"/>
      <c r="J164" s="204">
        <f t="shared" si="20"/>
        <v>0</v>
      </c>
      <c r="K164" s="205"/>
      <c r="L164" s="206"/>
      <c r="M164" s="207" t="s">
        <v>1</v>
      </c>
      <c r="N164" s="208" t="s">
        <v>39</v>
      </c>
      <c r="O164" s="68"/>
      <c r="P164" s="194">
        <f t="shared" si="21"/>
        <v>0</v>
      </c>
      <c r="Q164" s="194">
        <v>0.0001</v>
      </c>
      <c r="R164" s="194">
        <f t="shared" si="22"/>
        <v>0.0002</v>
      </c>
      <c r="S164" s="194">
        <v>0</v>
      </c>
      <c r="T164" s="195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149</v>
      </c>
      <c r="AT164" s="196" t="s">
        <v>154</v>
      </c>
      <c r="AU164" s="196" t="s">
        <v>84</v>
      </c>
      <c r="AY164" s="14" t="s">
        <v>118</v>
      </c>
      <c r="BE164" s="197">
        <f t="shared" si="24"/>
        <v>0</v>
      </c>
      <c r="BF164" s="197">
        <f t="shared" si="25"/>
        <v>0</v>
      </c>
      <c r="BG164" s="197">
        <f t="shared" si="26"/>
        <v>0</v>
      </c>
      <c r="BH164" s="197">
        <f t="shared" si="27"/>
        <v>0</v>
      </c>
      <c r="BI164" s="197">
        <f t="shared" si="28"/>
        <v>0</v>
      </c>
      <c r="BJ164" s="14" t="s">
        <v>82</v>
      </c>
      <c r="BK164" s="197">
        <f t="shared" si="29"/>
        <v>0</v>
      </c>
      <c r="BL164" s="14" t="s">
        <v>124</v>
      </c>
      <c r="BM164" s="196" t="s">
        <v>269</v>
      </c>
    </row>
    <row r="165" spans="1:65" s="2" customFormat="1" ht="24.2" customHeight="1">
      <c r="A165" s="31"/>
      <c r="B165" s="32"/>
      <c r="C165" s="184" t="s">
        <v>270</v>
      </c>
      <c r="D165" s="184" t="s">
        <v>120</v>
      </c>
      <c r="E165" s="185" t="s">
        <v>271</v>
      </c>
      <c r="F165" s="186" t="s">
        <v>272</v>
      </c>
      <c r="G165" s="187" t="s">
        <v>143</v>
      </c>
      <c r="H165" s="188">
        <v>50</v>
      </c>
      <c r="I165" s="189"/>
      <c r="J165" s="190">
        <f t="shared" si="20"/>
        <v>0</v>
      </c>
      <c r="K165" s="191"/>
      <c r="L165" s="36"/>
      <c r="M165" s="192" t="s">
        <v>1</v>
      </c>
      <c r="N165" s="193" t="s">
        <v>39</v>
      </c>
      <c r="O165" s="68"/>
      <c r="P165" s="194">
        <f t="shared" si="21"/>
        <v>0</v>
      </c>
      <c r="Q165" s="194">
        <v>0.00033</v>
      </c>
      <c r="R165" s="194">
        <f t="shared" si="22"/>
        <v>0.0165</v>
      </c>
      <c r="S165" s="194">
        <v>0</v>
      </c>
      <c r="T165" s="195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124</v>
      </c>
      <c r="AT165" s="196" t="s">
        <v>120</v>
      </c>
      <c r="AU165" s="196" t="s">
        <v>84</v>
      </c>
      <c r="AY165" s="14" t="s">
        <v>118</v>
      </c>
      <c r="BE165" s="197">
        <f t="shared" si="24"/>
        <v>0</v>
      </c>
      <c r="BF165" s="197">
        <f t="shared" si="25"/>
        <v>0</v>
      </c>
      <c r="BG165" s="197">
        <f t="shared" si="26"/>
        <v>0</v>
      </c>
      <c r="BH165" s="197">
        <f t="shared" si="27"/>
        <v>0</v>
      </c>
      <c r="BI165" s="197">
        <f t="shared" si="28"/>
        <v>0</v>
      </c>
      <c r="BJ165" s="14" t="s">
        <v>82</v>
      </c>
      <c r="BK165" s="197">
        <f t="shared" si="29"/>
        <v>0</v>
      </c>
      <c r="BL165" s="14" t="s">
        <v>124</v>
      </c>
      <c r="BM165" s="196" t="s">
        <v>273</v>
      </c>
    </row>
    <row r="166" spans="1:65" s="2" customFormat="1" ht="16.5" customHeight="1">
      <c r="A166" s="31"/>
      <c r="B166" s="32"/>
      <c r="C166" s="184" t="s">
        <v>274</v>
      </c>
      <c r="D166" s="184" t="s">
        <v>120</v>
      </c>
      <c r="E166" s="185" t="s">
        <v>275</v>
      </c>
      <c r="F166" s="186" t="s">
        <v>276</v>
      </c>
      <c r="G166" s="187" t="s">
        <v>143</v>
      </c>
      <c r="H166" s="188">
        <v>50</v>
      </c>
      <c r="I166" s="189"/>
      <c r="J166" s="190">
        <f t="shared" si="20"/>
        <v>0</v>
      </c>
      <c r="K166" s="191"/>
      <c r="L166" s="36"/>
      <c r="M166" s="192" t="s">
        <v>1</v>
      </c>
      <c r="N166" s="193" t="s">
        <v>39</v>
      </c>
      <c r="O166" s="68"/>
      <c r="P166" s="194">
        <f t="shared" si="21"/>
        <v>0</v>
      </c>
      <c r="Q166" s="194">
        <v>0</v>
      </c>
      <c r="R166" s="194">
        <f t="shared" si="22"/>
        <v>0</v>
      </c>
      <c r="S166" s="194">
        <v>0</v>
      </c>
      <c r="T166" s="195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124</v>
      </c>
      <c r="AT166" s="196" t="s">
        <v>120</v>
      </c>
      <c r="AU166" s="196" t="s">
        <v>84</v>
      </c>
      <c r="AY166" s="14" t="s">
        <v>118</v>
      </c>
      <c r="BE166" s="197">
        <f t="shared" si="24"/>
        <v>0</v>
      </c>
      <c r="BF166" s="197">
        <f t="shared" si="25"/>
        <v>0</v>
      </c>
      <c r="BG166" s="197">
        <f t="shared" si="26"/>
        <v>0</v>
      </c>
      <c r="BH166" s="197">
        <f t="shared" si="27"/>
        <v>0</v>
      </c>
      <c r="BI166" s="197">
        <f t="shared" si="28"/>
        <v>0</v>
      </c>
      <c r="BJ166" s="14" t="s">
        <v>82</v>
      </c>
      <c r="BK166" s="197">
        <f t="shared" si="29"/>
        <v>0</v>
      </c>
      <c r="BL166" s="14" t="s">
        <v>124</v>
      </c>
      <c r="BM166" s="196" t="s">
        <v>277</v>
      </c>
    </row>
    <row r="167" spans="1:65" s="2" customFormat="1" ht="33" customHeight="1">
      <c r="A167" s="31"/>
      <c r="B167" s="32"/>
      <c r="C167" s="184" t="s">
        <v>278</v>
      </c>
      <c r="D167" s="184" t="s">
        <v>120</v>
      </c>
      <c r="E167" s="185" t="s">
        <v>279</v>
      </c>
      <c r="F167" s="186" t="s">
        <v>280</v>
      </c>
      <c r="G167" s="187" t="s">
        <v>143</v>
      </c>
      <c r="H167" s="188">
        <v>446</v>
      </c>
      <c r="I167" s="189"/>
      <c r="J167" s="190">
        <f t="shared" si="20"/>
        <v>0</v>
      </c>
      <c r="K167" s="191"/>
      <c r="L167" s="36"/>
      <c r="M167" s="192" t="s">
        <v>1</v>
      </c>
      <c r="N167" s="193" t="s">
        <v>39</v>
      </c>
      <c r="O167" s="68"/>
      <c r="P167" s="194">
        <f t="shared" si="21"/>
        <v>0</v>
      </c>
      <c r="Q167" s="194">
        <v>0.1295</v>
      </c>
      <c r="R167" s="194">
        <f t="shared" si="22"/>
        <v>57.757000000000005</v>
      </c>
      <c r="S167" s="194">
        <v>0</v>
      </c>
      <c r="T167" s="195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124</v>
      </c>
      <c r="AT167" s="196" t="s">
        <v>120</v>
      </c>
      <c r="AU167" s="196" t="s">
        <v>84</v>
      </c>
      <c r="AY167" s="14" t="s">
        <v>118</v>
      </c>
      <c r="BE167" s="197">
        <f t="shared" si="24"/>
        <v>0</v>
      </c>
      <c r="BF167" s="197">
        <f t="shared" si="25"/>
        <v>0</v>
      </c>
      <c r="BG167" s="197">
        <f t="shared" si="26"/>
        <v>0</v>
      </c>
      <c r="BH167" s="197">
        <f t="shared" si="27"/>
        <v>0</v>
      </c>
      <c r="BI167" s="197">
        <f t="shared" si="28"/>
        <v>0</v>
      </c>
      <c r="BJ167" s="14" t="s">
        <v>82</v>
      </c>
      <c r="BK167" s="197">
        <f t="shared" si="29"/>
        <v>0</v>
      </c>
      <c r="BL167" s="14" t="s">
        <v>124</v>
      </c>
      <c r="BM167" s="196" t="s">
        <v>281</v>
      </c>
    </row>
    <row r="168" spans="1:65" s="2" customFormat="1" ht="16.5" customHeight="1">
      <c r="A168" s="31"/>
      <c r="B168" s="32"/>
      <c r="C168" s="198" t="s">
        <v>282</v>
      </c>
      <c r="D168" s="198" t="s">
        <v>154</v>
      </c>
      <c r="E168" s="199" t="s">
        <v>283</v>
      </c>
      <c r="F168" s="200" t="s">
        <v>284</v>
      </c>
      <c r="G168" s="201" t="s">
        <v>143</v>
      </c>
      <c r="H168" s="202">
        <v>455</v>
      </c>
      <c r="I168" s="203"/>
      <c r="J168" s="204">
        <f t="shared" si="20"/>
        <v>0</v>
      </c>
      <c r="K168" s="205"/>
      <c r="L168" s="206"/>
      <c r="M168" s="207" t="s">
        <v>1</v>
      </c>
      <c r="N168" s="208" t="s">
        <v>39</v>
      </c>
      <c r="O168" s="68"/>
      <c r="P168" s="194">
        <f t="shared" si="21"/>
        <v>0</v>
      </c>
      <c r="Q168" s="194">
        <v>0.05612</v>
      </c>
      <c r="R168" s="194">
        <f t="shared" si="22"/>
        <v>25.5346</v>
      </c>
      <c r="S168" s="194">
        <v>0</v>
      </c>
      <c r="T168" s="195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285</v>
      </c>
      <c r="AT168" s="196" t="s">
        <v>154</v>
      </c>
      <c r="AU168" s="196" t="s">
        <v>84</v>
      </c>
      <c r="AY168" s="14" t="s">
        <v>118</v>
      </c>
      <c r="BE168" s="197">
        <f t="shared" si="24"/>
        <v>0</v>
      </c>
      <c r="BF168" s="197">
        <f t="shared" si="25"/>
        <v>0</v>
      </c>
      <c r="BG168" s="197">
        <f t="shared" si="26"/>
        <v>0</v>
      </c>
      <c r="BH168" s="197">
        <f t="shared" si="27"/>
        <v>0</v>
      </c>
      <c r="BI168" s="197">
        <f t="shared" si="28"/>
        <v>0</v>
      </c>
      <c r="BJ168" s="14" t="s">
        <v>82</v>
      </c>
      <c r="BK168" s="197">
        <f t="shared" si="29"/>
        <v>0</v>
      </c>
      <c r="BL168" s="14" t="s">
        <v>285</v>
      </c>
      <c r="BM168" s="196" t="s">
        <v>286</v>
      </c>
    </row>
    <row r="169" spans="1:65" s="2" customFormat="1" ht="21.75" customHeight="1">
      <c r="A169" s="31"/>
      <c r="B169" s="32"/>
      <c r="C169" s="184" t="s">
        <v>287</v>
      </c>
      <c r="D169" s="184" t="s">
        <v>120</v>
      </c>
      <c r="E169" s="185" t="s">
        <v>288</v>
      </c>
      <c r="F169" s="186" t="s">
        <v>289</v>
      </c>
      <c r="G169" s="187" t="s">
        <v>143</v>
      </c>
      <c r="H169" s="188">
        <v>20</v>
      </c>
      <c r="I169" s="189"/>
      <c r="J169" s="190">
        <f t="shared" si="20"/>
        <v>0</v>
      </c>
      <c r="K169" s="191"/>
      <c r="L169" s="36"/>
      <c r="M169" s="192" t="s">
        <v>1</v>
      </c>
      <c r="N169" s="193" t="s">
        <v>39</v>
      </c>
      <c r="O169" s="68"/>
      <c r="P169" s="194">
        <f t="shared" si="21"/>
        <v>0</v>
      </c>
      <c r="Q169" s="194">
        <v>0</v>
      </c>
      <c r="R169" s="194">
        <f t="shared" si="22"/>
        <v>0</v>
      </c>
      <c r="S169" s="194">
        <v>0</v>
      </c>
      <c r="T169" s="195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124</v>
      </c>
      <c r="AT169" s="196" t="s">
        <v>120</v>
      </c>
      <c r="AU169" s="196" t="s">
        <v>84</v>
      </c>
      <c r="AY169" s="14" t="s">
        <v>118</v>
      </c>
      <c r="BE169" s="197">
        <f t="shared" si="24"/>
        <v>0</v>
      </c>
      <c r="BF169" s="197">
        <f t="shared" si="25"/>
        <v>0</v>
      </c>
      <c r="BG169" s="197">
        <f t="shared" si="26"/>
        <v>0</v>
      </c>
      <c r="BH169" s="197">
        <f t="shared" si="27"/>
        <v>0</v>
      </c>
      <c r="BI169" s="197">
        <f t="shared" si="28"/>
        <v>0</v>
      </c>
      <c r="BJ169" s="14" t="s">
        <v>82</v>
      </c>
      <c r="BK169" s="197">
        <f t="shared" si="29"/>
        <v>0</v>
      </c>
      <c r="BL169" s="14" t="s">
        <v>124</v>
      </c>
      <c r="BM169" s="196" t="s">
        <v>290</v>
      </c>
    </row>
    <row r="170" spans="1:65" s="2" customFormat="1" ht="24.2" customHeight="1">
      <c r="A170" s="31"/>
      <c r="B170" s="32"/>
      <c r="C170" s="184" t="s">
        <v>291</v>
      </c>
      <c r="D170" s="184" t="s">
        <v>120</v>
      </c>
      <c r="E170" s="185" t="s">
        <v>292</v>
      </c>
      <c r="F170" s="186" t="s">
        <v>293</v>
      </c>
      <c r="G170" s="187" t="s">
        <v>143</v>
      </c>
      <c r="H170" s="188">
        <v>20</v>
      </c>
      <c r="I170" s="189"/>
      <c r="J170" s="190">
        <f t="shared" si="20"/>
        <v>0</v>
      </c>
      <c r="K170" s="191"/>
      <c r="L170" s="36"/>
      <c r="M170" s="192" t="s">
        <v>1</v>
      </c>
      <c r="N170" s="193" t="s">
        <v>39</v>
      </c>
      <c r="O170" s="68"/>
      <c r="P170" s="194">
        <f t="shared" si="21"/>
        <v>0</v>
      </c>
      <c r="Q170" s="194">
        <v>0</v>
      </c>
      <c r="R170" s="194">
        <f t="shared" si="22"/>
        <v>0</v>
      </c>
      <c r="S170" s="194">
        <v>0</v>
      </c>
      <c r="T170" s="195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124</v>
      </c>
      <c r="AT170" s="196" t="s">
        <v>120</v>
      </c>
      <c r="AU170" s="196" t="s">
        <v>84</v>
      </c>
      <c r="AY170" s="14" t="s">
        <v>118</v>
      </c>
      <c r="BE170" s="197">
        <f t="shared" si="24"/>
        <v>0</v>
      </c>
      <c r="BF170" s="197">
        <f t="shared" si="25"/>
        <v>0</v>
      </c>
      <c r="BG170" s="197">
        <f t="shared" si="26"/>
        <v>0</v>
      </c>
      <c r="BH170" s="197">
        <f t="shared" si="27"/>
        <v>0</v>
      </c>
      <c r="BI170" s="197">
        <f t="shared" si="28"/>
        <v>0</v>
      </c>
      <c r="BJ170" s="14" t="s">
        <v>82</v>
      </c>
      <c r="BK170" s="197">
        <f t="shared" si="29"/>
        <v>0</v>
      </c>
      <c r="BL170" s="14" t="s">
        <v>124</v>
      </c>
      <c r="BM170" s="196" t="s">
        <v>294</v>
      </c>
    </row>
    <row r="171" spans="1:65" s="2" customFormat="1" ht="21.75" customHeight="1">
      <c r="A171" s="31"/>
      <c r="B171" s="32"/>
      <c r="C171" s="184" t="s">
        <v>295</v>
      </c>
      <c r="D171" s="184" t="s">
        <v>120</v>
      </c>
      <c r="E171" s="185" t="s">
        <v>296</v>
      </c>
      <c r="F171" s="186" t="s">
        <v>297</v>
      </c>
      <c r="G171" s="187" t="s">
        <v>143</v>
      </c>
      <c r="H171" s="188">
        <v>20</v>
      </c>
      <c r="I171" s="189"/>
      <c r="J171" s="190">
        <f t="shared" si="20"/>
        <v>0</v>
      </c>
      <c r="K171" s="191"/>
      <c r="L171" s="36"/>
      <c r="M171" s="192" t="s">
        <v>1</v>
      </c>
      <c r="N171" s="193" t="s">
        <v>39</v>
      </c>
      <c r="O171" s="68"/>
      <c r="P171" s="194">
        <f t="shared" si="21"/>
        <v>0</v>
      </c>
      <c r="Q171" s="194">
        <v>0</v>
      </c>
      <c r="R171" s="194">
        <f t="shared" si="22"/>
        <v>0</v>
      </c>
      <c r="S171" s="194">
        <v>0</v>
      </c>
      <c r="T171" s="195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124</v>
      </c>
      <c r="AT171" s="196" t="s">
        <v>120</v>
      </c>
      <c r="AU171" s="196" t="s">
        <v>84</v>
      </c>
      <c r="AY171" s="14" t="s">
        <v>118</v>
      </c>
      <c r="BE171" s="197">
        <f t="shared" si="24"/>
        <v>0</v>
      </c>
      <c r="BF171" s="197">
        <f t="shared" si="25"/>
        <v>0</v>
      </c>
      <c r="BG171" s="197">
        <f t="shared" si="26"/>
        <v>0</v>
      </c>
      <c r="BH171" s="197">
        <f t="shared" si="27"/>
        <v>0</v>
      </c>
      <c r="BI171" s="197">
        <f t="shared" si="28"/>
        <v>0</v>
      </c>
      <c r="BJ171" s="14" t="s">
        <v>82</v>
      </c>
      <c r="BK171" s="197">
        <f t="shared" si="29"/>
        <v>0</v>
      </c>
      <c r="BL171" s="14" t="s">
        <v>124</v>
      </c>
      <c r="BM171" s="196" t="s">
        <v>298</v>
      </c>
    </row>
    <row r="172" spans="2:63" s="12" customFormat="1" ht="22.9" customHeight="1">
      <c r="B172" s="168"/>
      <c r="C172" s="169"/>
      <c r="D172" s="170" t="s">
        <v>73</v>
      </c>
      <c r="E172" s="182" t="s">
        <v>299</v>
      </c>
      <c r="F172" s="182" t="s">
        <v>300</v>
      </c>
      <c r="G172" s="169"/>
      <c r="H172" s="169"/>
      <c r="I172" s="172"/>
      <c r="J172" s="183">
        <f>BK172</f>
        <v>0</v>
      </c>
      <c r="K172" s="169"/>
      <c r="L172" s="174"/>
      <c r="M172" s="175"/>
      <c r="N172" s="176"/>
      <c r="O172" s="176"/>
      <c r="P172" s="177">
        <f>SUM(P173:P180)</f>
        <v>0</v>
      </c>
      <c r="Q172" s="176"/>
      <c r="R172" s="177">
        <f>SUM(R173:R180)</f>
        <v>0</v>
      </c>
      <c r="S172" s="176"/>
      <c r="T172" s="178">
        <f>SUM(T173:T180)</f>
        <v>0</v>
      </c>
      <c r="AR172" s="179" t="s">
        <v>82</v>
      </c>
      <c r="AT172" s="180" t="s">
        <v>73</v>
      </c>
      <c r="AU172" s="180" t="s">
        <v>82</v>
      </c>
      <c r="AY172" s="179" t="s">
        <v>118</v>
      </c>
      <c r="BK172" s="181">
        <f>SUM(BK173:BK180)</f>
        <v>0</v>
      </c>
    </row>
    <row r="173" spans="1:65" s="2" customFormat="1" ht="21.75" customHeight="1">
      <c r="A173" s="31"/>
      <c r="B173" s="32"/>
      <c r="C173" s="184" t="s">
        <v>301</v>
      </c>
      <c r="D173" s="184" t="s">
        <v>120</v>
      </c>
      <c r="E173" s="185" t="s">
        <v>302</v>
      </c>
      <c r="F173" s="186" t="s">
        <v>303</v>
      </c>
      <c r="G173" s="187" t="s">
        <v>304</v>
      </c>
      <c r="H173" s="188">
        <v>231.26</v>
      </c>
      <c r="I173" s="189"/>
      <c r="J173" s="190">
        <f aca="true" t="shared" si="30" ref="J173:J180">ROUND(I173*H173,2)</f>
        <v>0</v>
      </c>
      <c r="K173" s="191"/>
      <c r="L173" s="36"/>
      <c r="M173" s="192" t="s">
        <v>1</v>
      </c>
      <c r="N173" s="193" t="s">
        <v>39</v>
      </c>
      <c r="O173" s="68"/>
      <c r="P173" s="194">
        <f aca="true" t="shared" si="31" ref="P173:P180">O173*H173</f>
        <v>0</v>
      </c>
      <c r="Q173" s="194">
        <v>0</v>
      </c>
      <c r="R173" s="194">
        <f aca="true" t="shared" si="32" ref="R173:R180">Q173*H173</f>
        <v>0</v>
      </c>
      <c r="S173" s="194">
        <v>0</v>
      </c>
      <c r="T173" s="195">
        <f aca="true" t="shared" si="33" ref="T173:T180"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124</v>
      </c>
      <c r="AT173" s="196" t="s">
        <v>120</v>
      </c>
      <c r="AU173" s="196" t="s">
        <v>84</v>
      </c>
      <c r="AY173" s="14" t="s">
        <v>118</v>
      </c>
      <c r="BE173" s="197">
        <f aca="true" t="shared" si="34" ref="BE173:BE180">IF(N173="základní",J173,0)</f>
        <v>0</v>
      </c>
      <c r="BF173" s="197">
        <f aca="true" t="shared" si="35" ref="BF173:BF180">IF(N173="snížená",J173,0)</f>
        <v>0</v>
      </c>
      <c r="BG173" s="197">
        <f aca="true" t="shared" si="36" ref="BG173:BG180">IF(N173="zákl. přenesená",J173,0)</f>
        <v>0</v>
      </c>
      <c r="BH173" s="197">
        <f aca="true" t="shared" si="37" ref="BH173:BH180">IF(N173="sníž. přenesená",J173,0)</f>
        <v>0</v>
      </c>
      <c r="BI173" s="197">
        <f aca="true" t="shared" si="38" ref="BI173:BI180">IF(N173="nulová",J173,0)</f>
        <v>0</v>
      </c>
      <c r="BJ173" s="14" t="s">
        <v>82</v>
      </c>
      <c r="BK173" s="197">
        <f aca="true" t="shared" si="39" ref="BK173:BK180">ROUND(I173*H173,2)</f>
        <v>0</v>
      </c>
      <c r="BL173" s="14" t="s">
        <v>124</v>
      </c>
      <c r="BM173" s="196" t="s">
        <v>305</v>
      </c>
    </row>
    <row r="174" spans="1:65" s="2" customFormat="1" ht="24.2" customHeight="1">
      <c r="A174" s="31"/>
      <c r="B174" s="32"/>
      <c r="C174" s="184" t="s">
        <v>306</v>
      </c>
      <c r="D174" s="184" t="s">
        <v>120</v>
      </c>
      <c r="E174" s="185" t="s">
        <v>307</v>
      </c>
      <c r="F174" s="186" t="s">
        <v>308</v>
      </c>
      <c r="G174" s="187" t="s">
        <v>304</v>
      </c>
      <c r="H174" s="188">
        <v>1387.56</v>
      </c>
      <c r="I174" s="189"/>
      <c r="J174" s="190">
        <f t="shared" si="30"/>
        <v>0</v>
      </c>
      <c r="K174" s="191"/>
      <c r="L174" s="36"/>
      <c r="M174" s="192" t="s">
        <v>1</v>
      </c>
      <c r="N174" s="193" t="s">
        <v>39</v>
      </c>
      <c r="O174" s="68"/>
      <c r="P174" s="194">
        <f t="shared" si="31"/>
        <v>0</v>
      </c>
      <c r="Q174" s="194">
        <v>0</v>
      </c>
      <c r="R174" s="194">
        <f t="shared" si="32"/>
        <v>0</v>
      </c>
      <c r="S174" s="194">
        <v>0</v>
      </c>
      <c r="T174" s="195">
        <f t="shared" si="3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124</v>
      </c>
      <c r="AT174" s="196" t="s">
        <v>120</v>
      </c>
      <c r="AU174" s="196" t="s">
        <v>84</v>
      </c>
      <c r="AY174" s="14" t="s">
        <v>118</v>
      </c>
      <c r="BE174" s="197">
        <f t="shared" si="34"/>
        <v>0</v>
      </c>
      <c r="BF174" s="197">
        <f t="shared" si="35"/>
        <v>0</v>
      </c>
      <c r="BG174" s="197">
        <f t="shared" si="36"/>
        <v>0</v>
      </c>
      <c r="BH174" s="197">
        <f t="shared" si="37"/>
        <v>0</v>
      </c>
      <c r="BI174" s="197">
        <f t="shared" si="38"/>
        <v>0</v>
      </c>
      <c r="BJ174" s="14" t="s">
        <v>82</v>
      </c>
      <c r="BK174" s="197">
        <f t="shared" si="39"/>
        <v>0</v>
      </c>
      <c r="BL174" s="14" t="s">
        <v>124</v>
      </c>
      <c r="BM174" s="196" t="s">
        <v>309</v>
      </c>
    </row>
    <row r="175" spans="1:65" s="2" customFormat="1" ht="21.75" customHeight="1">
      <c r="A175" s="31"/>
      <c r="B175" s="32"/>
      <c r="C175" s="184" t="s">
        <v>310</v>
      </c>
      <c r="D175" s="184" t="s">
        <v>120</v>
      </c>
      <c r="E175" s="185" t="s">
        <v>311</v>
      </c>
      <c r="F175" s="186" t="s">
        <v>312</v>
      </c>
      <c r="G175" s="187" t="s">
        <v>304</v>
      </c>
      <c r="H175" s="188">
        <v>154.675</v>
      </c>
      <c r="I175" s="189"/>
      <c r="J175" s="190">
        <f t="shared" si="30"/>
        <v>0</v>
      </c>
      <c r="K175" s="191"/>
      <c r="L175" s="36"/>
      <c r="M175" s="192" t="s">
        <v>1</v>
      </c>
      <c r="N175" s="193" t="s">
        <v>39</v>
      </c>
      <c r="O175" s="68"/>
      <c r="P175" s="194">
        <f t="shared" si="31"/>
        <v>0</v>
      </c>
      <c r="Q175" s="194">
        <v>0</v>
      </c>
      <c r="R175" s="194">
        <f t="shared" si="32"/>
        <v>0</v>
      </c>
      <c r="S175" s="194">
        <v>0</v>
      </c>
      <c r="T175" s="195">
        <f t="shared" si="3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124</v>
      </c>
      <c r="AT175" s="196" t="s">
        <v>120</v>
      </c>
      <c r="AU175" s="196" t="s">
        <v>84</v>
      </c>
      <c r="AY175" s="14" t="s">
        <v>118</v>
      </c>
      <c r="BE175" s="197">
        <f t="shared" si="34"/>
        <v>0</v>
      </c>
      <c r="BF175" s="197">
        <f t="shared" si="35"/>
        <v>0</v>
      </c>
      <c r="BG175" s="197">
        <f t="shared" si="36"/>
        <v>0</v>
      </c>
      <c r="BH175" s="197">
        <f t="shared" si="37"/>
        <v>0</v>
      </c>
      <c r="BI175" s="197">
        <f t="shared" si="38"/>
        <v>0</v>
      </c>
      <c r="BJ175" s="14" t="s">
        <v>82</v>
      </c>
      <c r="BK175" s="197">
        <f t="shared" si="39"/>
        <v>0</v>
      </c>
      <c r="BL175" s="14" t="s">
        <v>124</v>
      </c>
      <c r="BM175" s="196" t="s">
        <v>313</v>
      </c>
    </row>
    <row r="176" spans="1:65" s="2" customFormat="1" ht="24.2" customHeight="1">
      <c r="A176" s="31"/>
      <c r="B176" s="32"/>
      <c r="C176" s="184" t="s">
        <v>314</v>
      </c>
      <c r="D176" s="184" t="s">
        <v>120</v>
      </c>
      <c r="E176" s="185" t="s">
        <v>315</v>
      </c>
      <c r="F176" s="186" t="s">
        <v>316</v>
      </c>
      <c r="G176" s="187" t="s">
        <v>304</v>
      </c>
      <c r="H176" s="188">
        <v>928.05</v>
      </c>
      <c r="I176" s="189"/>
      <c r="J176" s="190">
        <f t="shared" si="30"/>
        <v>0</v>
      </c>
      <c r="K176" s="191"/>
      <c r="L176" s="36"/>
      <c r="M176" s="192" t="s">
        <v>1</v>
      </c>
      <c r="N176" s="193" t="s">
        <v>39</v>
      </c>
      <c r="O176" s="68"/>
      <c r="P176" s="194">
        <f t="shared" si="31"/>
        <v>0</v>
      </c>
      <c r="Q176" s="194">
        <v>0</v>
      </c>
      <c r="R176" s="194">
        <f t="shared" si="32"/>
        <v>0</v>
      </c>
      <c r="S176" s="194">
        <v>0</v>
      </c>
      <c r="T176" s="195">
        <f t="shared" si="3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124</v>
      </c>
      <c r="AT176" s="196" t="s">
        <v>120</v>
      </c>
      <c r="AU176" s="196" t="s">
        <v>84</v>
      </c>
      <c r="AY176" s="14" t="s">
        <v>118</v>
      </c>
      <c r="BE176" s="197">
        <f t="shared" si="34"/>
        <v>0</v>
      </c>
      <c r="BF176" s="197">
        <f t="shared" si="35"/>
        <v>0</v>
      </c>
      <c r="BG176" s="197">
        <f t="shared" si="36"/>
        <v>0</v>
      </c>
      <c r="BH176" s="197">
        <f t="shared" si="37"/>
        <v>0</v>
      </c>
      <c r="BI176" s="197">
        <f t="shared" si="38"/>
        <v>0</v>
      </c>
      <c r="BJ176" s="14" t="s">
        <v>82</v>
      </c>
      <c r="BK176" s="197">
        <f t="shared" si="39"/>
        <v>0</v>
      </c>
      <c r="BL176" s="14" t="s">
        <v>124</v>
      </c>
      <c r="BM176" s="196" t="s">
        <v>317</v>
      </c>
    </row>
    <row r="177" spans="1:65" s="2" customFormat="1" ht="24.2" customHeight="1">
      <c r="A177" s="31"/>
      <c r="B177" s="32"/>
      <c r="C177" s="184" t="s">
        <v>318</v>
      </c>
      <c r="D177" s="184" t="s">
        <v>120</v>
      </c>
      <c r="E177" s="185" t="s">
        <v>319</v>
      </c>
      <c r="F177" s="186" t="s">
        <v>320</v>
      </c>
      <c r="G177" s="187" t="s">
        <v>304</v>
      </c>
      <c r="H177" s="188">
        <v>384.565</v>
      </c>
      <c r="I177" s="189"/>
      <c r="J177" s="190">
        <f t="shared" si="30"/>
        <v>0</v>
      </c>
      <c r="K177" s="191"/>
      <c r="L177" s="36"/>
      <c r="M177" s="192" t="s">
        <v>1</v>
      </c>
      <c r="N177" s="193" t="s">
        <v>39</v>
      </c>
      <c r="O177" s="68"/>
      <c r="P177" s="194">
        <f t="shared" si="31"/>
        <v>0</v>
      </c>
      <c r="Q177" s="194">
        <v>0</v>
      </c>
      <c r="R177" s="194">
        <f t="shared" si="32"/>
        <v>0</v>
      </c>
      <c r="S177" s="194">
        <v>0</v>
      </c>
      <c r="T177" s="195">
        <f t="shared" si="3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124</v>
      </c>
      <c r="AT177" s="196" t="s">
        <v>120</v>
      </c>
      <c r="AU177" s="196" t="s">
        <v>84</v>
      </c>
      <c r="AY177" s="14" t="s">
        <v>118</v>
      </c>
      <c r="BE177" s="197">
        <f t="shared" si="34"/>
        <v>0</v>
      </c>
      <c r="BF177" s="197">
        <f t="shared" si="35"/>
        <v>0</v>
      </c>
      <c r="BG177" s="197">
        <f t="shared" si="36"/>
        <v>0</v>
      </c>
      <c r="BH177" s="197">
        <f t="shared" si="37"/>
        <v>0</v>
      </c>
      <c r="BI177" s="197">
        <f t="shared" si="38"/>
        <v>0</v>
      </c>
      <c r="BJ177" s="14" t="s">
        <v>82</v>
      </c>
      <c r="BK177" s="197">
        <f t="shared" si="39"/>
        <v>0</v>
      </c>
      <c r="BL177" s="14" t="s">
        <v>124</v>
      </c>
      <c r="BM177" s="196" t="s">
        <v>321</v>
      </c>
    </row>
    <row r="178" spans="1:65" s="2" customFormat="1" ht="33" customHeight="1">
      <c r="A178" s="31"/>
      <c r="B178" s="32"/>
      <c r="C178" s="184" t="s">
        <v>322</v>
      </c>
      <c r="D178" s="184" t="s">
        <v>120</v>
      </c>
      <c r="E178" s="185" t="s">
        <v>323</v>
      </c>
      <c r="F178" s="186" t="s">
        <v>324</v>
      </c>
      <c r="G178" s="187" t="s">
        <v>304</v>
      </c>
      <c r="H178" s="188">
        <v>100.115</v>
      </c>
      <c r="I178" s="189"/>
      <c r="J178" s="190">
        <f t="shared" si="30"/>
        <v>0</v>
      </c>
      <c r="K178" s="191"/>
      <c r="L178" s="36"/>
      <c r="M178" s="192" t="s">
        <v>1</v>
      </c>
      <c r="N178" s="193" t="s">
        <v>39</v>
      </c>
      <c r="O178" s="68"/>
      <c r="P178" s="194">
        <f t="shared" si="31"/>
        <v>0</v>
      </c>
      <c r="Q178" s="194">
        <v>0</v>
      </c>
      <c r="R178" s="194">
        <f t="shared" si="32"/>
        <v>0</v>
      </c>
      <c r="S178" s="194">
        <v>0</v>
      </c>
      <c r="T178" s="195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124</v>
      </c>
      <c r="AT178" s="196" t="s">
        <v>120</v>
      </c>
      <c r="AU178" s="196" t="s">
        <v>84</v>
      </c>
      <c r="AY178" s="14" t="s">
        <v>118</v>
      </c>
      <c r="BE178" s="197">
        <f t="shared" si="34"/>
        <v>0</v>
      </c>
      <c r="BF178" s="197">
        <f t="shared" si="35"/>
        <v>0</v>
      </c>
      <c r="BG178" s="197">
        <f t="shared" si="36"/>
        <v>0</v>
      </c>
      <c r="BH178" s="197">
        <f t="shared" si="37"/>
        <v>0</v>
      </c>
      <c r="BI178" s="197">
        <f t="shared" si="38"/>
        <v>0</v>
      </c>
      <c r="BJ178" s="14" t="s">
        <v>82</v>
      </c>
      <c r="BK178" s="197">
        <f t="shared" si="39"/>
        <v>0</v>
      </c>
      <c r="BL178" s="14" t="s">
        <v>124</v>
      </c>
      <c r="BM178" s="196" t="s">
        <v>325</v>
      </c>
    </row>
    <row r="179" spans="1:65" s="2" customFormat="1" ht="33" customHeight="1">
      <c r="A179" s="31"/>
      <c r="B179" s="32"/>
      <c r="C179" s="184" t="s">
        <v>326</v>
      </c>
      <c r="D179" s="184" t="s">
        <v>120</v>
      </c>
      <c r="E179" s="185" t="s">
        <v>327</v>
      </c>
      <c r="F179" s="186" t="s">
        <v>328</v>
      </c>
      <c r="G179" s="187" t="s">
        <v>304</v>
      </c>
      <c r="H179" s="188">
        <v>54.56</v>
      </c>
      <c r="I179" s="189"/>
      <c r="J179" s="190">
        <f t="shared" si="30"/>
        <v>0</v>
      </c>
      <c r="K179" s="191"/>
      <c r="L179" s="36"/>
      <c r="M179" s="192" t="s">
        <v>1</v>
      </c>
      <c r="N179" s="193" t="s">
        <v>39</v>
      </c>
      <c r="O179" s="68"/>
      <c r="P179" s="194">
        <f t="shared" si="31"/>
        <v>0</v>
      </c>
      <c r="Q179" s="194">
        <v>0</v>
      </c>
      <c r="R179" s="194">
        <f t="shared" si="32"/>
        <v>0</v>
      </c>
      <c r="S179" s="194">
        <v>0</v>
      </c>
      <c r="T179" s="195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124</v>
      </c>
      <c r="AT179" s="196" t="s">
        <v>120</v>
      </c>
      <c r="AU179" s="196" t="s">
        <v>84</v>
      </c>
      <c r="AY179" s="14" t="s">
        <v>118</v>
      </c>
      <c r="BE179" s="197">
        <f t="shared" si="34"/>
        <v>0</v>
      </c>
      <c r="BF179" s="197">
        <f t="shared" si="35"/>
        <v>0</v>
      </c>
      <c r="BG179" s="197">
        <f t="shared" si="36"/>
        <v>0</v>
      </c>
      <c r="BH179" s="197">
        <f t="shared" si="37"/>
        <v>0</v>
      </c>
      <c r="BI179" s="197">
        <f t="shared" si="38"/>
        <v>0</v>
      </c>
      <c r="BJ179" s="14" t="s">
        <v>82</v>
      </c>
      <c r="BK179" s="197">
        <f t="shared" si="39"/>
        <v>0</v>
      </c>
      <c r="BL179" s="14" t="s">
        <v>124</v>
      </c>
      <c r="BM179" s="196" t="s">
        <v>329</v>
      </c>
    </row>
    <row r="180" spans="1:65" s="2" customFormat="1" ht="24.2" customHeight="1">
      <c r="A180" s="31"/>
      <c r="B180" s="32"/>
      <c r="C180" s="184" t="s">
        <v>330</v>
      </c>
      <c r="D180" s="184" t="s">
        <v>120</v>
      </c>
      <c r="E180" s="185" t="s">
        <v>331</v>
      </c>
      <c r="F180" s="186" t="s">
        <v>332</v>
      </c>
      <c r="G180" s="187" t="s">
        <v>304</v>
      </c>
      <c r="H180" s="188">
        <v>231.26</v>
      </c>
      <c r="I180" s="189"/>
      <c r="J180" s="190">
        <f t="shared" si="30"/>
        <v>0</v>
      </c>
      <c r="K180" s="191"/>
      <c r="L180" s="36"/>
      <c r="M180" s="192" t="s">
        <v>1</v>
      </c>
      <c r="N180" s="193" t="s">
        <v>39</v>
      </c>
      <c r="O180" s="68"/>
      <c r="P180" s="194">
        <f t="shared" si="31"/>
        <v>0</v>
      </c>
      <c r="Q180" s="194">
        <v>0</v>
      </c>
      <c r="R180" s="194">
        <f t="shared" si="32"/>
        <v>0</v>
      </c>
      <c r="S180" s="194">
        <v>0</v>
      </c>
      <c r="T180" s="195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124</v>
      </c>
      <c r="AT180" s="196" t="s">
        <v>120</v>
      </c>
      <c r="AU180" s="196" t="s">
        <v>84</v>
      </c>
      <c r="AY180" s="14" t="s">
        <v>118</v>
      </c>
      <c r="BE180" s="197">
        <f t="shared" si="34"/>
        <v>0</v>
      </c>
      <c r="BF180" s="197">
        <f t="shared" si="35"/>
        <v>0</v>
      </c>
      <c r="BG180" s="197">
        <f t="shared" si="36"/>
        <v>0</v>
      </c>
      <c r="BH180" s="197">
        <f t="shared" si="37"/>
        <v>0</v>
      </c>
      <c r="BI180" s="197">
        <f t="shared" si="38"/>
        <v>0</v>
      </c>
      <c r="BJ180" s="14" t="s">
        <v>82</v>
      </c>
      <c r="BK180" s="197">
        <f t="shared" si="39"/>
        <v>0</v>
      </c>
      <c r="BL180" s="14" t="s">
        <v>124</v>
      </c>
      <c r="BM180" s="196" t="s">
        <v>333</v>
      </c>
    </row>
    <row r="181" spans="2:63" s="12" customFormat="1" ht="22.9" customHeight="1">
      <c r="B181" s="168"/>
      <c r="C181" s="169"/>
      <c r="D181" s="170" t="s">
        <v>73</v>
      </c>
      <c r="E181" s="182" t="s">
        <v>334</v>
      </c>
      <c r="F181" s="182" t="s">
        <v>335</v>
      </c>
      <c r="G181" s="169"/>
      <c r="H181" s="169"/>
      <c r="I181" s="172"/>
      <c r="J181" s="183">
        <f>BK181</f>
        <v>0</v>
      </c>
      <c r="K181" s="169"/>
      <c r="L181" s="174"/>
      <c r="M181" s="175"/>
      <c r="N181" s="176"/>
      <c r="O181" s="176"/>
      <c r="P181" s="177">
        <f>P182</f>
        <v>0</v>
      </c>
      <c r="Q181" s="176"/>
      <c r="R181" s="177">
        <f>R182</f>
        <v>0</v>
      </c>
      <c r="S181" s="176"/>
      <c r="T181" s="178">
        <f>T182</f>
        <v>0</v>
      </c>
      <c r="AR181" s="179" t="s">
        <v>82</v>
      </c>
      <c r="AT181" s="180" t="s">
        <v>73</v>
      </c>
      <c r="AU181" s="180" t="s">
        <v>82</v>
      </c>
      <c r="AY181" s="179" t="s">
        <v>118</v>
      </c>
      <c r="BK181" s="181">
        <f>BK182</f>
        <v>0</v>
      </c>
    </row>
    <row r="182" spans="1:65" s="2" customFormat="1" ht="33" customHeight="1">
      <c r="A182" s="31"/>
      <c r="B182" s="32"/>
      <c r="C182" s="184" t="s">
        <v>336</v>
      </c>
      <c r="D182" s="184" t="s">
        <v>120</v>
      </c>
      <c r="E182" s="185" t="s">
        <v>337</v>
      </c>
      <c r="F182" s="186" t="s">
        <v>338</v>
      </c>
      <c r="G182" s="187" t="s">
        <v>304</v>
      </c>
      <c r="H182" s="188">
        <v>199.484</v>
      </c>
      <c r="I182" s="189"/>
      <c r="J182" s="190">
        <f>ROUND(I182*H182,2)</f>
        <v>0</v>
      </c>
      <c r="K182" s="191"/>
      <c r="L182" s="36"/>
      <c r="M182" s="209" t="s">
        <v>1</v>
      </c>
      <c r="N182" s="210" t="s">
        <v>39</v>
      </c>
      <c r="O182" s="211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124</v>
      </c>
      <c r="AT182" s="196" t="s">
        <v>120</v>
      </c>
      <c r="AU182" s="196" t="s">
        <v>84</v>
      </c>
      <c r="AY182" s="14" t="s">
        <v>118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4" t="s">
        <v>82</v>
      </c>
      <c r="BK182" s="197">
        <f>ROUND(I182*H182,2)</f>
        <v>0</v>
      </c>
      <c r="BL182" s="14" t="s">
        <v>124</v>
      </c>
      <c r="BM182" s="196" t="s">
        <v>339</v>
      </c>
    </row>
    <row r="183" spans="1:31" s="2" customFormat="1" ht="6.95" customHeight="1">
      <c r="A183" s="31"/>
      <c r="B183" s="51"/>
      <c r="C183" s="52"/>
      <c r="D183" s="52"/>
      <c r="E183" s="52"/>
      <c r="F183" s="52"/>
      <c r="G183" s="52"/>
      <c r="H183" s="52"/>
      <c r="I183" s="52"/>
      <c r="J183" s="52"/>
      <c r="K183" s="52"/>
      <c r="L183" s="36"/>
      <c r="M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</row>
  </sheetData>
  <sheetProtection algorithmName="SHA-512" hashValue="23tuo53UFGSJOm4Fl+Ny7MyNZO0SVnn4G7xHpisln/fqiE3OfIsut0aLmeFPFzshm/R4+hAiER3lNKLYdmWGtA==" saltValue="8sEQTL6gTVCbW5zeQDzNHPw6y9Y0qa22nY8U059/y+Tf0In+976s0oeTJbHkJFjqsm4vEunJLpPwcyqs802sBw==" spinCount="100000" sheet="1" objects="1" scenarios="1" formatColumns="0" formatRows="0" autoFilter="0"/>
  <autoFilter ref="C122:K18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87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84</v>
      </c>
    </row>
    <row r="4" spans="2:46" s="1" customFormat="1" ht="24.95" customHeight="1">
      <c r="B4" s="17"/>
      <c r="D4" s="107" t="s">
        <v>88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5" t="str">
        <f>'Rekapitulace stavby'!K6</f>
        <v>Oprava komunikace a VO ul. Vančurova v Lovosicích</v>
      </c>
      <c r="F7" s="256"/>
      <c r="G7" s="256"/>
      <c r="H7" s="256"/>
      <c r="L7" s="17"/>
    </row>
    <row r="8" spans="1:31" s="2" customFormat="1" ht="12" customHeight="1">
      <c r="A8" s="31"/>
      <c r="B8" s="36"/>
      <c r="C8" s="31"/>
      <c r="D8" s="109" t="s">
        <v>89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7" t="s">
        <v>340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26</v>
      </c>
      <c r="G12" s="31"/>
      <c r="H12" s="31"/>
      <c r="I12" s="109" t="s">
        <v>22</v>
      </c>
      <c r="J12" s="111" t="str">
        <f>'Rekapitulace stavby'!AN8</f>
        <v>29. 4. 2021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27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27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33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34</v>
      </c>
      <c r="E30" s="31"/>
      <c r="F30" s="31"/>
      <c r="G30" s="31"/>
      <c r="H30" s="31"/>
      <c r="I30" s="31"/>
      <c r="J30" s="117">
        <f>ROUND(J126,2)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36</v>
      </c>
      <c r="G32" s="31"/>
      <c r="H32" s="31"/>
      <c r="I32" s="118" t="s">
        <v>35</v>
      </c>
      <c r="J32" s="118" t="s">
        <v>37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38</v>
      </c>
      <c r="E33" s="109" t="s">
        <v>39</v>
      </c>
      <c r="F33" s="120">
        <f>ROUND((SUM(BE126:BE181)),2)</f>
        <v>0</v>
      </c>
      <c r="G33" s="31"/>
      <c r="H33" s="31"/>
      <c r="I33" s="121">
        <v>0.21</v>
      </c>
      <c r="J33" s="120">
        <f>ROUND(((SUM(BE126:BE181))*I33),2)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40</v>
      </c>
      <c r="F34" s="120">
        <f>ROUND((SUM(BF126:BF181)),2)</f>
        <v>0</v>
      </c>
      <c r="G34" s="31"/>
      <c r="H34" s="31"/>
      <c r="I34" s="121">
        <v>0.15</v>
      </c>
      <c r="J34" s="120">
        <f>ROUND(((SUM(BF126:BF181))*I34),2)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41</v>
      </c>
      <c r="F35" s="120">
        <f>ROUND((SUM(BG126:BG181)),2)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42</v>
      </c>
      <c r="F36" s="120">
        <f>ROUND((SUM(BH126:BH181)),2)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43</v>
      </c>
      <c r="F37" s="120">
        <f>ROUND((SUM(BI126:BI181)),2)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47</v>
      </c>
      <c r="E50" s="130"/>
      <c r="F50" s="130"/>
      <c r="G50" s="129" t="s">
        <v>48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49</v>
      </c>
      <c r="E61" s="132"/>
      <c r="F61" s="133" t="s">
        <v>50</v>
      </c>
      <c r="G61" s="131" t="s">
        <v>49</v>
      </c>
      <c r="H61" s="132"/>
      <c r="I61" s="132"/>
      <c r="J61" s="134" t="s">
        <v>50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51</v>
      </c>
      <c r="E65" s="135"/>
      <c r="F65" s="135"/>
      <c r="G65" s="129" t="s">
        <v>52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49</v>
      </c>
      <c r="E76" s="132"/>
      <c r="F76" s="133" t="s">
        <v>50</v>
      </c>
      <c r="G76" s="131" t="s">
        <v>49</v>
      </c>
      <c r="H76" s="132"/>
      <c r="I76" s="132"/>
      <c r="J76" s="134" t="s">
        <v>50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91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62" t="str">
        <f>E7</f>
        <v>Oprava komunikace a VO ul. Vančurova v Lovosicích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89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3" t="str">
        <f>E9</f>
        <v>SO2 - veřejné osvětlení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29. 4. 2021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92</v>
      </c>
      <c r="D94" s="141"/>
      <c r="E94" s="141"/>
      <c r="F94" s="141"/>
      <c r="G94" s="141"/>
      <c r="H94" s="141"/>
      <c r="I94" s="141"/>
      <c r="J94" s="142" t="s">
        <v>93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94</v>
      </c>
      <c r="D96" s="33"/>
      <c r="E96" s="33"/>
      <c r="F96" s="33"/>
      <c r="G96" s="33"/>
      <c r="H96" s="33"/>
      <c r="I96" s="33"/>
      <c r="J96" s="81">
        <f>J126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95</v>
      </c>
    </row>
    <row r="97" spans="2:12" s="9" customFormat="1" ht="24.95" customHeight="1">
      <c r="B97" s="144"/>
      <c r="C97" s="145"/>
      <c r="D97" s="146" t="s">
        <v>341</v>
      </c>
      <c r="E97" s="147"/>
      <c r="F97" s="147"/>
      <c r="G97" s="147"/>
      <c r="H97" s="147"/>
      <c r="I97" s="147"/>
      <c r="J97" s="148">
        <f>J127</f>
        <v>0</v>
      </c>
      <c r="K97" s="145"/>
      <c r="L97" s="149"/>
    </row>
    <row r="98" spans="2:12" s="10" customFormat="1" ht="19.9" customHeight="1">
      <c r="B98" s="150"/>
      <c r="C98" s="151"/>
      <c r="D98" s="152" t="s">
        <v>342</v>
      </c>
      <c r="E98" s="153"/>
      <c r="F98" s="153"/>
      <c r="G98" s="153"/>
      <c r="H98" s="153"/>
      <c r="I98" s="153"/>
      <c r="J98" s="154">
        <f>J128</f>
        <v>0</v>
      </c>
      <c r="K98" s="151"/>
      <c r="L98" s="155"/>
    </row>
    <row r="99" spans="2:12" s="10" customFormat="1" ht="19.9" customHeight="1">
      <c r="B99" s="150"/>
      <c r="C99" s="151"/>
      <c r="D99" s="152" t="s">
        <v>343</v>
      </c>
      <c r="E99" s="153"/>
      <c r="F99" s="153"/>
      <c r="G99" s="153"/>
      <c r="H99" s="153"/>
      <c r="I99" s="153"/>
      <c r="J99" s="154">
        <f>J150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344</v>
      </c>
      <c r="E100" s="153"/>
      <c r="F100" s="153"/>
      <c r="G100" s="153"/>
      <c r="H100" s="153"/>
      <c r="I100" s="153"/>
      <c r="J100" s="154">
        <f>J152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345</v>
      </c>
      <c r="E101" s="153"/>
      <c r="F101" s="153"/>
      <c r="G101" s="153"/>
      <c r="H101" s="153"/>
      <c r="I101" s="153"/>
      <c r="J101" s="154">
        <f>J170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346</v>
      </c>
      <c r="E102" s="147"/>
      <c r="F102" s="147"/>
      <c r="G102" s="147"/>
      <c r="H102" s="147"/>
      <c r="I102" s="147"/>
      <c r="J102" s="148">
        <f>J173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347</v>
      </c>
      <c r="E103" s="153"/>
      <c r="F103" s="153"/>
      <c r="G103" s="153"/>
      <c r="H103" s="153"/>
      <c r="I103" s="153"/>
      <c r="J103" s="154">
        <f>J174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348</v>
      </c>
      <c r="E104" s="153"/>
      <c r="F104" s="153"/>
      <c r="G104" s="153"/>
      <c r="H104" s="153"/>
      <c r="I104" s="153"/>
      <c r="J104" s="154">
        <f>J176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349</v>
      </c>
      <c r="E105" s="153"/>
      <c r="F105" s="153"/>
      <c r="G105" s="153"/>
      <c r="H105" s="153"/>
      <c r="I105" s="153"/>
      <c r="J105" s="154">
        <f>J178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350</v>
      </c>
      <c r="E106" s="153"/>
      <c r="F106" s="153"/>
      <c r="G106" s="153"/>
      <c r="H106" s="153"/>
      <c r="I106" s="153"/>
      <c r="J106" s="154">
        <f>J180</f>
        <v>0</v>
      </c>
      <c r="K106" s="151"/>
      <c r="L106" s="155"/>
    </row>
    <row r="107" spans="1:31" s="2" customFormat="1" ht="21.7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5" customHeight="1">
      <c r="A113" s="31"/>
      <c r="B113" s="32"/>
      <c r="C113" s="20" t="s">
        <v>103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16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3"/>
      <c r="D116" s="33"/>
      <c r="E116" s="262" t="str">
        <f>E7</f>
        <v>Oprava komunikace a VO ul. Vančurova v Lovosicích</v>
      </c>
      <c r="F116" s="263"/>
      <c r="G116" s="263"/>
      <c r="H116" s="26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89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3"/>
      <c r="D118" s="33"/>
      <c r="E118" s="233" t="str">
        <f>E9</f>
        <v>SO2 - veřejné osvětlení</v>
      </c>
      <c r="F118" s="264"/>
      <c r="G118" s="264"/>
      <c r="H118" s="264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20</v>
      </c>
      <c r="D120" s="33"/>
      <c r="E120" s="33"/>
      <c r="F120" s="24" t="str">
        <f>F12</f>
        <v xml:space="preserve"> </v>
      </c>
      <c r="G120" s="33"/>
      <c r="H120" s="33"/>
      <c r="I120" s="26" t="s">
        <v>22</v>
      </c>
      <c r="J120" s="63" t="str">
        <f>IF(J12="","",J12)</f>
        <v>29. 4. 2021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24</v>
      </c>
      <c r="D122" s="33"/>
      <c r="E122" s="33"/>
      <c r="F122" s="24" t="str">
        <f>E15</f>
        <v xml:space="preserve"> </v>
      </c>
      <c r="G122" s="33"/>
      <c r="H122" s="33"/>
      <c r="I122" s="26" t="s">
        <v>30</v>
      </c>
      <c r="J122" s="29" t="str">
        <f>E21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5.2" customHeight="1">
      <c r="A123" s="31"/>
      <c r="B123" s="32"/>
      <c r="C123" s="26" t="s">
        <v>28</v>
      </c>
      <c r="D123" s="33"/>
      <c r="E123" s="33"/>
      <c r="F123" s="24" t="str">
        <f>IF(E18="","",E18)</f>
        <v>Vyplň údaj</v>
      </c>
      <c r="G123" s="33"/>
      <c r="H123" s="33"/>
      <c r="I123" s="26" t="s">
        <v>32</v>
      </c>
      <c r="J123" s="29" t="str">
        <f>E24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1" customFormat="1" ht="29.25" customHeight="1">
      <c r="A125" s="156"/>
      <c r="B125" s="157"/>
      <c r="C125" s="158" t="s">
        <v>104</v>
      </c>
      <c r="D125" s="159" t="s">
        <v>59</v>
      </c>
      <c r="E125" s="159" t="s">
        <v>55</v>
      </c>
      <c r="F125" s="159" t="s">
        <v>56</v>
      </c>
      <c r="G125" s="159" t="s">
        <v>105</v>
      </c>
      <c r="H125" s="159" t="s">
        <v>106</v>
      </c>
      <c r="I125" s="159" t="s">
        <v>107</v>
      </c>
      <c r="J125" s="160" t="s">
        <v>93</v>
      </c>
      <c r="K125" s="161" t="s">
        <v>108</v>
      </c>
      <c r="L125" s="162"/>
      <c r="M125" s="72" t="s">
        <v>1</v>
      </c>
      <c r="N125" s="73" t="s">
        <v>38</v>
      </c>
      <c r="O125" s="73" t="s">
        <v>109</v>
      </c>
      <c r="P125" s="73" t="s">
        <v>110</v>
      </c>
      <c r="Q125" s="73" t="s">
        <v>111</v>
      </c>
      <c r="R125" s="73" t="s">
        <v>112</v>
      </c>
      <c r="S125" s="73" t="s">
        <v>113</v>
      </c>
      <c r="T125" s="74" t="s">
        <v>114</v>
      </c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</row>
    <row r="126" spans="1:63" s="2" customFormat="1" ht="22.9" customHeight="1">
      <c r="A126" s="31"/>
      <c r="B126" s="32"/>
      <c r="C126" s="79" t="s">
        <v>115</v>
      </c>
      <c r="D126" s="33"/>
      <c r="E126" s="33"/>
      <c r="F126" s="33"/>
      <c r="G126" s="33"/>
      <c r="H126" s="33"/>
      <c r="I126" s="33"/>
      <c r="J126" s="163">
        <f>BK126</f>
        <v>0</v>
      </c>
      <c r="K126" s="33"/>
      <c r="L126" s="36"/>
      <c r="M126" s="75"/>
      <c r="N126" s="164"/>
      <c r="O126" s="76"/>
      <c r="P126" s="165">
        <f>P127+P173</f>
        <v>0</v>
      </c>
      <c r="Q126" s="76"/>
      <c r="R126" s="165">
        <f>R127+R173</f>
        <v>47.284997</v>
      </c>
      <c r="S126" s="76"/>
      <c r="T126" s="166">
        <f>T127+T173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73</v>
      </c>
      <c r="AU126" s="14" t="s">
        <v>95</v>
      </c>
      <c r="BK126" s="167">
        <f>BK127+BK173</f>
        <v>0</v>
      </c>
    </row>
    <row r="127" spans="2:63" s="12" customFormat="1" ht="25.9" customHeight="1">
      <c r="B127" s="168"/>
      <c r="C127" s="169"/>
      <c r="D127" s="170" t="s">
        <v>73</v>
      </c>
      <c r="E127" s="171" t="s">
        <v>154</v>
      </c>
      <c r="F127" s="171" t="s">
        <v>351</v>
      </c>
      <c r="G127" s="169"/>
      <c r="H127" s="169"/>
      <c r="I127" s="172"/>
      <c r="J127" s="173">
        <f>BK127</f>
        <v>0</v>
      </c>
      <c r="K127" s="169"/>
      <c r="L127" s="174"/>
      <c r="M127" s="175"/>
      <c r="N127" s="176"/>
      <c r="O127" s="176"/>
      <c r="P127" s="177">
        <f>P128+P150+P152+P170</f>
        <v>0</v>
      </c>
      <c r="Q127" s="176"/>
      <c r="R127" s="177">
        <f>R128+R150+R152+R170</f>
        <v>47.284997</v>
      </c>
      <c r="S127" s="176"/>
      <c r="T127" s="178">
        <f>T128+T150+T152+T170</f>
        <v>0</v>
      </c>
      <c r="AR127" s="179" t="s">
        <v>129</v>
      </c>
      <c r="AT127" s="180" t="s">
        <v>73</v>
      </c>
      <c r="AU127" s="180" t="s">
        <v>74</v>
      </c>
      <c r="AY127" s="179" t="s">
        <v>118</v>
      </c>
      <c r="BK127" s="181">
        <f>BK128+BK150+BK152+BK170</f>
        <v>0</v>
      </c>
    </row>
    <row r="128" spans="2:63" s="12" customFormat="1" ht="22.9" customHeight="1">
      <c r="B128" s="168"/>
      <c r="C128" s="169"/>
      <c r="D128" s="170" t="s">
        <v>73</v>
      </c>
      <c r="E128" s="182" t="s">
        <v>352</v>
      </c>
      <c r="F128" s="182" t="s">
        <v>353</v>
      </c>
      <c r="G128" s="169"/>
      <c r="H128" s="169"/>
      <c r="I128" s="172"/>
      <c r="J128" s="183">
        <f>BK128</f>
        <v>0</v>
      </c>
      <c r="K128" s="169"/>
      <c r="L128" s="174"/>
      <c r="M128" s="175"/>
      <c r="N128" s="176"/>
      <c r="O128" s="176"/>
      <c r="P128" s="177">
        <f>SUM(P129:P149)</f>
        <v>0</v>
      </c>
      <c r="Q128" s="176"/>
      <c r="R128" s="177">
        <f>SUM(R129:R149)</f>
        <v>0.8724369999999999</v>
      </c>
      <c r="S128" s="176"/>
      <c r="T128" s="178">
        <f>SUM(T129:T149)</f>
        <v>0</v>
      </c>
      <c r="AR128" s="179" t="s">
        <v>129</v>
      </c>
      <c r="AT128" s="180" t="s">
        <v>73</v>
      </c>
      <c r="AU128" s="180" t="s">
        <v>82</v>
      </c>
      <c r="AY128" s="179" t="s">
        <v>118</v>
      </c>
      <c r="BK128" s="181">
        <f>SUM(BK129:BK149)</f>
        <v>0</v>
      </c>
    </row>
    <row r="129" spans="1:65" s="2" customFormat="1" ht="16.5" customHeight="1">
      <c r="A129" s="31"/>
      <c r="B129" s="32"/>
      <c r="C129" s="184" t="s">
        <v>82</v>
      </c>
      <c r="D129" s="184" t="s">
        <v>120</v>
      </c>
      <c r="E129" s="185" t="s">
        <v>354</v>
      </c>
      <c r="F129" s="186" t="s">
        <v>355</v>
      </c>
      <c r="G129" s="187" t="s">
        <v>235</v>
      </c>
      <c r="H129" s="188">
        <v>8</v>
      </c>
      <c r="I129" s="189"/>
      <c r="J129" s="190">
        <f aca="true" t="shared" si="0" ref="J129:J149">ROUND(I129*H129,2)</f>
        <v>0</v>
      </c>
      <c r="K129" s="191"/>
      <c r="L129" s="36"/>
      <c r="M129" s="192" t="s">
        <v>1</v>
      </c>
      <c r="N129" s="193" t="s">
        <v>39</v>
      </c>
      <c r="O129" s="68"/>
      <c r="P129" s="194">
        <f aca="true" t="shared" si="1" ref="P129:P149">O129*H129</f>
        <v>0</v>
      </c>
      <c r="Q129" s="194">
        <v>0</v>
      </c>
      <c r="R129" s="194">
        <f aca="true" t="shared" si="2" ref="R129:R149">Q129*H129</f>
        <v>0</v>
      </c>
      <c r="S129" s="194">
        <v>0</v>
      </c>
      <c r="T129" s="195">
        <f aca="true" t="shared" si="3" ref="T129:T149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356</v>
      </c>
      <c r="AT129" s="196" t="s">
        <v>120</v>
      </c>
      <c r="AU129" s="196" t="s">
        <v>84</v>
      </c>
      <c r="AY129" s="14" t="s">
        <v>118</v>
      </c>
      <c r="BE129" s="197">
        <f aca="true" t="shared" si="4" ref="BE129:BE149">IF(N129="základní",J129,0)</f>
        <v>0</v>
      </c>
      <c r="BF129" s="197">
        <f aca="true" t="shared" si="5" ref="BF129:BF149">IF(N129="snížená",J129,0)</f>
        <v>0</v>
      </c>
      <c r="BG129" s="197">
        <f aca="true" t="shared" si="6" ref="BG129:BG149">IF(N129="zákl. přenesená",J129,0)</f>
        <v>0</v>
      </c>
      <c r="BH129" s="197">
        <f aca="true" t="shared" si="7" ref="BH129:BH149">IF(N129="sníž. přenesená",J129,0)</f>
        <v>0</v>
      </c>
      <c r="BI129" s="197">
        <f aca="true" t="shared" si="8" ref="BI129:BI149">IF(N129="nulová",J129,0)</f>
        <v>0</v>
      </c>
      <c r="BJ129" s="14" t="s">
        <v>82</v>
      </c>
      <c r="BK129" s="197">
        <f aca="true" t="shared" si="9" ref="BK129:BK149">ROUND(I129*H129,2)</f>
        <v>0</v>
      </c>
      <c r="BL129" s="14" t="s">
        <v>356</v>
      </c>
      <c r="BM129" s="196" t="s">
        <v>357</v>
      </c>
    </row>
    <row r="130" spans="1:65" s="2" customFormat="1" ht="24.2" customHeight="1">
      <c r="A130" s="31"/>
      <c r="B130" s="32"/>
      <c r="C130" s="198" t="s">
        <v>84</v>
      </c>
      <c r="D130" s="198" t="s">
        <v>154</v>
      </c>
      <c r="E130" s="199" t="s">
        <v>358</v>
      </c>
      <c r="F130" s="200" t="s">
        <v>359</v>
      </c>
      <c r="G130" s="201" t="s">
        <v>235</v>
      </c>
      <c r="H130" s="202">
        <v>8</v>
      </c>
      <c r="I130" s="203"/>
      <c r="J130" s="204">
        <f t="shared" si="0"/>
        <v>0</v>
      </c>
      <c r="K130" s="205"/>
      <c r="L130" s="206"/>
      <c r="M130" s="207" t="s">
        <v>1</v>
      </c>
      <c r="N130" s="208" t="s">
        <v>39</v>
      </c>
      <c r="O130" s="68"/>
      <c r="P130" s="194">
        <f t="shared" si="1"/>
        <v>0</v>
      </c>
      <c r="Q130" s="194">
        <v>0.0033</v>
      </c>
      <c r="R130" s="194">
        <f t="shared" si="2"/>
        <v>0.0264</v>
      </c>
      <c r="S130" s="194">
        <v>0</v>
      </c>
      <c r="T130" s="19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285</v>
      </c>
      <c r="AT130" s="196" t="s">
        <v>154</v>
      </c>
      <c r="AU130" s="196" t="s">
        <v>84</v>
      </c>
      <c r="AY130" s="14" t="s">
        <v>118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82</v>
      </c>
      <c r="BK130" s="197">
        <f t="shared" si="9"/>
        <v>0</v>
      </c>
      <c r="BL130" s="14" t="s">
        <v>285</v>
      </c>
      <c r="BM130" s="196" t="s">
        <v>360</v>
      </c>
    </row>
    <row r="131" spans="1:65" s="2" customFormat="1" ht="24.2" customHeight="1">
      <c r="A131" s="31"/>
      <c r="B131" s="32"/>
      <c r="C131" s="184" t="s">
        <v>129</v>
      </c>
      <c r="D131" s="184" t="s">
        <v>120</v>
      </c>
      <c r="E131" s="185" t="s">
        <v>361</v>
      </c>
      <c r="F131" s="186" t="s">
        <v>362</v>
      </c>
      <c r="G131" s="187" t="s">
        <v>235</v>
      </c>
      <c r="H131" s="188">
        <v>8</v>
      </c>
      <c r="I131" s="189"/>
      <c r="J131" s="190">
        <f t="shared" si="0"/>
        <v>0</v>
      </c>
      <c r="K131" s="191"/>
      <c r="L131" s="36"/>
      <c r="M131" s="192" t="s">
        <v>1</v>
      </c>
      <c r="N131" s="193" t="s">
        <v>39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356</v>
      </c>
      <c r="AT131" s="196" t="s">
        <v>120</v>
      </c>
      <c r="AU131" s="196" t="s">
        <v>84</v>
      </c>
      <c r="AY131" s="14" t="s">
        <v>118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82</v>
      </c>
      <c r="BK131" s="197">
        <f t="shared" si="9"/>
        <v>0</v>
      </c>
      <c r="BL131" s="14" t="s">
        <v>356</v>
      </c>
      <c r="BM131" s="196" t="s">
        <v>363</v>
      </c>
    </row>
    <row r="132" spans="1:65" s="2" customFormat="1" ht="24.2" customHeight="1">
      <c r="A132" s="31"/>
      <c r="B132" s="32"/>
      <c r="C132" s="184" t="s">
        <v>124</v>
      </c>
      <c r="D132" s="184" t="s">
        <v>120</v>
      </c>
      <c r="E132" s="185" t="s">
        <v>364</v>
      </c>
      <c r="F132" s="186" t="s">
        <v>365</v>
      </c>
      <c r="G132" s="187" t="s">
        <v>235</v>
      </c>
      <c r="H132" s="188">
        <v>8</v>
      </c>
      <c r="I132" s="189"/>
      <c r="J132" s="190">
        <f t="shared" si="0"/>
        <v>0</v>
      </c>
      <c r="K132" s="191"/>
      <c r="L132" s="36"/>
      <c r="M132" s="192" t="s">
        <v>1</v>
      </c>
      <c r="N132" s="193" t="s">
        <v>39</v>
      </c>
      <c r="O132" s="68"/>
      <c r="P132" s="194">
        <f t="shared" si="1"/>
        <v>0</v>
      </c>
      <c r="Q132" s="194">
        <v>0</v>
      </c>
      <c r="R132" s="194">
        <f t="shared" si="2"/>
        <v>0</v>
      </c>
      <c r="S132" s="194">
        <v>0</v>
      </c>
      <c r="T132" s="19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356</v>
      </c>
      <c r="AT132" s="196" t="s">
        <v>120</v>
      </c>
      <c r="AU132" s="196" t="s">
        <v>84</v>
      </c>
      <c r="AY132" s="14" t="s">
        <v>118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4" t="s">
        <v>82</v>
      </c>
      <c r="BK132" s="197">
        <f t="shared" si="9"/>
        <v>0</v>
      </c>
      <c r="BL132" s="14" t="s">
        <v>356</v>
      </c>
      <c r="BM132" s="196" t="s">
        <v>366</v>
      </c>
    </row>
    <row r="133" spans="1:65" s="2" customFormat="1" ht="16.5" customHeight="1">
      <c r="A133" s="31"/>
      <c r="B133" s="32"/>
      <c r="C133" s="198" t="s">
        <v>136</v>
      </c>
      <c r="D133" s="198" t="s">
        <v>154</v>
      </c>
      <c r="E133" s="199" t="s">
        <v>367</v>
      </c>
      <c r="F133" s="200" t="s">
        <v>368</v>
      </c>
      <c r="G133" s="201" t="s">
        <v>235</v>
      </c>
      <c r="H133" s="202">
        <v>8</v>
      </c>
      <c r="I133" s="203"/>
      <c r="J133" s="204">
        <f t="shared" si="0"/>
        <v>0</v>
      </c>
      <c r="K133" s="205"/>
      <c r="L133" s="206"/>
      <c r="M133" s="207" t="s">
        <v>1</v>
      </c>
      <c r="N133" s="208" t="s">
        <v>39</v>
      </c>
      <c r="O133" s="68"/>
      <c r="P133" s="194">
        <f t="shared" si="1"/>
        <v>0</v>
      </c>
      <c r="Q133" s="194">
        <v>0.062</v>
      </c>
      <c r="R133" s="194">
        <f t="shared" si="2"/>
        <v>0.496</v>
      </c>
      <c r="S133" s="194">
        <v>0</v>
      </c>
      <c r="T133" s="19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285</v>
      </c>
      <c r="AT133" s="196" t="s">
        <v>154</v>
      </c>
      <c r="AU133" s="196" t="s">
        <v>84</v>
      </c>
      <c r="AY133" s="14" t="s">
        <v>118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4" t="s">
        <v>82</v>
      </c>
      <c r="BK133" s="197">
        <f t="shared" si="9"/>
        <v>0</v>
      </c>
      <c r="BL133" s="14" t="s">
        <v>285</v>
      </c>
      <c r="BM133" s="196" t="s">
        <v>369</v>
      </c>
    </row>
    <row r="134" spans="1:65" s="2" customFormat="1" ht="24.2" customHeight="1">
      <c r="A134" s="31"/>
      <c r="B134" s="32"/>
      <c r="C134" s="184" t="s">
        <v>140</v>
      </c>
      <c r="D134" s="184" t="s">
        <v>120</v>
      </c>
      <c r="E134" s="185" t="s">
        <v>370</v>
      </c>
      <c r="F134" s="186" t="s">
        <v>371</v>
      </c>
      <c r="G134" s="187" t="s">
        <v>235</v>
      </c>
      <c r="H134" s="188">
        <v>8</v>
      </c>
      <c r="I134" s="189"/>
      <c r="J134" s="190">
        <f t="shared" si="0"/>
        <v>0</v>
      </c>
      <c r="K134" s="191"/>
      <c r="L134" s="36"/>
      <c r="M134" s="192" t="s">
        <v>1</v>
      </c>
      <c r="N134" s="193" t="s">
        <v>39</v>
      </c>
      <c r="O134" s="68"/>
      <c r="P134" s="194">
        <f t="shared" si="1"/>
        <v>0</v>
      </c>
      <c r="Q134" s="194">
        <v>0</v>
      </c>
      <c r="R134" s="194">
        <f t="shared" si="2"/>
        <v>0</v>
      </c>
      <c r="S134" s="194">
        <v>0</v>
      </c>
      <c r="T134" s="19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356</v>
      </c>
      <c r="AT134" s="196" t="s">
        <v>120</v>
      </c>
      <c r="AU134" s="196" t="s">
        <v>84</v>
      </c>
      <c r="AY134" s="14" t="s">
        <v>118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82</v>
      </c>
      <c r="BK134" s="197">
        <f t="shared" si="9"/>
        <v>0</v>
      </c>
      <c r="BL134" s="14" t="s">
        <v>356</v>
      </c>
      <c r="BM134" s="196" t="s">
        <v>372</v>
      </c>
    </row>
    <row r="135" spans="1:65" s="2" customFormat="1" ht="24.2" customHeight="1">
      <c r="A135" s="31"/>
      <c r="B135" s="32"/>
      <c r="C135" s="184" t="s">
        <v>145</v>
      </c>
      <c r="D135" s="184" t="s">
        <v>120</v>
      </c>
      <c r="E135" s="185" t="s">
        <v>373</v>
      </c>
      <c r="F135" s="186" t="s">
        <v>374</v>
      </c>
      <c r="G135" s="187" t="s">
        <v>235</v>
      </c>
      <c r="H135" s="188">
        <v>8</v>
      </c>
      <c r="I135" s="189"/>
      <c r="J135" s="190">
        <f t="shared" si="0"/>
        <v>0</v>
      </c>
      <c r="K135" s="191"/>
      <c r="L135" s="36"/>
      <c r="M135" s="192" t="s">
        <v>1</v>
      </c>
      <c r="N135" s="193" t="s">
        <v>39</v>
      </c>
      <c r="O135" s="68"/>
      <c r="P135" s="194">
        <f t="shared" si="1"/>
        <v>0</v>
      </c>
      <c r="Q135" s="194">
        <v>0</v>
      </c>
      <c r="R135" s="194">
        <f t="shared" si="2"/>
        <v>0</v>
      </c>
      <c r="S135" s="194">
        <v>0</v>
      </c>
      <c r="T135" s="19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356</v>
      </c>
      <c r="AT135" s="196" t="s">
        <v>120</v>
      </c>
      <c r="AU135" s="196" t="s">
        <v>84</v>
      </c>
      <c r="AY135" s="14" t="s">
        <v>118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82</v>
      </c>
      <c r="BK135" s="197">
        <f t="shared" si="9"/>
        <v>0</v>
      </c>
      <c r="BL135" s="14" t="s">
        <v>356</v>
      </c>
      <c r="BM135" s="196" t="s">
        <v>375</v>
      </c>
    </row>
    <row r="136" spans="1:65" s="2" customFormat="1" ht="24.2" customHeight="1">
      <c r="A136" s="31"/>
      <c r="B136" s="32"/>
      <c r="C136" s="198" t="s">
        <v>149</v>
      </c>
      <c r="D136" s="198" t="s">
        <v>154</v>
      </c>
      <c r="E136" s="199" t="s">
        <v>376</v>
      </c>
      <c r="F136" s="200" t="s">
        <v>377</v>
      </c>
      <c r="G136" s="201" t="s">
        <v>235</v>
      </c>
      <c r="H136" s="202">
        <v>8</v>
      </c>
      <c r="I136" s="203"/>
      <c r="J136" s="204">
        <f t="shared" si="0"/>
        <v>0</v>
      </c>
      <c r="K136" s="205"/>
      <c r="L136" s="206"/>
      <c r="M136" s="207" t="s">
        <v>1</v>
      </c>
      <c r="N136" s="208" t="s">
        <v>39</v>
      </c>
      <c r="O136" s="68"/>
      <c r="P136" s="194">
        <f t="shared" si="1"/>
        <v>0</v>
      </c>
      <c r="Q136" s="194">
        <v>0.008</v>
      </c>
      <c r="R136" s="194">
        <f t="shared" si="2"/>
        <v>0.064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285</v>
      </c>
      <c r="AT136" s="196" t="s">
        <v>154</v>
      </c>
      <c r="AU136" s="196" t="s">
        <v>84</v>
      </c>
      <c r="AY136" s="14" t="s">
        <v>118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82</v>
      </c>
      <c r="BK136" s="197">
        <f t="shared" si="9"/>
        <v>0</v>
      </c>
      <c r="BL136" s="14" t="s">
        <v>285</v>
      </c>
      <c r="BM136" s="196" t="s">
        <v>378</v>
      </c>
    </row>
    <row r="137" spans="1:65" s="2" customFormat="1" ht="24.2" customHeight="1">
      <c r="A137" s="31"/>
      <c r="B137" s="32"/>
      <c r="C137" s="184" t="s">
        <v>153</v>
      </c>
      <c r="D137" s="184" t="s">
        <v>120</v>
      </c>
      <c r="E137" s="185" t="s">
        <v>379</v>
      </c>
      <c r="F137" s="186" t="s">
        <v>380</v>
      </c>
      <c r="G137" s="187" t="s">
        <v>235</v>
      </c>
      <c r="H137" s="188">
        <v>8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39</v>
      </c>
      <c r="O137" s="68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356</v>
      </c>
      <c r="AT137" s="196" t="s">
        <v>120</v>
      </c>
      <c r="AU137" s="196" t="s">
        <v>84</v>
      </c>
      <c r="AY137" s="14" t="s">
        <v>118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82</v>
      </c>
      <c r="BK137" s="197">
        <f t="shared" si="9"/>
        <v>0</v>
      </c>
      <c r="BL137" s="14" t="s">
        <v>356</v>
      </c>
      <c r="BM137" s="196" t="s">
        <v>381</v>
      </c>
    </row>
    <row r="138" spans="1:65" s="2" customFormat="1" ht="16.5" customHeight="1">
      <c r="A138" s="31"/>
      <c r="B138" s="32"/>
      <c r="C138" s="184" t="s">
        <v>159</v>
      </c>
      <c r="D138" s="184" t="s">
        <v>120</v>
      </c>
      <c r="E138" s="185" t="s">
        <v>382</v>
      </c>
      <c r="F138" s="186" t="s">
        <v>383</v>
      </c>
      <c r="G138" s="187" t="s">
        <v>235</v>
      </c>
      <c r="H138" s="188">
        <v>8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39</v>
      </c>
      <c r="O138" s="68"/>
      <c r="P138" s="194">
        <f t="shared" si="1"/>
        <v>0</v>
      </c>
      <c r="Q138" s="194">
        <v>0</v>
      </c>
      <c r="R138" s="194">
        <f t="shared" si="2"/>
        <v>0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356</v>
      </c>
      <c r="AT138" s="196" t="s">
        <v>120</v>
      </c>
      <c r="AU138" s="196" t="s">
        <v>84</v>
      </c>
      <c r="AY138" s="14" t="s">
        <v>118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82</v>
      </c>
      <c r="BK138" s="197">
        <f t="shared" si="9"/>
        <v>0</v>
      </c>
      <c r="BL138" s="14" t="s">
        <v>356</v>
      </c>
      <c r="BM138" s="196" t="s">
        <v>384</v>
      </c>
    </row>
    <row r="139" spans="1:65" s="2" customFormat="1" ht="24.2" customHeight="1">
      <c r="A139" s="31"/>
      <c r="B139" s="32"/>
      <c r="C139" s="198" t="s">
        <v>163</v>
      </c>
      <c r="D139" s="198" t="s">
        <v>154</v>
      </c>
      <c r="E139" s="199" t="s">
        <v>385</v>
      </c>
      <c r="F139" s="200" t="s">
        <v>386</v>
      </c>
      <c r="G139" s="201" t="s">
        <v>235</v>
      </c>
      <c r="H139" s="202">
        <v>8</v>
      </c>
      <c r="I139" s="203"/>
      <c r="J139" s="204">
        <f t="shared" si="0"/>
        <v>0</v>
      </c>
      <c r="K139" s="205"/>
      <c r="L139" s="206"/>
      <c r="M139" s="207" t="s">
        <v>1</v>
      </c>
      <c r="N139" s="208" t="s">
        <v>39</v>
      </c>
      <c r="O139" s="68"/>
      <c r="P139" s="194">
        <f t="shared" si="1"/>
        <v>0</v>
      </c>
      <c r="Q139" s="194">
        <v>3E-05</v>
      </c>
      <c r="R139" s="194">
        <f t="shared" si="2"/>
        <v>0.00024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285</v>
      </c>
      <c r="AT139" s="196" t="s">
        <v>154</v>
      </c>
      <c r="AU139" s="196" t="s">
        <v>84</v>
      </c>
      <c r="AY139" s="14" t="s">
        <v>118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82</v>
      </c>
      <c r="BK139" s="197">
        <f t="shared" si="9"/>
        <v>0</v>
      </c>
      <c r="BL139" s="14" t="s">
        <v>285</v>
      </c>
      <c r="BM139" s="196" t="s">
        <v>387</v>
      </c>
    </row>
    <row r="140" spans="1:65" s="2" customFormat="1" ht="37.9" customHeight="1">
      <c r="A140" s="31"/>
      <c r="B140" s="32"/>
      <c r="C140" s="184" t="s">
        <v>168</v>
      </c>
      <c r="D140" s="184" t="s">
        <v>120</v>
      </c>
      <c r="E140" s="185" t="s">
        <v>388</v>
      </c>
      <c r="F140" s="186" t="s">
        <v>389</v>
      </c>
      <c r="G140" s="187" t="s">
        <v>143</v>
      </c>
      <c r="H140" s="188">
        <v>200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39</v>
      </c>
      <c r="O140" s="68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356</v>
      </c>
      <c r="AT140" s="196" t="s">
        <v>120</v>
      </c>
      <c r="AU140" s="196" t="s">
        <v>84</v>
      </c>
      <c r="AY140" s="14" t="s">
        <v>118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82</v>
      </c>
      <c r="BK140" s="197">
        <f t="shared" si="9"/>
        <v>0</v>
      </c>
      <c r="BL140" s="14" t="s">
        <v>356</v>
      </c>
      <c r="BM140" s="196" t="s">
        <v>390</v>
      </c>
    </row>
    <row r="141" spans="1:65" s="2" customFormat="1" ht="24.2" customHeight="1">
      <c r="A141" s="31"/>
      <c r="B141" s="32"/>
      <c r="C141" s="198" t="s">
        <v>172</v>
      </c>
      <c r="D141" s="198" t="s">
        <v>154</v>
      </c>
      <c r="E141" s="199" t="s">
        <v>391</v>
      </c>
      <c r="F141" s="200" t="s">
        <v>392</v>
      </c>
      <c r="G141" s="201" t="s">
        <v>235</v>
      </c>
      <c r="H141" s="202">
        <v>8</v>
      </c>
      <c r="I141" s="203"/>
      <c r="J141" s="204">
        <f t="shared" si="0"/>
        <v>0</v>
      </c>
      <c r="K141" s="205"/>
      <c r="L141" s="206"/>
      <c r="M141" s="207" t="s">
        <v>1</v>
      </c>
      <c r="N141" s="208" t="s">
        <v>39</v>
      </c>
      <c r="O141" s="68"/>
      <c r="P141" s="194">
        <f t="shared" si="1"/>
        <v>0</v>
      </c>
      <c r="Q141" s="194">
        <v>0.0007</v>
      </c>
      <c r="R141" s="194">
        <f t="shared" si="2"/>
        <v>0.0056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285</v>
      </c>
      <c r="AT141" s="196" t="s">
        <v>154</v>
      </c>
      <c r="AU141" s="196" t="s">
        <v>84</v>
      </c>
      <c r="AY141" s="14" t="s">
        <v>118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82</v>
      </c>
      <c r="BK141" s="197">
        <f t="shared" si="9"/>
        <v>0</v>
      </c>
      <c r="BL141" s="14" t="s">
        <v>285</v>
      </c>
      <c r="BM141" s="196" t="s">
        <v>393</v>
      </c>
    </row>
    <row r="142" spans="1:65" s="2" customFormat="1" ht="16.5" customHeight="1">
      <c r="A142" s="31"/>
      <c r="B142" s="32"/>
      <c r="C142" s="198" t="s">
        <v>176</v>
      </c>
      <c r="D142" s="198" t="s">
        <v>154</v>
      </c>
      <c r="E142" s="199" t="s">
        <v>394</v>
      </c>
      <c r="F142" s="200" t="s">
        <v>395</v>
      </c>
      <c r="G142" s="201" t="s">
        <v>235</v>
      </c>
      <c r="H142" s="202">
        <v>8</v>
      </c>
      <c r="I142" s="203"/>
      <c r="J142" s="204">
        <f t="shared" si="0"/>
        <v>0</v>
      </c>
      <c r="K142" s="205"/>
      <c r="L142" s="206"/>
      <c r="M142" s="207" t="s">
        <v>1</v>
      </c>
      <c r="N142" s="208" t="s">
        <v>39</v>
      </c>
      <c r="O142" s="68"/>
      <c r="P142" s="194">
        <f t="shared" si="1"/>
        <v>0</v>
      </c>
      <c r="Q142" s="194">
        <v>0.00016</v>
      </c>
      <c r="R142" s="194">
        <f t="shared" si="2"/>
        <v>0.00128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285</v>
      </c>
      <c r="AT142" s="196" t="s">
        <v>154</v>
      </c>
      <c r="AU142" s="196" t="s">
        <v>84</v>
      </c>
      <c r="AY142" s="14" t="s">
        <v>118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82</v>
      </c>
      <c r="BK142" s="197">
        <f t="shared" si="9"/>
        <v>0</v>
      </c>
      <c r="BL142" s="14" t="s">
        <v>285</v>
      </c>
      <c r="BM142" s="196" t="s">
        <v>396</v>
      </c>
    </row>
    <row r="143" spans="1:65" s="2" customFormat="1" ht="16.5" customHeight="1">
      <c r="A143" s="31"/>
      <c r="B143" s="32"/>
      <c r="C143" s="198" t="s">
        <v>8</v>
      </c>
      <c r="D143" s="198" t="s">
        <v>154</v>
      </c>
      <c r="E143" s="199" t="s">
        <v>397</v>
      </c>
      <c r="F143" s="200" t="s">
        <v>398</v>
      </c>
      <c r="G143" s="201" t="s">
        <v>166</v>
      </c>
      <c r="H143" s="202">
        <v>130.337</v>
      </c>
      <c r="I143" s="203"/>
      <c r="J143" s="204">
        <f t="shared" si="0"/>
        <v>0</v>
      </c>
      <c r="K143" s="205"/>
      <c r="L143" s="206"/>
      <c r="M143" s="207" t="s">
        <v>1</v>
      </c>
      <c r="N143" s="208" t="s">
        <v>39</v>
      </c>
      <c r="O143" s="68"/>
      <c r="P143" s="194">
        <f t="shared" si="1"/>
        <v>0</v>
      </c>
      <c r="Q143" s="194">
        <v>0.001</v>
      </c>
      <c r="R143" s="194">
        <f t="shared" si="2"/>
        <v>0.13033699999999998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285</v>
      </c>
      <c r="AT143" s="196" t="s">
        <v>154</v>
      </c>
      <c r="AU143" s="196" t="s">
        <v>84</v>
      </c>
      <c r="AY143" s="14" t="s">
        <v>118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82</v>
      </c>
      <c r="BK143" s="197">
        <f t="shared" si="9"/>
        <v>0</v>
      </c>
      <c r="BL143" s="14" t="s">
        <v>285</v>
      </c>
      <c r="BM143" s="196" t="s">
        <v>399</v>
      </c>
    </row>
    <row r="144" spans="1:65" s="2" customFormat="1" ht="21.75" customHeight="1">
      <c r="A144" s="31"/>
      <c r="B144" s="32"/>
      <c r="C144" s="184" t="s">
        <v>183</v>
      </c>
      <c r="D144" s="184" t="s">
        <v>120</v>
      </c>
      <c r="E144" s="185" t="s">
        <v>400</v>
      </c>
      <c r="F144" s="186" t="s">
        <v>401</v>
      </c>
      <c r="G144" s="187" t="s">
        <v>235</v>
      </c>
      <c r="H144" s="188">
        <v>8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39</v>
      </c>
      <c r="O144" s="68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356</v>
      </c>
      <c r="AT144" s="196" t="s">
        <v>120</v>
      </c>
      <c r="AU144" s="196" t="s">
        <v>84</v>
      </c>
      <c r="AY144" s="14" t="s">
        <v>118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82</v>
      </c>
      <c r="BK144" s="197">
        <f t="shared" si="9"/>
        <v>0</v>
      </c>
      <c r="BL144" s="14" t="s">
        <v>356</v>
      </c>
      <c r="BM144" s="196" t="s">
        <v>402</v>
      </c>
    </row>
    <row r="145" spans="1:65" s="2" customFormat="1" ht="21.75" customHeight="1">
      <c r="A145" s="31"/>
      <c r="B145" s="32"/>
      <c r="C145" s="198" t="s">
        <v>188</v>
      </c>
      <c r="D145" s="198" t="s">
        <v>154</v>
      </c>
      <c r="E145" s="199" t="s">
        <v>403</v>
      </c>
      <c r="F145" s="200" t="s">
        <v>404</v>
      </c>
      <c r="G145" s="201" t="s">
        <v>235</v>
      </c>
      <c r="H145" s="202">
        <v>8</v>
      </c>
      <c r="I145" s="203"/>
      <c r="J145" s="204">
        <f t="shared" si="0"/>
        <v>0</v>
      </c>
      <c r="K145" s="205"/>
      <c r="L145" s="206"/>
      <c r="M145" s="207" t="s">
        <v>1</v>
      </c>
      <c r="N145" s="208" t="s">
        <v>39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285</v>
      </c>
      <c r="AT145" s="196" t="s">
        <v>154</v>
      </c>
      <c r="AU145" s="196" t="s">
        <v>84</v>
      </c>
      <c r="AY145" s="14" t="s">
        <v>118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82</v>
      </c>
      <c r="BK145" s="197">
        <f t="shared" si="9"/>
        <v>0</v>
      </c>
      <c r="BL145" s="14" t="s">
        <v>285</v>
      </c>
      <c r="BM145" s="196" t="s">
        <v>405</v>
      </c>
    </row>
    <row r="146" spans="1:65" s="2" customFormat="1" ht="33" customHeight="1">
      <c r="A146" s="31"/>
      <c r="B146" s="32"/>
      <c r="C146" s="184" t="s">
        <v>192</v>
      </c>
      <c r="D146" s="184" t="s">
        <v>120</v>
      </c>
      <c r="E146" s="185" t="s">
        <v>406</v>
      </c>
      <c r="F146" s="186" t="s">
        <v>407</v>
      </c>
      <c r="G146" s="187" t="s">
        <v>143</v>
      </c>
      <c r="H146" s="188">
        <v>60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39</v>
      </c>
      <c r="O146" s="68"/>
      <c r="P146" s="194">
        <f t="shared" si="1"/>
        <v>0</v>
      </c>
      <c r="Q146" s="194">
        <v>0</v>
      </c>
      <c r="R146" s="194">
        <f t="shared" si="2"/>
        <v>0</v>
      </c>
      <c r="S146" s="194">
        <v>0</v>
      </c>
      <c r="T146" s="19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356</v>
      </c>
      <c r="AT146" s="196" t="s">
        <v>120</v>
      </c>
      <c r="AU146" s="196" t="s">
        <v>84</v>
      </c>
      <c r="AY146" s="14" t="s">
        <v>118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82</v>
      </c>
      <c r="BK146" s="197">
        <f t="shared" si="9"/>
        <v>0</v>
      </c>
      <c r="BL146" s="14" t="s">
        <v>356</v>
      </c>
      <c r="BM146" s="196" t="s">
        <v>408</v>
      </c>
    </row>
    <row r="147" spans="1:65" s="2" customFormat="1" ht="21.75" customHeight="1">
      <c r="A147" s="31"/>
      <c r="B147" s="32"/>
      <c r="C147" s="198" t="s">
        <v>196</v>
      </c>
      <c r="D147" s="198" t="s">
        <v>154</v>
      </c>
      <c r="E147" s="199" t="s">
        <v>409</v>
      </c>
      <c r="F147" s="200" t="s">
        <v>410</v>
      </c>
      <c r="G147" s="201" t="s">
        <v>143</v>
      </c>
      <c r="H147" s="202">
        <v>69</v>
      </c>
      <c r="I147" s="203"/>
      <c r="J147" s="204">
        <f t="shared" si="0"/>
        <v>0</v>
      </c>
      <c r="K147" s="205"/>
      <c r="L147" s="206"/>
      <c r="M147" s="207" t="s">
        <v>1</v>
      </c>
      <c r="N147" s="208" t="s">
        <v>39</v>
      </c>
      <c r="O147" s="68"/>
      <c r="P147" s="194">
        <f t="shared" si="1"/>
        <v>0</v>
      </c>
      <c r="Q147" s="194">
        <v>0.00012</v>
      </c>
      <c r="R147" s="194">
        <f t="shared" si="2"/>
        <v>0.008280000000000001</v>
      </c>
      <c r="S147" s="194">
        <v>0</v>
      </c>
      <c r="T147" s="19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285</v>
      </c>
      <c r="AT147" s="196" t="s">
        <v>154</v>
      </c>
      <c r="AU147" s="196" t="s">
        <v>84</v>
      </c>
      <c r="AY147" s="14" t="s">
        <v>118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82</v>
      </c>
      <c r="BK147" s="197">
        <f t="shared" si="9"/>
        <v>0</v>
      </c>
      <c r="BL147" s="14" t="s">
        <v>285</v>
      </c>
      <c r="BM147" s="196" t="s">
        <v>411</v>
      </c>
    </row>
    <row r="148" spans="1:65" s="2" customFormat="1" ht="24.2" customHeight="1">
      <c r="A148" s="31"/>
      <c r="B148" s="32"/>
      <c r="C148" s="184" t="s">
        <v>200</v>
      </c>
      <c r="D148" s="184" t="s">
        <v>120</v>
      </c>
      <c r="E148" s="185" t="s">
        <v>412</v>
      </c>
      <c r="F148" s="186" t="s">
        <v>413</v>
      </c>
      <c r="G148" s="187" t="s">
        <v>143</v>
      </c>
      <c r="H148" s="188">
        <v>200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39</v>
      </c>
      <c r="O148" s="68"/>
      <c r="P148" s="194">
        <f t="shared" si="1"/>
        <v>0</v>
      </c>
      <c r="Q148" s="194">
        <v>0</v>
      </c>
      <c r="R148" s="194">
        <f t="shared" si="2"/>
        <v>0</v>
      </c>
      <c r="S148" s="194">
        <v>0</v>
      </c>
      <c r="T148" s="19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356</v>
      </c>
      <c r="AT148" s="196" t="s">
        <v>120</v>
      </c>
      <c r="AU148" s="196" t="s">
        <v>84</v>
      </c>
      <c r="AY148" s="14" t="s">
        <v>118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82</v>
      </c>
      <c r="BK148" s="197">
        <f t="shared" si="9"/>
        <v>0</v>
      </c>
      <c r="BL148" s="14" t="s">
        <v>356</v>
      </c>
      <c r="BM148" s="196" t="s">
        <v>414</v>
      </c>
    </row>
    <row r="149" spans="1:65" s="2" customFormat="1" ht="16.5" customHeight="1">
      <c r="A149" s="31"/>
      <c r="B149" s="32"/>
      <c r="C149" s="198" t="s">
        <v>7</v>
      </c>
      <c r="D149" s="198" t="s">
        <v>154</v>
      </c>
      <c r="E149" s="199" t="s">
        <v>415</v>
      </c>
      <c r="F149" s="200" t="s">
        <v>416</v>
      </c>
      <c r="G149" s="201" t="s">
        <v>143</v>
      </c>
      <c r="H149" s="202">
        <v>230</v>
      </c>
      <c r="I149" s="203"/>
      <c r="J149" s="204">
        <f t="shared" si="0"/>
        <v>0</v>
      </c>
      <c r="K149" s="205"/>
      <c r="L149" s="206"/>
      <c r="M149" s="207" t="s">
        <v>1</v>
      </c>
      <c r="N149" s="208" t="s">
        <v>39</v>
      </c>
      <c r="O149" s="68"/>
      <c r="P149" s="194">
        <f t="shared" si="1"/>
        <v>0</v>
      </c>
      <c r="Q149" s="194">
        <v>0.00061</v>
      </c>
      <c r="R149" s="194">
        <f t="shared" si="2"/>
        <v>0.14029999999999998</v>
      </c>
      <c r="S149" s="194">
        <v>0</v>
      </c>
      <c r="T149" s="19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285</v>
      </c>
      <c r="AT149" s="196" t="s">
        <v>154</v>
      </c>
      <c r="AU149" s="196" t="s">
        <v>84</v>
      </c>
      <c r="AY149" s="14" t="s">
        <v>118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82</v>
      </c>
      <c r="BK149" s="197">
        <f t="shared" si="9"/>
        <v>0</v>
      </c>
      <c r="BL149" s="14" t="s">
        <v>285</v>
      </c>
      <c r="BM149" s="196" t="s">
        <v>417</v>
      </c>
    </row>
    <row r="150" spans="2:63" s="12" customFormat="1" ht="22.9" customHeight="1">
      <c r="B150" s="168"/>
      <c r="C150" s="169"/>
      <c r="D150" s="170" t="s">
        <v>73</v>
      </c>
      <c r="E150" s="182" t="s">
        <v>418</v>
      </c>
      <c r="F150" s="182" t="s">
        <v>419</v>
      </c>
      <c r="G150" s="169"/>
      <c r="H150" s="169"/>
      <c r="I150" s="172"/>
      <c r="J150" s="183">
        <f>BK150</f>
        <v>0</v>
      </c>
      <c r="K150" s="169"/>
      <c r="L150" s="174"/>
      <c r="M150" s="175"/>
      <c r="N150" s="176"/>
      <c r="O150" s="176"/>
      <c r="P150" s="177">
        <f>P151</f>
        <v>0</v>
      </c>
      <c r="Q150" s="176"/>
      <c r="R150" s="177">
        <f>R151</f>
        <v>0</v>
      </c>
      <c r="S150" s="176"/>
      <c r="T150" s="178">
        <f>T151</f>
        <v>0</v>
      </c>
      <c r="AR150" s="179" t="s">
        <v>129</v>
      </c>
      <c r="AT150" s="180" t="s">
        <v>73</v>
      </c>
      <c r="AU150" s="180" t="s">
        <v>82</v>
      </c>
      <c r="AY150" s="179" t="s">
        <v>118</v>
      </c>
      <c r="BK150" s="181">
        <f>BK151</f>
        <v>0</v>
      </c>
    </row>
    <row r="151" spans="1:65" s="2" customFormat="1" ht="16.5" customHeight="1">
      <c r="A151" s="31"/>
      <c r="B151" s="32"/>
      <c r="C151" s="184" t="s">
        <v>207</v>
      </c>
      <c r="D151" s="184" t="s">
        <v>120</v>
      </c>
      <c r="E151" s="185" t="s">
        <v>420</v>
      </c>
      <c r="F151" s="186" t="s">
        <v>421</v>
      </c>
      <c r="G151" s="187" t="s">
        <v>235</v>
      </c>
      <c r="H151" s="188">
        <v>8</v>
      </c>
      <c r="I151" s="189"/>
      <c r="J151" s="190">
        <f>ROUND(I151*H151,2)</f>
        <v>0</v>
      </c>
      <c r="K151" s="191"/>
      <c r="L151" s="36"/>
      <c r="M151" s="192" t="s">
        <v>1</v>
      </c>
      <c r="N151" s="193" t="s">
        <v>39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356</v>
      </c>
      <c r="AT151" s="196" t="s">
        <v>120</v>
      </c>
      <c r="AU151" s="196" t="s">
        <v>84</v>
      </c>
      <c r="AY151" s="14" t="s">
        <v>118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82</v>
      </c>
      <c r="BK151" s="197">
        <f>ROUND(I151*H151,2)</f>
        <v>0</v>
      </c>
      <c r="BL151" s="14" t="s">
        <v>356</v>
      </c>
      <c r="BM151" s="196" t="s">
        <v>422</v>
      </c>
    </row>
    <row r="152" spans="2:63" s="12" customFormat="1" ht="22.9" customHeight="1">
      <c r="B152" s="168"/>
      <c r="C152" s="169"/>
      <c r="D152" s="170" t="s">
        <v>73</v>
      </c>
      <c r="E152" s="182" t="s">
        <v>423</v>
      </c>
      <c r="F152" s="182" t="s">
        <v>424</v>
      </c>
      <c r="G152" s="169"/>
      <c r="H152" s="169"/>
      <c r="I152" s="172"/>
      <c r="J152" s="183">
        <f>BK152</f>
        <v>0</v>
      </c>
      <c r="K152" s="169"/>
      <c r="L152" s="174"/>
      <c r="M152" s="175"/>
      <c r="N152" s="176"/>
      <c r="O152" s="176"/>
      <c r="P152" s="177">
        <f>SUM(P153:P169)</f>
        <v>0</v>
      </c>
      <c r="Q152" s="176"/>
      <c r="R152" s="177">
        <f>SUM(R153:R169)</f>
        <v>46.41256</v>
      </c>
      <c r="S152" s="176"/>
      <c r="T152" s="178">
        <f>SUM(T153:T169)</f>
        <v>0</v>
      </c>
      <c r="AR152" s="179" t="s">
        <v>129</v>
      </c>
      <c r="AT152" s="180" t="s">
        <v>73</v>
      </c>
      <c r="AU152" s="180" t="s">
        <v>82</v>
      </c>
      <c r="AY152" s="179" t="s">
        <v>118</v>
      </c>
      <c r="BK152" s="181">
        <f>SUM(BK153:BK169)</f>
        <v>0</v>
      </c>
    </row>
    <row r="153" spans="1:65" s="2" customFormat="1" ht="24.2" customHeight="1">
      <c r="A153" s="31"/>
      <c r="B153" s="32"/>
      <c r="C153" s="184" t="s">
        <v>211</v>
      </c>
      <c r="D153" s="184" t="s">
        <v>120</v>
      </c>
      <c r="E153" s="185" t="s">
        <v>425</v>
      </c>
      <c r="F153" s="186" t="s">
        <v>426</v>
      </c>
      <c r="G153" s="187" t="s">
        <v>427</v>
      </c>
      <c r="H153" s="188">
        <v>0.2</v>
      </c>
      <c r="I153" s="189"/>
      <c r="J153" s="190">
        <f aca="true" t="shared" si="10" ref="J153:J169">ROUND(I153*H153,2)</f>
        <v>0</v>
      </c>
      <c r="K153" s="191"/>
      <c r="L153" s="36"/>
      <c r="M153" s="192" t="s">
        <v>1</v>
      </c>
      <c r="N153" s="193" t="s">
        <v>39</v>
      </c>
      <c r="O153" s="68"/>
      <c r="P153" s="194">
        <f aca="true" t="shared" si="11" ref="P153:P169">O153*H153</f>
        <v>0</v>
      </c>
      <c r="Q153" s="194">
        <v>0.0088</v>
      </c>
      <c r="R153" s="194">
        <f aca="true" t="shared" si="12" ref="R153:R169">Q153*H153</f>
        <v>0.0017600000000000003</v>
      </c>
      <c r="S153" s="194">
        <v>0</v>
      </c>
      <c r="T153" s="195">
        <f aca="true" t="shared" si="13" ref="T153:T169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356</v>
      </c>
      <c r="AT153" s="196" t="s">
        <v>120</v>
      </c>
      <c r="AU153" s="196" t="s">
        <v>84</v>
      </c>
      <c r="AY153" s="14" t="s">
        <v>118</v>
      </c>
      <c r="BE153" s="197">
        <f aca="true" t="shared" si="14" ref="BE153:BE169">IF(N153="základní",J153,0)</f>
        <v>0</v>
      </c>
      <c r="BF153" s="197">
        <f aca="true" t="shared" si="15" ref="BF153:BF169">IF(N153="snížená",J153,0)</f>
        <v>0</v>
      </c>
      <c r="BG153" s="197">
        <f aca="true" t="shared" si="16" ref="BG153:BG169">IF(N153="zákl. přenesená",J153,0)</f>
        <v>0</v>
      </c>
      <c r="BH153" s="197">
        <f aca="true" t="shared" si="17" ref="BH153:BH169">IF(N153="sníž. přenesená",J153,0)</f>
        <v>0</v>
      </c>
      <c r="BI153" s="197">
        <f aca="true" t="shared" si="18" ref="BI153:BI169">IF(N153="nulová",J153,0)</f>
        <v>0</v>
      </c>
      <c r="BJ153" s="14" t="s">
        <v>82</v>
      </c>
      <c r="BK153" s="197">
        <f aca="true" t="shared" si="19" ref="BK153:BK169">ROUND(I153*H153,2)</f>
        <v>0</v>
      </c>
      <c r="BL153" s="14" t="s">
        <v>356</v>
      </c>
      <c r="BM153" s="196" t="s">
        <v>428</v>
      </c>
    </row>
    <row r="154" spans="1:65" s="2" customFormat="1" ht="21.75" customHeight="1">
      <c r="A154" s="31"/>
      <c r="B154" s="32"/>
      <c r="C154" s="184" t="s">
        <v>215</v>
      </c>
      <c r="D154" s="184" t="s">
        <v>120</v>
      </c>
      <c r="E154" s="185" t="s">
        <v>429</v>
      </c>
      <c r="F154" s="186" t="s">
        <v>430</v>
      </c>
      <c r="G154" s="187" t="s">
        <v>427</v>
      </c>
      <c r="H154" s="188">
        <v>0.2</v>
      </c>
      <c r="I154" s="189"/>
      <c r="J154" s="190">
        <f t="shared" si="10"/>
        <v>0</v>
      </c>
      <c r="K154" s="191"/>
      <c r="L154" s="36"/>
      <c r="M154" s="192" t="s">
        <v>1</v>
      </c>
      <c r="N154" s="193" t="s">
        <v>39</v>
      </c>
      <c r="O154" s="68"/>
      <c r="P154" s="194">
        <f t="shared" si="11"/>
        <v>0</v>
      </c>
      <c r="Q154" s="194">
        <v>0.0099</v>
      </c>
      <c r="R154" s="194">
        <f t="shared" si="12"/>
        <v>0.0019800000000000004</v>
      </c>
      <c r="S154" s="194">
        <v>0</v>
      </c>
      <c r="T154" s="19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356</v>
      </c>
      <c r="AT154" s="196" t="s">
        <v>120</v>
      </c>
      <c r="AU154" s="196" t="s">
        <v>84</v>
      </c>
      <c r="AY154" s="14" t="s">
        <v>118</v>
      </c>
      <c r="BE154" s="197">
        <f t="shared" si="14"/>
        <v>0</v>
      </c>
      <c r="BF154" s="197">
        <f t="shared" si="15"/>
        <v>0</v>
      </c>
      <c r="BG154" s="197">
        <f t="shared" si="16"/>
        <v>0</v>
      </c>
      <c r="BH154" s="197">
        <f t="shared" si="17"/>
        <v>0</v>
      </c>
      <c r="BI154" s="197">
        <f t="shared" si="18"/>
        <v>0</v>
      </c>
      <c r="BJ154" s="14" t="s">
        <v>82</v>
      </c>
      <c r="BK154" s="197">
        <f t="shared" si="19"/>
        <v>0</v>
      </c>
      <c r="BL154" s="14" t="s">
        <v>356</v>
      </c>
      <c r="BM154" s="196" t="s">
        <v>431</v>
      </c>
    </row>
    <row r="155" spans="1:65" s="2" customFormat="1" ht="33" customHeight="1">
      <c r="A155" s="31"/>
      <c r="B155" s="32"/>
      <c r="C155" s="184" t="s">
        <v>219</v>
      </c>
      <c r="D155" s="184" t="s">
        <v>120</v>
      </c>
      <c r="E155" s="185" t="s">
        <v>432</v>
      </c>
      <c r="F155" s="186" t="s">
        <v>433</v>
      </c>
      <c r="G155" s="187" t="s">
        <v>235</v>
      </c>
      <c r="H155" s="188">
        <v>8</v>
      </c>
      <c r="I155" s="189"/>
      <c r="J155" s="190">
        <f t="shared" si="10"/>
        <v>0</v>
      </c>
      <c r="K155" s="191"/>
      <c r="L155" s="36"/>
      <c r="M155" s="192" t="s">
        <v>1</v>
      </c>
      <c r="N155" s="193" t="s">
        <v>39</v>
      </c>
      <c r="O155" s="68"/>
      <c r="P155" s="194">
        <f t="shared" si="11"/>
        <v>0</v>
      </c>
      <c r="Q155" s="194">
        <v>0</v>
      </c>
      <c r="R155" s="194">
        <f t="shared" si="12"/>
        <v>0</v>
      </c>
      <c r="S155" s="194">
        <v>0</v>
      </c>
      <c r="T155" s="195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356</v>
      </c>
      <c r="AT155" s="196" t="s">
        <v>120</v>
      </c>
      <c r="AU155" s="196" t="s">
        <v>84</v>
      </c>
      <c r="AY155" s="14" t="s">
        <v>118</v>
      </c>
      <c r="BE155" s="197">
        <f t="shared" si="14"/>
        <v>0</v>
      </c>
      <c r="BF155" s="197">
        <f t="shared" si="15"/>
        <v>0</v>
      </c>
      <c r="BG155" s="197">
        <f t="shared" si="16"/>
        <v>0</v>
      </c>
      <c r="BH155" s="197">
        <f t="shared" si="17"/>
        <v>0</v>
      </c>
      <c r="BI155" s="197">
        <f t="shared" si="18"/>
        <v>0</v>
      </c>
      <c r="BJ155" s="14" t="s">
        <v>82</v>
      </c>
      <c r="BK155" s="197">
        <f t="shared" si="19"/>
        <v>0</v>
      </c>
      <c r="BL155" s="14" t="s">
        <v>356</v>
      </c>
      <c r="BM155" s="196" t="s">
        <v>434</v>
      </c>
    </row>
    <row r="156" spans="1:65" s="2" customFormat="1" ht="24.2" customHeight="1">
      <c r="A156" s="31"/>
      <c r="B156" s="32"/>
      <c r="C156" s="184" t="s">
        <v>223</v>
      </c>
      <c r="D156" s="184" t="s">
        <v>120</v>
      </c>
      <c r="E156" s="185" t="s">
        <v>435</v>
      </c>
      <c r="F156" s="186" t="s">
        <v>436</v>
      </c>
      <c r="G156" s="187" t="s">
        <v>157</v>
      </c>
      <c r="H156" s="188">
        <v>8</v>
      </c>
      <c r="I156" s="189"/>
      <c r="J156" s="190">
        <f t="shared" si="10"/>
        <v>0</v>
      </c>
      <c r="K156" s="191"/>
      <c r="L156" s="36"/>
      <c r="M156" s="192" t="s">
        <v>1</v>
      </c>
      <c r="N156" s="193" t="s">
        <v>39</v>
      </c>
      <c r="O156" s="68"/>
      <c r="P156" s="194">
        <f t="shared" si="11"/>
        <v>0</v>
      </c>
      <c r="Q156" s="194">
        <v>2.25634</v>
      </c>
      <c r="R156" s="194">
        <f t="shared" si="12"/>
        <v>18.05072</v>
      </c>
      <c r="S156" s="194">
        <v>0</v>
      </c>
      <c r="T156" s="195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356</v>
      </c>
      <c r="AT156" s="196" t="s">
        <v>120</v>
      </c>
      <c r="AU156" s="196" t="s">
        <v>84</v>
      </c>
      <c r="AY156" s="14" t="s">
        <v>118</v>
      </c>
      <c r="BE156" s="197">
        <f t="shared" si="14"/>
        <v>0</v>
      </c>
      <c r="BF156" s="197">
        <f t="shared" si="15"/>
        <v>0</v>
      </c>
      <c r="BG156" s="197">
        <f t="shared" si="16"/>
        <v>0</v>
      </c>
      <c r="BH156" s="197">
        <f t="shared" si="17"/>
        <v>0</v>
      </c>
      <c r="BI156" s="197">
        <f t="shared" si="18"/>
        <v>0</v>
      </c>
      <c r="BJ156" s="14" t="s">
        <v>82</v>
      </c>
      <c r="BK156" s="197">
        <f t="shared" si="19"/>
        <v>0</v>
      </c>
      <c r="BL156" s="14" t="s">
        <v>356</v>
      </c>
      <c r="BM156" s="196" t="s">
        <v>437</v>
      </c>
    </row>
    <row r="157" spans="1:65" s="2" customFormat="1" ht="24.2" customHeight="1">
      <c r="A157" s="31"/>
      <c r="B157" s="32"/>
      <c r="C157" s="184" t="s">
        <v>227</v>
      </c>
      <c r="D157" s="184" t="s">
        <v>120</v>
      </c>
      <c r="E157" s="185" t="s">
        <v>438</v>
      </c>
      <c r="F157" s="186" t="s">
        <v>439</v>
      </c>
      <c r="G157" s="187" t="s">
        <v>143</v>
      </c>
      <c r="H157" s="188">
        <v>180</v>
      </c>
      <c r="I157" s="189"/>
      <c r="J157" s="190">
        <f t="shared" si="10"/>
        <v>0</v>
      </c>
      <c r="K157" s="191"/>
      <c r="L157" s="36"/>
      <c r="M157" s="192" t="s">
        <v>1</v>
      </c>
      <c r="N157" s="193" t="s">
        <v>39</v>
      </c>
      <c r="O157" s="68"/>
      <c r="P157" s="194">
        <f t="shared" si="11"/>
        <v>0</v>
      </c>
      <c r="Q157" s="194">
        <v>0</v>
      </c>
      <c r="R157" s="194">
        <f t="shared" si="12"/>
        <v>0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356</v>
      </c>
      <c r="AT157" s="196" t="s">
        <v>120</v>
      </c>
      <c r="AU157" s="196" t="s">
        <v>84</v>
      </c>
      <c r="AY157" s="14" t="s">
        <v>118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82</v>
      </c>
      <c r="BK157" s="197">
        <f t="shared" si="19"/>
        <v>0</v>
      </c>
      <c r="BL157" s="14" t="s">
        <v>356</v>
      </c>
      <c r="BM157" s="196" t="s">
        <v>440</v>
      </c>
    </row>
    <row r="158" spans="1:65" s="2" customFormat="1" ht="33" customHeight="1">
      <c r="A158" s="31"/>
      <c r="B158" s="32"/>
      <c r="C158" s="184" t="s">
        <v>232</v>
      </c>
      <c r="D158" s="184" t="s">
        <v>120</v>
      </c>
      <c r="E158" s="185" t="s">
        <v>441</v>
      </c>
      <c r="F158" s="186" t="s">
        <v>442</v>
      </c>
      <c r="G158" s="187" t="s">
        <v>143</v>
      </c>
      <c r="H158" s="188">
        <v>180</v>
      </c>
      <c r="I158" s="189"/>
      <c r="J158" s="190">
        <f t="shared" si="10"/>
        <v>0</v>
      </c>
      <c r="K158" s="191"/>
      <c r="L158" s="36"/>
      <c r="M158" s="192" t="s">
        <v>1</v>
      </c>
      <c r="N158" s="193" t="s">
        <v>39</v>
      </c>
      <c r="O158" s="68"/>
      <c r="P158" s="194">
        <f t="shared" si="11"/>
        <v>0</v>
      </c>
      <c r="Q158" s="194">
        <v>0.15614</v>
      </c>
      <c r="R158" s="194">
        <f t="shared" si="12"/>
        <v>28.1052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356</v>
      </c>
      <c r="AT158" s="196" t="s">
        <v>120</v>
      </c>
      <c r="AU158" s="196" t="s">
        <v>84</v>
      </c>
      <c r="AY158" s="14" t="s">
        <v>118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82</v>
      </c>
      <c r="BK158" s="197">
        <f t="shared" si="19"/>
        <v>0</v>
      </c>
      <c r="BL158" s="14" t="s">
        <v>356</v>
      </c>
      <c r="BM158" s="196" t="s">
        <v>443</v>
      </c>
    </row>
    <row r="159" spans="1:65" s="2" customFormat="1" ht="24.2" customHeight="1">
      <c r="A159" s="31"/>
      <c r="B159" s="32"/>
      <c r="C159" s="184" t="s">
        <v>237</v>
      </c>
      <c r="D159" s="184" t="s">
        <v>120</v>
      </c>
      <c r="E159" s="185" t="s">
        <v>444</v>
      </c>
      <c r="F159" s="186" t="s">
        <v>445</v>
      </c>
      <c r="G159" s="187" t="s">
        <v>235</v>
      </c>
      <c r="H159" s="188">
        <v>5</v>
      </c>
      <c r="I159" s="189"/>
      <c r="J159" s="190">
        <f t="shared" si="10"/>
        <v>0</v>
      </c>
      <c r="K159" s="191"/>
      <c r="L159" s="36"/>
      <c r="M159" s="192" t="s">
        <v>1</v>
      </c>
      <c r="N159" s="193" t="s">
        <v>39</v>
      </c>
      <c r="O159" s="68"/>
      <c r="P159" s="194">
        <f t="shared" si="11"/>
        <v>0</v>
      </c>
      <c r="Q159" s="194">
        <v>0.0038</v>
      </c>
      <c r="R159" s="194">
        <f t="shared" si="12"/>
        <v>0.019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356</v>
      </c>
      <c r="AT159" s="196" t="s">
        <v>120</v>
      </c>
      <c r="AU159" s="196" t="s">
        <v>84</v>
      </c>
      <c r="AY159" s="14" t="s">
        <v>118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82</v>
      </c>
      <c r="BK159" s="197">
        <f t="shared" si="19"/>
        <v>0</v>
      </c>
      <c r="BL159" s="14" t="s">
        <v>356</v>
      </c>
      <c r="BM159" s="196" t="s">
        <v>446</v>
      </c>
    </row>
    <row r="160" spans="1:65" s="2" customFormat="1" ht="24.2" customHeight="1">
      <c r="A160" s="31"/>
      <c r="B160" s="32"/>
      <c r="C160" s="184" t="s">
        <v>242</v>
      </c>
      <c r="D160" s="184" t="s">
        <v>120</v>
      </c>
      <c r="E160" s="185" t="s">
        <v>447</v>
      </c>
      <c r="F160" s="186" t="s">
        <v>448</v>
      </c>
      <c r="G160" s="187" t="s">
        <v>235</v>
      </c>
      <c r="H160" s="188">
        <v>5</v>
      </c>
      <c r="I160" s="189"/>
      <c r="J160" s="190">
        <f t="shared" si="10"/>
        <v>0</v>
      </c>
      <c r="K160" s="191"/>
      <c r="L160" s="36"/>
      <c r="M160" s="192" t="s">
        <v>1</v>
      </c>
      <c r="N160" s="193" t="s">
        <v>39</v>
      </c>
      <c r="O160" s="68"/>
      <c r="P160" s="194">
        <f t="shared" si="11"/>
        <v>0</v>
      </c>
      <c r="Q160" s="194">
        <v>0.0076</v>
      </c>
      <c r="R160" s="194">
        <f t="shared" si="12"/>
        <v>0.038</v>
      </c>
      <c r="S160" s="194">
        <v>0</v>
      </c>
      <c r="T160" s="19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356</v>
      </c>
      <c r="AT160" s="196" t="s">
        <v>120</v>
      </c>
      <c r="AU160" s="196" t="s">
        <v>84</v>
      </c>
      <c r="AY160" s="14" t="s">
        <v>118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82</v>
      </c>
      <c r="BK160" s="197">
        <f t="shared" si="19"/>
        <v>0</v>
      </c>
      <c r="BL160" s="14" t="s">
        <v>356</v>
      </c>
      <c r="BM160" s="196" t="s">
        <v>449</v>
      </c>
    </row>
    <row r="161" spans="1:65" s="2" customFormat="1" ht="24.2" customHeight="1">
      <c r="A161" s="31"/>
      <c r="B161" s="32"/>
      <c r="C161" s="184" t="s">
        <v>246</v>
      </c>
      <c r="D161" s="184" t="s">
        <v>120</v>
      </c>
      <c r="E161" s="185" t="s">
        <v>450</v>
      </c>
      <c r="F161" s="186" t="s">
        <v>451</v>
      </c>
      <c r="G161" s="187" t="s">
        <v>143</v>
      </c>
      <c r="H161" s="188">
        <v>15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39</v>
      </c>
      <c r="O161" s="68"/>
      <c r="P161" s="194">
        <f t="shared" si="11"/>
        <v>0</v>
      </c>
      <c r="Q161" s="194">
        <v>0.0019</v>
      </c>
      <c r="R161" s="194">
        <f t="shared" si="12"/>
        <v>0.0285</v>
      </c>
      <c r="S161" s="194">
        <v>0</v>
      </c>
      <c r="T161" s="19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356</v>
      </c>
      <c r="AT161" s="196" t="s">
        <v>120</v>
      </c>
      <c r="AU161" s="196" t="s">
        <v>84</v>
      </c>
      <c r="AY161" s="14" t="s">
        <v>118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82</v>
      </c>
      <c r="BK161" s="197">
        <f t="shared" si="19"/>
        <v>0</v>
      </c>
      <c r="BL161" s="14" t="s">
        <v>356</v>
      </c>
      <c r="BM161" s="196" t="s">
        <v>452</v>
      </c>
    </row>
    <row r="162" spans="1:65" s="2" customFormat="1" ht="16.5" customHeight="1">
      <c r="A162" s="31"/>
      <c r="B162" s="32"/>
      <c r="C162" s="184" t="s">
        <v>250</v>
      </c>
      <c r="D162" s="184" t="s">
        <v>120</v>
      </c>
      <c r="E162" s="185" t="s">
        <v>453</v>
      </c>
      <c r="F162" s="186" t="s">
        <v>454</v>
      </c>
      <c r="G162" s="187" t="s">
        <v>143</v>
      </c>
      <c r="H162" s="188">
        <v>180</v>
      </c>
      <c r="I162" s="189"/>
      <c r="J162" s="190">
        <f t="shared" si="10"/>
        <v>0</v>
      </c>
      <c r="K162" s="191"/>
      <c r="L162" s="36"/>
      <c r="M162" s="192" t="s">
        <v>1</v>
      </c>
      <c r="N162" s="193" t="s">
        <v>39</v>
      </c>
      <c r="O162" s="68"/>
      <c r="P162" s="194">
        <f t="shared" si="11"/>
        <v>0</v>
      </c>
      <c r="Q162" s="194">
        <v>0.00012</v>
      </c>
      <c r="R162" s="194">
        <f t="shared" si="12"/>
        <v>0.0216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356</v>
      </c>
      <c r="AT162" s="196" t="s">
        <v>120</v>
      </c>
      <c r="AU162" s="196" t="s">
        <v>84</v>
      </c>
      <c r="AY162" s="14" t="s">
        <v>118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82</v>
      </c>
      <c r="BK162" s="197">
        <f t="shared" si="19"/>
        <v>0</v>
      </c>
      <c r="BL162" s="14" t="s">
        <v>356</v>
      </c>
      <c r="BM162" s="196" t="s">
        <v>455</v>
      </c>
    </row>
    <row r="163" spans="1:65" s="2" customFormat="1" ht="24.2" customHeight="1">
      <c r="A163" s="31"/>
      <c r="B163" s="32"/>
      <c r="C163" s="184" t="s">
        <v>254</v>
      </c>
      <c r="D163" s="184" t="s">
        <v>120</v>
      </c>
      <c r="E163" s="185" t="s">
        <v>456</v>
      </c>
      <c r="F163" s="186" t="s">
        <v>457</v>
      </c>
      <c r="G163" s="187" t="s">
        <v>143</v>
      </c>
      <c r="H163" s="188">
        <v>260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39</v>
      </c>
      <c r="O163" s="68"/>
      <c r="P163" s="194">
        <f t="shared" si="11"/>
        <v>0</v>
      </c>
      <c r="Q163" s="194">
        <v>0</v>
      </c>
      <c r="R163" s="194">
        <f t="shared" si="12"/>
        <v>0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356</v>
      </c>
      <c r="AT163" s="196" t="s">
        <v>120</v>
      </c>
      <c r="AU163" s="196" t="s">
        <v>84</v>
      </c>
      <c r="AY163" s="14" t="s">
        <v>118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82</v>
      </c>
      <c r="BK163" s="197">
        <f t="shared" si="19"/>
        <v>0</v>
      </c>
      <c r="BL163" s="14" t="s">
        <v>356</v>
      </c>
      <c r="BM163" s="196" t="s">
        <v>458</v>
      </c>
    </row>
    <row r="164" spans="1:65" s="2" customFormat="1" ht="24.2" customHeight="1">
      <c r="A164" s="31"/>
      <c r="B164" s="32"/>
      <c r="C164" s="198" t="s">
        <v>258</v>
      </c>
      <c r="D164" s="198" t="s">
        <v>154</v>
      </c>
      <c r="E164" s="199" t="s">
        <v>459</v>
      </c>
      <c r="F164" s="200" t="s">
        <v>460</v>
      </c>
      <c r="G164" s="201" t="s">
        <v>143</v>
      </c>
      <c r="H164" s="202">
        <v>260</v>
      </c>
      <c r="I164" s="203"/>
      <c r="J164" s="204">
        <f t="shared" si="10"/>
        <v>0</v>
      </c>
      <c r="K164" s="205"/>
      <c r="L164" s="206"/>
      <c r="M164" s="207" t="s">
        <v>1</v>
      </c>
      <c r="N164" s="208" t="s">
        <v>39</v>
      </c>
      <c r="O164" s="68"/>
      <c r="P164" s="194">
        <f t="shared" si="11"/>
        <v>0</v>
      </c>
      <c r="Q164" s="194">
        <v>0.00019</v>
      </c>
      <c r="R164" s="194">
        <f t="shared" si="12"/>
        <v>0.0494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285</v>
      </c>
      <c r="AT164" s="196" t="s">
        <v>154</v>
      </c>
      <c r="AU164" s="196" t="s">
        <v>84</v>
      </c>
      <c r="AY164" s="14" t="s">
        <v>118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82</v>
      </c>
      <c r="BK164" s="197">
        <f t="shared" si="19"/>
        <v>0</v>
      </c>
      <c r="BL164" s="14" t="s">
        <v>285</v>
      </c>
      <c r="BM164" s="196" t="s">
        <v>461</v>
      </c>
    </row>
    <row r="165" spans="1:65" s="2" customFormat="1" ht="24.2" customHeight="1">
      <c r="A165" s="31"/>
      <c r="B165" s="32"/>
      <c r="C165" s="184" t="s">
        <v>262</v>
      </c>
      <c r="D165" s="184" t="s">
        <v>120</v>
      </c>
      <c r="E165" s="185" t="s">
        <v>462</v>
      </c>
      <c r="F165" s="186" t="s">
        <v>463</v>
      </c>
      <c r="G165" s="187" t="s">
        <v>143</v>
      </c>
      <c r="H165" s="188">
        <v>260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39</v>
      </c>
      <c r="O165" s="68"/>
      <c r="P165" s="194">
        <f t="shared" si="11"/>
        <v>0</v>
      </c>
      <c r="Q165" s="194">
        <v>0</v>
      </c>
      <c r="R165" s="194">
        <f t="shared" si="12"/>
        <v>0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356</v>
      </c>
      <c r="AT165" s="196" t="s">
        <v>120</v>
      </c>
      <c r="AU165" s="196" t="s">
        <v>84</v>
      </c>
      <c r="AY165" s="14" t="s">
        <v>118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82</v>
      </c>
      <c r="BK165" s="197">
        <f t="shared" si="19"/>
        <v>0</v>
      </c>
      <c r="BL165" s="14" t="s">
        <v>356</v>
      </c>
      <c r="BM165" s="196" t="s">
        <v>464</v>
      </c>
    </row>
    <row r="166" spans="1:65" s="2" customFormat="1" ht="24.2" customHeight="1">
      <c r="A166" s="31"/>
      <c r="B166" s="32"/>
      <c r="C166" s="198" t="s">
        <v>266</v>
      </c>
      <c r="D166" s="198" t="s">
        <v>154</v>
      </c>
      <c r="E166" s="199" t="s">
        <v>465</v>
      </c>
      <c r="F166" s="200" t="s">
        <v>466</v>
      </c>
      <c r="G166" s="201" t="s">
        <v>143</v>
      </c>
      <c r="H166" s="202">
        <v>260</v>
      </c>
      <c r="I166" s="203"/>
      <c r="J166" s="204">
        <f t="shared" si="10"/>
        <v>0</v>
      </c>
      <c r="K166" s="205"/>
      <c r="L166" s="206"/>
      <c r="M166" s="207" t="s">
        <v>1</v>
      </c>
      <c r="N166" s="208" t="s">
        <v>39</v>
      </c>
      <c r="O166" s="68"/>
      <c r="P166" s="194">
        <f t="shared" si="11"/>
        <v>0</v>
      </c>
      <c r="Q166" s="194">
        <v>0.00035</v>
      </c>
      <c r="R166" s="194">
        <f t="shared" si="12"/>
        <v>0.091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285</v>
      </c>
      <c r="AT166" s="196" t="s">
        <v>154</v>
      </c>
      <c r="AU166" s="196" t="s">
        <v>84</v>
      </c>
      <c r="AY166" s="14" t="s">
        <v>118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82</v>
      </c>
      <c r="BK166" s="197">
        <f t="shared" si="19"/>
        <v>0</v>
      </c>
      <c r="BL166" s="14" t="s">
        <v>285</v>
      </c>
      <c r="BM166" s="196" t="s">
        <v>467</v>
      </c>
    </row>
    <row r="167" spans="1:65" s="2" customFormat="1" ht="24.2" customHeight="1">
      <c r="A167" s="31"/>
      <c r="B167" s="32"/>
      <c r="C167" s="184" t="s">
        <v>270</v>
      </c>
      <c r="D167" s="184" t="s">
        <v>120</v>
      </c>
      <c r="E167" s="185" t="s">
        <v>468</v>
      </c>
      <c r="F167" s="186" t="s">
        <v>469</v>
      </c>
      <c r="G167" s="187" t="s">
        <v>143</v>
      </c>
      <c r="H167" s="188">
        <v>180</v>
      </c>
      <c r="I167" s="189"/>
      <c r="J167" s="190">
        <f t="shared" si="10"/>
        <v>0</v>
      </c>
      <c r="K167" s="191"/>
      <c r="L167" s="36"/>
      <c r="M167" s="192" t="s">
        <v>1</v>
      </c>
      <c r="N167" s="193" t="s">
        <v>39</v>
      </c>
      <c r="O167" s="68"/>
      <c r="P167" s="194">
        <f t="shared" si="11"/>
        <v>0</v>
      </c>
      <c r="Q167" s="194">
        <v>0</v>
      </c>
      <c r="R167" s="194">
        <f t="shared" si="12"/>
        <v>0</v>
      </c>
      <c r="S167" s="194">
        <v>0</v>
      </c>
      <c r="T167" s="19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356</v>
      </c>
      <c r="AT167" s="196" t="s">
        <v>120</v>
      </c>
      <c r="AU167" s="196" t="s">
        <v>84</v>
      </c>
      <c r="AY167" s="14" t="s">
        <v>118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4" t="s">
        <v>82</v>
      </c>
      <c r="BK167" s="197">
        <f t="shared" si="19"/>
        <v>0</v>
      </c>
      <c r="BL167" s="14" t="s">
        <v>356</v>
      </c>
      <c r="BM167" s="196" t="s">
        <v>470</v>
      </c>
    </row>
    <row r="168" spans="1:65" s="2" customFormat="1" ht="16.5" customHeight="1">
      <c r="A168" s="31"/>
      <c r="B168" s="32"/>
      <c r="C168" s="184" t="s">
        <v>274</v>
      </c>
      <c r="D168" s="184" t="s">
        <v>120</v>
      </c>
      <c r="E168" s="185" t="s">
        <v>471</v>
      </c>
      <c r="F168" s="186" t="s">
        <v>472</v>
      </c>
      <c r="G168" s="187" t="s">
        <v>123</v>
      </c>
      <c r="H168" s="188">
        <v>180</v>
      </c>
      <c r="I168" s="189"/>
      <c r="J168" s="190">
        <f t="shared" si="10"/>
        <v>0</v>
      </c>
      <c r="K168" s="191"/>
      <c r="L168" s="36"/>
      <c r="M168" s="192" t="s">
        <v>1</v>
      </c>
      <c r="N168" s="193" t="s">
        <v>39</v>
      </c>
      <c r="O168" s="68"/>
      <c r="P168" s="194">
        <f t="shared" si="11"/>
        <v>0</v>
      </c>
      <c r="Q168" s="194">
        <v>3E-05</v>
      </c>
      <c r="R168" s="194">
        <f t="shared" si="12"/>
        <v>0.0054</v>
      </c>
      <c r="S168" s="194">
        <v>0</v>
      </c>
      <c r="T168" s="19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356</v>
      </c>
      <c r="AT168" s="196" t="s">
        <v>120</v>
      </c>
      <c r="AU168" s="196" t="s">
        <v>84</v>
      </c>
      <c r="AY168" s="14" t="s">
        <v>118</v>
      </c>
      <c r="BE168" s="197">
        <f t="shared" si="14"/>
        <v>0</v>
      </c>
      <c r="BF168" s="197">
        <f t="shared" si="15"/>
        <v>0</v>
      </c>
      <c r="BG168" s="197">
        <f t="shared" si="16"/>
        <v>0</v>
      </c>
      <c r="BH168" s="197">
        <f t="shared" si="17"/>
        <v>0</v>
      </c>
      <c r="BI168" s="197">
        <f t="shared" si="18"/>
        <v>0</v>
      </c>
      <c r="BJ168" s="14" t="s">
        <v>82</v>
      </c>
      <c r="BK168" s="197">
        <f t="shared" si="19"/>
        <v>0</v>
      </c>
      <c r="BL168" s="14" t="s">
        <v>356</v>
      </c>
      <c r="BM168" s="196" t="s">
        <v>473</v>
      </c>
    </row>
    <row r="169" spans="1:65" s="2" customFormat="1" ht="24.2" customHeight="1">
      <c r="A169" s="31"/>
      <c r="B169" s="32"/>
      <c r="C169" s="184" t="s">
        <v>278</v>
      </c>
      <c r="D169" s="184" t="s">
        <v>120</v>
      </c>
      <c r="E169" s="185" t="s">
        <v>474</v>
      </c>
      <c r="F169" s="186" t="s">
        <v>475</v>
      </c>
      <c r="G169" s="187" t="s">
        <v>123</v>
      </c>
      <c r="H169" s="188">
        <v>180</v>
      </c>
      <c r="I169" s="189"/>
      <c r="J169" s="190">
        <f t="shared" si="10"/>
        <v>0</v>
      </c>
      <c r="K169" s="191"/>
      <c r="L169" s="36"/>
      <c r="M169" s="192" t="s">
        <v>1</v>
      </c>
      <c r="N169" s="193" t="s">
        <v>39</v>
      </c>
      <c r="O169" s="68"/>
      <c r="P169" s="194">
        <f t="shared" si="11"/>
        <v>0</v>
      </c>
      <c r="Q169" s="194">
        <v>0</v>
      </c>
      <c r="R169" s="194">
        <f t="shared" si="12"/>
        <v>0</v>
      </c>
      <c r="S169" s="194">
        <v>0</v>
      </c>
      <c r="T169" s="19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356</v>
      </c>
      <c r="AT169" s="196" t="s">
        <v>120</v>
      </c>
      <c r="AU169" s="196" t="s">
        <v>84</v>
      </c>
      <c r="AY169" s="14" t="s">
        <v>118</v>
      </c>
      <c r="BE169" s="197">
        <f t="shared" si="14"/>
        <v>0</v>
      </c>
      <c r="BF169" s="197">
        <f t="shared" si="15"/>
        <v>0</v>
      </c>
      <c r="BG169" s="197">
        <f t="shared" si="16"/>
        <v>0</v>
      </c>
      <c r="BH169" s="197">
        <f t="shared" si="17"/>
        <v>0</v>
      </c>
      <c r="BI169" s="197">
        <f t="shared" si="18"/>
        <v>0</v>
      </c>
      <c r="BJ169" s="14" t="s">
        <v>82</v>
      </c>
      <c r="BK169" s="197">
        <f t="shared" si="19"/>
        <v>0</v>
      </c>
      <c r="BL169" s="14" t="s">
        <v>356</v>
      </c>
      <c r="BM169" s="196" t="s">
        <v>476</v>
      </c>
    </row>
    <row r="170" spans="2:63" s="12" customFormat="1" ht="22.9" customHeight="1">
      <c r="B170" s="168"/>
      <c r="C170" s="169"/>
      <c r="D170" s="170" t="s">
        <v>73</v>
      </c>
      <c r="E170" s="182" t="s">
        <v>477</v>
      </c>
      <c r="F170" s="182" t="s">
        <v>478</v>
      </c>
      <c r="G170" s="169"/>
      <c r="H170" s="169"/>
      <c r="I170" s="172"/>
      <c r="J170" s="183">
        <f>BK170</f>
        <v>0</v>
      </c>
      <c r="K170" s="169"/>
      <c r="L170" s="174"/>
      <c r="M170" s="175"/>
      <c r="N170" s="176"/>
      <c r="O170" s="176"/>
      <c r="P170" s="177">
        <f>SUM(P171:P172)</f>
        <v>0</v>
      </c>
      <c r="Q170" s="176"/>
      <c r="R170" s="177">
        <f>SUM(R171:R172)</f>
        <v>0</v>
      </c>
      <c r="S170" s="176"/>
      <c r="T170" s="178">
        <f>SUM(T171:T172)</f>
        <v>0</v>
      </c>
      <c r="AR170" s="179" t="s">
        <v>129</v>
      </c>
      <c r="AT170" s="180" t="s">
        <v>73</v>
      </c>
      <c r="AU170" s="180" t="s">
        <v>82</v>
      </c>
      <c r="AY170" s="179" t="s">
        <v>118</v>
      </c>
      <c r="BK170" s="181">
        <f>SUM(BK171:BK172)</f>
        <v>0</v>
      </c>
    </row>
    <row r="171" spans="1:65" s="2" customFormat="1" ht="33" customHeight="1">
      <c r="A171" s="31"/>
      <c r="B171" s="32"/>
      <c r="C171" s="184" t="s">
        <v>282</v>
      </c>
      <c r="D171" s="184" t="s">
        <v>120</v>
      </c>
      <c r="E171" s="185" t="s">
        <v>479</v>
      </c>
      <c r="F171" s="186" t="s">
        <v>480</v>
      </c>
      <c r="G171" s="187" t="s">
        <v>235</v>
      </c>
      <c r="H171" s="188">
        <v>1</v>
      </c>
      <c r="I171" s="189"/>
      <c r="J171" s="190">
        <f>ROUND(I171*H171,2)</f>
        <v>0</v>
      </c>
      <c r="K171" s="191"/>
      <c r="L171" s="36"/>
      <c r="M171" s="192" t="s">
        <v>1</v>
      </c>
      <c r="N171" s="193" t="s">
        <v>39</v>
      </c>
      <c r="O171" s="68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356</v>
      </c>
      <c r="AT171" s="196" t="s">
        <v>120</v>
      </c>
      <c r="AU171" s="196" t="s">
        <v>84</v>
      </c>
      <c r="AY171" s="14" t="s">
        <v>118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4" t="s">
        <v>82</v>
      </c>
      <c r="BK171" s="197">
        <f>ROUND(I171*H171,2)</f>
        <v>0</v>
      </c>
      <c r="BL171" s="14" t="s">
        <v>356</v>
      </c>
      <c r="BM171" s="196" t="s">
        <v>481</v>
      </c>
    </row>
    <row r="172" spans="1:65" s="2" customFormat="1" ht="24.2" customHeight="1">
      <c r="A172" s="31"/>
      <c r="B172" s="32"/>
      <c r="C172" s="184" t="s">
        <v>287</v>
      </c>
      <c r="D172" s="184" t="s">
        <v>120</v>
      </c>
      <c r="E172" s="185" t="s">
        <v>482</v>
      </c>
      <c r="F172" s="186" t="s">
        <v>483</v>
      </c>
      <c r="G172" s="187" t="s">
        <v>235</v>
      </c>
      <c r="H172" s="188">
        <v>8</v>
      </c>
      <c r="I172" s="189"/>
      <c r="J172" s="190">
        <f>ROUND(I172*H172,2)</f>
        <v>0</v>
      </c>
      <c r="K172" s="191"/>
      <c r="L172" s="36"/>
      <c r="M172" s="192" t="s">
        <v>1</v>
      </c>
      <c r="N172" s="193" t="s">
        <v>39</v>
      </c>
      <c r="O172" s="68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356</v>
      </c>
      <c r="AT172" s="196" t="s">
        <v>120</v>
      </c>
      <c r="AU172" s="196" t="s">
        <v>84</v>
      </c>
      <c r="AY172" s="14" t="s">
        <v>118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4" t="s">
        <v>82</v>
      </c>
      <c r="BK172" s="197">
        <f>ROUND(I172*H172,2)</f>
        <v>0</v>
      </c>
      <c r="BL172" s="14" t="s">
        <v>356</v>
      </c>
      <c r="BM172" s="196" t="s">
        <v>484</v>
      </c>
    </row>
    <row r="173" spans="2:63" s="12" customFormat="1" ht="25.9" customHeight="1">
      <c r="B173" s="168"/>
      <c r="C173" s="169"/>
      <c r="D173" s="170" t="s">
        <v>73</v>
      </c>
      <c r="E173" s="171" t="s">
        <v>485</v>
      </c>
      <c r="F173" s="171" t="s">
        <v>486</v>
      </c>
      <c r="G173" s="169"/>
      <c r="H173" s="169"/>
      <c r="I173" s="172"/>
      <c r="J173" s="173">
        <f>BK173</f>
        <v>0</v>
      </c>
      <c r="K173" s="169"/>
      <c r="L173" s="174"/>
      <c r="M173" s="175"/>
      <c r="N173" s="176"/>
      <c r="O173" s="176"/>
      <c r="P173" s="177">
        <f>P174+P176+P178+P180</f>
        <v>0</v>
      </c>
      <c r="Q173" s="176"/>
      <c r="R173" s="177">
        <f>R174+R176+R178+R180</f>
        <v>0</v>
      </c>
      <c r="S173" s="176"/>
      <c r="T173" s="178">
        <f>T174+T176+T178+T180</f>
        <v>0</v>
      </c>
      <c r="AR173" s="179" t="s">
        <v>136</v>
      </c>
      <c r="AT173" s="180" t="s">
        <v>73</v>
      </c>
      <c r="AU173" s="180" t="s">
        <v>74</v>
      </c>
      <c r="AY173" s="179" t="s">
        <v>118</v>
      </c>
      <c r="BK173" s="181">
        <f>BK174+BK176+BK178+BK180</f>
        <v>0</v>
      </c>
    </row>
    <row r="174" spans="2:63" s="12" customFormat="1" ht="22.9" customHeight="1">
      <c r="B174" s="168"/>
      <c r="C174" s="169"/>
      <c r="D174" s="170" t="s">
        <v>73</v>
      </c>
      <c r="E174" s="182" t="s">
        <v>487</v>
      </c>
      <c r="F174" s="182" t="s">
        <v>488</v>
      </c>
      <c r="G174" s="169"/>
      <c r="H174" s="169"/>
      <c r="I174" s="172"/>
      <c r="J174" s="183">
        <f>BK174</f>
        <v>0</v>
      </c>
      <c r="K174" s="169"/>
      <c r="L174" s="174"/>
      <c r="M174" s="175"/>
      <c r="N174" s="176"/>
      <c r="O174" s="176"/>
      <c r="P174" s="177">
        <f>P175</f>
        <v>0</v>
      </c>
      <c r="Q174" s="176"/>
      <c r="R174" s="177">
        <f>R175</f>
        <v>0</v>
      </c>
      <c r="S174" s="176"/>
      <c r="T174" s="178">
        <f>T175</f>
        <v>0</v>
      </c>
      <c r="AR174" s="179" t="s">
        <v>136</v>
      </c>
      <c r="AT174" s="180" t="s">
        <v>73</v>
      </c>
      <c r="AU174" s="180" t="s">
        <v>82</v>
      </c>
      <c r="AY174" s="179" t="s">
        <v>118</v>
      </c>
      <c r="BK174" s="181">
        <f>BK175</f>
        <v>0</v>
      </c>
    </row>
    <row r="175" spans="1:65" s="2" customFormat="1" ht="16.5" customHeight="1">
      <c r="A175" s="31"/>
      <c r="B175" s="32"/>
      <c r="C175" s="184" t="s">
        <v>291</v>
      </c>
      <c r="D175" s="184" t="s">
        <v>120</v>
      </c>
      <c r="E175" s="185" t="s">
        <v>489</v>
      </c>
      <c r="F175" s="186" t="s">
        <v>488</v>
      </c>
      <c r="G175" s="187" t="s">
        <v>490</v>
      </c>
      <c r="H175" s="188">
        <v>1</v>
      </c>
      <c r="I175" s="189"/>
      <c r="J175" s="190">
        <f>ROUND(I175*H175,2)</f>
        <v>0</v>
      </c>
      <c r="K175" s="191"/>
      <c r="L175" s="36"/>
      <c r="M175" s="192" t="s">
        <v>1</v>
      </c>
      <c r="N175" s="193" t="s">
        <v>39</v>
      </c>
      <c r="O175" s="68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491</v>
      </c>
      <c r="AT175" s="196" t="s">
        <v>120</v>
      </c>
      <c r="AU175" s="196" t="s">
        <v>84</v>
      </c>
      <c r="AY175" s="14" t="s">
        <v>118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4" t="s">
        <v>82</v>
      </c>
      <c r="BK175" s="197">
        <f>ROUND(I175*H175,2)</f>
        <v>0</v>
      </c>
      <c r="BL175" s="14" t="s">
        <v>491</v>
      </c>
      <c r="BM175" s="196" t="s">
        <v>492</v>
      </c>
    </row>
    <row r="176" spans="2:63" s="12" customFormat="1" ht="22.9" customHeight="1">
      <c r="B176" s="168"/>
      <c r="C176" s="169"/>
      <c r="D176" s="170" t="s">
        <v>73</v>
      </c>
      <c r="E176" s="182" t="s">
        <v>493</v>
      </c>
      <c r="F176" s="182" t="s">
        <v>494</v>
      </c>
      <c r="G176" s="169"/>
      <c r="H176" s="169"/>
      <c r="I176" s="172"/>
      <c r="J176" s="183">
        <f>BK176</f>
        <v>0</v>
      </c>
      <c r="K176" s="169"/>
      <c r="L176" s="174"/>
      <c r="M176" s="175"/>
      <c r="N176" s="176"/>
      <c r="O176" s="176"/>
      <c r="P176" s="177">
        <f>P177</f>
        <v>0</v>
      </c>
      <c r="Q176" s="176"/>
      <c r="R176" s="177">
        <f>R177</f>
        <v>0</v>
      </c>
      <c r="S176" s="176"/>
      <c r="T176" s="178">
        <f>T177</f>
        <v>0</v>
      </c>
      <c r="AR176" s="179" t="s">
        <v>136</v>
      </c>
      <c r="AT176" s="180" t="s">
        <v>73</v>
      </c>
      <c r="AU176" s="180" t="s">
        <v>82</v>
      </c>
      <c r="AY176" s="179" t="s">
        <v>118</v>
      </c>
      <c r="BK176" s="181">
        <f>BK177</f>
        <v>0</v>
      </c>
    </row>
    <row r="177" spans="1:65" s="2" customFormat="1" ht="16.5" customHeight="1">
      <c r="A177" s="31"/>
      <c r="B177" s="32"/>
      <c r="C177" s="184" t="s">
        <v>295</v>
      </c>
      <c r="D177" s="184" t="s">
        <v>120</v>
      </c>
      <c r="E177" s="185" t="s">
        <v>495</v>
      </c>
      <c r="F177" s="186" t="s">
        <v>496</v>
      </c>
      <c r="G177" s="187" t="s">
        <v>490</v>
      </c>
      <c r="H177" s="188">
        <v>1</v>
      </c>
      <c r="I177" s="189"/>
      <c r="J177" s="190">
        <f>ROUND(I177*H177,2)</f>
        <v>0</v>
      </c>
      <c r="K177" s="191"/>
      <c r="L177" s="36"/>
      <c r="M177" s="192" t="s">
        <v>1</v>
      </c>
      <c r="N177" s="193" t="s">
        <v>39</v>
      </c>
      <c r="O177" s="68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491</v>
      </c>
      <c r="AT177" s="196" t="s">
        <v>120</v>
      </c>
      <c r="AU177" s="196" t="s">
        <v>84</v>
      </c>
      <c r="AY177" s="14" t="s">
        <v>118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4" t="s">
        <v>82</v>
      </c>
      <c r="BK177" s="197">
        <f>ROUND(I177*H177,2)</f>
        <v>0</v>
      </c>
      <c r="BL177" s="14" t="s">
        <v>491</v>
      </c>
      <c r="BM177" s="196" t="s">
        <v>497</v>
      </c>
    </row>
    <row r="178" spans="2:63" s="12" customFormat="1" ht="22.9" customHeight="1">
      <c r="B178" s="168"/>
      <c r="C178" s="169"/>
      <c r="D178" s="170" t="s">
        <v>73</v>
      </c>
      <c r="E178" s="182" t="s">
        <v>498</v>
      </c>
      <c r="F178" s="182" t="s">
        <v>499</v>
      </c>
      <c r="G178" s="169"/>
      <c r="H178" s="169"/>
      <c r="I178" s="172"/>
      <c r="J178" s="183">
        <f>BK178</f>
        <v>0</v>
      </c>
      <c r="K178" s="169"/>
      <c r="L178" s="174"/>
      <c r="M178" s="175"/>
      <c r="N178" s="176"/>
      <c r="O178" s="176"/>
      <c r="P178" s="177">
        <f>P179</f>
        <v>0</v>
      </c>
      <c r="Q178" s="176"/>
      <c r="R178" s="177">
        <f>R179</f>
        <v>0</v>
      </c>
      <c r="S178" s="176"/>
      <c r="T178" s="178">
        <f>T179</f>
        <v>0</v>
      </c>
      <c r="AR178" s="179" t="s">
        <v>136</v>
      </c>
      <c r="AT178" s="180" t="s">
        <v>73</v>
      </c>
      <c r="AU178" s="180" t="s">
        <v>82</v>
      </c>
      <c r="AY178" s="179" t="s">
        <v>118</v>
      </c>
      <c r="BK178" s="181">
        <f>BK179</f>
        <v>0</v>
      </c>
    </row>
    <row r="179" spans="1:65" s="2" customFormat="1" ht="21.75" customHeight="1">
      <c r="A179" s="31"/>
      <c r="B179" s="32"/>
      <c r="C179" s="184" t="s">
        <v>301</v>
      </c>
      <c r="D179" s="184" t="s">
        <v>120</v>
      </c>
      <c r="E179" s="185" t="s">
        <v>500</v>
      </c>
      <c r="F179" s="186" t="s">
        <v>501</v>
      </c>
      <c r="G179" s="187" t="s">
        <v>490</v>
      </c>
      <c r="H179" s="188">
        <v>1</v>
      </c>
      <c r="I179" s="189"/>
      <c r="J179" s="190">
        <f>ROUND(I179*H179,2)</f>
        <v>0</v>
      </c>
      <c r="K179" s="191"/>
      <c r="L179" s="36"/>
      <c r="M179" s="192" t="s">
        <v>1</v>
      </c>
      <c r="N179" s="193" t="s">
        <v>39</v>
      </c>
      <c r="O179" s="68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491</v>
      </c>
      <c r="AT179" s="196" t="s">
        <v>120</v>
      </c>
      <c r="AU179" s="196" t="s">
        <v>84</v>
      </c>
      <c r="AY179" s="14" t="s">
        <v>118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4" t="s">
        <v>82</v>
      </c>
      <c r="BK179" s="197">
        <f>ROUND(I179*H179,2)</f>
        <v>0</v>
      </c>
      <c r="BL179" s="14" t="s">
        <v>491</v>
      </c>
      <c r="BM179" s="196" t="s">
        <v>502</v>
      </c>
    </row>
    <row r="180" spans="2:63" s="12" customFormat="1" ht="22.9" customHeight="1">
      <c r="B180" s="168"/>
      <c r="C180" s="169"/>
      <c r="D180" s="170" t="s">
        <v>73</v>
      </c>
      <c r="E180" s="182" t="s">
        <v>503</v>
      </c>
      <c r="F180" s="182" t="s">
        <v>504</v>
      </c>
      <c r="G180" s="169"/>
      <c r="H180" s="169"/>
      <c r="I180" s="172"/>
      <c r="J180" s="183">
        <f>BK180</f>
        <v>0</v>
      </c>
      <c r="K180" s="169"/>
      <c r="L180" s="174"/>
      <c r="M180" s="175"/>
      <c r="N180" s="176"/>
      <c r="O180" s="176"/>
      <c r="P180" s="177">
        <f>P181</f>
        <v>0</v>
      </c>
      <c r="Q180" s="176"/>
      <c r="R180" s="177">
        <f>R181</f>
        <v>0</v>
      </c>
      <c r="S180" s="176"/>
      <c r="T180" s="178">
        <f>T181</f>
        <v>0</v>
      </c>
      <c r="AR180" s="179" t="s">
        <v>136</v>
      </c>
      <c r="AT180" s="180" t="s">
        <v>73</v>
      </c>
      <c r="AU180" s="180" t="s">
        <v>82</v>
      </c>
      <c r="AY180" s="179" t="s">
        <v>118</v>
      </c>
      <c r="BK180" s="181">
        <f>BK181</f>
        <v>0</v>
      </c>
    </row>
    <row r="181" spans="1:65" s="2" customFormat="1" ht="16.5" customHeight="1">
      <c r="A181" s="31"/>
      <c r="B181" s="32"/>
      <c r="C181" s="184" t="s">
        <v>306</v>
      </c>
      <c r="D181" s="184" t="s">
        <v>120</v>
      </c>
      <c r="E181" s="185" t="s">
        <v>505</v>
      </c>
      <c r="F181" s="186" t="s">
        <v>506</v>
      </c>
      <c r="G181" s="187" t="s">
        <v>490</v>
      </c>
      <c r="H181" s="188">
        <v>1</v>
      </c>
      <c r="I181" s="189"/>
      <c r="J181" s="190">
        <f>ROUND(I181*H181,2)</f>
        <v>0</v>
      </c>
      <c r="K181" s="191"/>
      <c r="L181" s="36"/>
      <c r="M181" s="209" t="s">
        <v>1</v>
      </c>
      <c r="N181" s="210" t="s">
        <v>39</v>
      </c>
      <c r="O181" s="211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491</v>
      </c>
      <c r="AT181" s="196" t="s">
        <v>120</v>
      </c>
      <c r="AU181" s="196" t="s">
        <v>84</v>
      </c>
      <c r="AY181" s="14" t="s">
        <v>118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4" t="s">
        <v>82</v>
      </c>
      <c r="BK181" s="197">
        <f>ROUND(I181*H181,2)</f>
        <v>0</v>
      </c>
      <c r="BL181" s="14" t="s">
        <v>491</v>
      </c>
      <c r="BM181" s="196" t="s">
        <v>507</v>
      </c>
    </row>
    <row r="182" spans="1:31" s="2" customFormat="1" ht="6.95" customHeight="1">
      <c r="A182" s="31"/>
      <c r="B182" s="51"/>
      <c r="C182" s="52"/>
      <c r="D182" s="52"/>
      <c r="E182" s="52"/>
      <c r="F182" s="52"/>
      <c r="G182" s="52"/>
      <c r="H182" s="52"/>
      <c r="I182" s="52"/>
      <c r="J182" s="52"/>
      <c r="K182" s="52"/>
      <c r="L182" s="36"/>
      <c r="M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</row>
  </sheetData>
  <sheetProtection algorithmName="SHA-512" hashValue="jg8rp1hchL53Uram6L2L52Xcl4Sr6FmrXJ/C3quuejkNQ0uTyV1KcsuN6clwJDdrrbM/HmY9Z2retG9o0q2n1A==" saltValue="MlzwWpZO5E1BqGjUhVQsLGgD5E9tuofUwM0BEMNfj/XGkyrfqsK71c/Ui//PrMGnYUHk99zpbNapTRm1OOM4zg==" spinCount="100000" sheet="1" objects="1" scenarios="1" formatColumns="0" formatRows="0" autoFilter="0"/>
  <autoFilter ref="C125:K18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Dvořáková Lucie</dc:creator>
  <cp:keywords/>
  <dc:description/>
  <cp:lastModifiedBy>Ing. Nechybová Věra</cp:lastModifiedBy>
  <dcterms:created xsi:type="dcterms:W3CDTF">2021-08-06T08:32:18Z</dcterms:created>
  <dcterms:modified xsi:type="dcterms:W3CDTF">2021-08-06T08:59:21Z</dcterms:modified>
  <cp:category/>
  <cp:version/>
  <cp:contentType/>
  <cp:contentStatus/>
</cp:coreProperties>
</file>