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1b8fd4f1787d78a7/Plocha/"/>
    </mc:Choice>
  </mc:AlternateContent>
  <xr:revisionPtr revIDLastSave="0" documentId="13_ncr:1_{4F420774-5A48-44A0-9C19-53747C32EF6D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kapitulace stavby" sheetId="1" r:id="rId1"/>
    <sheet name="SO2 - příprava TUV" sheetId="2" r:id="rId2"/>
    <sheet name="SO1 - Zateplení tělocvičny" sheetId="3" r:id="rId3"/>
    <sheet name="SO3 - VRN" sheetId="4" r:id="rId4"/>
  </sheets>
  <definedNames>
    <definedName name="_xlnm._FilterDatabase" localSheetId="2" hidden="1">'SO1 - Zateplení tělocvičny'!$C$134:$K$304</definedName>
    <definedName name="_xlnm._FilterDatabase" localSheetId="1" hidden="1">'SO2 - příprava TUV'!$C$124:$K$186</definedName>
    <definedName name="_xlnm._FilterDatabase" localSheetId="3" hidden="1">'SO3 - VRN'!$C$121:$K$135</definedName>
    <definedName name="_xlnm.Print_Titles" localSheetId="0">'Rekapitulace stavby'!$92:$92</definedName>
    <definedName name="_xlnm.Print_Titles" localSheetId="2">'SO1 - Zateplení tělocvičny'!$134:$134</definedName>
    <definedName name="_xlnm.Print_Titles" localSheetId="1">'SO2 - příprava TUV'!$124:$124</definedName>
    <definedName name="_xlnm.Print_Titles" localSheetId="3">'SO3 - VRN'!$121:$121</definedName>
    <definedName name="_xlnm.Print_Area" localSheetId="0">'Rekapitulace stavby'!$D$4:$AO$76,'Rekapitulace stavby'!$C$82:$AQ$105</definedName>
    <definedName name="_xlnm.Print_Area" localSheetId="2">'SO1 - Zateplení tělocvičny'!$C$4:$J$76,'SO1 - Zateplení tělocvičny'!$C$82:$J$116,'SO1 - Zateplení tělocvičny'!$C$122:$J$304</definedName>
    <definedName name="_xlnm.Print_Area" localSheetId="1">'SO2 - příprava TUV'!$C$4:$J$76,'SO2 - příprava TUV'!$C$82:$J$106,'SO2 - příprava TUV'!$C$112:$J$186</definedName>
    <definedName name="_xlnm.Print_Area" localSheetId="3">'SO3 - VRN'!$C$4:$J$76,'SO3 - VRN'!$C$82:$J$103,'SO3 - VRN'!$C$109:$J$135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T131" i="4"/>
  <c r="R132" i="4"/>
  <c r="R131" i="4"/>
  <c r="P132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T126" i="4"/>
  <c r="R127" i="4"/>
  <c r="R126" i="4"/>
  <c r="P127" i="4"/>
  <c r="P126" i="4"/>
  <c r="BI125" i="4"/>
  <c r="BH125" i="4"/>
  <c r="BG125" i="4"/>
  <c r="BF125" i="4"/>
  <c r="T125" i="4"/>
  <c r="T124" i="4"/>
  <c r="R125" i="4"/>
  <c r="R124" i="4"/>
  <c r="P125" i="4"/>
  <c r="P124" i="4"/>
  <c r="F116" i="4"/>
  <c r="E114" i="4"/>
  <c r="F89" i="4"/>
  <c r="E87" i="4"/>
  <c r="J24" i="4"/>
  <c r="E24" i="4"/>
  <c r="J92" i="4" s="1"/>
  <c r="J23" i="4"/>
  <c r="J21" i="4"/>
  <c r="E21" i="4"/>
  <c r="J118" i="4" s="1"/>
  <c r="J20" i="4"/>
  <c r="J18" i="4"/>
  <c r="E18" i="4"/>
  <c r="F92" i="4" s="1"/>
  <c r="J17" i="4"/>
  <c r="J15" i="4"/>
  <c r="E15" i="4"/>
  <c r="F118" i="4" s="1"/>
  <c r="J14" i="4"/>
  <c r="J12" i="4"/>
  <c r="J89" i="4" s="1"/>
  <c r="E7" i="4"/>
  <c r="E112" i="4"/>
  <c r="J37" i="3"/>
  <c r="J36" i="3"/>
  <c r="AY96" i="1"/>
  <c r="J35" i="3"/>
  <c r="AX96" i="1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T242" i="3"/>
  <c r="R243" i="3"/>
  <c r="R242" i="3"/>
  <c r="P243" i="3"/>
  <c r="P242" i="3" s="1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T207" i="3"/>
  <c r="R208" i="3"/>
  <c r="R207" i="3" s="1"/>
  <c r="P208" i="3"/>
  <c r="P207" i="3" s="1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F129" i="3"/>
  <c r="E127" i="3"/>
  <c r="F89" i="3"/>
  <c r="E87" i="3"/>
  <c r="J24" i="3"/>
  <c r="E24" i="3"/>
  <c r="J92" i="3"/>
  <c r="J23" i="3"/>
  <c r="J21" i="3"/>
  <c r="E21" i="3"/>
  <c r="J131" i="3"/>
  <c r="J20" i="3"/>
  <c r="J18" i="3"/>
  <c r="E18" i="3"/>
  <c r="F132" i="3" s="1"/>
  <c r="J17" i="3"/>
  <c r="J15" i="3"/>
  <c r="E15" i="3"/>
  <c r="F91" i="3"/>
  <c r="J14" i="3"/>
  <c r="J12" i="3"/>
  <c r="J129" i="3"/>
  <c r="E7" i="3"/>
  <c r="E125" i="3" s="1"/>
  <c r="J37" i="2"/>
  <c r="J36" i="2"/>
  <c r="AY95" i="1" s="1"/>
  <c r="J35" i="2"/>
  <c r="AX95" i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F34" i="2" s="1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 s="1"/>
  <c r="J20" i="2"/>
  <c r="J18" i="2"/>
  <c r="E18" i="2"/>
  <c r="F122" i="2"/>
  <c r="J17" i="2"/>
  <c r="J15" i="2"/>
  <c r="E15" i="2"/>
  <c r="F121" i="2" s="1"/>
  <c r="J14" i="2"/>
  <c r="J12" i="2"/>
  <c r="J119" i="2" s="1"/>
  <c r="E7" i="2"/>
  <c r="E115" i="2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BK185" i="2"/>
  <c r="J179" i="2"/>
  <c r="BK175" i="2"/>
  <c r="J171" i="2"/>
  <c r="BK165" i="2"/>
  <c r="J163" i="2"/>
  <c r="J158" i="2"/>
  <c r="BK153" i="2"/>
  <c r="J148" i="2"/>
  <c r="J139" i="2"/>
  <c r="J134" i="2"/>
  <c r="J167" i="3"/>
  <c r="J299" i="3"/>
  <c r="BK260" i="3"/>
  <c r="BK303" i="3"/>
  <c r="BK262" i="3"/>
  <c r="BK232" i="3"/>
  <c r="BK196" i="3"/>
  <c r="BK138" i="3"/>
  <c r="BK185" i="3"/>
  <c r="BK157" i="3"/>
  <c r="BK295" i="3"/>
  <c r="BK273" i="3"/>
  <c r="J234" i="3"/>
  <c r="BK179" i="3"/>
  <c r="BK141" i="3"/>
  <c r="BK265" i="3"/>
  <c r="BK206" i="3"/>
  <c r="BK172" i="3"/>
  <c r="BK140" i="3"/>
  <c r="J246" i="3"/>
  <c r="J222" i="3"/>
  <c r="BK183" i="3"/>
  <c r="BK155" i="3"/>
  <c r="BK125" i="4"/>
  <c r="J130" i="4"/>
  <c r="BK183" i="2"/>
  <c r="J178" i="2"/>
  <c r="BK174" i="2"/>
  <c r="BK170" i="2"/>
  <c r="BK163" i="2"/>
  <c r="BK159" i="2"/>
  <c r="J155" i="2"/>
  <c r="J151" i="2"/>
  <c r="J147" i="2"/>
  <c r="BK141" i="2"/>
  <c r="BK138" i="2"/>
  <c r="BK131" i="2"/>
  <c r="J129" i="2"/>
  <c r="J34" i="2"/>
  <c r="BK146" i="3"/>
  <c r="J270" i="3"/>
  <c r="BK250" i="3"/>
  <c r="BK233" i="3"/>
  <c r="J215" i="3"/>
  <c r="BK189" i="3"/>
  <c r="J163" i="3"/>
  <c r="J304" i="3"/>
  <c r="J275" i="3"/>
  <c r="J257" i="3"/>
  <c r="BK217" i="3"/>
  <c r="J180" i="3"/>
  <c r="J301" i="3"/>
  <c r="J267" i="3"/>
  <c r="J252" i="3"/>
  <c r="J229" i="3"/>
  <c r="J185" i="3"/>
  <c r="BK158" i="3"/>
  <c r="BK277" i="3"/>
  <c r="BK156" i="3"/>
  <c r="BK296" i="3"/>
  <c r="BK278" i="3"/>
  <c r="J258" i="3"/>
  <c r="BK198" i="3"/>
  <c r="BK147" i="3"/>
  <c r="BK272" i="3"/>
  <c r="BK225" i="3"/>
  <c r="BK187" i="3"/>
  <c r="BK152" i="3"/>
  <c r="J256" i="3"/>
  <c r="BK229" i="3"/>
  <c r="J208" i="3"/>
  <c r="BK171" i="3"/>
  <c r="J138" i="3"/>
  <c r="BK129" i="4"/>
  <c r="J129" i="4"/>
  <c r="J184" i="2"/>
  <c r="J181" i="2"/>
  <c r="BK177" i="2"/>
  <c r="BK173" i="2"/>
  <c r="J170" i="2"/>
  <c r="J166" i="2"/>
  <c r="BK160" i="2"/>
  <c r="BK158" i="2"/>
  <c r="BK152" i="2"/>
  <c r="BK147" i="2"/>
  <c r="J143" i="2"/>
  <c r="BK140" i="2"/>
  <c r="BK137" i="2"/>
  <c r="BK135" i="2"/>
  <c r="J128" i="2"/>
  <c r="J298" i="3"/>
  <c r="BK292" i="3"/>
  <c r="J290" i="3"/>
  <c r="J285" i="3"/>
  <c r="J277" i="3"/>
  <c r="BK261" i="3"/>
  <c r="J245" i="3"/>
  <c r="J228" i="3"/>
  <c r="J216" i="3"/>
  <c r="J205" i="3"/>
  <c r="BK199" i="3"/>
  <c r="BK184" i="3"/>
  <c r="BK169" i="3"/>
  <c r="BK301" i="3"/>
  <c r="J278" i="3"/>
  <c r="BK246" i="3"/>
  <c r="J232" i="3"/>
  <c r="J218" i="3"/>
  <c r="BK195" i="3"/>
  <c r="J184" i="3"/>
  <c r="BK160" i="3"/>
  <c r="J142" i="3"/>
  <c r="BK281" i="3"/>
  <c r="J263" i="3"/>
  <c r="BK238" i="3"/>
  <c r="J206" i="3"/>
  <c r="BK173" i="3"/>
  <c r="J272" i="3"/>
  <c r="BK237" i="3"/>
  <c r="BK224" i="3"/>
  <c r="J171" i="3"/>
  <c r="BK304" i="3"/>
  <c r="BK181" i="3"/>
  <c r="BK153" i="3"/>
  <c r="J288" i="3"/>
  <c r="J262" i="3"/>
  <c r="BK219" i="3"/>
  <c r="BK200" i="3"/>
  <c r="BK174" i="3"/>
  <c r="J145" i="3"/>
  <c r="J231" i="3"/>
  <c r="BK197" i="3"/>
  <c r="BK161" i="3"/>
  <c r="J146" i="3"/>
  <c r="BK248" i="3"/>
  <c r="BK234" i="3"/>
  <c r="BK216" i="3"/>
  <c r="J172" i="3"/>
  <c r="J125" i="4"/>
  <c r="BK130" i="4"/>
  <c r="J127" i="4"/>
  <c r="BK186" i="2"/>
  <c r="BK180" i="2"/>
  <c r="BK176" i="2"/>
  <c r="BK171" i="2"/>
  <c r="BK166" i="2"/>
  <c r="J162" i="2"/>
  <c r="J159" i="2"/>
  <c r="BK154" i="2"/>
  <c r="BK150" i="2"/>
  <c r="BK143" i="2"/>
  <c r="BK139" i="2"/>
  <c r="BK130" i="2"/>
  <c r="F37" i="2"/>
  <c r="J166" i="3"/>
  <c r="J296" i="3"/>
  <c r="J282" i="3"/>
  <c r="BK252" i="3"/>
  <c r="J221" i="3"/>
  <c r="BK205" i="3"/>
  <c r="J187" i="3"/>
  <c r="J162" i="3"/>
  <c r="BK282" i="3"/>
  <c r="J247" i="3"/>
  <c r="J198" i="3"/>
  <c r="J161" i="3"/>
  <c r="J295" i="3"/>
  <c r="J241" i="3"/>
  <c r="BK228" i="3"/>
  <c r="BK177" i="3"/>
  <c r="J144" i="3"/>
  <c r="BK274" i="3"/>
  <c r="BK164" i="3"/>
  <c r="BK299" i="3"/>
  <c r="J280" i="3"/>
  <c r="BK235" i="3"/>
  <c r="J201" i="3"/>
  <c r="J170" i="3"/>
  <c r="BK144" i="3"/>
  <c r="J266" i="3"/>
  <c r="J220" i="3"/>
  <c r="BK175" i="3"/>
  <c r="J151" i="3"/>
  <c r="J269" i="3"/>
  <c r="BK247" i="3"/>
  <c r="BK221" i="3"/>
  <c r="J176" i="3"/>
  <c r="J132" i="4"/>
  <c r="BK127" i="4"/>
  <c r="J183" i="2"/>
  <c r="BK179" i="2"/>
  <c r="J176" i="2"/>
  <c r="J173" i="2"/>
  <c r="J168" i="2"/>
  <c r="BK164" i="2"/>
  <c r="BK157" i="2"/>
  <c r="J153" i="2"/>
  <c r="J150" i="2"/>
  <c r="J145" i="2"/>
  <c r="BK142" i="2"/>
  <c r="J137" i="2"/>
  <c r="BK134" i="2"/>
  <c r="BK129" i="2"/>
  <c r="F36" i="2"/>
  <c r="J164" i="3"/>
  <c r="J292" i="3"/>
  <c r="BK267" i="3"/>
  <c r="BK240" i="3"/>
  <c r="J219" i="3"/>
  <c r="J204" i="3"/>
  <c r="BK180" i="3"/>
  <c r="J155" i="3"/>
  <c r="J293" i="3"/>
  <c r="J268" i="3"/>
  <c r="BK231" i="3"/>
  <c r="J183" i="3"/>
  <c r="J147" i="3"/>
  <c r="J283" i="3"/>
  <c r="BK259" i="3"/>
  <c r="J197" i="3"/>
  <c r="J153" i="3"/>
  <c r="J191" i="3"/>
  <c r="BK166" i="3"/>
  <c r="J140" i="3"/>
  <c r="BK275" i="3"/>
  <c r="BK256" i="3"/>
  <c r="BK193" i="3"/>
  <c r="J158" i="3"/>
  <c r="J287" i="3"/>
  <c r="J223" i="3"/>
  <c r="J194" i="3"/>
  <c r="J156" i="3"/>
  <c r="BK257" i="3"/>
  <c r="BK245" i="3"/>
  <c r="J227" i="3"/>
  <c r="BK191" i="3"/>
  <c r="BK149" i="3"/>
  <c r="BK132" i="4"/>
  <c r="J185" i="2"/>
  <c r="J180" i="2"/>
  <c r="J175" i="2"/>
  <c r="BK172" i="2"/>
  <c r="BK169" i="2"/>
  <c r="J165" i="2"/>
  <c r="J157" i="2"/>
  <c r="J152" i="2"/>
  <c r="BK144" i="2"/>
  <c r="J140" i="2"/>
  <c r="J136" i="2"/>
  <c r="J131" i="2"/>
  <c r="J300" i="3"/>
  <c r="BK294" i="3"/>
  <c r="J291" i="3"/>
  <c r="BK286" i="3"/>
  <c r="BK264" i="3"/>
  <c r="BK251" i="3"/>
  <c r="BK239" i="3"/>
  <c r="BK227" i="3"/>
  <c r="BK211" i="3"/>
  <c r="J195" i="3"/>
  <c r="J181" i="3"/>
  <c r="BK165" i="3"/>
  <c r="J303" i="3"/>
  <c r="BK287" i="3"/>
  <c r="BK254" i="3"/>
  <c r="J238" i="3"/>
  <c r="BK212" i="3"/>
  <c r="BK194" i="3"/>
  <c r="J173" i="3"/>
  <c r="BK145" i="3"/>
  <c r="J274" i="3"/>
  <c r="J224" i="3"/>
  <c r="J189" i="3"/>
  <c r="J150" i="3"/>
  <c r="BK298" i="3"/>
  <c r="J264" i="3"/>
  <c r="BK236" i="3"/>
  <c r="BK223" i="3"/>
  <c r="J169" i="3"/>
  <c r="J139" i="3"/>
  <c r="BK188" i="3"/>
  <c r="BK139" i="3"/>
  <c r="J286" i="3"/>
  <c r="BK270" i="3"/>
  <c r="BK222" i="3"/>
  <c r="J196" i="3"/>
  <c r="BK151" i="3"/>
  <c r="J273" i="3"/>
  <c r="J251" i="3"/>
  <c r="J211" i="3"/>
  <c r="J165" i="3"/>
  <c r="BK148" i="3"/>
  <c r="J253" i="3"/>
  <c r="J236" i="3"/>
  <c r="J226" i="3"/>
  <c r="BK204" i="3"/>
  <c r="J160" i="3"/>
  <c r="J135" i="4"/>
  <c r="BK184" i="2"/>
  <c r="BK178" i="2"/>
  <c r="J174" i="2"/>
  <c r="J169" i="2"/>
  <c r="BK162" i="2"/>
  <c r="BK155" i="2"/>
  <c r="BK151" i="2"/>
  <c r="BK145" i="2"/>
  <c r="J142" i="2"/>
  <c r="BK136" i="2"/>
  <c r="BK128" i="2"/>
  <c r="AS94" i="1"/>
  <c r="J289" i="3"/>
  <c r="J281" i="3"/>
  <c r="J259" i="3"/>
  <c r="J250" i="3"/>
  <c r="J233" i="3"/>
  <c r="BK218" i="3"/>
  <c r="J186" i="3"/>
  <c r="BK170" i="3"/>
  <c r="J143" i="3"/>
  <c r="BK269" i="3"/>
  <c r="J243" i="3"/>
  <c r="BK226" i="3"/>
  <c r="BK208" i="3"/>
  <c r="BK186" i="3"/>
  <c r="J152" i="3"/>
  <c r="BK289" i="3"/>
  <c r="J265" i="3"/>
  <c r="BK241" i="3"/>
  <c r="BK215" i="3"/>
  <c r="J168" i="3"/>
  <c r="BK300" i="3"/>
  <c r="BK266" i="3"/>
  <c r="J240" i="3"/>
  <c r="BK201" i="3"/>
  <c r="J174" i="3"/>
  <c r="J148" i="3"/>
  <c r="BK176" i="3"/>
  <c r="BK142" i="3"/>
  <c r="BK293" i="3"/>
  <c r="J261" i="3"/>
  <c r="BK203" i="3"/>
  <c r="J193" i="3"/>
  <c r="BK162" i="3"/>
  <c r="BK288" i="3"/>
  <c r="J254" i="3"/>
  <c r="J217" i="3"/>
  <c r="J182" i="3"/>
  <c r="BK150" i="3"/>
  <c r="BK268" i="3"/>
  <c r="BK243" i="3"/>
  <c r="BK213" i="3"/>
  <c r="BK163" i="3"/>
  <c r="BK134" i="4"/>
  <c r="J186" i="2"/>
  <c r="BK181" i="2"/>
  <c r="J177" i="2"/>
  <c r="J172" i="2"/>
  <c r="BK168" i="2"/>
  <c r="J164" i="2"/>
  <c r="J160" i="2"/>
  <c r="J154" i="2"/>
  <c r="BK148" i="2"/>
  <c r="J144" i="2"/>
  <c r="J141" i="2"/>
  <c r="J138" i="2"/>
  <c r="J135" i="2"/>
  <c r="J130" i="2"/>
  <c r="F35" i="2"/>
  <c r="J177" i="3"/>
  <c r="J157" i="3"/>
  <c r="BK290" i="3"/>
  <c r="BK258" i="3"/>
  <c r="J239" i="3"/>
  <c r="BK220" i="3"/>
  <c r="J200" i="3"/>
  <c r="BK182" i="3"/>
  <c r="J294" i="3"/>
  <c r="BK253" i="3"/>
  <c r="J213" i="3"/>
  <c r="J179" i="3"/>
  <c r="J141" i="3"/>
  <c r="BK285" i="3"/>
  <c r="J235" i="3"/>
  <c r="J203" i="3"/>
  <c r="BK167" i="3"/>
  <c r="BK283" i="3"/>
  <c r="J149" i="3"/>
  <c r="BK291" i="3"/>
  <c r="BK263" i="3"/>
  <c r="J212" i="3"/>
  <c r="J188" i="3"/>
  <c r="BK280" i="3"/>
  <c r="J248" i="3"/>
  <c r="J199" i="3"/>
  <c r="BK168" i="3"/>
  <c r="J260" i="3"/>
  <c r="J237" i="3"/>
  <c r="J225" i="3"/>
  <c r="J175" i="3"/>
  <c r="BK143" i="3"/>
  <c r="BK135" i="4"/>
  <c r="J134" i="4"/>
  <c r="P127" i="2" l="1"/>
  <c r="P126" i="2" s="1"/>
  <c r="P146" i="2"/>
  <c r="T149" i="2"/>
  <c r="R167" i="2"/>
  <c r="T133" i="2"/>
  <c r="T146" i="2"/>
  <c r="P156" i="2"/>
  <c r="BK182" i="2"/>
  <c r="J182" i="2"/>
  <c r="J105" i="2"/>
  <c r="R154" i="3"/>
  <c r="T178" i="3"/>
  <c r="P210" i="3"/>
  <c r="P230" i="3"/>
  <c r="R244" i="3"/>
  <c r="T249" i="3"/>
  <c r="BK284" i="3"/>
  <c r="J284" i="3"/>
  <c r="J113" i="3"/>
  <c r="BK133" i="2"/>
  <c r="BK132" i="2" s="1"/>
  <c r="J132" i="2" s="1"/>
  <c r="J99" i="2" s="1"/>
  <c r="J133" i="2"/>
  <c r="J100" i="2"/>
  <c r="BK149" i="2"/>
  <c r="J149" i="2" s="1"/>
  <c r="J102" i="2" s="1"/>
  <c r="T156" i="2"/>
  <c r="P182" i="2"/>
  <c r="BK137" i="3"/>
  <c r="T154" i="3"/>
  <c r="R178" i="3"/>
  <c r="T210" i="3"/>
  <c r="R230" i="3"/>
  <c r="BK244" i="3"/>
  <c r="J244" i="3"/>
  <c r="J109" i="3"/>
  <c r="R255" i="3"/>
  <c r="P133" i="2"/>
  <c r="P167" i="2"/>
  <c r="R137" i="3"/>
  <c r="BK178" i="3"/>
  <c r="J178" i="3"/>
  <c r="J101" i="3"/>
  <c r="T202" i="3"/>
  <c r="BK210" i="3"/>
  <c r="BK209" i="3" s="1"/>
  <c r="J209" i="3" s="1"/>
  <c r="J104" i="3" s="1"/>
  <c r="J210" i="3"/>
  <c r="J105" i="3"/>
  <c r="T214" i="3"/>
  <c r="T244" i="3"/>
  <c r="R249" i="3"/>
  <c r="BK271" i="3"/>
  <c r="J271" i="3" s="1"/>
  <c r="J112" i="3" s="1"/>
  <c r="P284" i="3"/>
  <c r="T284" i="3"/>
  <c r="BK297" i="3"/>
  <c r="J297" i="3"/>
  <c r="J114" i="3"/>
  <c r="R297" i="3"/>
  <c r="T297" i="3"/>
  <c r="BK302" i="3"/>
  <c r="J302" i="3" s="1"/>
  <c r="J115" i="3" s="1"/>
  <c r="P302" i="3"/>
  <c r="R302" i="3"/>
  <c r="T302" i="3"/>
  <c r="R127" i="2"/>
  <c r="R126" i="2"/>
  <c r="P149" i="2"/>
  <c r="R156" i="2"/>
  <c r="R182" i="2"/>
  <c r="P137" i="3"/>
  <c r="P154" i="3"/>
  <c r="T159" i="3"/>
  <c r="R202" i="3"/>
  <c r="P214" i="3"/>
  <c r="P244" i="3"/>
  <c r="P249" i="3"/>
  <c r="T271" i="3"/>
  <c r="BK127" i="2"/>
  <c r="BK126" i="2"/>
  <c r="J126" i="2"/>
  <c r="J97" i="2"/>
  <c r="BK146" i="2"/>
  <c r="J146" i="2" s="1"/>
  <c r="J101" i="2" s="1"/>
  <c r="R149" i="2"/>
  <c r="T167" i="2"/>
  <c r="BK154" i="3"/>
  <c r="J154" i="3"/>
  <c r="J99" i="3"/>
  <c r="R159" i="3"/>
  <c r="P202" i="3"/>
  <c r="R214" i="3"/>
  <c r="R209" i="3" s="1"/>
  <c r="BK249" i="3"/>
  <c r="J249" i="3"/>
  <c r="J110" i="3" s="1"/>
  <c r="T255" i="3"/>
  <c r="T128" i="4"/>
  <c r="T123" i="4" s="1"/>
  <c r="T122" i="4" s="1"/>
  <c r="R133" i="2"/>
  <c r="BK167" i="2"/>
  <c r="J167" i="2"/>
  <c r="J104" i="2"/>
  <c r="BK159" i="3"/>
  <c r="J159" i="3"/>
  <c r="J100" i="3"/>
  <c r="P178" i="3"/>
  <c r="BK214" i="3"/>
  <c r="J214" i="3"/>
  <c r="J106" i="3" s="1"/>
  <c r="T230" i="3"/>
  <c r="P255" i="3"/>
  <c r="R271" i="3"/>
  <c r="R284" i="3"/>
  <c r="P297" i="3"/>
  <c r="BK128" i="4"/>
  <c r="J128" i="4"/>
  <c r="J100" i="4"/>
  <c r="R128" i="4"/>
  <c r="R123" i="4" s="1"/>
  <c r="R122" i="4" s="1"/>
  <c r="T127" i="2"/>
  <c r="T126" i="2" s="1"/>
  <c r="R146" i="2"/>
  <c r="BK156" i="2"/>
  <c r="J156" i="2"/>
  <c r="J103" i="2"/>
  <c r="T182" i="2"/>
  <c r="T137" i="3"/>
  <c r="T136" i="3"/>
  <c r="P159" i="3"/>
  <c r="BK202" i="3"/>
  <c r="J202" i="3"/>
  <c r="J102" i="3" s="1"/>
  <c r="R210" i="3"/>
  <c r="BK230" i="3"/>
  <c r="J230" i="3"/>
  <c r="J107" i="3"/>
  <c r="BK255" i="3"/>
  <c r="J255" i="3"/>
  <c r="J111" i="3"/>
  <c r="P271" i="3"/>
  <c r="P128" i="4"/>
  <c r="BK133" i="4"/>
  <c r="J133" i="4"/>
  <c r="J102" i="4"/>
  <c r="P133" i="4"/>
  <c r="P123" i="4" s="1"/>
  <c r="P122" i="4" s="1"/>
  <c r="AU97" i="1" s="1"/>
  <c r="R133" i="4"/>
  <c r="T133" i="4"/>
  <c r="BK124" i="4"/>
  <c r="J124" i="4" s="1"/>
  <c r="J98" i="4" s="1"/>
  <c r="BK207" i="3"/>
  <c r="J207" i="3" s="1"/>
  <c r="J103" i="3" s="1"/>
  <c r="BK242" i="3"/>
  <c r="J242" i="3"/>
  <c r="J108" i="3"/>
  <c r="BK126" i="4"/>
  <c r="J126" i="4"/>
  <c r="J99" i="4"/>
  <c r="BK131" i="4"/>
  <c r="J131" i="4" s="1"/>
  <c r="J101" i="4" s="1"/>
  <c r="E85" i="4"/>
  <c r="J91" i="4"/>
  <c r="J116" i="4"/>
  <c r="F119" i="4"/>
  <c r="BE132" i="4"/>
  <c r="BE125" i="4"/>
  <c r="BE134" i="4"/>
  <c r="J119" i="4"/>
  <c r="J137" i="3"/>
  <c r="J98" i="3"/>
  <c r="BE130" i="4"/>
  <c r="BE135" i="4"/>
  <c r="F91" i="4"/>
  <c r="BE129" i="4"/>
  <c r="BE127" i="4"/>
  <c r="J91" i="3"/>
  <c r="F131" i="3"/>
  <c r="BE140" i="3"/>
  <c r="BE141" i="3"/>
  <c r="BE145" i="3"/>
  <c r="BE146" i="3"/>
  <c r="BE147" i="3"/>
  <c r="BE158" i="3"/>
  <c r="BE173" i="3"/>
  <c r="BE181" i="3"/>
  <c r="BE196" i="3"/>
  <c r="BE201" i="3"/>
  <c r="BE211" i="3"/>
  <c r="BE218" i="3"/>
  <c r="BE219" i="3"/>
  <c r="BE220" i="3"/>
  <c r="BE223" i="3"/>
  <c r="BE224" i="3"/>
  <c r="BE235" i="3"/>
  <c r="BE239" i="3"/>
  <c r="BE241" i="3"/>
  <c r="BE258" i="3"/>
  <c r="BE264" i="3"/>
  <c r="J127" i="2"/>
  <c r="J98" i="2"/>
  <c r="J89" i="3"/>
  <c r="J132" i="3"/>
  <c r="BE170" i="3"/>
  <c r="BE180" i="3"/>
  <c r="BE188" i="3"/>
  <c r="BE189" i="3"/>
  <c r="BE213" i="3"/>
  <c r="BE232" i="3"/>
  <c r="BE233" i="3"/>
  <c r="BE246" i="3"/>
  <c r="BE252" i="3"/>
  <c r="BE256" i="3"/>
  <c r="BE260" i="3"/>
  <c r="BE281" i="3"/>
  <c r="BE282" i="3"/>
  <c r="BE283" i="3"/>
  <c r="BE289" i="3"/>
  <c r="BE155" i="3"/>
  <c r="BE167" i="3"/>
  <c r="BE171" i="3"/>
  <c r="BE172" i="3"/>
  <c r="BE182" i="3"/>
  <c r="BE185" i="3"/>
  <c r="BE194" i="3"/>
  <c r="BE197" i="3"/>
  <c r="BE204" i="3"/>
  <c r="BE226" i="3"/>
  <c r="BE228" i="3"/>
  <c r="BE229" i="3"/>
  <c r="BE245" i="3"/>
  <c r="BE250" i="3"/>
  <c r="BE253" i="3"/>
  <c r="BE269" i="3"/>
  <c r="BE277" i="3"/>
  <c r="BE300" i="3"/>
  <c r="BE138" i="3"/>
  <c r="BE143" i="3"/>
  <c r="BE144" i="3"/>
  <c r="BE168" i="3"/>
  <c r="BE169" i="3"/>
  <c r="BE174" i="3"/>
  <c r="BE177" i="3"/>
  <c r="BE179" i="3"/>
  <c r="BE195" i="3"/>
  <c r="BE280" i="3"/>
  <c r="BE298" i="3"/>
  <c r="BE303" i="3"/>
  <c r="BE142" i="3"/>
  <c r="BE151" i="3"/>
  <c r="BE156" i="3"/>
  <c r="BE161" i="3"/>
  <c r="BE183" i="3"/>
  <c r="BE186" i="3"/>
  <c r="BE200" i="3"/>
  <c r="BE208" i="3"/>
  <c r="BE215" i="3"/>
  <c r="BE216" i="3"/>
  <c r="BE227" i="3"/>
  <c r="BE261" i="3"/>
  <c r="BE268" i="3"/>
  <c r="BE278" i="3"/>
  <c r="BE294" i="3"/>
  <c r="BE296" i="3"/>
  <c r="BE304" i="3"/>
  <c r="E85" i="3"/>
  <c r="BE152" i="3"/>
  <c r="BE162" i="3"/>
  <c r="BE163" i="3"/>
  <c r="BE164" i="3"/>
  <c r="BE176" i="3"/>
  <c r="BE184" i="3"/>
  <c r="BE205" i="3"/>
  <c r="BE221" i="3"/>
  <c r="BE222" i="3"/>
  <c r="BE236" i="3"/>
  <c r="BE237" i="3"/>
  <c r="BE240" i="3"/>
  <c r="BE248" i="3"/>
  <c r="BE251" i="3"/>
  <c r="BE262" i="3"/>
  <c r="BE272" i="3"/>
  <c r="BE273" i="3"/>
  <c r="BE285" i="3"/>
  <c r="BE286" i="3"/>
  <c r="BE287" i="3"/>
  <c r="BE290" i="3"/>
  <c r="BE291" i="3"/>
  <c r="BE292" i="3"/>
  <c r="F92" i="3"/>
  <c r="BE139" i="3"/>
  <c r="BE148" i="3"/>
  <c r="BE157" i="3"/>
  <c r="BE165" i="3"/>
  <c r="BE166" i="3"/>
  <c r="BE191" i="3"/>
  <c r="BE198" i="3"/>
  <c r="BE199" i="3"/>
  <c r="BE203" i="3"/>
  <c r="BE206" i="3"/>
  <c r="BE217" i="3"/>
  <c r="BE225" i="3"/>
  <c r="BE234" i="3"/>
  <c r="BE257" i="3"/>
  <c r="BE259" i="3"/>
  <c r="BE263" i="3"/>
  <c r="BE265" i="3"/>
  <c r="BE266" i="3"/>
  <c r="BE270" i="3"/>
  <c r="BE295" i="3"/>
  <c r="BE149" i="3"/>
  <c r="BE150" i="3"/>
  <c r="BE153" i="3"/>
  <c r="BE160" i="3"/>
  <c r="BE175" i="3"/>
  <c r="BE187" i="3"/>
  <c r="BE193" i="3"/>
  <c r="BE212" i="3"/>
  <c r="BE231" i="3"/>
  <c r="BE238" i="3"/>
  <c r="BE243" i="3"/>
  <c r="BE247" i="3"/>
  <c r="BE254" i="3"/>
  <c r="BE267" i="3"/>
  <c r="BE274" i="3"/>
  <c r="BE275" i="3"/>
  <c r="BE288" i="3"/>
  <c r="BE293" i="3"/>
  <c r="BE299" i="3"/>
  <c r="BE301" i="3"/>
  <c r="BD95" i="1"/>
  <c r="BB95" i="1"/>
  <c r="BA95" i="1"/>
  <c r="AW95" i="1"/>
  <c r="E85" i="2"/>
  <c r="J89" i="2"/>
  <c r="F91" i="2"/>
  <c r="J91" i="2"/>
  <c r="F92" i="2"/>
  <c r="J92" i="2"/>
  <c r="BE128" i="2"/>
  <c r="BE129" i="2"/>
  <c r="BE130" i="2"/>
  <c r="BE131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7" i="2"/>
  <c r="BE148" i="2"/>
  <c r="BE150" i="2"/>
  <c r="BE151" i="2"/>
  <c r="BE152" i="2"/>
  <c r="BE153" i="2"/>
  <c r="BE154" i="2"/>
  <c r="BE155" i="2"/>
  <c r="BE157" i="2"/>
  <c r="BE158" i="2"/>
  <c r="BE159" i="2"/>
  <c r="BE160" i="2"/>
  <c r="BE162" i="2"/>
  <c r="BE163" i="2"/>
  <c r="BE164" i="2"/>
  <c r="BE165" i="2"/>
  <c r="BE166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3" i="2"/>
  <c r="BE184" i="2"/>
  <c r="BE185" i="2"/>
  <c r="BE186" i="2"/>
  <c r="BC95" i="1"/>
  <c r="F37" i="3"/>
  <c r="BD96" i="1" s="1"/>
  <c r="F35" i="3"/>
  <c r="BB96" i="1" s="1"/>
  <c r="F36" i="4"/>
  <c r="BC97" i="1" s="1"/>
  <c r="F36" i="3"/>
  <c r="BC96" i="1" s="1"/>
  <c r="F34" i="4"/>
  <c r="BA97" i="1"/>
  <c r="J34" i="4"/>
  <c r="AW97" i="1"/>
  <c r="F35" i="4"/>
  <c r="BB97" i="1" s="1"/>
  <c r="F37" i="4"/>
  <c r="BD97" i="1"/>
  <c r="J34" i="3"/>
  <c r="AW96" i="1" s="1"/>
  <c r="F34" i="3"/>
  <c r="BA96" i="1" s="1"/>
  <c r="R132" i="2" l="1"/>
  <c r="R125" i="2" s="1"/>
  <c r="P136" i="3"/>
  <c r="P132" i="2"/>
  <c r="P125" i="2" s="1"/>
  <c r="AU95" i="1" s="1"/>
  <c r="P209" i="3"/>
  <c r="R136" i="3"/>
  <c r="R135" i="3"/>
  <c r="BK136" i="3"/>
  <c r="J136" i="3"/>
  <c r="J97" i="3"/>
  <c r="T209" i="3"/>
  <c r="T135" i="3" s="1"/>
  <c r="T132" i="2"/>
  <c r="T125" i="2" s="1"/>
  <c r="BK123" i="4"/>
  <c r="J123" i="4"/>
  <c r="J97" i="4"/>
  <c r="BK125" i="2"/>
  <c r="J125" i="2"/>
  <c r="J96" i="2"/>
  <c r="F33" i="2"/>
  <c r="AZ95" i="1" s="1"/>
  <c r="F33" i="4"/>
  <c r="AZ97" i="1" s="1"/>
  <c r="J33" i="2"/>
  <c r="AV95" i="1" s="1"/>
  <c r="AT95" i="1" s="1"/>
  <c r="J33" i="3"/>
  <c r="AV96" i="1" s="1"/>
  <c r="AT96" i="1" s="1"/>
  <c r="BB94" i="1"/>
  <c r="W34" i="1"/>
  <c r="BA94" i="1"/>
  <c r="W33" i="1" s="1"/>
  <c r="BD94" i="1"/>
  <c r="W36" i="1" s="1"/>
  <c r="J33" i="4"/>
  <c r="AV97" i="1" s="1"/>
  <c r="AT97" i="1" s="1"/>
  <c r="F33" i="3"/>
  <c r="AZ96" i="1" s="1"/>
  <c r="BC94" i="1"/>
  <c r="W35" i="1"/>
  <c r="P135" i="3" l="1"/>
  <c r="AU96" i="1" s="1"/>
  <c r="AU94" i="1" s="1"/>
  <c r="BK122" i="4"/>
  <c r="J122" i="4"/>
  <c r="BK135" i="3"/>
  <c r="J135" i="3" s="1"/>
  <c r="J96" i="3" s="1"/>
  <c r="J30" i="4"/>
  <c r="AG97" i="1"/>
  <c r="AW94" i="1"/>
  <c r="AK33" i="1" s="1"/>
  <c r="AY94" i="1"/>
  <c r="J30" i="2"/>
  <c r="AG95" i="1"/>
  <c r="AX94" i="1"/>
  <c r="AZ94" i="1"/>
  <c r="J39" i="4" l="1"/>
  <c r="J96" i="4"/>
  <c r="J39" i="2"/>
  <c r="AN95" i="1"/>
  <c r="AN97" i="1"/>
  <c r="J30" i="3"/>
  <c r="AG96" i="1"/>
  <c r="AN96" i="1"/>
  <c r="AV94" i="1"/>
  <c r="J39" i="3" l="1"/>
  <c r="AT94" i="1"/>
  <c r="AG94" i="1"/>
  <c r="AG103" i="1"/>
  <c r="CD103" i="1" s="1"/>
  <c r="AN94" i="1" l="1"/>
  <c r="AV103" i="1"/>
  <c r="BY103" i="1"/>
  <c r="AG100" i="1"/>
  <c r="CD100" i="1" s="1"/>
  <c r="AK26" i="1"/>
  <c r="AG102" i="1"/>
  <c r="AV102" i="1"/>
  <c r="BY102" i="1"/>
  <c r="AG101" i="1"/>
  <c r="AV101" i="1"/>
  <c r="BY101" i="1" s="1"/>
  <c r="CD101" i="1" l="1"/>
  <c r="CD102" i="1"/>
  <c r="AN103" i="1"/>
  <c r="AN102" i="1"/>
  <c r="AV100" i="1"/>
  <c r="BY100" i="1"/>
  <c r="AK32" i="1" s="1"/>
  <c r="AN101" i="1"/>
  <c r="AG99" i="1"/>
  <c r="AK27" i="1" s="1"/>
  <c r="AK29" i="1" s="1"/>
  <c r="AK38" i="1" l="1"/>
  <c r="AN100" i="1"/>
  <c r="AN99" i="1" s="1"/>
  <c r="AN105" i="1" s="1"/>
  <c r="AG105" i="1"/>
  <c r="W32" i="1"/>
</calcChain>
</file>

<file path=xl/sharedStrings.xml><?xml version="1.0" encoding="utf-8"?>
<sst xmlns="http://schemas.openxmlformats.org/spreadsheetml/2006/main" count="3625" uniqueCount="962">
  <si>
    <t>Export Komplet</t>
  </si>
  <si>
    <t/>
  </si>
  <si>
    <t>2.0</t>
  </si>
  <si>
    <t>False</t>
  </si>
  <si>
    <t>{249fadae-3360-4eea-9efa-f8713d3d4326}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</si>
  <si>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</si>
  <si>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</si>
  <si>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</si>
  <si>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</si>
  <si>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</si>
  <si>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</si>
  <si>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</si>
  <si>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</si>
  <si>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</si>
  <si>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0152024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</si>
  <si>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</si>
  <si>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</si>
  <si>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tělocvičny 3.ZŠ</t>
  </si>
  <si>
    <t>KSO:</t>
  </si>
  <si>
    <t>CC-CZ:</t>
  </si>
  <si>
    <t>Místo:</t>
  </si>
  <si>
    <t>Lovosice</t>
  </si>
  <si>
    <t>Datum:</t>
  </si>
  <si>
    <t>6. 6. 2024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</si>
  <si>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</si>
  <si>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</si>
  <si>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</si>
  <si>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</si>
  <si>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</si>
  <si>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</si>
  <si>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</si>
  <si>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</si>
  <si>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</si>
  <si>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</si>
  <si>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</si>
  <si>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</si>
  <si>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</si>
  <si>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</si>
  <si>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</si>
  <si>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</si>
  <si>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</si>
  <si>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</si>
  <si>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</si>
  <si>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</si>
  <si>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</si>
  <si>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</si>
  <si>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</si>
  <si>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</si>
  <si>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</si>
  <si>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</si>
  <si>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</si>
  <si>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</si>
  <si>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</si>
  <si>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</si>
  <si>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</si>
  <si>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</si>
  <si>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</si>
  <si>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</si>
  <si>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</si>
  <si>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</si>
  <si>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</si>
  <si>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</si>
  <si>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</si>
  <si>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</si>
  <si>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</si>
  <si>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</si>
  <si>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</si>
  <si>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</si>
  <si>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</si>
  <si>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</si>
  <si>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</si>
  <si>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</si>
  <si>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</si>
  <si>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</si>
  <si>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</si>
  <si>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</si>
  <si>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</si>
  <si>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</si>
  <si>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</si>
  <si>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</si>
  <si>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</si>
  <si>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SO2</t>
  </si>
  <si>
    <t>příprava TUV</t>
  </si>
  <si>
    <t>STA</t>
  </si>
  <si>
    <t>1</t>
  </si>
  <si>
    <t>{0e3f43ce-838e-4d13-8e22-82441cb61f10}</t>
  </si>
  <si>
    <t>2</t>
  </si>
  <si>
    <t>SO1</t>
  </si>
  <si>
    <t>Zateplení tělocvičny</t>
  </si>
  <si>
    <t>{cc02d440-e32d-4f31-a6fb-59f45fe8553b}</t>
  </si>
  <si>
    <t>SO3</t>
  </si>
  <si>
    <t>VRN</t>
  </si>
  <si>
    <t>{fad9e9c0-74b9-4d7d-afb8-ffa4538ebf6d}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</si>
  <si>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</si>
  <si>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</si>
  <si>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</si>
  <si>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</si>
  <si>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</si>
  <si>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</si>
  <si>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</si>
  <si>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</si>
  <si>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</si>
  <si>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</si>
  <si>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</si>
  <si>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SO2 - příprava TUV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</si>
  <si>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</si>
  <si>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</si>
  <si>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</si>
  <si>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</si>
  <si>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</si>
  <si>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</si>
  <si>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</si>
  <si>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</si>
  <si>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</si>
  <si>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</si>
  <si>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</si>
  <si>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741 - Elektroinstalace - silnoproud</t>
  </si>
  <si>
    <t xml:space="preserve">    751 - Vzduchotechnika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</si>
  <si>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</si>
  <si>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</si>
  <si>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</si>
  <si>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</si>
  <si>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</si>
  <si>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</si>
  <si>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</si>
  <si>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</si>
  <si>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</si>
  <si>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</si>
  <si>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</si>
  <si>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</si>
  <si>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</si>
  <si>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</si>
  <si>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</si>
  <si>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</si>
  <si>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</si>
  <si>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</si>
  <si>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</si>
  <si>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</si>
  <si>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997013151</t>
  </si>
  <si>
    <t>Vnitrostaveništní doprava suti a vybouraných hmot pro budovy v do 6 m s omezením mechanizace</t>
  </si>
  <si>
    <t>t</t>
  </si>
  <si>
    <t>4</t>
  </si>
  <si>
    <t>-1200050187</t>
  </si>
  <si>
    <t>997013501</t>
  </si>
  <si>
    <t>Odvoz suti a vybouraných hmot na skládku nebo meziskládku do 1 km se složením</t>
  </si>
  <si>
    <t>-1039451866</t>
  </si>
  <si>
    <t>3</t>
  </si>
  <si>
    <t>997013509</t>
  </si>
  <si>
    <t>Příplatek k odvozu suti a vybouraných hmot na skládku ZKD 1 km přes 1 km</t>
  </si>
  <si>
    <t>-1022901139</t>
  </si>
  <si>
    <t>997013631</t>
  </si>
  <si>
    <t>Poplatek za uložení na skládce (skládkovné) stavebního odpadu směsného kód odpadu 17 09 04</t>
  </si>
  <si>
    <t>281581556</t>
  </si>
  <si>
    <t>PSV</t>
  </si>
  <si>
    <t>Práce a dodávky PSV</t>
  </si>
  <si>
    <t>722</t>
  </si>
  <si>
    <t>Zdravotechnika - vnitřní vodovod</t>
  </si>
  <si>
    <t>5</t>
  </si>
  <si>
    <t>722170801</t>
  </si>
  <si>
    <t>Demontáž rozvodů vody z plastů D do 25</t>
  </si>
  <si>
    <t>m</t>
  </si>
  <si>
    <t>16</t>
  </si>
  <si>
    <t>2056189167</t>
  </si>
  <si>
    <t>6</t>
  </si>
  <si>
    <t>722175003</t>
  </si>
  <si>
    <t>Potrubí vodovodní plastové PP-RCT svar polyfúze D 25x3,5 mm</t>
  </si>
  <si>
    <t>1151407040</t>
  </si>
  <si>
    <t>7</t>
  </si>
  <si>
    <t>722181222</t>
  </si>
  <si>
    <t>Ochrana vodovodního potrubí přilepenými termoizolačními trubicemi z PE tl přes 6 do 9 mm DN přes 22 do 45 mm</t>
  </si>
  <si>
    <t>-559905045</t>
  </si>
  <si>
    <t>8</t>
  </si>
  <si>
    <t>722181232</t>
  </si>
  <si>
    <t>Ochrana vodovodního potrubí přilepenými termoizolačními trubicemi z PE tl přes 9 do 13 mm DN přes 22 do 45 mm</t>
  </si>
  <si>
    <t>1576830615</t>
  </si>
  <si>
    <t>9</t>
  </si>
  <si>
    <t>722231073</t>
  </si>
  <si>
    <t>Ventil zpětný mosazný G 3/4" PN 10 do 110°C se dvěma závity</t>
  </si>
  <si>
    <t>kus</t>
  </si>
  <si>
    <t>792786481</t>
  </si>
  <si>
    <t>10</t>
  </si>
  <si>
    <t>722231142</t>
  </si>
  <si>
    <t>Ventil závitový pojistný rohový G 3/4"</t>
  </si>
  <si>
    <t>-516813012</t>
  </si>
  <si>
    <t>11</t>
  </si>
  <si>
    <t>722232044</t>
  </si>
  <si>
    <t>Kohout kulový přímý G 3/4" PN 42 do 185°C vnitřní závit</t>
  </si>
  <si>
    <t>-1945838155</t>
  </si>
  <si>
    <t>722232061</t>
  </si>
  <si>
    <t>Kohout kulový přímý G 1/2" PN 42 do 185°C vnitřní závit s vypouštěním</t>
  </si>
  <si>
    <t>225836838</t>
  </si>
  <si>
    <t>13</t>
  </si>
  <si>
    <t>722234264</t>
  </si>
  <si>
    <t>Filtr mosazný G 3/4" PN 20 do 80°C s 2x vnitřním závitem</t>
  </si>
  <si>
    <t>1239340475</t>
  </si>
  <si>
    <t>14</t>
  </si>
  <si>
    <t>722999 R1</t>
  </si>
  <si>
    <t>kotvící a montážní materiál pro vodovod</t>
  </si>
  <si>
    <t>kpl</t>
  </si>
  <si>
    <t>-849780798</t>
  </si>
  <si>
    <t>15</t>
  </si>
  <si>
    <t>722999 R2</t>
  </si>
  <si>
    <t>Stavební připomoce pro vodovod (odpojení, bourání, zahození...)</t>
  </si>
  <si>
    <t>617010102</t>
  </si>
  <si>
    <t>998722101</t>
  </si>
  <si>
    <t>Přesun hmot tonážní pro vnitřní vodovod v objektech v do 6 m</t>
  </si>
  <si>
    <t>1181932053</t>
  </si>
  <si>
    <t>724</t>
  </si>
  <si>
    <t>Zdravotechnika - strojní vybavení</t>
  </si>
  <si>
    <t>17</t>
  </si>
  <si>
    <t>724233011r</t>
  </si>
  <si>
    <t>Nádoba expanzní tlaková pro akumulační ohřev TV průtočná s membránou závitové připojení PN 1,0 o objemu 8 l vč. servisního uzávěru</t>
  </si>
  <si>
    <t>soubor</t>
  </si>
  <si>
    <t>-1070878380</t>
  </si>
  <si>
    <t>18</t>
  </si>
  <si>
    <t>998724101</t>
  </si>
  <si>
    <t>Přesun hmot tonážní pro strojní vybavení v objektech v do 6 m</t>
  </si>
  <si>
    <t>-721764587</t>
  </si>
  <si>
    <t>732</t>
  </si>
  <si>
    <t>Ústřední vytápění - strojovny</t>
  </si>
  <si>
    <t>19</t>
  </si>
  <si>
    <t>732293810</t>
  </si>
  <si>
    <t>Rozřezání konstrukcí podpěrných nádrží a nádob</t>
  </si>
  <si>
    <t>1986363177</t>
  </si>
  <si>
    <t>20</t>
  </si>
  <si>
    <t>732320813</t>
  </si>
  <si>
    <t>Demontáž nádrže beztlaké nebo tlakové odpojení od rozvodů potrubí obsah přes 100 do 200 l</t>
  </si>
  <si>
    <t>-293382273</t>
  </si>
  <si>
    <t>732324813</t>
  </si>
  <si>
    <t>Demontáž nádrže beztlaké nebo tlakové vypuštění vody z nádrže obsah přes 100 do 200 l</t>
  </si>
  <si>
    <t>762319795</t>
  </si>
  <si>
    <t>22</t>
  </si>
  <si>
    <t>732390853</t>
  </si>
  <si>
    <t>Sejmutí odpojených nádrží z konzol na podlahu obsah přes 100 do 200 l</t>
  </si>
  <si>
    <t>23000886</t>
  </si>
  <si>
    <t>23</t>
  </si>
  <si>
    <t>73252511 R</t>
  </si>
  <si>
    <t>Tepelné čerpadlo typu vzduch / voda určené pro ohřev teplé užitkové vody ve vestavěném smaltovaném zásobníku o objemu 272 litrů (např. IMMERWATER 300S V5)</t>
  </si>
  <si>
    <t>-1594277498</t>
  </si>
  <si>
    <t>24</t>
  </si>
  <si>
    <t>998732101</t>
  </si>
  <si>
    <t>Přesun hmot tonážní pro strojovny v objektech v do 6 m</t>
  </si>
  <si>
    <t>25033619</t>
  </si>
  <si>
    <t>741</t>
  </si>
  <si>
    <t>Elektroinstalace - silnoproud</t>
  </si>
  <si>
    <t>25</t>
  </si>
  <si>
    <t>741110501</t>
  </si>
  <si>
    <t>Montáž lišta a kanálek protahovací šířky do 60 mm</t>
  </si>
  <si>
    <t>-852210450</t>
  </si>
  <si>
    <t>26</t>
  </si>
  <si>
    <t>M</t>
  </si>
  <si>
    <t>34571006</t>
  </si>
  <si>
    <t>lišta elektroinstalační hranatá PVC 30x15mm</t>
  </si>
  <si>
    <t>32</t>
  </si>
  <si>
    <t>-1637281077</t>
  </si>
  <si>
    <t>27</t>
  </si>
  <si>
    <t>741120101</t>
  </si>
  <si>
    <t>Montáž vodič Cu izolovaný plný a laněný s PVC pláštěm žíla 0,15-16 mm2 zatažený (např. CY, CHAH-V)</t>
  </si>
  <si>
    <t>-1009306377</t>
  </si>
  <si>
    <t>28</t>
  </si>
  <si>
    <t>34141026</t>
  </si>
  <si>
    <t>vodič propojovací flexibilní jádro Cu lanované izolace PVC 450/750V (H07V-K) 1x4mm2</t>
  </si>
  <si>
    <t>1410823585</t>
  </si>
  <si>
    <t>P</t>
  </si>
  <si>
    <t>Poznámka k položce:_x000D_
H07V-K CYA, průměr vodiče 4,8mm</t>
  </si>
  <si>
    <t>29</t>
  </si>
  <si>
    <t>741122122</t>
  </si>
  <si>
    <t>Montáž kabel Cu plný kulatý žíla 3x1,5 až 6 mm2 zatažený v trubkách (např. CYKY)</t>
  </si>
  <si>
    <t>303998605</t>
  </si>
  <si>
    <t>30</t>
  </si>
  <si>
    <t>PKB.711888</t>
  </si>
  <si>
    <t>CYKY-J 3x4</t>
  </si>
  <si>
    <t>km</t>
  </si>
  <si>
    <t>-296477806</t>
  </si>
  <si>
    <t>31</t>
  </si>
  <si>
    <t>741999 R1</t>
  </si>
  <si>
    <t>kotvící a montážní materiál pro silnoproud (vč. výměny jističů)</t>
  </si>
  <si>
    <t>1718368640</t>
  </si>
  <si>
    <t>741999 R2</t>
  </si>
  <si>
    <t>Stavební připomoce pro silnoproud (odpojení, bourání, zahození...)</t>
  </si>
  <si>
    <t>1229877406</t>
  </si>
  <si>
    <t>33</t>
  </si>
  <si>
    <t>998741101</t>
  </si>
  <si>
    <t>Přesun hmot tonážní pro silnoproud v objektech v do 6 m</t>
  </si>
  <si>
    <t>-1918821065</t>
  </si>
  <si>
    <t>751</t>
  </si>
  <si>
    <t>Vzduchotechnika</t>
  </si>
  <si>
    <t>34</t>
  </si>
  <si>
    <t>751311112</t>
  </si>
  <si>
    <t>Montáž vyústi čtyřhranné do kruhového potrubí přes 0,040 do 0,080 m2</t>
  </si>
  <si>
    <t>2028818279</t>
  </si>
  <si>
    <t>35</t>
  </si>
  <si>
    <t>42972568</t>
  </si>
  <si>
    <t>mřížka větrací na kruhové potrubí D 250mm</t>
  </si>
  <si>
    <t>923626459</t>
  </si>
  <si>
    <t>36</t>
  </si>
  <si>
    <t>751510043</t>
  </si>
  <si>
    <t>Vzduchotechnické potrubí z pozinkovaného plechu kruhové spirálně vinutá trouba bez příruby D přes 200 do 300 mm</t>
  </si>
  <si>
    <t>-432266587</t>
  </si>
  <si>
    <t>37</t>
  </si>
  <si>
    <t>751514178</t>
  </si>
  <si>
    <t>Montáž oblouku do plechového potrubí kruhového bez příruby D přes 100 do 200 mm</t>
  </si>
  <si>
    <t>-768693670</t>
  </si>
  <si>
    <t>38</t>
  </si>
  <si>
    <t>42981085</t>
  </si>
  <si>
    <t>oblouk segmentový Pz 90° D 200mm</t>
  </si>
  <si>
    <t>1875167273</t>
  </si>
  <si>
    <t>39</t>
  </si>
  <si>
    <t>42981145</t>
  </si>
  <si>
    <t>oblouk segmentový Pz 45° D 200mm</t>
  </si>
  <si>
    <t>-662132148</t>
  </si>
  <si>
    <t>40</t>
  </si>
  <si>
    <t>42981357</t>
  </si>
  <si>
    <t>přechod osový Pz D1/D2 = 200/190mm</t>
  </si>
  <si>
    <t>410790487</t>
  </si>
  <si>
    <t>41</t>
  </si>
  <si>
    <t>751514179</t>
  </si>
  <si>
    <t>Montáž oblouku do plechového potrubí kruhového bez příruby D přes 200 do 300 mm</t>
  </si>
  <si>
    <t>-542546161</t>
  </si>
  <si>
    <t>42</t>
  </si>
  <si>
    <t>42981368</t>
  </si>
  <si>
    <t>přechod osový Pz D1/D2 = 250/200mm</t>
  </si>
  <si>
    <t>-1840720514</t>
  </si>
  <si>
    <t>43</t>
  </si>
  <si>
    <t>751613140</t>
  </si>
  <si>
    <t>Montáž sifonu pro odvod kondenzátu</t>
  </si>
  <si>
    <t>1207778827</t>
  </si>
  <si>
    <t>44</t>
  </si>
  <si>
    <t>48481003</t>
  </si>
  <si>
    <t>sifon pro odvod kondenzátu</t>
  </si>
  <si>
    <t>-277745331</t>
  </si>
  <si>
    <t>45</t>
  </si>
  <si>
    <t>751999 R1</t>
  </si>
  <si>
    <t>kotvící a montážní materiál pro vzduchotechniku</t>
  </si>
  <si>
    <t>329151528</t>
  </si>
  <si>
    <t>46</t>
  </si>
  <si>
    <t>751999 R2</t>
  </si>
  <si>
    <t>Stavební připomoce pro vzduchotechniku (odpojení, bourání, zahození...)</t>
  </si>
  <si>
    <t>-299181474</t>
  </si>
  <si>
    <t>47</t>
  </si>
  <si>
    <t>998751101</t>
  </si>
  <si>
    <t>Přesun hmot tonážní pro vzduchotechniku v objektech v do 12 m</t>
  </si>
  <si>
    <t>-98688029</t>
  </si>
  <si>
    <t>784</t>
  </si>
  <si>
    <t>Dokončovací práce - malby a tapety</t>
  </si>
  <si>
    <t>48</t>
  </si>
  <si>
    <t>784111001</t>
  </si>
  <si>
    <t>Oprášení (ometení ) podkladu v místnostech výšky do 3,80 m (odhad nutné)</t>
  </si>
  <si>
    <t>m2</t>
  </si>
  <si>
    <t>2040093795</t>
  </si>
  <si>
    <t>49</t>
  </si>
  <si>
    <t>784111011</t>
  </si>
  <si>
    <t>Obroušení podkladu omítnutého v místnostech výšky do 3,80 m</t>
  </si>
  <si>
    <t>750733613</t>
  </si>
  <si>
    <t>50</t>
  </si>
  <si>
    <t>784161501</t>
  </si>
  <si>
    <t>Celoplošné vyhlazení podkladu disperzní stěrkou v místnostech v do 3,80 m</t>
  </si>
  <si>
    <t>1867657577</t>
  </si>
  <si>
    <t>51</t>
  </si>
  <si>
    <t>784211101</t>
  </si>
  <si>
    <t>Dvojnásobné bílé malby ze směsí za mokra výborně otěruvzdorných v místnostech výšky do 3,80 m</t>
  </si>
  <si>
    <t>-491856502</t>
  </si>
  <si>
    <t>SO1 - Zateplení tělocvičny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</si>
  <si>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</si>
  <si>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</si>
  <si>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</si>
  <si>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</si>
  <si>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</si>
  <si>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</si>
  <si>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</si>
  <si>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</si>
  <si>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</si>
  <si>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</si>
  <si>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</si>
  <si>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</si>
  <si>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HZS - Hodinové zúčtovací sazby</t>
  </si>
  <si>
    <t>Zemní práce</t>
  </si>
  <si>
    <t>113107121</t>
  </si>
  <si>
    <t>Odstranění podkladu z kameniva drceného tl do 100 mm ručně</t>
  </si>
  <si>
    <t>1626588044</t>
  </si>
  <si>
    <t>122111101</t>
  </si>
  <si>
    <t>Odkopávky a prokopávky v hornině třídy těžitelnosti I, skupiny 1 a 2 ručně</t>
  </si>
  <si>
    <t>m3</t>
  </si>
  <si>
    <t>1712988962</t>
  </si>
  <si>
    <t>162211311</t>
  </si>
  <si>
    <t>Vodorovné přemístění výkopku z horniny třídy těžitelnosti I skupiny 1 až 3 stavebním kolečkem do 10 m</t>
  </si>
  <si>
    <t>-721065568</t>
  </si>
  <si>
    <t>167111101</t>
  </si>
  <si>
    <t>Nakládání výkopku z hornin třídy těžitelnosti I skupiny 1 až 3 ručně</t>
  </si>
  <si>
    <t>-106073433</t>
  </si>
  <si>
    <t>167111121</t>
  </si>
  <si>
    <t>Skládání nebo překládání výkopku z horniny třídy těžitelnosti I skupiny 1 až 3 ručně</t>
  </si>
  <si>
    <t>231449058</t>
  </si>
  <si>
    <t>174111101</t>
  </si>
  <si>
    <t>Zásyp jam, šachet rýh nebo kolem objektů sypaninou se zhutněním ručně</t>
  </si>
  <si>
    <t>271369446</t>
  </si>
  <si>
    <t>174111109</t>
  </si>
  <si>
    <t>Příplatek k zásypu za ruční prohození sypaniny sítem</t>
  </si>
  <si>
    <t>-1636288243</t>
  </si>
  <si>
    <t>181111111</t>
  </si>
  <si>
    <t>Plošná úprava terénu do 500 m2 zemina skupiny 1 až 4 nerovnosti přes 50 do 100 mm v rovinně a svahu do 1:5</t>
  </si>
  <si>
    <t>731839032</t>
  </si>
  <si>
    <t>181311103</t>
  </si>
  <si>
    <t>Rozprostření ornice tl vrstvy do 200 mm v rovině nebo ve svahu do 1:5 ručně</t>
  </si>
  <si>
    <t>-357588740</t>
  </si>
  <si>
    <t>10371500</t>
  </si>
  <si>
    <t>substrát pro trávníky VL</t>
  </si>
  <si>
    <t>-847867408</t>
  </si>
  <si>
    <t>181411131</t>
  </si>
  <si>
    <t>Založení parkového trávníku výsevem pl do 1000 m2 v rovině a ve svahu do 1:5</t>
  </si>
  <si>
    <t>-2008363297</t>
  </si>
  <si>
    <t>00572440</t>
  </si>
  <si>
    <t>osivo směs travní hřištní</t>
  </si>
  <si>
    <t>kg</t>
  </si>
  <si>
    <t>-1929900251</t>
  </si>
  <si>
    <t>183403153</t>
  </si>
  <si>
    <t>Obdělání půdy hrabáním v rovině a svahu do 1:5</t>
  </si>
  <si>
    <t>1365840085</t>
  </si>
  <si>
    <t>184802111</t>
  </si>
  <si>
    <t>Chemické odplevelení před založením kultury nad 20 m2 postřikem na široko v rovině a svahu do 1:5</t>
  </si>
  <si>
    <t>-697433438</t>
  </si>
  <si>
    <t>184818243</t>
  </si>
  <si>
    <t>Ochrana kmene průměru přes 500 do 700 mm bedněním výšky přes 2 do 3 m</t>
  </si>
  <si>
    <t>192447051</t>
  </si>
  <si>
    <t>185803111</t>
  </si>
  <si>
    <t>Ošetření trávníku shrabáním v rovině a svahu do 1:5</t>
  </si>
  <si>
    <t>1449172564</t>
  </si>
  <si>
    <t>Svislé a kompletní konstrukce</t>
  </si>
  <si>
    <t>310271031</t>
  </si>
  <si>
    <t>Zazdívka otvorů ve zdivu nadzákladovém pl do 1 m2 pórobetonovými tvárnicemi do P2 na tenkovrstvou maltu tl 300 m</t>
  </si>
  <si>
    <t>300600230</t>
  </si>
  <si>
    <t>310271041</t>
  </si>
  <si>
    <t>Zazdívka otvorů ve zdivu nadzákladovém pl do 1 m2 pórobetonovými tvárnicemi do P2 na tenkovrstvou maltu tl 375 m</t>
  </si>
  <si>
    <t>-172576627</t>
  </si>
  <si>
    <t>310271071</t>
  </si>
  <si>
    <t>Zazdívka otvorů ve zdivu nadzákladovém pl přes 1 do 4 m2 pórobetonovými tvárnicemi do P2 na tenkovrstvou maltu tl 300 m</t>
  </si>
  <si>
    <t>-386179649</t>
  </si>
  <si>
    <t>317944323</t>
  </si>
  <si>
    <t>Válcované nosníky č.14 až 22 dodatečně osazované do připravených otvorů</t>
  </si>
  <si>
    <t>-503671807</t>
  </si>
  <si>
    <t>Úpravy povrchů, podlahy a osazování výplní</t>
  </si>
  <si>
    <t>622211031</t>
  </si>
  <si>
    <t>Montáž kontaktního zateplení vnějších stěn lepením a mechanickým kotvením polystyrénových desek do betonu a zdiva tl přes 120 do 160 mm</t>
  </si>
  <si>
    <t>-444039842</t>
  </si>
  <si>
    <t>28376042</t>
  </si>
  <si>
    <t>deska EPS grafitová fasádní λ=0,032 tl 140mm</t>
  </si>
  <si>
    <t>236253120</t>
  </si>
  <si>
    <t>28376019</t>
  </si>
  <si>
    <t>deska perimetrická fasádní soklová 150kPa λ=0,035 tl 140mm</t>
  </si>
  <si>
    <t>-1180853598</t>
  </si>
  <si>
    <t>622212051</t>
  </si>
  <si>
    <t>Montáž kontaktního zateplení vnějšího ostění, nadpraží nebo parapetu hl. špalety do 400 mm lepením desek z polystyrenu tl do 40 mm</t>
  </si>
  <si>
    <t>1413402802</t>
  </si>
  <si>
    <t>28376031</t>
  </si>
  <si>
    <t>deska EPS grafitová fasádní λ=0,032 tl 30mm</t>
  </si>
  <si>
    <t>652491904</t>
  </si>
  <si>
    <t>622251101</t>
  </si>
  <si>
    <t>Příplatek k cenám kontaktního zateplení vnějších stěn za zápustnou montáž a použití tepelněizolačních zátek z polystyrenu</t>
  </si>
  <si>
    <t>-1089396064</t>
  </si>
  <si>
    <t>622252002</t>
  </si>
  <si>
    <t>Montáž profilů kontaktního zateplení lepených</t>
  </si>
  <si>
    <t>-1089085403</t>
  </si>
  <si>
    <t>59051486</t>
  </si>
  <si>
    <t>profil rohový PVC 15x15mm s výztužnou tkaninou š 100mm pro ETICS</t>
  </si>
  <si>
    <t>-851109847</t>
  </si>
  <si>
    <t>59051502</t>
  </si>
  <si>
    <t>profil dilatační rohový PVC s výztužnou tkaninou pro ETICS</t>
  </si>
  <si>
    <t>-339873092</t>
  </si>
  <si>
    <t>28342205</t>
  </si>
  <si>
    <t>profil začišťovací PVC 6mm s výztužnou tkaninou pro ostění ETICS</t>
  </si>
  <si>
    <t>1015454485</t>
  </si>
  <si>
    <t>28342206</t>
  </si>
  <si>
    <t>profil ukončovací PVC s výztužnou tkaninu pro ukončení atiky ETICS</t>
  </si>
  <si>
    <t>71861734</t>
  </si>
  <si>
    <t>59051510</t>
  </si>
  <si>
    <t>profil začišťovací s okapnicí PVC s výztužnou tkaninou pro nadpraží ETICS</t>
  </si>
  <si>
    <t>-1683542805</t>
  </si>
  <si>
    <t>59051512</t>
  </si>
  <si>
    <t>profil začišťovací s okapnicí PVC s výztužnou tkaninou pro parapet ETICS</t>
  </si>
  <si>
    <t>1318147005</t>
  </si>
  <si>
    <t>622325112</t>
  </si>
  <si>
    <t>Oprava vnější vápenné hladké omítky členitosti 1 stěn v rozsahu přes 10 do 30 %</t>
  </si>
  <si>
    <t>1478071511</t>
  </si>
  <si>
    <t>622511112.WBR.001</t>
  </si>
  <si>
    <t>Tenkovrstvá akrylátová omítka weberpas marmolit střednězrnný vnějších stěn</t>
  </si>
  <si>
    <t>1581529597</t>
  </si>
  <si>
    <t>622531012.WBR.002</t>
  </si>
  <si>
    <t>Tenkovrstvá silikonová zrnitá omítka weberpas aquaBalance-zrnitý 1,5 mm vnějších stěn</t>
  </si>
  <si>
    <t>1626351120</t>
  </si>
  <si>
    <t>637211131</t>
  </si>
  <si>
    <t>Okapový chodník z betonových dlaždic tl 40 mm do kameniva</t>
  </si>
  <si>
    <t>379795012</t>
  </si>
  <si>
    <t>637311131</t>
  </si>
  <si>
    <t>Okapový chodník z betonových záhonových obrubníků lože beton</t>
  </si>
  <si>
    <t>-1140131136</t>
  </si>
  <si>
    <t>Ostatní konstrukce a práce, bourání</t>
  </si>
  <si>
    <t>941111111</t>
  </si>
  <si>
    <t>Montáž lešení řadového trubkového lehkého s podlahami zatížení do 200 kg/m2 š od 0,6 do 0,9 m v do 10 m</t>
  </si>
  <si>
    <t>462439166</t>
  </si>
  <si>
    <t>941111211</t>
  </si>
  <si>
    <t>Příplatek k lešení řadovému trubkovému lehkému s podlahami š 0,9 m v 10 m za první a ZKD den použití</t>
  </si>
  <si>
    <t>-574752875</t>
  </si>
  <si>
    <t>941111811</t>
  </si>
  <si>
    <t>Demontáž lešení řadového trubkového lehkého s podlahami zatížení do 200 kg/m2 š od 0,6 do 0,9 m v do 10 m</t>
  </si>
  <si>
    <t>1842738233</t>
  </si>
  <si>
    <t>944511111</t>
  </si>
  <si>
    <t>Montáž ochranné sítě z textilie z umělých vláken</t>
  </si>
  <si>
    <t>-2117332707</t>
  </si>
  <si>
    <t>944511211</t>
  </si>
  <si>
    <t>Příplatek k ochranné síti za první a ZKD den použití</t>
  </si>
  <si>
    <t>454280822</t>
  </si>
  <si>
    <t>944511811</t>
  </si>
  <si>
    <t>Demontáž ochranné sítě z textilie z umělých vláken</t>
  </si>
  <si>
    <t>-1970860063</t>
  </si>
  <si>
    <t>944711111</t>
  </si>
  <si>
    <t>Montáž záchytné stříšky š do 1,5 m</t>
  </si>
  <si>
    <t>-1157579493</t>
  </si>
  <si>
    <t>944711211</t>
  </si>
  <si>
    <t>Příplatek k záchytné stříšce š přes do 1,5 m za první a ZKD den použití</t>
  </si>
  <si>
    <t>-1813089563</t>
  </si>
  <si>
    <t>944711811</t>
  </si>
  <si>
    <t>Demontáž záchytné stříšky š přes do 1,5 m</t>
  </si>
  <si>
    <t>-328997177</t>
  </si>
  <si>
    <t>962081131</t>
  </si>
  <si>
    <t>Bourání příček ze skleněných tvárnic tl do 100 mm</t>
  </si>
  <si>
    <t>-19138936</t>
  </si>
  <si>
    <t>965042141</t>
  </si>
  <si>
    <t>Bourání podkladů pod dlažby nebo mazanin betonových nebo z litého asfaltu tl do 100 mm pl přes 4 m2</t>
  </si>
  <si>
    <t>693622738</t>
  </si>
  <si>
    <t>Poznámka k položce:_x000D_
okopový chodník, střešní souvrství</t>
  </si>
  <si>
    <t>965082933</t>
  </si>
  <si>
    <t>Odstranění násypů pod podlahami nebo ochranného násypu na střecháh tl do 200 mm pl přes 2 m2</t>
  </si>
  <si>
    <t>742827651</t>
  </si>
  <si>
    <t>968062374</t>
  </si>
  <si>
    <t>Vybourání dřevěných rámů oken zdvojených včetně křídel pl do 1 m2</t>
  </si>
  <si>
    <t>1322184559</t>
  </si>
  <si>
    <t>52</t>
  </si>
  <si>
    <t>968062375</t>
  </si>
  <si>
    <t>Vybourání dřevěných rámů oken zdvojených včetně křídel pl do 2 m2</t>
  </si>
  <si>
    <t>-705821279</t>
  </si>
  <si>
    <t>53</t>
  </si>
  <si>
    <t>968062376</t>
  </si>
  <si>
    <t>Vybourání dřevěných rámů oken zdvojených včetně křídel pl do 4 m2</t>
  </si>
  <si>
    <t>-1062380628</t>
  </si>
  <si>
    <t>54</t>
  </si>
  <si>
    <t>968062455</t>
  </si>
  <si>
    <t>Vybourání dřevěných dveřních zárubní pl do 2 m2</t>
  </si>
  <si>
    <t>-445817612</t>
  </si>
  <si>
    <t>55</t>
  </si>
  <si>
    <t>968062456</t>
  </si>
  <si>
    <t>Vybourání dřevěných dveřních zárubní pl přes 2 m2</t>
  </si>
  <si>
    <t>-944715733</t>
  </si>
  <si>
    <t>56</t>
  </si>
  <si>
    <t>971033561</t>
  </si>
  <si>
    <t>Vybourání otvorů ve zdivu cihelném pl do 1 m2 na MVC nebo MV tl do 600 mm</t>
  </si>
  <si>
    <t>854102482</t>
  </si>
  <si>
    <t>57</t>
  </si>
  <si>
    <t>974031666</t>
  </si>
  <si>
    <t>Vysekání rýh ve zdivu cihelném pro vtahování nosníků hl do 150 mm v do 250 mm</t>
  </si>
  <si>
    <t>329767036</t>
  </si>
  <si>
    <t>58</t>
  </si>
  <si>
    <t>977311111</t>
  </si>
  <si>
    <t>Řezání stávajících betonových mazanin nevyztužených hl do 50 mm</t>
  </si>
  <si>
    <t>-1216142642</t>
  </si>
  <si>
    <t>59</t>
  </si>
  <si>
    <t>978015331</t>
  </si>
  <si>
    <t>Otlučení (osekání) vnější vápenné nebo vápenocementové omítky stupně členitosti 1 a 2 v rozsahu přes 10 do 20 %</t>
  </si>
  <si>
    <t>-1269276174</t>
  </si>
  <si>
    <t>60</t>
  </si>
  <si>
    <t>997013152</t>
  </si>
  <si>
    <t>Vnitrostaveništní doprava suti a vybouraných hmot pro budovy v přes 6 do 9 m s omezením mechanizace</t>
  </si>
  <si>
    <t>762083906</t>
  </si>
  <si>
    <t>61</t>
  </si>
  <si>
    <t>480728713</t>
  </si>
  <si>
    <t>62</t>
  </si>
  <si>
    <t>-1599179934</t>
  </si>
  <si>
    <t>63</t>
  </si>
  <si>
    <t>1894173689</t>
  </si>
  <si>
    <t>998</t>
  </si>
  <si>
    <t>Přesun hmot</t>
  </si>
  <si>
    <t>64</t>
  </si>
  <si>
    <t>998011002</t>
  </si>
  <si>
    <t>Přesun hmot pro budovy zděné v přes 6 do 12 m</t>
  </si>
  <si>
    <t>-1636170364</t>
  </si>
  <si>
    <t>711</t>
  </si>
  <si>
    <t>Izolace proti vodě, vlhkosti a plynům</t>
  </si>
  <si>
    <t>65</t>
  </si>
  <si>
    <t>711113125</t>
  </si>
  <si>
    <t>Izolace proti vlhkosti na svislé ploše za studena těsnicí hmotou dvousložkovou na bázi polymery modifikované živičné emulze</t>
  </si>
  <si>
    <t>1233666146</t>
  </si>
  <si>
    <t>66</t>
  </si>
  <si>
    <t>711161122</t>
  </si>
  <si>
    <t>Izolace proti zemní vlhkosti nopovou fólií s textilií vodorovná, nopek v 8,0 mm, tl do 0,6 mm</t>
  </si>
  <si>
    <t>-1658376302</t>
  </si>
  <si>
    <t>67</t>
  </si>
  <si>
    <t>998711101</t>
  </si>
  <si>
    <t>Přesun hmot tonážní pro izolace proti vodě, vlhkosti a plynům v objektech v do 6 m</t>
  </si>
  <si>
    <t>1833281234</t>
  </si>
  <si>
    <t>712</t>
  </si>
  <si>
    <t>Povlakové krytiny</t>
  </si>
  <si>
    <t>68</t>
  </si>
  <si>
    <t>712300841r</t>
  </si>
  <si>
    <t>Odstranění povlakové krytiny střech do 10° odškrabáním s urovnáním povrchu a očištěním</t>
  </si>
  <si>
    <t>1965902640</t>
  </si>
  <si>
    <t>69</t>
  </si>
  <si>
    <t>712311101</t>
  </si>
  <si>
    <t>Provedení povlakové krytiny střech do 10° za studena lakem penetračním nebo asfaltovým</t>
  </si>
  <si>
    <t>-218941142</t>
  </si>
  <si>
    <t>70</t>
  </si>
  <si>
    <t>11163153</t>
  </si>
  <si>
    <t>emulze asfaltová penetrační</t>
  </si>
  <si>
    <t>litr</t>
  </si>
  <si>
    <t>1275879773</t>
  </si>
  <si>
    <t>71</t>
  </si>
  <si>
    <t>712341559</t>
  </si>
  <si>
    <t>Provedení povlakové krytiny střech do 10° pásy NAIP přitavením v plné ploše</t>
  </si>
  <si>
    <t>-1290218518</t>
  </si>
  <si>
    <t>72</t>
  </si>
  <si>
    <t>62856011</t>
  </si>
  <si>
    <t>pás asfaltový natavitelný modifikovaný SBS s vložkou z hliníkové fólie s textilií a spalitelnou PE fólií nebo jemnozrnným minerálním posypem na horním povrchu tl 4,0mm</t>
  </si>
  <si>
    <t>-1305825931</t>
  </si>
  <si>
    <t>73</t>
  </si>
  <si>
    <t>712361804</t>
  </si>
  <si>
    <t>Odstranění povlakové krytiny střech do 10° z fólií natavených do asfaltového podkladu</t>
  </si>
  <si>
    <t>116491033</t>
  </si>
  <si>
    <t>74</t>
  </si>
  <si>
    <t>712363544</t>
  </si>
  <si>
    <t>Provedení povlak krytiny mechanicky kotvenou do betonu TI tl přes 200 do 240 mm vnitřní pole, budova v do 18 m</t>
  </si>
  <si>
    <t>-1331076103</t>
  </si>
  <si>
    <t>75</t>
  </si>
  <si>
    <t>712363545</t>
  </si>
  <si>
    <t>Provedení povlak krytiny mechanicky kotvenou do betonu TI tl přes 200 do 240 mm krajní pole, budova v do 18 m</t>
  </si>
  <si>
    <t>-1694674812</t>
  </si>
  <si>
    <t>76</t>
  </si>
  <si>
    <t>712363546</t>
  </si>
  <si>
    <t>Provedení povlak krytiny mechanicky kotvenou do betonu TI tl přes 200 do 240 mm rohové pole, budova v do 18 m</t>
  </si>
  <si>
    <t>-1055132789</t>
  </si>
  <si>
    <t>77</t>
  </si>
  <si>
    <t>28322011</t>
  </si>
  <si>
    <t>fólie hydroizolační střešní mPVC mechanicky kotvená šedá tl 1,8mm</t>
  </si>
  <si>
    <t>-943337327</t>
  </si>
  <si>
    <t>78</t>
  </si>
  <si>
    <t>712363805</t>
  </si>
  <si>
    <t>Odstranění povlakové krytiny mechanicky kotvené do betonu lehčeného, budova v do 18 m</t>
  </si>
  <si>
    <t>-258433085</t>
  </si>
  <si>
    <t>79</t>
  </si>
  <si>
    <t>712391171</t>
  </si>
  <si>
    <t>Provedení povlakové krytiny střech do 10° podkladní textilní vrstvy</t>
  </si>
  <si>
    <t>-531108496</t>
  </si>
  <si>
    <t>80</t>
  </si>
  <si>
    <t>69311172</t>
  </si>
  <si>
    <t>geotextilie PP s ÚV stabilizací 300g/m2</t>
  </si>
  <si>
    <t>1429246350</t>
  </si>
  <si>
    <t>81</t>
  </si>
  <si>
    <t>712399 R1</t>
  </si>
  <si>
    <t>příplatek pro řešení detailů a drobné přípomoce (3% 712)</t>
  </si>
  <si>
    <t>498999362</t>
  </si>
  <si>
    <t>82</t>
  </si>
  <si>
    <t>998712102</t>
  </si>
  <si>
    <t>Přesun hmot tonážní pro krytiny povlakové v objektech v přes 6 do 12 m</t>
  </si>
  <si>
    <t>553973805</t>
  </si>
  <si>
    <t>713</t>
  </si>
  <si>
    <t>Izolace tepelné</t>
  </si>
  <si>
    <t>83</t>
  </si>
  <si>
    <t>713131141</t>
  </si>
  <si>
    <t>Montáž izolace tepelné stěn lepením celoplošně rohoží, pásů, dílců, desek</t>
  </si>
  <si>
    <t>1567512265</t>
  </si>
  <si>
    <t>84</t>
  </si>
  <si>
    <t>1833846402</t>
  </si>
  <si>
    <t>85</t>
  </si>
  <si>
    <t>713140841</t>
  </si>
  <si>
    <t>Odstranění tepelné izolace střech nadstřešní připevněné z polystyrenu suchého tl do 100 mm</t>
  </si>
  <si>
    <t>977847289</t>
  </si>
  <si>
    <t>86</t>
  </si>
  <si>
    <t>713141131</t>
  </si>
  <si>
    <t>Montáž izolace tepelné střech plochých lepené za studena plně 1 vrstva rohoží, pásů, dílců, desek</t>
  </si>
  <si>
    <t>-1454127603</t>
  </si>
  <si>
    <t>87</t>
  </si>
  <si>
    <t>28372323</t>
  </si>
  <si>
    <t>deska EPS 100 pro konstrukce s běžným zatížením λ=0,037 tl 240mm</t>
  </si>
  <si>
    <t>-1983217078</t>
  </si>
  <si>
    <t>88</t>
  </si>
  <si>
    <t>713141132</t>
  </si>
  <si>
    <t>Montáž izolace tepelné střech plochých lepené za studena plně 2 vrstvy rohoží, pásů, dílců, desek</t>
  </si>
  <si>
    <t>1546604540</t>
  </si>
  <si>
    <t>89</t>
  </si>
  <si>
    <t>28372300</t>
  </si>
  <si>
    <t>deska EPS 100 pro konstrukce s běžným zatížením λ=0,037</t>
  </si>
  <si>
    <t>1456698724</t>
  </si>
  <si>
    <t>90</t>
  </si>
  <si>
    <t>28372316</t>
  </si>
  <si>
    <t>deska EPS 100 pro konstrukce s běžným zatížením λ=0,037 tl 140mm</t>
  </si>
  <si>
    <t>-1673268126</t>
  </si>
  <si>
    <t>91</t>
  </si>
  <si>
    <t>28372321r</t>
  </si>
  <si>
    <t>deska EPS 100 pro konstrukce s běžným zatížením λ=0,037 tl 220mm</t>
  </si>
  <si>
    <t>-1431325738</t>
  </si>
  <si>
    <t>92</t>
  </si>
  <si>
    <t>713999 R</t>
  </si>
  <si>
    <t>příplatek pro řešení detailů a drobné přípomoce (3% 713)</t>
  </si>
  <si>
    <t>-1118499019</t>
  </si>
  <si>
    <t>93</t>
  </si>
  <si>
    <t>998713102</t>
  </si>
  <si>
    <t>Přesun hmot tonážní pro izolace tepelné v objektech v přes 6 do 12 m</t>
  </si>
  <si>
    <t>-13692538</t>
  </si>
  <si>
    <t>94</t>
  </si>
  <si>
    <t>741 R</t>
  </si>
  <si>
    <t>Elektroinstalace - viz samostatná příloha</t>
  </si>
  <si>
    <t>1251256004</t>
  </si>
  <si>
    <t>95</t>
  </si>
  <si>
    <t>751 R</t>
  </si>
  <si>
    <t>Vzduchotechnika - viz samostatná příloha</t>
  </si>
  <si>
    <t>1039303806</t>
  </si>
  <si>
    <t>96</t>
  </si>
  <si>
    <t>751614 R1</t>
  </si>
  <si>
    <t>Montáž čidla CO2 prostorového kombinovaného dle požadavku PD</t>
  </si>
  <si>
    <t>-1113228865</t>
  </si>
  <si>
    <t>97</t>
  </si>
  <si>
    <t>40461012</t>
  </si>
  <si>
    <t>čidlo prostorové kombinované CO2 a RH</t>
  </si>
  <si>
    <t>1946796980</t>
  </si>
  <si>
    <t>98</t>
  </si>
  <si>
    <t>751614 R2</t>
  </si>
  <si>
    <t>Montáž čidla CO2 prostorového kombinovaného přípomoce pro kabeláž</t>
  </si>
  <si>
    <t>1425281234</t>
  </si>
  <si>
    <t>762</t>
  </si>
  <si>
    <t>Konstrukce tesařské</t>
  </si>
  <si>
    <t>99</t>
  </si>
  <si>
    <t>76234167 R</t>
  </si>
  <si>
    <t>Montáž bednění štítových okapových říms z překližky na sraz</t>
  </si>
  <si>
    <t>-1226859954</t>
  </si>
  <si>
    <t>100</t>
  </si>
  <si>
    <t>60621149</t>
  </si>
  <si>
    <t>překližka vodovzdorná hladká/hladká bříza tl 21mm</t>
  </si>
  <si>
    <t>1371277659</t>
  </si>
  <si>
    <t>101</t>
  </si>
  <si>
    <t>762341831</t>
  </si>
  <si>
    <t>Demontáž bednění střech z desek měkkých</t>
  </si>
  <si>
    <t>-1774833770</t>
  </si>
  <si>
    <t>102</t>
  </si>
  <si>
    <t>762395000</t>
  </si>
  <si>
    <t>Spojovací prostředky krovů, bednění, laťování, nadstřešních konstrukcí</t>
  </si>
  <si>
    <t>1229030792</t>
  </si>
  <si>
    <t>103</t>
  </si>
  <si>
    <t>998762102</t>
  </si>
  <si>
    <t>Přesun hmot tonážní pro kce tesařské v objektech v přes 6 do 12 m</t>
  </si>
  <si>
    <t>1457833896</t>
  </si>
  <si>
    <t>764</t>
  </si>
  <si>
    <t>Konstrukce klempířské</t>
  </si>
  <si>
    <t>104</t>
  </si>
  <si>
    <t>764002801</t>
  </si>
  <si>
    <t>Demontáž závětrné lišty do suti</t>
  </si>
  <si>
    <t>2122883641</t>
  </si>
  <si>
    <t>105</t>
  </si>
  <si>
    <t>764002811</t>
  </si>
  <si>
    <t>Demontáž okapového plechu do suti v krytině povlakové</t>
  </si>
  <si>
    <t>-972234533</t>
  </si>
  <si>
    <t>106</t>
  </si>
  <si>
    <t>764002851</t>
  </si>
  <si>
    <t>Demontáž oplechování parapetů do suti</t>
  </si>
  <si>
    <t>-656624752</t>
  </si>
  <si>
    <t>107</t>
  </si>
  <si>
    <t>764004801</t>
  </si>
  <si>
    <t>Demontáž podokapního žlabu do suti</t>
  </si>
  <si>
    <t>1133204291</t>
  </si>
  <si>
    <t>108</t>
  </si>
  <si>
    <t>764004861</t>
  </si>
  <si>
    <t>Demontáž svodu do suti</t>
  </si>
  <si>
    <t>1232096763</t>
  </si>
  <si>
    <t>109</t>
  </si>
  <si>
    <t>764011621r</t>
  </si>
  <si>
    <t>Rohová lišta z Pz s povrchovou úpravou včetně tmelení rš 100 mm</t>
  </si>
  <si>
    <t>1081210401</t>
  </si>
  <si>
    <t>110</t>
  </si>
  <si>
    <t>764212636</t>
  </si>
  <si>
    <t>Oplechování štítu závětrnou lištou z Pz s povrchovou úpravou rš 530 mm</t>
  </si>
  <si>
    <t>920478315</t>
  </si>
  <si>
    <t>111</t>
  </si>
  <si>
    <t>764212662</t>
  </si>
  <si>
    <t>Oplechování rovné okapové hrany z Pz s povrchovou úpravou rš 200 mm</t>
  </si>
  <si>
    <t>776725122</t>
  </si>
  <si>
    <t>112</t>
  </si>
  <si>
    <t>764246344</t>
  </si>
  <si>
    <t>Oplechování parapetů rovných celoplošně lepené z TiZn lesklého plechu rš 330 mm</t>
  </si>
  <si>
    <t>-684818534</t>
  </si>
  <si>
    <t>113</t>
  </si>
  <si>
    <t>764541305</t>
  </si>
  <si>
    <t>Žlab podokapní půlkruhový z TiZn lesklého plechu rš 330 mm</t>
  </si>
  <si>
    <t>2066519516</t>
  </si>
  <si>
    <t>114</t>
  </si>
  <si>
    <t>764541325</t>
  </si>
  <si>
    <t>Roh nebo kout půlkruhového podokapního žlabu z TiZn lesklého plechu rš 330 mm</t>
  </si>
  <si>
    <t>-1960692087</t>
  </si>
  <si>
    <t>115</t>
  </si>
  <si>
    <t>764541347</t>
  </si>
  <si>
    <t>Kotlík oválný (trychtýřový) pro podokapní žlaby z TiZn lesklého plechu 330/120 mm</t>
  </si>
  <si>
    <t>1767283600</t>
  </si>
  <si>
    <t>116</t>
  </si>
  <si>
    <t>764548324</t>
  </si>
  <si>
    <t>Kruhový svod včetně objímek, kolen, odskoků z TiZn lesklého plechu průměru 120 mm</t>
  </si>
  <si>
    <t>478684246</t>
  </si>
  <si>
    <t>117</t>
  </si>
  <si>
    <t>764999 R</t>
  </si>
  <si>
    <t>příplatek pro řešení detailů a drobné přípomoce (3% 764)</t>
  </si>
  <si>
    <t>1992034462</t>
  </si>
  <si>
    <t>118</t>
  </si>
  <si>
    <t>998764102</t>
  </si>
  <si>
    <t>Přesun hmot tonážní pro konstrukce klempířské v objektech v přes 6 do 12 m</t>
  </si>
  <si>
    <t>-165757401</t>
  </si>
  <si>
    <t>766</t>
  </si>
  <si>
    <t>Konstrukce truhlářské</t>
  </si>
  <si>
    <t>119</t>
  </si>
  <si>
    <t>766622131</t>
  </si>
  <si>
    <t>Montáž plastových oken plochy přes 1 m2 otevíravých v do 1,5 m s rámem do zdiva</t>
  </si>
  <si>
    <t>-2093172338</t>
  </si>
  <si>
    <t>120</t>
  </si>
  <si>
    <t>61140052</t>
  </si>
  <si>
    <t>okno plastové otevíravé/sklopné trojsklo přes plochu 1m2 do v 1,5m</t>
  </si>
  <si>
    <t>1214753529</t>
  </si>
  <si>
    <t>121</t>
  </si>
  <si>
    <t>766660411</t>
  </si>
  <si>
    <t>Montáž vchodových dveří včetně rámu jednokřídlových bez nadsvětlíku do zdiva</t>
  </si>
  <si>
    <t>590544472</t>
  </si>
  <si>
    <t>122</t>
  </si>
  <si>
    <t>61140500</t>
  </si>
  <si>
    <t>dveře jednokřídlé plastové bílé plné max rozměru otvoru 2,42m2 bezpečnostní třídy RC2</t>
  </si>
  <si>
    <t>961050530</t>
  </si>
  <si>
    <t>Poznámka k položce:_x000D_
rám/zárubeň, kování a zámek v ceně</t>
  </si>
  <si>
    <t>123</t>
  </si>
  <si>
    <t>766660451</t>
  </si>
  <si>
    <t>Montáž vchodových dveří včetně rámu dvoukřídlových bez nadsvětlíku do zdiva</t>
  </si>
  <si>
    <t>1442781558</t>
  </si>
  <si>
    <t>124</t>
  </si>
  <si>
    <t>61140506</t>
  </si>
  <si>
    <t>dveře dvoukřídlé plastové bílé plné max rozměru otvoru 4,84m2 bezpečnostní třídy RC2</t>
  </si>
  <si>
    <t>-1756021697</t>
  </si>
  <si>
    <t>125</t>
  </si>
  <si>
    <t>766694116</t>
  </si>
  <si>
    <t>Montáž parapetních desek dřevěných nebo plastových š do 30 cm</t>
  </si>
  <si>
    <t>640324271</t>
  </si>
  <si>
    <t>126</t>
  </si>
  <si>
    <t>60794103</t>
  </si>
  <si>
    <t>deska parapetní dřevotřísková vnitřní 300mm</t>
  </si>
  <si>
    <t>-885024035</t>
  </si>
  <si>
    <t>127</t>
  </si>
  <si>
    <t>60794121</t>
  </si>
  <si>
    <t>koncovka PVC k parapetním dřevotřískovým deskám 600mm</t>
  </si>
  <si>
    <t>-1441273161</t>
  </si>
  <si>
    <t>128</t>
  </si>
  <si>
    <t>998766101</t>
  </si>
  <si>
    <t>Přesun hmot tonážní pro kce truhlářské v objektech v do 6 m</t>
  </si>
  <si>
    <t>-1631692786</t>
  </si>
  <si>
    <t>767</t>
  </si>
  <si>
    <t>Konstrukce zámečnické</t>
  </si>
  <si>
    <t>129</t>
  </si>
  <si>
    <t>767661811</t>
  </si>
  <si>
    <t>Demontáž mříží pevných nebo otevíravých</t>
  </si>
  <si>
    <t>-1173455585</t>
  </si>
  <si>
    <t>130</t>
  </si>
  <si>
    <t>767662110</t>
  </si>
  <si>
    <t>Montáž mříží pevných šroubovaných</t>
  </si>
  <si>
    <t>-1199589882</t>
  </si>
  <si>
    <t>131</t>
  </si>
  <si>
    <t>54912001</t>
  </si>
  <si>
    <t>mříž pro stavební otvory pevná</t>
  </si>
  <si>
    <t>-200957323</t>
  </si>
  <si>
    <t>132</t>
  </si>
  <si>
    <t>767832102</t>
  </si>
  <si>
    <t>Montáž venkovních požárních žebříků do zdiva bez suchovodu</t>
  </si>
  <si>
    <t>741390077</t>
  </si>
  <si>
    <t>133</t>
  </si>
  <si>
    <t>44983046</t>
  </si>
  <si>
    <t>žebřík venkovní s přímým výstupem a ochranným košem bez suchovodu z pozinkované oceli celkem do dl 6m</t>
  </si>
  <si>
    <t>-1000234806</t>
  </si>
  <si>
    <t>134</t>
  </si>
  <si>
    <t>767832801</t>
  </si>
  <si>
    <t>Demontáž venkovních požárních žebříků se ochranným košem</t>
  </si>
  <si>
    <t>-337052078</t>
  </si>
  <si>
    <t>135</t>
  </si>
  <si>
    <t>767893115</t>
  </si>
  <si>
    <t>Montáž stříšek nad vstupy kotvených pomocí závěsů rovných, výplň skleněná š do 1,50 m</t>
  </si>
  <si>
    <t>1933602190</t>
  </si>
  <si>
    <t>136</t>
  </si>
  <si>
    <t>767893116</t>
  </si>
  <si>
    <t>Montáž stříšek nad vstupy kotvených pomocí závěsů rovných, výplň skleněná hmot š přes 1,50 do 2,00 m</t>
  </si>
  <si>
    <t>1720270993</t>
  </si>
  <si>
    <t>137</t>
  </si>
  <si>
    <t>63437000</t>
  </si>
  <si>
    <t>stříška vchodová rovná, kotvená pomocí konzol, nerezový rám, výplň vrstvené bezpečnostní sklo 1300x800mm</t>
  </si>
  <si>
    <t>-20216104</t>
  </si>
  <si>
    <t>138</t>
  </si>
  <si>
    <t>63437001</t>
  </si>
  <si>
    <t>stříška vchodová rovná, kotvená pomocí konzol, nerezový rám, výplň vrstvené bezpečnostní sklo 2000x800mm</t>
  </si>
  <si>
    <t>2077716304</t>
  </si>
  <si>
    <t>139</t>
  </si>
  <si>
    <t>767995 R</t>
  </si>
  <si>
    <t>Montáž a dodávka atypických zámečnických konstrukcí - podpěrná kce pro VZT, dle konkrétní dodávky</t>
  </si>
  <si>
    <t>1333916216</t>
  </si>
  <si>
    <t>140</t>
  </si>
  <si>
    <t>998767102</t>
  </si>
  <si>
    <t>Přesun hmot tonážní pro zámečnické konstrukce v objektech v přes 6 do 12 m</t>
  </si>
  <si>
    <t>205772357</t>
  </si>
  <si>
    <t>141</t>
  </si>
  <si>
    <t>-1409545996</t>
  </si>
  <si>
    <t>142</t>
  </si>
  <si>
    <t>-1500638341</t>
  </si>
  <si>
    <t>143</t>
  </si>
  <si>
    <t>-1600944544</t>
  </si>
  <si>
    <t>144</t>
  </si>
  <si>
    <t>-1022161864</t>
  </si>
  <si>
    <t>HZS</t>
  </si>
  <si>
    <t>Hodinové zúčtovací sazby</t>
  </si>
  <si>
    <t>145</t>
  </si>
  <si>
    <t>HZS4131</t>
  </si>
  <si>
    <t>Hodinová zúčtovací sazba jeřábník</t>
  </si>
  <si>
    <t>hod</t>
  </si>
  <si>
    <t>512</t>
  </si>
  <si>
    <t>-274661806</t>
  </si>
  <si>
    <t>146</t>
  </si>
  <si>
    <t>HZS4141</t>
  </si>
  <si>
    <t>Hodinová zúčtovací sazba vazač břemen</t>
  </si>
  <si>
    <t>-1118756166</t>
  </si>
  <si>
    <t>SO3 -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</si>
  <si>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</si>
  <si>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</si>
  <si>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</si>
  <si>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</si>
  <si>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</si>
  <si>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</si>
  <si>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</si>
  <si>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</si>
  <si>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</si>
  <si>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</si>
  <si>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</si>
  <si>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</si>
  <si>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</si>
  <si>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18985509</t>
  </si>
  <si>
    <t>VRN3</t>
  </si>
  <si>
    <t>Zařízení staveniště</t>
  </si>
  <si>
    <t>030001000</t>
  </si>
  <si>
    <t>528129211</t>
  </si>
  <si>
    <t>VRN4</t>
  </si>
  <si>
    <t>Inženýrská činnost</t>
  </si>
  <si>
    <t>042002000</t>
  </si>
  <si>
    <t>Posudky</t>
  </si>
  <si>
    <t>169693496</t>
  </si>
  <si>
    <t>044002000</t>
  </si>
  <si>
    <t>Revize</t>
  </si>
  <si>
    <t>1343299675</t>
  </si>
  <si>
    <t>VRN6</t>
  </si>
  <si>
    <t>Územní vlivy</t>
  </si>
  <si>
    <t>065002000</t>
  </si>
  <si>
    <t>Mimostaveništní doprava materiálů</t>
  </si>
  <si>
    <t>640826725</t>
  </si>
  <si>
    <t>VRN7</t>
  </si>
  <si>
    <t>Provozní vlivy</t>
  </si>
  <si>
    <t>071002000</t>
  </si>
  <si>
    <t>Provoz investora, třetích osob</t>
  </si>
  <si>
    <t>1238553145</t>
  </si>
  <si>
    <t>072103001</t>
  </si>
  <si>
    <t xml:space="preserve">Projednání DIO a zajištění DIR komunikace </t>
  </si>
  <si>
    <t>1259866739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</si>
</sst>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0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17"/>
      <c r="BE5" s="210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17"/>
      <c r="BE6" s="211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11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11"/>
      <c r="BS8" s="14" t="s">
        <v>6</v>
      </c>
    </row>
    <row r="9" spans="1:74" s="1" customFormat="1" ht="14.45" customHeight="1">
      <c r="B9" s="17"/>
      <c r="AR9" s="17"/>
      <c r="BE9" s="211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11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211"/>
      <c r="BS11" s="14" t="s">
        <v>6</v>
      </c>
    </row>
    <row r="12" spans="1:74" s="1" customFormat="1" ht="6.95" customHeight="1">
      <c r="B12" s="17"/>
      <c r="AR12" s="17"/>
      <c r="BE12" s="211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211"/>
      <c r="BS13" s="14" t="s">
        <v>6</v>
      </c>
    </row>
    <row r="14" spans="1:74" ht="12.75">
      <c r="B14" s="17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4" t="s">
        <v>27</v>
      </c>
      <c r="AN14" s="26" t="s">
        <v>29</v>
      </c>
      <c r="AR14" s="17"/>
      <c r="BE14" s="211"/>
      <c r="BS14" s="14" t="s">
        <v>6</v>
      </c>
    </row>
    <row r="15" spans="1:74" s="1" customFormat="1" ht="6.95" customHeight="1">
      <c r="B15" s="17"/>
      <c r="AR15" s="17"/>
      <c r="BE15" s="211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211"/>
      <c r="BS16" s="14" t="s">
        <v>3</v>
      </c>
    </row>
    <row r="17" spans="1:71" s="1" customFormat="1" ht="18.399999999999999" customHeight="1">
      <c r="B17" s="17"/>
      <c r="E17" s="22" t="s">
        <v>26</v>
      </c>
      <c r="AK17" s="24" t="s">
        <v>27</v>
      </c>
      <c r="AN17" s="22" t="s">
        <v>1</v>
      </c>
      <c r="AR17" s="17"/>
      <c r="BE17" s="211"/>
      <c r="BS17" s="14" t="s">
        <v>31</v>
      </c>
    </row>
    <row r="18" spans="1:71" s="1" customFormat="1" ht="6.95" customHeight="1">
      <c r="B18" s="17"/>
      <c r="AR18" s="17"/>
      <c r="BE18" s="211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25</v>
      </c>
      <c r="AN19" s="22" t="s">
        <v>1</v>
      </c>
      <c r="AR19" s="17"/>
      <c r="BE19" s="211"/>
      <c r="BS19" s="14" t="s">
        <v>6</v>
      </c>
    </row>
    <row r="20" spans="1:71" s="1" customFormat="1" ht="18.399999999999999" customHeight="1">
      <c r="B20" s="17"/>
      <c r="E20" s="22" t="s">
        <v>26</v>
      </c>
      <c r="AK20" s="24" t="s">
        <v>27</v>
      </c>
      <c r="AN20" s="22" t="s">
        <v>1</v>
      </c>
      <c r="AR20" s="17"/>
      <c r="BE20" s="211"/>
      <c r="BS20" s="14" t="s">
        <v>31</v>
      </c>
    </row>
    <row r="21" spans="1:71" s="1" customFormat="1" ht="6.95" customHeight="1">
      <c r="B21" s="17"/>
      <c r="AR21" s="17"/>
      <c r="BE21" s="211"/>
    </row>
    <row r="22" spans="1:71" s="1" customFormat="1" ht="12" customHeight="1">
      <c r="B22" s="17"/>
      <c r="D22" s="24" t="s">
        <v>33</v>
      </c>
      <c r="AR22" s="17"/>
      <c r="BE22" s="211"/>
    </row>
    <row r="23" spans="1:71" s="1" customFormat="1" ht="16.5" customHeight="1">
      <c r="B23" s="17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7"/>
      <c r="BE23" s="211"/>
    </row>
    <row r="24" spans="1:71" s="1" customFormat="1" ht="6.95" customHeight="1">
      <c r="B24" s="17"/>
      <c r="AR24" s="17"/>
      <c r="BE24" s="21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1"/>
    </row>
    <row r="26" spans="1:71" s="1" customFormat="1" ht="14.45" customHeight="1">
      <c r="B26" s="17"/>
      <c r="D26" s="29" t="s">
        <v>34</v>
      </c>
      <c r="AK26" s="219">
        <f>ROUND(AG94,2)</f>
        <v>0</v>
      </c>
      <c r="AL26" s="214"/>
      <c r="AM26" s="214"/>
      <c r="AN26" s="214"/>
      <c r="AO26" s="214"/>
      <c r="AR26" s="17"/>
      <c r="BE26" s="211"/>
    </row>
    <row r="27" spans="1:71" s="1" customFormat="1" ht="14.45" customHeight="1">
      <c r="B27" s="17"/>
      <c r="D27" s="29" t="s">
        <v>35</v>
      </c>
      <c r="AK27" s="219">
        <f>ROUND(AG99, 2)</f>
        <v>0</v>
      </c>
      <c r="AL27" s="219"/>
      <c r="AM27" s="219"/>
      <c r="AN27" s="219"/>
      <c r="AO27" s="219"/>
      <c r="AR27" s="17"/>
      <c r="BE27" s="211"/>
    </row>
    <row r="28" spans="1:7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1"/>
      <c r="BE28" s="211"/>
    </row>
    <row r="29" spans="1:71" s="2" customFormat="1" ht="25.9" customHeight="1">
      <c r="A29" s="30"/>
      <c r="B29" s="31"/>
      <c r="C29" s="30"/>
      <c r="D29" s="32" t="s">
        <v>36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220">
        <f>ROUND(AK26 + AK27, 2)</f>
        <v>0</v>
      </c>
      <c r="AL29" s="221"/>
      <c r="AM29" s="221"/>
      <c r="AN29" s="221"/>
      <c r="AO29" s="221"/>
      <c r="AP29" s="30"/>
      <c r="AQ29" s="30"/>
      <c r="AR29" s="31"/>
      <c r="BE29" s="211"/>
    </row>
    <row r="30" spans="1:7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1"/>
      <c r="BE30" s="211"/>
    </row>
    <row r="31" spans="1:71" s="2" customFormat="1" ht="12.75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222" t="s">
        <v>37</v>
      </c>
      <c r="M31" s="222"/>
      <c r="N31" s="222"/>
      <c r="O31" s="222"/>
      <c r="P31" s="222"/>
      <c r="Q31" s="30"/>
      <c r="R31" s="30"/>
      <c r="S31" s="30"/>
      <c r="T31" s="30"/>
      <c r="U31" s="30"/>
      <c r="V31" s="30"/>
      <c r="W31" s="222" t="s">
        <v>38</v>
      </c>
      <c r="X31" s="222"/>
      <c r="Y31" s="222"/>
      <c r="Z31" s="222"/>
      <c r="AA31" s="222"/>
      <c r="AB31" s="222"/>
      <c r="AC31" s="222"/>
      <c r="AD31" s="222"/>
      <c r="AE31" s="222"/>
      <c r="AF31" s="30"/>
      <c r="AG31" s="30"/>
      <c r="AH31" s="30"/>
      <c r="AI31" s="30"/>
      <c r="AJ31" s="30"/>
      <c r="AK31" s="222" t="s">
        <v>39</v>
      </c>
      <c r="AL31" s="222"/>
      <c r="AM31" s="222"/>
      <c r="AN31" s="222"/>
      <c r="AO31" s="222"/>
      <c r="AP31" s="30"/>
      <c r="AQ31" s="30"/>
      <c r="AR31" s="31"/>
      <c r="BE31" s="211"/>
    </row>
    <row r="32" spans="1:71" s="3" customFormat="1" ht="14.45" customHeight="1">
      <c r="B32" s="35"/>
      <c r="D32" s="24" t="s">
        <v>40</v>
      </c>
      <c r="F32" s="24" t="s">
        <v>41</v>
      </c>
      <c r="L32" s="225">
        <v>0.21</v>
      </c>
      <c r="M32" s="224"/>
      <c r="N32" s="224"/>
      <c r="O32" s="224"/>
      <c r="P32" s="224"/>
      <c r="W32" s="223">
        <f>ROUND(AZ94 + SUM(CD99:CD103),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f>ROUND(AV94 + SUM(BY99:BY103), 2)</f>
        <v>0</v>
      </c>
      <c r="AL32" s="224"/>
      <c r="AM32" s="224"/>
      <c r="AN32" s="224"/>
      <c r="AO32" s="224"/>
      <c r="AR32" s="35"/>
      <c r="BE32" s="212"/>
    </row>
    <row r="33" spans="1:57" s="3" customFormat="1" ht="14.45" customHeight="1">
      <c r="B33" s="35"/>
      <c r="F33" s="24" t="s">
        <v>42</v>
      </c>
      <c r="L33" s="225">
        <v>0.12</v>
      </c>
      <c r="M33" s="224"/>
      <c r="N33" s="224"/>
      <c r="O33" s="224"/>
      <c r="P33" s="224"/>
      <c r="W33" s="223">
        <f>ROUND(BA94 + SUM(CE99:CE103),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f>ROUND(AW94 + SUM(BZ99:BZ103), 2)</f>
        <v>0</v>
      </c>
      <c r="AL33" s="224"/>
      <c r="AM33" s="224"/>
      <c r="AN33" s="224"/>
      <c r="AO33" s="224"/>
      <c r="AR33" s="35"/>
      <c r="BE33" s="212"/>
    </row>
    <row r="34" spans="1:57" s="3" customFormat="1" ht="14.45" hidden="1" customHeight="1">
      <c r="B34" s="35"/>
      <c r="F34" s="24" t="s">
        <v>43</v>
      </c>
      <c r="L34" s="225">
        <v>0.21</v>
      </c>
      <c r="M34" s="224"/>
      <c r="N34" s="224"/>
      <c r="O34" s="224"/>
      <c r="P34" s="224"/>
      <c r="W34" s="223">
        <f>ROUND(BB94 + SUM(CF99:CF103), 2)</f>
        <v>0</v>
      </c>
      <c r="X34" s="224"/>
      <c r="Y34" s="224"/>
      <c r="Z34" s="224"/>
      <c r="AA34" s="224"/>
      <c r="AB34" s="224"/>
      <c r="AC34" s="224"/>
      <c r="AD34" s="224"/>
      <c r="AE34" s="224"/>
      <c r="AK34" s="223">
        <v>0</v>
      </c>
      <c r="AL34" s="224"/>
      <c r="AM34" s="224"/>
      <c r="AN34" s="224"/>
      <c r="AO34" s="224"/>
      <c r="AR34" s="35"/>
      <c r="BE34" s="212"/>
    </row>
    <row r="35" spans="1:57" s="3" customFormat="1" ht="14.45" hidden="1" customHeight="1">
      <c r="B35" s="35"/>
      <c r="F35" s="24" t="s">
        <v>44</v>
      </c>
      <c r="L35" s="225">
        <v>0.12</v>
      </c>
      <c r="M35" s="224"/>
      <c r="N35" s="224"/>
      <c r="O35" s="224"/>
      <c r="P35" s="224"/>
      <c r="W35" s="223">
        <f>ROUND(BC94 + SUM(CG99:CG103), 2)</f>
        <v>0</v>
      </c>
      <c r="X35" s="224"/>
      <c r="Y35" s="224"/>
      <c r="Z35" s="224"/>
      <c r="AA35" s="224"/>
      <c r="AB35" s="224"/>
      <c r="AC35" s="224"/>
      <c r="AD35" s="224"/>
      <c r="AE35" s="224"/>
      <c r="AK35" s="223">
        <v>0</v>
      </c>
      <c r="AL35" s="224"/>
      <c r="AM35" s="224"/>
      <c r="AN35" s="224"/>
      <c r="AO35" s="224"/>
      <c r="AR35" s="35"/>
    </row>
    <row r="36" spans="1:57" s="3" customFormat="1" ht="14.45" hidden="1" customHeight="1">
      <c r="B36" s="35"/>
      <c r="F36" s="24" t="s">
        <v>45</v>
      </c>
      <c r="L36" s="225">
        <v>0</v>
      </c>
      <c r="M36" s="224"/>
      <c r="N36" s="224"/>
      <c r="O36" s="224"/>
      <c r="P36" s="224"/>
      <c r="W36" s="223">
        <f>ROUND(BD94 + SUM(CH99:CH103), 2)</f>
        <v>0</v>
      </c>
      <c r="X36" s="224"/>
      <c r="Y36" s="224"/>
      <c r="Z36" s="224"/>
      <c r="AA36" s="224"/>
      <c r="AB36" s="224"/>
      <c r="AC36" s="224"/>
      <c r="AD36" s="224"/>
      <c r="AE36" s="224"/>
      <c r="AK36" s="223">
        <v>0</v>
      </c>
      <c r="AL36" s="224"/>
      <c r="AM36" s="224"/>
      <c r="AN36" s="224"/>
      <c r="AO36" s="224"/>
      <c r="AR36" s="35"/>
    </row>
    <row r="37" spans="1:57" s="2" customFormat="1" ht="6.9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2" customFormat="1" ht="25.9" customHeight="1">
      <c r="A38" s="30"/>
      <c r="B38" s="31"/>
      <c r="C38" s="36"/>
      <c r="D38" s="37" t="s">
        <v>46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 t="s">
        <v>47</v>
      </c>
      <c r="U38" s="38"/>
      <c r="V38" s="38"/>
      <c r="W38" s="38"/>
      <c r="X38" s="229" t="s">
        <v>48</v>
      </c>
      <c r="Y38" s="227"/>
      <c r="Z38" s="227"/>
      <c r="AA38" s="227"/>
      <c r="AB38" s="227"/>
      <c r="AC38" s="38"/>
      <c r="AD38" s="38"/>
      <c r="AE38" s="38"/>
      <c r="AF38" s="38"/>
      <c r="AG38" s="38"/>
      <c r="AH38" s="38"/>
      <c r="AI38" s="38"/>
      <c r="AJ38" s="38"/>
      <c r="AK38" s="226">
        <f>SUM(AK29:AK36)</f>
        <v>0</v>
      </c>
      <c r="AL38" s="227"/>
      <c r="AM38" s="227"/>
      <c r="AN38" s="227"/>
      <c r="AO38" s="228"/>
      <c r="AP38" s="36"/>
      <c r="AQ38" s="36"/>
      <c r="AR38" s="31"/>
      <c r="BE38" s="30"/>
    </row>
    <row r="39" spans="1:57" s="2" customFormat="1" ht="6.95" customHeight="1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1"/>
      <c r="BE39" s="30"/>
    </row>
    <row r="40" spans="1:57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1"/>
      <c r="BE40" s="30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30"/>
      <c r="B60" s="31"/>
      <c r="C60" s="30"/>
      <c r="D60" s="43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51</v>
      </c>
      <c r="AI60" s="33"/>
      <c r="AJ60" s="33"/>
      <c r="AK60" s="33"/>
      <c r="AL60" s="33"/>
      <c r="AM60" s="43" t="s">
        <v>52</v>
      </c>
      <c r="AN60" s="33"/>
      <c r="AO60" s="33"/>
      <c r="AP60" s="30"/>
      <c r="AQ60" s="30"/>
      <c r="AR60" s="31"/>
      <c r="BE60" s="30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30"/>
      <c r="B64" s="31"/>
      <c r="C64" s="30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30"/>
      <c r="B75" s="31"/>
      <c r="C75" s="30"/>
      <c r="D75" s="43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51</v>
      </c>
      <c r="AI75" s="33"/>
      <c r="AJ75" s="33"/>
      <c r="AK75" s="33"/>
      <c r="AL75" s="33"/>
      <c r="AM75" s="43" t="s">
        <v>52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8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4" t="s">
        <v>13</v>
      </c>
      <c r="L84" s="4" t="str">
        <f>K5</f>
        <v>0152024</v>
      </c>
      <c r="AR84" s="49"/>
    </row>
    <row r="85" spans="1:91" s="5" customFormat="1" ht="36.950000000000003" customHeight="1">
      <c r="B85" s="50"/>
      <c r="C85" s="51" t="s">
        <v>16</v>
      </c>
      <c r="L85" s="186" t="str">
        <f>K6</f>
        <v>Zateplení tělocvičny 3.ZŠ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4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Lovosice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4" t="s">
        <v>22</v>
      </c>
      <c r="AJ87" s="30"/>
      <c r="AK87" s="30"/>
      <c r="AL87" s="30"/>
      <c r="AM87" s="188" t="str">
        <f>IF(AN8= "","",AN8)</f>
        <v>6. 6. 2024</v>
      </c>
      <c r="AN87" s="188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4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4" t="s">
        <v>30</v>
      </c>
      <c r="AJ89" s="30"/>
      <c r="AK89" s="30"/>
      <c r="AL89" s="30"/>
      <c r="AM89" s="193" t="str">
        <f>IF(E17="","",E17)</f>
        <v xml:space="preserve"> </v>
      </c>
      <c r="AN89" s="194"/>
      <c r="AO89" s="194"/>
      <c r="AP89" s="194"/>
      <c r="AQ89" s="30"/>
      <c r="AR89" s="31"/>
      <c r="AS89" s="189" t="s">
        <v>56</v>
      </c>
      <c r="AT89" s="19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4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4" t="s">
        <v>32</v>
      </c>
      <c r="AJ90" s="30"/>
      <c r="AK90" s="30"/>
      <c r="AL90" s="30"/>
      <c r="AM90" s="193" t="str">
        <f>IF(E20="","",E20)</f>
        <v xml:space="preserve"> </v>
      </c>
      <c r="AN90" s="194"/>
      <c r="AO90" s="194"/>
      <c r="AP90" s="194"/>
      <c r="AQ90" s="30"/>
      <c r="AR90" s="31"/>
      <c r="AS90" s="191"/>
      <c r="AT90" s="19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1"/>
      <c r="AT91" s="19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95" t="s">
        <v>57</v>
      </c>
      <c r="D92" s="196"/>
      <c r="E92" s="196"/>
      <c r="F92" s="196"/>
      <c r="G92" s="196"/>
      <c r="H92" s="58"/>
      <c r="I92" s="198" t="s">
        <v>58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7" t="s">
        <v>59</v>
      </c>
      <c r="AH92" s="196"/>
      <c r="AI92" s="196"/>
      <c r="AJ92" s="196"/>
      <c r="AK92" s="196"/>
      <c r="AL92" s="196"/>
      <c r="AM92" s="196"/>
      <c r="AN92" s="198" t="s">
        <v>60</v>
      </c>
      <c r="AO92" s="196"/>
      <c r="AP92" s="199"/>
      <c r="AQ92" s="59" t="s">
        <v>61</v>
      </c>
      <c r="AR92" s="31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7">
        <f>ROUND(SUM(AG95:AG97),2)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70" t="s">
        <v>1</v>
      </c>
      <c r="AR94" s="66"/>
      <c r="AS94" s="71">
        <f>ROUND(SUM(AS95:AS97),2)</f>
        <v>0</v>
      </c>
      <c r="AT94" s="72">
        <f>ROUND(SUM(AV94:AW94),2)</f>
        <v>0</v>
      </c>
      <c r="AU94" s="73">
        <f>ROUND(SUM(AU95:AU97),5)</f>
        <v>0</v>
      </c>
      <c r="AV94" s="72">
        <f>ROUND(AZ94*L32,2)</f>
        <v>0</v>
      </c>
      <c r="AW94" s="72">
        <f>ROUND(BA94*L33,2)</f>
        <v>0</v>
      </c>
      <c r="AX94" s="72">
        <f>ROUND(BB94*L32,2)</f>
        <v>0</v>
      </c>
      <c r="AY94" s="72">
        <f>ROUND(BC94*L33,2)</f>
        <v>0</v>
      </c>
      <c r="AZ94" s="72">
        <f>ROUND(SUM(AZ95:AZ97),2)</f>
        <v>0</v>
      </c>
      <c r="BA94" s="72">
        <f>ROUND(SUM(BA95:BA97),2)</f>
        <v>0</v>
      </c>
      <c r="BB94" s="72">
        <f>ROUND(SUM(BB95:BB97),2)</f>
        <v>0</v>
      </c>
      <c r="BC94" s="72">
        <f>ROUND(SUM(BC95:BC97),2)</f>
        <v>0</v>
      </c>
      <c r="BD94" s="74">
        <f>ROUND(SUM(BD95:BD97),2)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</v>
      </c>
    </row>
    <row r="95" spans="1:91" s="7" customFormat="1" ht="16.5" customHeight="1">
      <c r="A95" s="77" t="s">
        <v>80</v>
      </c>
      <c r="B95" s="78"/>
      <c r="C95" s="79"/>
      <c r="D95" s="202" t="s">
        <v>81</v>
      </c>
      <c r="E95" s="202"/>
      <c r="F95" s="202"/>
      <c r="G95" s="202"/>
      <c r="H95" s="202"/>
      <c r="I95" s="80"/>
      <c r="J95" s="202" t="s">
        <v>82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'SO2 - příprava TUV'!J30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81" t="s">
        <v>83</v>
      </c>
      <c r="AR95" s="78"/>
      <c r="AS95" s="82">
        <v>0</v>
      </c>
      <c r="AT95" s="83">
        <f>ROUND(SUM(AV95:AW95),2)</f>
        <v>0</v>
      </c>
      <c r="AU95" s="84">
        <f>'SO2 - příprava TUV'!P125</f>
        <v>0</v>
      </c>
      <c r="AV95" s="83">
        <f>'SO2 - příprava TUV'!J33</f>
        <v>0</v>
      </c>
      <c r="AW95" s="83">
        <f>'SO2 - příprava TUV'!J34</f>
        <v>0</v>
      </c>
      <c r="AX95" s="83">
        <f>'SO2 - příprava TUV'!J35</f>
        <v>0</v>
      </c>
      <c r="AY95" s="83">
        <f>'SO2 - příprava TUV'!J36</f>
        <v>0</v>
      </c>
      <c r="AZ95" s="83">
        <f>'SO2 - příprava TUV'!F33</f>
        <v>0</v>
      </c>
      <c r="BA95" s="83">
        <f>'SO2 - příprava TUV'!F34</f>
        <v>0</v>
      </c>
      <c r="BB95" s="83">
        <f>'SO2 - příprava TUV'!F35</f>
        <v>0</v>
      </c>
      <c r="BC95" s="83">
        <f>'SO2 - příprava TUV'!F36</f>
        <v>0</v>
      </c>
      <c r="BD95" s="85">
        <f>'SO2 - příprava TUV'!F37</f>
        <v>0</v>
      </c>
      <c r="BT95" s="86" t="s">
        <v>84</v>
      </c>
      <c r="BV95" s="86" t="s">
        <v>78</v>
      </c>
      <c r="BW95" s="86" t="s">
        <v>85</v>
      </c>
      <c r="BX95" s="86" t="s">
        <v>4</v>
      </c>
      <c r="CL95" s="86" t="s">
        <v>1</v>
      </c>
      <c r="CM95" s="86" t="s">
        <v>86</v>
      </c>
    </row>
    <row r="96" spans="1:91" s="7" customFormat="1" ht="16.5" customHeight="1">
      <c r="A96" s="77" t="s">
        <v>80</v>
      </c>
      <c r="B96" s="78"/>
      <c r="C96" s="79"/>
      <c r="D96" s="202" t="s">
        <v>87</v>
      </c>
      <c r="E96" s="202"/>
      <c r="F96" s="202"/>
      <c r="G96" s="202"/>
      <c r="H96" s="202"/>
      <c r="I96" s="80"/>
      <c r="J96" s="202" t="s">
        <v>88</v>
      </c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0">
        <f>'SO1 - Zateplení tělocvičny'!J30</f>
        <v>0</v>
      </c>
      <c r="AH96" s="201"/>
      <c r="AI96" s="201"/>
      <c r="AJ96" s="201"/>
      <c r="AK96" s="201"/>
      <c r="AL96" s="201"/>
      <c r="AM96" s="201"/>
      <c r="AN96" s="200">
        <f>SUM(AG96,AT96)</f>
        <v>0</v>
      </c>
      <c r="AO96" s="201"/>
      <c r="AP96" s="201"/>
      <c r="AQ96" s="81" t="s">
        <v>83</v>
      </c>
      <c r="AR96" s="78"/>
      <c r="AS96" s="82">
        <v>0</v>
      </c>
      <c r="AT96" s="83">
        <f>ROUND(SUM(AV96:AW96),2)</f>
        <v>0</v>
      </c>
      <c r="AU96" s="84">
        <f>'SO1 - Zateplení tělocvičny'!P135</f>
        <v>0</v>
      </c>
      <c r="AV96" s="83">
        <f>'SO1 - Zateplení tělocvičny'!J33</f>
        <v>0</v>
      </c>
      <c r="AW96" s="83">
        <f>'SO1 - Zateplení tělocvičny'!J34</f>
        <v>0</v>
      </c>
      <c r="AX96" s="83">
        <f>'SO1 - Zateplení tělocvičny'!J35</f>
        <v>0</v>
      </c>
      <c r="AY96" s="83">
        <f>'SO1 - Zateplení tělocvičny'!J36</f>
        <v>0</v>
      </c>
      <c r="AZ96" s="83">
        <f>'SO1 - Zateplení tělocvičny'!F33</f>
        <v>0</v>
      </c>
      <c r="BA96" s="83">
        <f>'SO1 - Zateplení tělocvičny'!F34</f>
        <v>0</v>
      </c>
      <c r="BB96" s="83">
        <f>'SO1 - Zateplení tělocvičny'!F35</f>
        <v>0</v>
      </c>
      <c r="BC96" s="83">
        <f>'SO1 - Zateplení tělocvičny'!F36</f>
        <v>0</v>
      </c>
      <c r="BD96" s="85">
        <f>'SO1 - Zateplení tělocvičny'!F37</f>
        <v>0</v>
      </c>
      <c r="BT96" s="86" t="s">
        <v>84</v>
      </c>
      <c r="BV96" s="86" t="s">
        <v>78</v>
      </c>
      <c r="BW96" s="86" t="s">
        <v>89</v>
      </c>
      <c r="BX96" s="86" t="s">
        <v>4</v>
      </c>
      <c r="CL96" s="86" t="s">
        <v>1</v>
      </c>
      <c r="CM96" s="86" t="s">
        <v>86</v>
      </c>
    </row>
    <row r="97" spans="1:91" s="7" customFormat="1" ht="16.5" customHeight="1">
      <c r="A97" s="77" t="s">
        <v>80</v>
      </c>
      <c r="B97" s="78"/>
      <c r="C97" s="79"/>
      <c r="D97" s="202" t="s">
        <v>90</v>
      </c>
      <c r="E97" s="202"/>
      <c r="F97" s="202"/>
      <c r="G97" s="202"/>
      <c r="H97" s="202"/>
      <c r="I97" s="80"/>
      <c r="J97" s="202" t="s">
        <v>91</v>
      </c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0">
        <f>'SO3 - VRN'!J30</f>
        <v>0</v>
      </c>
      <c r="AH97" s="201"/>
      <c r="AI97" s="201"/>
      <c r="AJ97" s="201"/>
      <c r="AK97" s="201"/>
      <c r="AL97" s="201"/>
      <c r="AM97" s="201"/>
      <c r="AN97" s="200">
        <f>SUM(AG97,AT97)</f>
        <v>0</v>
      </c>
      <c r="AO97" s="201"/>
      <c r="AP97" s="201"/>
      <c r="AQ97" s="81" t="s">
        <v>83</v>
      </c>
      <c r="AR97" s="78"/>
      <c r="AS97" s="87">
        <v>0</v>
      </c>
      <c r="AT97" s="88">
        <f>ROUND(SUM(AV97:AW97),2)</f>
        <v>0</v>
      </c>
      <c r="AU97" s="89">
        <f>'SO3 - VRN'!P122</f>
        <v>0</v>
      </c>
      <c r="AV97" s="88">
        <f>'SO3 - VRN'!J33</f>
        <v>0</v>
      </c>
      <c r="AW97" s="88">
        <f>'SO3 - VRN'!J34</f>
        <v>0</v>
      </c>
      <c r="AX97" s="88">
        <f>'SO3 - VRN'!J35</f>
        <v>0</v>
      </c>
      <c r="AY97" s="88">
        <f>'SO3 - VRN'!J36</f>
        <v>0</v>
      </c>
      <c r="AZ97" s="88">
        <f>'SO3 - VRN'!F33</f>
        <v>0</v>
      </c>
      <c r="BA97" s="88">
        <f>'SO3 - VRN'!F34</f>
        <v>0</v>
      </c>
      <c r="BB97" s="88">
        <f>'SO3 - VRN'!F35</f>
        <v>0</v>
      </c>
      <c r="BC97" s="88">
        <f>'SO3 - VRN'!F36</f>
        <v>0</v>
      </c>
      <c r="BD97" s="90">
        <f>'SO3 - VRN'!F37</f>
        <v>0</v>
      </c>
      <c r="BT97" s="86" t="s">
        <v>84</v>
      </c>
      <c r="BV97" s="86" t="s">
        <v>78</v>
      </c>
      <c r="BW97" s="86" t="s">
        <v>92</v>
      </c>
      <c r="BX97" s="86" t="s">
        <v>4</v>
      </c>
      <c r="CL97" s="86" t="s">
        <v>1</v>
      </c>
      <c r="CM97" s="86" t="s">
        <v>86</v>
      </c>
    </row>
    <row r="98" spans="1:91" ht="11.25">
      <c r="B98" s="17"/>
      <c r="AR98" s="17"/>
    </row>
    <row r="99" spans="1:91" s="2" customFormat="1" ht="30" customHeight="1">
      <c r="A99" s="30"/>
      <c r="B99" s="31"/>
      <c r="C99" s="67" t="s">
        <v>93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208">
        <f>ROUND(SUM(AG100:AG103), 2)</f>
        <v>0</v>
      </c>
      <c r="AH99" s="208"/>
      <c r="AI99" s="208"/>
      <c r="AJ99" s="208"/>
      <c r="AK99" s="208"/>
      <c r="AL99" s="208"/>
      <c r="AM99" s="208"/>
      <c r="AN99" s="208">
        <f>ROUND(SUM(AN100:AN103), 2)</f>
        <v>0</v>
      </c>
      <c r="AO99" s="208"/>
      <c r="AP99" s="208"/>
      <c r="AQ99" s="91"/>
      <c r="AR99" s="31"/>
      <c r="AS99" s="60" t="s">
        <v>94</v>
      </c>
      <c r="AT99" s="61" t="s">
        <v>95</v>
      </c>
      <c r="AU99" s="61" t="s">
        <v>40</v>
      </c>
      <c r="AV99" s="62" t="s">
        <v>63</v>
      </c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91" s="2" customFormat="1" ht="19.899999999999999" customHeight="1">
      <c r="A100" s="30"/>
      <c r="B100" s="31"/>
      <c r="C100" s="30"/>
      <c r="D100" s="203" t="s">
        <v>96</v>
      </c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30"/>
      <c r="AD100" s="30"/>
      <c r="AE100" s="30"/>
      <c r="AF100" s="30"/>
      <c r="AG100" s="204">
        <f>ROUND(AG94 * AS100, 2)</f>
        <v>0</v>
      </c>
      <c r="AH100" s="205"/>
      <c r="AI100" s="205"/>
      <c r="AJ100" s="205"/>
      <c r="AK100" s="205"/>
      <c r="AL100" s="205"/>
      <c r="AM100" s="205"/>
      <c r="AN100" s="205">
        <f>ROUND(AG100 + AV100, 2)</f>
        <v>0</v>
      </c>
      <c r="AO100" s="205"/>
      <c r="AP100" s="205"/>
      <c r="AQ100" s="30"/>
      <c r="AR100" s="31"/>
      <c r="AS100" s="92">
        <v>0</v>
      </c>
      <c r="AT100" s="93" t="s">
        <v>97</v>
      </c>
      <c r="AU100" s="93" t="s">
        <v>41</v>
      </c>
      <c r="AV100" s="94">
        <f>ROUND(IF(AU100="základní",AG100*L32,IF(AU100="snížená",AG100*L33,0)), 2)</f>
        <v>0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V100" s="14" t="s">
        <v>98</v>
      </c>
      <c r="BY100" s="95">
        <f>IF(AU100="základní",AV100,0)</f>
        <v>0</v>
      </c>
      <c r="BZ100" s="95">
        <f>IF(AU100="snížená",AV100,0)</f>
        <v>0</v>
      </c>
      <c r="CA100" s="95">
        <v>0</v>
      </c>
      <c r="CB100" s="95">
        <v>0</v>
      </c>
      <c r="CC100" s="95">
        <v>0</v>
      </c>
      <c r="CD100" s="95">
        <f>IF(AU100="základní",AG100,0)</f>
        <v>0</v>
      </c>
      <c r="CE100" s="95">
        <f>IF(AU100="snížená",AG100,0)</f>
        <v>0</v>
      </c>
      <c r="CF100" s="95">
        <f>IF(AU100="zákl. přenesená",AG100,0)</f>
        <v>0</v>
      </c>
      <c r="CG100" s="95">
        <f>IF(AU100="sníž. přenesená",AG100,0)</f>
        <v>0</v>
      </c>
      <c r="CH100" s="95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>x</v>
      </c>
    </row>
    <row r="101" spans="1:91" s="2" customFormat="1" ht="19.899999999999999" customHeight="1">
      <c r="A101" s="30"/>
      <c r="B101" s="31"/>
      <c r="C101" s="30"/>
      <c r="D101" s="206" t="s">
        <v>99</v>
      </c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30"/>
      <c r="AD101" s="30"/>
      <c r="AE101" s="30"/>
      <c r="AF101" s="30"/>
      <c r="AG101" s="204">
        <f>ROUND(AG94 * AS101, 2)</f>
        <v>0</v>
      </c>
      <c r="AH101" s="205"/>
      <c r="AI101" s="205"/>
      <c r="AJ101" s="205"/>
      <c r="AK101" s="205"/>
      <c r="AL101" s="205"/>
      <c r="AM101" s="205"/>
      <c r="AN101" s="205">
        <f>ROUND(AG101 + AV101, 2)</f>
        <v>0</v>
      </c>
      <c r="AO101" s="205"/>
      <c r="AP101" s="205"/>
      <c r="AQ101" s="30"/>
      <c r="AR101" s="31"/>
      <c r="AS101" s="92">
        <v>0</v>
      </c>
      <c r="AT101" s="93" t="s">
        <v>97</v>
      </c>
      <c r="AU101" s="93" t="s">
        <v>41</v>
      </c>
      <c r="AV101" s="94">
        <f>ROUND(IF(AU101="základní",AG101*L32,IF(AU101="snížená",AG101*L33,0)), 2)</f>
        <v>0</v>
      </c>
      <c r="AW101" s="30"/>
      <c r="AX101" s="30"/>
      <c r="AY101" s="30"/>
      <c r="AZ101" s="30"/>
      <c r="BA101" s="30"/>
      <c r="BB101" s="30"/>
      <c r="BC101" s="30"/>
      <c r="BD101" s="30"/>
      <c r="BE101" s="30"/>
      <c r="BV101" s="14" t="s">
        <v>100</v>
      </c>
      <c r="BY101" s="95">
        <f>IF(AU101="základní",AV101,0)</f>
        <v>0</v>
      </c>
      <c r="BZ101" s="95">
        <f>IF(AU101="snížená",AV101,0)</f>
        <v>0</v>
      </c>
      <c r="CA101" s="95">
        <v>0</v>
      </c>
      <c r="CB101" s="95">
        <v>0</v>
      </c>
      <c r="CC101" s="95">
        <v>0</v>
      </c>
      <c r="CD101" s="95">
        <f>IF(AU101="základní",AG101,0)</f>
        <v>0</v>
      </c>
      <c r="CE101" s="95">
        <f>IF(AU101="snížená",AG101,0)</f>
        <v>0</v>
      </c>
      <c r="CF101" s="95">
        <f>IF(AU101="zákl. přenesená",AG101,0)</f>
        <v>0</v>
      </c>
      <c r="CG101" s="95">
        <f>IF(AU101="sníž. přenesená",AG101,0)</f>
        <v>0</v>
      </c>
      <c r="CH101" s="95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1:91" s="2" customFormat="1" ht="19.899999999999999" customHeight="1">
      <c r="A102" s="30"/>
      <c r="B102" s="31"/>
      <c r="C102" s="30"/>
      <c r="D102" s="206" t="s">
        <v>99</v>
      </c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30"/>
      <c r="AD102" s="30"/>
      <c r="AE102" s="30"/>
      <c r="AF102" s="30"/>
      <c r="AG102" s="204">
        <f>ROUND(AG94 * AS102, 2)</f>
        <v>0</v>
      </c>
      <c r="AH102" s="205"/>
      <c r="AI102" s="205"/>
      <c r="AJ102" s="205"/>
      <c r="AK102" s="205"/>
      <c r="AL102" s="205"/>
      <c r="AM102" s="205"/>
      <c r="AN102" s="205">
        <f>ROUND(AG102 + AV102, 2)</f>
        <v>0</v>
      </c>
      <c r="AO102" s="205"/>
      <c r="AP102" s="205"/>
      <c r="AQ102" s="30"/>
      <c r="AR102" s="31"/>
      <c r="AS102" s="92">
        <v>0</v>
      </c>
      <c r="AT102" s="93" t="s">
        <v>97</v>
      </c>
      <c r="AU102" s="93" t="s">
        <v>41</v>
      </c>
      <c r="AV102" s="94">
        <f>ROUND(IF(AU102="základní",AG102*L32,IF(AU102="snížená",AG102*L33,0)), 2)</f>
        <v>0</v>
      </c>
      <c r="AW102" s="30"/>
      <c r="AX102" s="30"/>
      <c r="AY102" s="30"/>
      <c r="AZ102" s="30"/>
      <c r="BA102" s="30"/>
      <c r="BB102" s="30"/>
      <c r="BC102" s="30"/>
      <c r="BD102" s="30"/>
      <c r="BE102" s="30"/>
      <c r="BV102" s="14" t="s">
        <v>100</v>
      </c>
      <c r="BY102" s="95">
        <f>IF(AU102="základní",AV102,0)</f>
        <v>0</v>
      </c>
      <c r="BZ102" s="95">
        <f>IF(AU102="snížená",AV102,0)</f>
        <v>0</v>
      </c>
      <c r="CA102" s="95">
        <v>0</v>
      </c>
      <c r="CB102" s="95">
        <v>0</v>
      </c>
      <c r="CC102" s="95">
        <v>0</v>
      </c>
      <c r="CD102" s="95">
        <f>IF(AU102="základní",AG102,0)</f>
        <v>0</v>
      </c>
      <c r="CE102" s="95">
        <f>IF(AU102="snížená",AG102,0)</f>
        <v>0</v>
      </c>
      <c r="CF102" s="95">
        <f>IF(AU102="zákl. přenesená",AG102,0)</f>
        <v>0</v>
      </c>
      <c r="CG102" s="95">
        <f>IF(AU102="sníž. přenesená",AG102,0)</f>
        <v>0</v>
      </c>
      <c r="CH102" s="95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čast",1,IF(AT102="investiční čast",2,3))</f>
        <v>1</v>
      </c>
      <c r="CK102" s="14" t="str">
        <f>IF(D102="Vyplň vlastní","","x")</f>
        <v/>
      </c>
    </row>
    <row r="103" spans="1:91" s="2" customFormat="1" ht="19.899999999999999" customHeight="1">
      <c r="A103" s="30"/>
      <c r="B103" s="31"/>
      <c r="C103" s="30"/>
      <c r="D103" s="206" t="s">
        <v>99</v>
      </c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30"/>
      <c r="AD103" s="30"/>
      <c r="AE103" s="30"/>
      <c r="AF103" s="30"/>
      <c r="AG103" s="204">
        <f>ROUND(AG94 * AS103, 2)</f>
        <v>0</v>
      </c>
      <c r="AH103" s="205"/>
      <c r="AI103" s="205"/>
      <c r="AJ103" s="205"/>
      <c r="AK103" s="205"/>
      <c r="AL103" s="205"/>
      <c r="AM103" s="205"/>
      <c r="AN103" s="205">
        <f>ROUND(AG103 + AV103, 2)</f>
        <v>0</v>
      </c>
      <c r="AO103" s="205"/>
      <c r="AP103" s="205"/>
      <c r="AQ103" s="30"/>
      <c r="AR103" s="31"/>
      <c r="AS103" s="96">
        <v>0</v>
      </c>
      <c r="AT103" s="97" t="s">
        <v>97</v>
      </c>
      <c r="AU103" s="97" t="s">
        <v>41</v>
      </c>
      <c r="AV103" s="98">
        <f>ROUND(IF(AU103="základní",AG103*L32,IF(AU103="snížená",AG103*L33,0)), 2)</f>
        <v>0</v>
      </c>
      <c r="AW103" s="30"/>
      <c r="AX103" s="30"/>
      <c r="AY103" s="30"/>
      <c r="AZ103" s="30"/>
      <c r="BA103" s="30"/>
      <c r="BB103" s="30"/>
      <c r="BC103" s="30"/>
      <c r="BD103" s="30"/>
      <c r="BE103" s="30"/>
      <c r="BV103" s="14" t="s">
        <v>100</v>
      </c>
      <c r="BY103" s="95">
        <f>IF(AU103="základní",AV103,0)</f>
        <v>0</v>
      </c>
      <c r="BZ103" s="95">
        <f>IF(AU103="snížená",AV103,0)</f>
        <v>0</v>
      </c>
      <c r="CA103" s="95">
        <v>0</v>
      </c>
      <c r="CB103" s="95">
        <v>0</v>
      </c>
      <c r="CC103" s="95">
        <v>0</v>
      </c>
      <c r="CD103" s="95">
        <f>IF(AU103="základní",AG103,0)</f>
        <v>0</v>
      </c>
      <c r="CE103" s="95">
        <f>IF(AU103="snížená",AG103,0)</f>
        <v>0</v>
      </c>
      <c r="CF103" s="95">
        <f>IF(AU103="zákl. přenesená",AG103,0)</f>
        <v>0</v>
      </c>
      <c r="CG103" s="95">
        <f>IF(AU103="sníž. přenesená",AG103,0)</f>
        <v>0</v>
      </c>
      <c r="CH103" s="95">
        <f>IF(AU103="nulová",AG103,0)</f>
        <v>0</v>
      </c>
      <c r="CI103" s="14">
        <f>IF(AU103="základní",1,IF(AU103="snížená",2,IF(AU103="zákl. přenesená",4,IF(AU103="sníž. přenesená",5,3))))</f>
        <v>1</v>
      </c>
      <c r="CJ103" s="14">
        <f>IF(AT103="stavební čast",1,IF(AT103="investiční čast",2,3))</f>
        <v>1</v>
      </c>
      <c r="CK103" s="14" t="str">
        <f>IF(D103="Vyplň vlastní","","x")</f>
        <v/>
      </c>
    </row>
    <row r="104" spans="1:91" s="2" customFormat="1" ht="10.9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91" s="2" customFormat="1" ht="30" customHeight="1">
      <c r="A105" s="30"/>
      <c r="B105" s="31"/>
      <c r="C105" s="99" t="s">
        <v>101</v>
      </c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209">
        <f>ROUND(AG94 + AG99, 2)</f>
        <v>0</v>
      </c>
      <c r="AH105" s="209"/>
      <c r="AI105" s="209"/>
      <c r="AJ105" s="209"/>
      <c r="AK105" s="209"/>
      <c r="AL105" s="209"/>
      <c r="AM105" s="209"/>
      <c r="AN105" s="209">
        <f>ROUND(AN94 + AN99, 2)</f>
        <v>0</v>
      </c>
      <c r="AO105" s="209"/>
      <c r="AP105" s="209"/>
      <c r="AQ105" s="100"/>
      <c r="AR105" s="31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1:91" s="2" customFormat="1" ht="6.95" customHeight="1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31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</sheetData>
  <mergeCells count="68"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L33:P33"/>
    <mergeCell ref="AG99:AM99"/>
    <mergeCell ref="AN99:AP99"/>
    <mergeCell ref="AG105:AM105"/>
    <mergeCell ref="AN105:AP105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9:AU103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 xr:uid="{00000000-0002-0000-0000-000001000000}">
      <formula1>"stavební čast, technologická čast, investiční čast"</formula1>
    </dataValidation>
  </dataValidations>
  <hyperlinks>
    <hyperlink ref="A95" location="'SO2 - příprava TUV'!C2" display="/" xr:uid="{00000000-0004-0000-0000-000000000000}"/>
    <hyperlink ref="A96" location="'SO1 - Zateplení tělocvičny'!C2" display="/" xr:uid="{00000000-0004-0000-0000-000001000000}"/>
    <hyperlink ref="A97" location="'SO3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102</v>
      </c>
      <c r="L4" s="17"/>
      <c r="M4" s="101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31" t="str">
        <f>'Rekapitulace stavby'!K6</f>
        <v>Zateplení tělocvičny 3.ZŠ</v>
      </c>
      <c r="F7" s="232"/>
      <c r="G7" s="232"/>
      <c r="H7" s="232"/>
      <c r="L7" s="17"/>
    </row>
    <row r="8" spans="1:46" s="2" customFormat="1" ht="12" customHeight="1">
      <c r="A8" s="30"/>
      <c r="B8" s="31"/>
      <c r="C8" s="30"/>
      <c r="D8" s="24" t="s">
        <v>103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6" t="s">
        <v>104</v>
      </c>
      <c r="F9" s="233"/>
      <c r="G9" s="233"/>
      <c r="H9" s="23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4" t="s">
        <v>18</v>
      </c>
      <c r="E11" s="30"/>
      <c r="F11" s="22" t="s">
        <v>1</v>
      </c>
      <c r="G11" s="30"/>
      <c r="H11" s="30"/>
      <c r="I11" s="24" t="s">
        <v>19</v>
      </c>
      <c r="J11" s="22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4" t="s">
        <v>20</v>
      </c>
      <c r="E12" s="30"/>
      <c r="F12" s="22" t="s">
        <v>21</v>
      </c>
      <c r="G12" s="30"/>
      <c r="H12" s="30"/>
      <c r="I12" s="24" t="s">
        <v>22</v>
      </c>
      <c r="J12" s="53" t="str">
        <f>'Rekapitulace stavby'!AN8</f>
        <v>6. 6. 2024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4" t="s">
        <v>24</v>
      </c>
      <c r="E14" s="30"/>
      <c r="F14" s="30"/>
      <c r="G14" s="30"/>
      <c r="H14" s="30"/>
      <c r="I14" s="24" t="s">
        <v>25</v>
      </c>
      <c r="J14" s="22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2" t="str">
        <f>IF('Rekapitulace stavby'!E11="","",'Rekapitulace stavby'!E11)</f>
        <v xml:space="preserve"> </v>
      </c>
      <c r="F15" s="30"/>
      <c r="G15" s="30"/>
      <c r="H15" s="30"/>
      <c r="I15" s="24" t="s">
        <v>27</v>
      </c>
      <c r="J15" s="22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4" t="s">
        <v>28</v>
      </c>
      <c r="E17" s="30"/>
      <c r="F17" s="30"/>
      <c r="G17" s="30"/>
      <c r="H17" s="30"/>
      <c r="I17" s="24" t="s">
        <v>25</v>
      </c>
      <c r="J17" s="25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4" t="str">
        <f>'Rekapitulace stavby'!E14</f>
        <v>Vyplň údaj</v>
      </c>
      <c r="F18" s="213"/>
      <c r="G18" s="213"/>
      <c r="H18" s="213"/>
      <c r="I18" s="24" t="s">
        <v>27</v>
      </c>
      <c r="J18" s="25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4" t="s">
        <v>30</v>
      </c>
      <c r="E20" s="30"/>
      <c r="F20" s="30"/>
      <c r="G20" s="30"/>
      <c r="H20" s="30"/>
      <c r="I20" s="24" t="s">
        <v>25</v>
      </c>
      <c r="J20" s="22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2" t="str">
        <f>IF('Rekapitulace stavby'!E17="","",'Rekapitulace stavby'!E17)</f>
        <v xml:space="preserve"> </v>
      </c>
      <c r="F21" s="30"/>
      <c r="G21" s="30"/>
      <c r="H21" s="30"/>
      <c r="I21" s="24" t="s">
        <v>27</v>
      </c>
      <c r="J21" s="22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4" t="s">
        <v>32</v>
      </c>
      <c r="E23" s="30"/>
      <c r="F23" s="30"/>
      <c r="G23" s="30"/>
      <c r="H23" s="30"/>
      <c r="I23" s="24" t="s">
        <v>25</v>
      </c>
      <c r="J23" s="22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2" t="str">
        <f>IF('Rekapitulace stavby'!E20="","",'Rekapitulace stavby'!E20)</f>
        <v xml:space="preserve"> </v>
      </c>
      <c r="F24" s="30"/>
      <c r="G24" s="30"/>
      <c r="H24" s="30"/>
      <c r="I24" s="24" t="s">
        <v>27</v>
      </c>
      <c r="J24" s="22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4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2"/>
      <c r="B27" s="103"/>
      <c r="C27" s="102"/>
      <c r="D27" s="102"/>
      <c r="E27" s="218" t="s">
        <v>1</v>
      </c>
      <c r="F27" s="218"/>
      <c r="G27" s="218"/>
      <c r="H27" s="21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5" t="s">
        <v>36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6" t="s">
        <v>40</v>
      </c>
      <c r="E33" s="24" t="s">
        <v>41</v>
      </c>
      <c r="F33" s="107">
        <f>ROUND((SUM(BE125:BE186)),  2)</f>
        <v>0</v>
      </c>
      <c r="G33" s="30"/>
      <c r="H33" s="30"/>
      <c r="I33" s="108">
        <v>0.21</v>
      </c>
      <c r="J33" s="107">
        <f>ROUND(((SUM(BE125:BE186))*I33),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4" t="s">
        <v>42</v>
      </c>
      <c r="F34" s="107">
        <f>ROUND((SUM(BF125:BF186)),  2)</f>
        <v>0</v>
      </c>
      <c r="G34" s="30"/>
      <c r="H34" s="30"/>
      <c r="I34" s="108">
        <v>0.12</v>
      </c>
      <c r="J34" s="107">
        <f>ROUND(((SUM(BF125:BF186))*I34),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43</v>
      </c>
      <c r="F35" s="107">
        <f>ROUND((SUM(BG125:BG186)),  2)</f>
        <v>0</v>
      </c>
      <c r="G35" s="30"/>
      <c r="H35" s="30"/>
      <c r="I35" s="108">
        <v>0.21</v>
      </c>
      <c r="J35" s="10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44</v>
      </c>
      <c r="F36" s="107">
        <f>ROUND((SUM(BH125:BH186)),  2)</f>
        <v>0</v>
      </c>
      <c r="G36" s="30"/>
      <c r="H36" s="30"/>
      <c r="I36" s="108">
        <v>0.12</v>
      </c>
      <c r="J36" s="10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4" t="s">
        <v>45</v>
      </c>
      <c r="F37" s="107">
        <f>ROUND((SUM(BI125:BI186)),  2)</f>
        <v>0</v>
      </c>
      <c r="G37" s="30"/>
      <c r="H37" s="30"/>
      <c r="I37" s="108">
        <v>0</v>
      </c>
      <c r="J37" s="10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9" t="s">
        <v>46</v>
      </c>
      <c r="E39" s="58"/>
      <c r="F39" s="58"/>
      <c r="G39" s="110" t="s">
        <v>47</v>
      </c>
      <c r="H39" s="111" t="s">
        <v>48</v>
      </c>
      <c r="I39" s="58"/>
      <c r="J39" s="112">
        <f>SUM(J30:J37)</f>
        <v>0</v>
      </c>
      <c r="K39" s="113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0"/>
      <c r="B61" s="31"/>
      <c r="C61" s="30"/>
      <c r="D61" s="43" t="s">
        <v>51</v>
      </c>
      <c r="E61" s="33"/>
      <c r="F61" s="114" t="s">
        <v>52</v>
      </c>
      <c r="G61" s="43" t="s">
        <v>51</v>
      </c>
      <c r="H61" s="33"/>
      <c r="I61" s="33"/>
      <c r="J61" s="115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0"/>
      <c r="B76" s="31"/>
      <c r="C76" s="30"/>
      <c r="D76" s="43" t="s">
        <v>51</v>
      </c>
      <c r="E76" s="33"/>
      <c r="F76" s="114" t="s">
        <v>52</v>
      </c>
      <c r="G76" s="43" t="s">
        <v>51</v>
      </c>
      <c r="H76" s="33"/>
      <c r="I76" s="33"/>
      <c r="J76" s="115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8" t="s">
        <v>105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4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1" t="str">
        <f>E7</f>
        <v>Zateplení tělocvičny 3.ZŠ</v>
      </c>
      <c r="F85" s="232"/>
      <c r="G85" s="232"/>
      <c r="H85" s="23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4" t="s">
        <v>103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6" t="str">
        <f>E9</f>
        <v>SO2 - příprava TUV</v>
      </c>
      <c r="F87" s="233"/>
      <c r="G87" s="233"/>
      <c r="H87" s="23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4" t="s">
        <v>20</v>
      </c>
      <c r="D89" s="30"/>
      <c r="E89" s="30"/>
      <c r="F89" s="22" t="str">
        <f>F12</f>
        <v>Lovosice</v>
      </c>
      <c r="G89" s="30"/>
      <c r="H89" s="30"/>
      <c r="I89" s="24" t="s">
        <v>22</v>
      </c>
      <c r="J89" s="53" t="str">
        <f>IF(J12="","",J12)</f>
        <v>6. 6. 2024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4" t="s">
        <v>24</v>
      </c>
      <c r="D91" s="30"/>
      <c r="E91" s="30"/>
      <c r="F91" s="22" t="str">
        <f>E15</f>
        <v xml:space="preserve"> </v>
      </c>
      <c r="G91" s="30"/>
      <c r="H91" s="30"/>
      <c r="I91" s="24" t="s">
        <v>30</v>
      </c>
      <c r="J91" s="27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4" t="s">
        <v>28</v>
      </c>
      <c r="D92" s="30"/>
      <c r="E92" s="30"/>
      <c r="F92" s="22" t="str">
        <f>IF(E18="","",E18)</f>
        <v>Vyplň údaj</v>
      </c>
      <c r="G92" s="30"/>
      <c r="H92" s="30"/>
      <c r="I92" s="24" t="s">
        <v>32</v>
      </c>
      <c r="J92" s="27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106</v>
      </c>
      <c r="D94" s="100"/>
      <c r="E94" s="100"/>
      <c r="F94" s="100"/>
      <c r="G94" s="100"/>
      <c r="H94" s="100"/>
      <c r="I94" s="100"/>
      <c r="J94" s="117" t="s">
        <v>107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108</v>
      </c>
      <c r="D96" s="30"/>
      <c r="E96" s="30"/>
      <c r="F96" s="30"/>
      <c r="G96" s="30"/>
      <c r="H96" s="30"/>
      <c r="I96" s="30"/>
      <c r="J96" s="69">
        <f>J125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109</v>
      </c>
    </row>
    <row r="97" spans="1:31" s="9" customFormat="1" ht="24.95" customHeight="1">
      <c r="B97" s="119"/>
      <c r="D97" s="120" t="s">
        <v>110</v>
      </c>
      <c r="E97" s="121"/>
      <c r="F97" s="121"/>
      <c r="G97" s="121"/>
      <c r="H97" s="121"/>
      <c r="I97" s="121"/>
      <c r="J97" s="122">
        <f>J126</f>
        <v>0</v>
      </c>
      <c r="L97" s="119"/>
    </row>
    <row r="98" spans="1:31" s="10" customFormat="1" ht="19.899999999999999" customHeight="1">
      <c r="B98" s="123"/>
      <c r="D98" s="124" t="s">
        <v>111</v>
      </c>
      <c r="E98" s="125"/>
      <c r="F98" s="125"/>
      <c r="G98" s="125"/>
      <c r="H98" s="125"/>
      <c r="I98" s="125"/>
      <c r="J98" s="126">
        <f>J127</f>
        <v>0</v>
      </c>
      <c r="L98" s="123"/>
    </row>
    <row r="99" spans="1:31" s="9" customFormat="1" ht="24.95" customHeight="1">
      <c r="B99" s="119"/>
      <c r="D99" s="120" t="s">
        <v>112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31" s="10" customFormat="1" ht="19.899999999999999" customHeight="1">
      <c r="B100" s="123"/>
      <c r="D100" s="124" t="s">
        <v>113</v>
      </c>
      <c r="E100" s="125"/>
      <c r="F100" s="125"/>
      <c r="G100" s="125"/>
      <c r="H100" s="125"/>
      <c r="I100" s="125"/>
      <c r="J100" s="126">
        <f>J133</f>
        <v>0</v>
      </c>
      <c r="L100" s="123"/>
    </row>
    <row r="101" spans="1:31" s="10" customFormat="1" ht="19.899999999999999" customHeight="1">
      <c r="B101" s="123"/>
      <c r="D101" s="124" t="s">
        <v>114</v>
      </c>
      <c r="E101" s="125"/>
      <c r="F101" s="125"/>
      <c r="G101" s="125"/>
      <c r="H101" s="125"/>
      <c r="I101" s="125"/>
      <c r="J101" s="126">
        <f>J146</f>
        <v>0</v>
      </c>
      <c r="L101" s="123"/>
    </row>
    <row r="102" spans="1:31" s="10" customFormat="1" ht="19.899999999999999" customHeight="1">
      <c r="B102" s="123"/>
      <c r="D102" s="124" t="s">
        <v>115</v>
      </c>
      <c r="E102" s="125"/>
      <c r="F102" s="125"/>
      <c r="G102" s="125"/>
      <c r="H102" s="125"/>
      <c r="I102" s="125"/>
      <c r="J102" s="126">
        <f>J149</f>
        <v>0</v>
      </c>
      <c r="L102" s="123"/>
    </row>
    <row r="103" spans="1:31" s="10" customFormat="1" ht="19.899999999999999" customHeight="1">
      <c r="B103" s="123"/>
      <c r="D103" s="124" t="s">
        <v>116</v>
      </c>
      <c r="E103" s="125"/>
      <c r="F103" s="125"/>
      <c r="G103" s="125"/>
      <c r="H103" s="125"/>
      <c r="I103" s="125"/>
      <c r="J103" s="126">
        <f>J156</f>
        <v>0</v>
      </c>
      <c r="L103" s="123"/>
    </row>
    <row r="104" spans="1:31" s="10" customFormat="1" ht="19.899999999999999" customHeight="1">
      <c r="B104" s="123"/>
      <c r="D104" s="124" t="s">
        <v>117</v>
      </c>
      <c r="E104" s="125"/>
      <c r="F104" s="125"/>
      <c r="G104" s="125"/>
      <c r="H104" s="125"/>
      <c r="I104" s="125"/>
      <c r="J104" s="126">
        <f>J167</f>
        <v>0</v>
      </c>
      <c r="L104" s="123"/>
    </row>
    <row r="105" spans="1:31" s="10" customFormat="1" ht="19.899999999999999" customHeight="1">
      <c r="B105" s="123"/>
      <c r="D105" s="124" t="s">
        <v>118</v>
      </c>
      <c r="E105" s="125"/>
      <c r="F105" s="125"/>
      <c r="G105" s="125"/>
      <c r="H105" s="125"/>
      <c r="I105" s="125"/>
      <c r="J105" s="126">
        <f>J182</f>
        <v>0</v>
      </c>
      <c r="L105" s="123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18" t="s">
        <v>119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4" t="s">
        <v>16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31" t="str">
        <f>E7</f>
        <v>Zateplení tělocvičny 3.ZŠ</v>
      </c>
      <c r="F115" s="232"/>
      <c r="G115" s="232"/>
      <c r="H115" s="232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4" t="s">
        <v>103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186" t="str">
        <f>E9</f>
        <v>SO2 - příprava TUV</v>
      </c>
      <c r="F117" s="233"/>
      <c r="G117" s="233"/>
      <c r="H117" s="233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4" t="s">
        <v>20</v>
      </c>
      <c r="D119" s="30"/>
      <c r="E119" s="30"/>
      <c r="F119" s="22" t="str">
        <f>F12</f>
        <v>Lovosice</v>
      </c>
      <c r="G119" s="30"/>
      <c r="H119" s="30"/>
      <c r="I119" s="24" t="s">
        <v>22</v>
      </c>
      <c r="J119" s="53" t="str">
        <f>IF(J12="","",J12)</f>
        <v>6. 6. 2024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4" t="s">
        <v>24</v>
      </c>
      <c r="D121" s="30"/>
      <c r="E121" s="30"/>
      <c r="F121" s="22" t="str">
        <f>E15</f>
        <v xml:space="preserve"> </v>
      </c>
      <c r="G121" s="30"/>
      <c r="H121" s="30"/>
      <c r="I121" s="24" t="s">
        <v>30</v>
      </c>
      <c r="J121" s="27" t="str">
        <f>E21</f>
        <v xml:space="preserve"> 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4" t="s">
        <v>28</v>
      </c>
      <c r="D122" s="30"/>
      <c r="E122" s="30"/>
      <c r="F122" s="22" t="str">
        <f>IF(E18="","",E18)</f>
        <v>Vyplň údaj</v>
      </c>
      <c r="G122" s="30"/>
      <c r="H122" s="30"/>
      <c r="I122" s="24" t="s">
        <v>32</v>
      </c>
      <c r="J122" s="27" t="str">
        <f>E24</f>
        <v xml:space="preserve"> 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7"/>
      <c r="B124" s="128"/>
      <c r="C124" s="129" t="s">
        <v>120</v>
      </c>
      <c r="D124" s="130" t="s">
        <v>61</v>
      </c>
      <c r="E124" s="130" t="s">
        <v>57</v>
      </c>
      <c r="F124" s="130" t="s">
        <v>58</v>
      </c>
      <c r="G124" s="130" t="s">
        <v>121</v>
      </c>
      <c r="H124" s="130" t="s">
        <v>122</v>
      </c>
      <c r="I124" s="130" t="s">
        <v>123</v>
      </c>
      <c r="J124" s="131" t="s">
        <v>107</v>
      </c>
      <c r="K124" s="132" t="s">
        <v>124</v>
      </c>
      <c r="L124" s="133"/>
      <c r="M124" s="60" t="s">
        <v>1</v>
      </c>
      <c r="N124" s="61" t="s">
        <v>40</v>
      </c>
      <c r="O124" s="61" t="s">
        <v>125</v>
      </c>
      <c r="P124" s="61" t="s">
        <v>126</v>
      </c>
      <c r="Q124" s="61" t="s">
        <v>127</v>
      </c>
      <c r="R124" s="61" t="s">
        <v>128</v>
      </c>
      <c r="S124" s="61" t="s">
        <v>129</v>
      </c>
      <c r="T124" s="62" t="s">
        <v>130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0"/>
      <c r="B125" s="31"/>
      <c r="C125" s="67" t="s">
        <v>131</v>
      </c>
      <c r="D125" s="30"/>
      <c r="E125" s="30"/>
      <c r="F125" s="30"/>
      <c r="G125" s="30"/>
      <c r="H125" s="30"/>
      <c r="I125" s="30"/>
      <c r="J125" s="134">
        <f>BK125</f>
        <v>0</v>
      </c>
      <c r="K125" s="30"/>
      <c r="L125" s="31"/>
      <c r="M125" s="63"/>
      <c r="N125" s="54"/>
      <c r="O125" s="64"/>
      <c r="P125" s="135">
        <f>P126+P132</f>
        <v>0</v>
      </c>
      <c r="Q125" s="64"/>
      <c r="R125" s="135">
        <f>R126+R132</f>
        <v>0.53010000000000002</v>
      </c>
      <c r="S125" s="64"/>
      <c r="T125" s="136">
        <f>T126+T132</f>
        <v>0.24442000000000003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4" t="s">
        <v>75</v>
      </c>
      <c r="AU125" s="14" t="s">
        <v>109</v>
      </c>
      <c r="BK125" s="137">
        <f>BK126+BK132</f>
        <v>0</v>
      </c>
    </row>
    <row r="126" spans="1:65" s="12" customFormat="1" ht="25.9" customHeight="1">
      <c r="B126" s="138"/>
      <c r="D126" s="139" t="s">
        <v>75</v>
      </c>
      <c r="E126" s="140" t="s">
        <v>132</v>
      </c>
      <c r="F126" s="140" t="s">
        <v>133</v>
      </c>
      <c r="I126" s="141"/>
      <c r="J126" s="142">
        <f>BK126</f>
        <v>0</v>
      </c>
      <c r="L126" s="138"/>
      <c r="M126" s="143"/>
      <c r="N126" s="144"/>
      <c r="O126" s="144"/>
      <c r="P126" s="145">
        <f>P127</f>
        <v>0</v>
      </c>
      <c r="Q126" s="144"/>
      <c r="R126" s="145">
        <f>R127</f>
        <v>0</v>
      </c>
      <c r="S126" s="144"/>
      <c r="T126" s="146">
        <f>T127</f>
        <v>0</v>
      </c>
      <c r="AR126" s="139" t="s">
        <v>84</v>
      </c>
      <c r="AT126" s="147" t="s">
        <v>75</v>
      </c>
      <c r="AU126" s="147" t="s">
        <v>76</v>
      </c>
      <c r="AY126" s="139" t="s">
        <v>134</v>
      </c>
      <c r="BK126" s="148">
        <f>BK127</f>
        <v>0</v>
      </c>
    </row>
    <row r="127" spans="1:65" s="12" customFormat="1" ht="22.9" customHeight="1">
      <c r="B127" s="138"/>
      <c r="D127" s="139" t="s">
        <v>75</v>
      </c>
      <c r="E127" s="149" t="s">
        <v>135</v>
      </c>
      <c r="F127" s="149" t="s">
        <v>136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SUM(P128:P131)</f>
        <v>0</v>
      </c>
      <c r="Q127" s="144"/>
      <c r="R127" s="145">
        <f>SUM(R128:R131)</f>
        <v>0</v>
      </c>
      <c r="S127" s="144"/>
      <c r="T127" s="146">
        <f>SUM(T128:T131)</f>
        <v>0</v>
      </c>
      <c r="AR127" s="139" t="s">
        <v>84</v>
      </c>
      <c r="AT127" s="147" t="s">
        <v>75</v>
      </c>
      <c r="AU127" s="147" t="s">
        <v>84</v>
      </c>
      <c r="AY127" s="139" t="s">
        <v>134</v>
      </c>
      <c r="BK127" s="148">
        <f>SUM(BK128:BK131)</f>
        <v>0</v>
      </c>
    </row>
    <row r="128" spans="1:65" s="2" customFormat="1" ht="33" customHeight="1">
      <c r="A128" s="30"/>
      <c r="B128" s="151"/>
      <c r="C128" s="152" t="s">
        <v>84</v>
      </c>
      <c r="D128" s="152" t="s">
        <v>137</v>
      </c>
      <c r="E128" s="153" t="s">
        <v>138</v>
      </c>
      <c r="F128" s="154" t="s">
        <v>139</v>
      </c>
      <c r="G128" s="155" t="s">
        <v>140</v>
      </c>
      <c r="H128" s="156">
        <v>0.24399999999999999</v>
      </c>
      <c r="I128" s="157"/>
      <c r="J128" s="158">
        <f>ROUND(I128*H128,2)</f>
        <v>0</v>
      </c>
      <c r="K128" s="159"/>
      <c r="L128" s="31"/>
      <c r="M128" s="160" t="s">
        <v>1</v>
      </c>
      <c r="N128" s="161" t="s">
        <v>41</v>
      </c>
      <c r="O128" s="56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141</v>
      </c>
      <c r="AT128" s="164" t="s">
        <v>137</v>
      </c>
      <c r="AU128" s="164" t="s">
        <v>86</v>
      </c>
      <c r="AY128" s="14" t="s">
        <v>134</v>
      </c>
      <c r="BE128" s="95">
        <f>IF(N128="základní",J128,0)</f>
        <v>0</v>
      </c>
      <c r="BF128" s="95">
        <f>IF(N128="snížená",J128,0)</f>
        <v>0</v>
      </c>
      <c r="BG128" s="95">
        <f>IF(N128="zákl. přenesená",J128,0)</f>
        <v>0</v>
      </c>
      <c r="BH128" s="95">
        <f>IF(N128="sníž. přenesená",J128,0)</f>
        <v>0</v>
      </c>
      <c r="BI128" s="95">
        <f>IF(N128="nulová",J128,0)</f>
        <v>0</v>
      </c>
      <c r="BJ128" s="14" t="s">
        <v>84</v>
      </c>
      <c r="BK128" s="95">
        <f>ROUND(I128*H128,2)</f>
        <v>0</v>
      </c>
      <c r="BL128" s="14" t="s">
        <v>141</v>
      </c>
      <c r="BM128" s="164" t="s">
        <v>142</v>
      </c>
    </row>
    <row r="129" spans="1:65" s="2" customFormat="1" ht="24.2" customHeight="1">
      <c r="A129" s="30"/>
      <c r="B129" s="151"/>
      <c r="C129" s="152" t="s">
        <v>86</v>
      </c>
      <c r="D129" s="152" t="s">
        <v>137</v>
      </c>
      <c r="E129" s="153" t="s">
        <v>143</v>
      </c>
      <c r="F129" s="154" t="s">
        <v>144</v>
      </c>
      <c r="G129" s="155" t="s">
        <v>140</v>
      </c>
      <c r="H129" s="156">
        <v>0.24399999999999999</v>
      </c>
      <c r="I129" s="157"/>
      <c r="J129" s="158">
        <f>ROUND(I129*H129,2)</f>
        <v>0</v>
      </c>
      <c r="K129" s="159"/>
      <c r="L129" s="31"/>
      <c r="M129" s="160" t="s">
        <v>1</v>
      </c>
      <c r="N129" s="161" t="s">
        <v>41</v>
      </c>
      <c r="O129" s="56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141</v>
      </c>
      <c r="AT129" s="164" t="s">
        <v>137</v>
      </c>
      <c r="AU129" s="164" t="s">
        <v>86</v>
      </c>
      <c r="AY129" s="14" t="s">
        <v>134</v>
      </c>
      <c r="BE129" s="95">
        <f>IF(N129="základní",J129,0)</f>
        <v>0</v>
      </c>
      <c r="BF129" s="95">
        <f>IF(N129="snížená",J129,0)</f>
        <v>0</v>
      </c>
      <c r="BG129" s="95">
        <f>IF(N129="zákl. přenesená",J129,0)</f>
        <v>0</v>
      </c>
      <c r="BH129" s="95">
        <f>IF(N129="sníž. přenesená",J129,0)</f>
        <v>0</v>
      </c>
      <c r="BI129" s="95">
        <f>IF(N129="nulová",J129,0)</f>
        <v>0</v>
      </c>
      <c r="BJ129" s="14" t="s">
        <v>84</v>
      </c>
      <c r="BK129" s="95">
        <f>ROUND(I129*H129,2)</f>
        <v>0</v>
      </c>
      <c r="BL129" s="14" t="s">
        <v>141</v>
      </c>
      <c r="BM129" s="164" t="s">
        <v>145</v>
      </c>
    </row>
    <row r="130" spans="1:65" s="2" customFormat="1" ht="24.2" customHeight="1">
      <c r="A130" s="30"/>
      <c r="B130" s="151"/>
      <c r="C130" s="152" t="s">
        <v>146</v>
      </c>
      <c r="D130" s="152" t="s">
        <v>137</v>
      </c>
      <c r="E130" s="153" t="s">
        <v>147</v>
      </c>
      <c r="F130" s="154" t="s">
        <v>148</v>
      </c>
      <c r="G130" s="155" t="s">
        <v>140</v>
      </c>
      <c r="H130" s="156">
        <v>6.1</v>
      </c>
      <c r="I130" s="157"/>
      <c r="J130" s="158">
        <f>ROUND(I130*H130,2)</f>
        <v>0</v>
      </c>
      <c r="K130" s="159"/>
      <c r="L130" s="31"/>
      <c r="M130" s="160" t="s">
        <v>1</v>
      </c>
      <c r="N130" s="161" t="s">
        <v>41</v>
      </c>
      <c r="O130" s="56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141</v>
      </c>
      <c r="AT130" s="164" t="s">
        <v>137</v>
      </c>
      <c r="AU130" s="164" t="s">
        <v>86</v>
      </c>
      <c r="AY130" s="14" t="s">
        <v>134</v>
      </c>
      <c r="BE130" s="95">
        <f>IF(N130="základní",J130,0)</f>
        <v>0</v>
      </c>
      <c r="BF130" s="95">
        <f>IF(N130="snížená",J130,0)</f>
        <v>0</v>
      </c>
      <c r="BG130" s="95">
        <f>IF(N130="zákl. přenesená",J130,0)</f>
        <v>0</v>
      </c>
      <c r="BH130" s="95">
        <f>IF(N130="sníž. přenesená",J130,0)</f>
        <v>0</v>
      </c>
      <c r="BI130" s="95">
        <f>IF(N130="nulová",J130,0)</f>
        <v>0</v>
      </c>
      <c r="BJ130" s="14" t="s">
        <v>84</v>
      </c>
      <c r="BK130" s="95">
        <f>ROUND(I130*H130,2)</f>
        <v>0</v>
      </c>
      <c r="BL130" s="14" t="s">
        <v>141</v>
      </c>
      <c r="BM130" s="164" t="s">
        <v>149</v>
      </c>
    </row>
    <row r="131" spans="1:65" s="2" customFormat="1" ht="33" customHeight="1">
      <c r="A131" s="30"/>
      <c r="B131" s="151"/>
      <c r="C131" s="152" t="s">
        <v>141</v>
      </c>
      <c r="D131" s="152" t="s">
        <v>137</v>
      </c>
      <c r="E131" s="153" t="s">
        <v>150</v>
      </c>
      <c r="F131" s="154" t="s">
        <v>151</v>
      </c>
      <c r="G131" s="155" t="s">
        <v>140</v>
      </c>
      <c r="H131" s="156">
        <v>0.24399999999999999</v>
      </c>
      <c r="I131" s="157"/>
      <c r="J131" s="158">
        <f>ROUND(I131*H131,2)</f>
        <v>0</v>
      </c>
      <c r="K131" s="159"/>
      <c r="L131" s="31"/>
      <c r="M131" s="160" t="s">
        <v>1</v>
      </c>
      <c r="N131" s="161" t="s">
        <v>41</v>
      </c>
      <c r="O131" s="56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141</v>
      </c>
      <c r="AT131" s="164" t="s">
        <v>137</v>
      </c>
      <c r="AU131" s="164" t="s">
        <v>86</v>
      </c>
      <c r="AY131" s="14" t="s">
        <v>134</v>
      </c>
      <c r="BE131" s="95">
        <f>IF(N131="základní",J131,0)</f>
        <v>0</v>
      </c>
      <c r="BF131" s="95">
        <f>IF(N131="snížená",J131,0)</f>
        <v>0</v>
      </c>
      <c r="BG131" s="95">
        <f>IF(N131="zákl. přenesená",J131,0)</f>
        <v>0</v>
      </c>
      <c r="BH131" s="95">
        <f>IF(N131="sníž. přenesená",J131,0)</f>
        <v>0</v>
      </c>
      <c r="BI131" s="95">
        <f>IF(N131="nulová",J131,0)</f>
        <v>0</v>
      </c>
      <c r="BJ131" s="14" t="s">
        <v>84</v>
      </c>
      <c r="BK131" s="95">
        <f>ROUND(I131*H131,2)</f>
        <v>0</v>
      </c>
      <c r="BL131" s="14" t="s">
        <v>141</v>
      </c>
      <c r="BM131" s="164" t="s">
        <v>152</v>
      </c>
    </row>
    <row r="132" spans="1:65" s="12" customFormat="1" ht="25.9" customHeight="1">
      <c r="B132" s="138"/>
      <c r="D132" s="139" t="s">
        <v>75</v>
      </c>
      <c r="E132" s="140" t="s">
        <v>153</v>
      </c>
      <c r="F132" s="140" t="s">
        <v>154</v>
      </c>
      <c r="I132" s="141"/>
      <c r="J132" s="142">
        <f>BK132</f>
        <v>0</v>
      </c>
      <c r="L132" s="138"/>
      <c r="M132" s="143"/>
      <c r="N132" s="144"/>
      <c r="O132" s="144"/>
      <c r="P132" s="145">
        <f>P133+P146+P149+P156+P167+P182</f>
        <v>0</v>
      </c>
      <c r="Q132" s="144"/>
      <c r="R132" s="145">
        <f>R133+R146+R149+R156+R167+R182</f>
        <v>0.53010000000000002</v>
      </c>
      <c r="S132" s="144"/>
      <c r="T132" s="146">
        <f>T133+T146+T149+T156+T167+T182</f>
        <v>0.24442000000000003</v>
      </c>
      <c r="AR132" s="139" t="s">
        <v>86</v>
      </c>
      <c r="AT132" s="147" t="s">
        <v>75</v>
      </c>
      <c r="AU132" s="147" t="s">
        <v>76</v>
      </c>
      <c r="AY132" s="139" t="s">
        <v>134</v>
      </c>
      <c r="BK132" s="148">
        <f>BK133+BK146+BK149+BK156+BK167+BK182</f>
        <v>0</v>
      </c>
    </row>
    <row r="133" spans="1:65" s="12" customFormat="1" ht="22.9" customHeight="1">
      <c r="B133" s="138"/>
      <c r="D133" s="139" t="s">
        <v>75</v>
      </c>
      <c r="E133" s="149" t="s">
        <v>155</v>
      </c>
      <c r="F133" s="149" t="s">
        <v>156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SUM(P134:P145)</f>
        <v>0</v>
      </c>
      <c r="Q133" s="144"/>
      <c r="R133" s="145">
        <f>SUM(R134:R145)</f>
        <v>1.2419999999999999E-2</v>
      </c>
      <c r="S133" s="144"/>
      <c r="T133" s="146">
        <f>SUM(T134:T145)</f>
        <v>1.1199999999999999E-3</v>
      </c>
      <c r="AR133" s="139" t="s">
        <v>86</v>
      </c>
      <c r="AT133" s="147" t="s">
        <v>75</v>
      </c>
      <c r="AU133" s="147" t="s">
        <v>84</v>
      </c>
      <c r="AY133" s="139" t="s">
        <v>134</v>
      </c>
      <c r="BK133" s="148">
        <f>SUM(BK134:BK145)</f>
        <v>0</v>
      </c>
    </row>
    <row r="134" spans="1:65" s="2" customFormat="1" ht="16.5" customHeight="1">
      <c r="A134" s="30"/>
      <c r="B134" s="151"/>
      <c r="C134" s="152" t="s">
        <v>157</v>
      </c>
      <c r="D134" s="152" t="s">
        <v>137</v>
      </c>
      <c r="E134" s="153" t="s">
        <v>158</v>
      </c>
      <c r="F134" s="154" t="s">
        <v>159</v>
      </c>
      <c r="G134" s="155" t="s">
        <v>160</v>
      </c>
      <c r="H134" s="156">
        <v>4</v>
      </c>
      <c r="I134" s="157"/>
      <c r="J134" s="158">
        <f t="shared" ref="J134:J145" si="0">ROUND(I134*H134,2)</f>
        <v>0</v>
      </c>
      <c r="K134" s="159"/>
      <c r="L134" s="31"/>
      <c r="M134" s="160" t="s">
        <v>1</v>
      </c>
      <c r="N134" s="161" t="s">
        <v>41</v>
      </c>
      <c r="O134" s="56"/>
      <c r="P134" s="162">
        <f t="shared" ref="P134:P145" si="1">O134*H134</f>
        <v>0</v>
      </c>
      <c r="Q134" s="162">
        <v>0</v>
      </c>
      <c r="R134" s="162">
        <f t="shared" ref="R134:R145" si="2">Q134*H134</f>
        <v>0</v>
      </c>
      <c r="S134" s="162">
        <v>2.7999999999999998E-4</v>
      </c>
      <c r="T134" s="163">
        <f t="shared" ref="T134:T145" si="3">S134*H134</f>
        <v>1.1199999999999999E-3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161</v>
      </c>
      <c r="AT134" s="164" t="s">
        <v>137</v>
      </c>
      <c r="AU134" s="164" t="s">
        <v>86</v>
      </c>
      <c r="AY134" s="14" t="s">
        <v>134</v>
      </c>
      <c r="BE134" s="95">
        <f t="shared" ref="BE134:BE145" si="4">IF(N134="základní",J134,0)</f>
        <v>0</v>
      </c>
      <c r="BF134" s="95">
        <f t="shared" ref="BF134:BF145" si="5">IF(N134="snížená",J134,0)</f>
        <v>0</v>
      </c>
      <c r="BG134" s="95">
        <f t="shared" ref="BG134:BG145" si="6">IF(N134="zákl. přenesená",J134,0)</f>
        <v>0</v>
      </c>
      <c r="BH134" s="95">
        <f t="shared" ref="BH134:BH145" si="7">IF(N134="sníž. přenesená",J134,0)</f>
        <v>0</v>
      </c>
      <c r="BI134" s="95">
        <f t="shared" ref="BI134:BI145" si="8">IF(N134="nulová",J134,0)</f>
        <v>0</v>
      </c>
      <c r="BJ134" s="14" t="s">
        <v>84</v>
      </c>
      <c r="BK134" s="95">
        <f t="shared" ref="BK134:BK145" si="9">ROUND(I134*H134,2)</f>
        <v>0</v>
      </c>
      <c r="BL134" s="14" t="s">
        <v>161</v>
      </c>
      <c r="BM134" s="164" t="s">
        <v>162</v>
      </c>
    </row>
    <row r="135" spans="1:65" s="2" customFormat="1" ht="24.2" customHeight="1">
      <c r="A135" s="30"/>
      <c r="B135" s="151"/>
      <c r="C135" s="152" t="s">
        <v>163</v>
      </c>
      <c r="D135" s="152" t="s">
        <v>137</v>
      </c>
      <c r="E135" s="153" t="s">
        <v>164</v>
      </c>
      <c r="F135" s="154" t="s">
        <v>165</v>
      </c>
      <c r="G135" s="155" t="s">
        <v>160</v>
      </c>
      <c r="H135" s="156">
        <v>8</v>
      </c>
      <c r="I135" s="157"/>
      <c r="J135" s="158">
        <f t="shared" si="0"/>
        <v>0</v>
      </c>
      <c r="K135" s="159"/>
      <c r="L135" s="31"/>
      <c r="M135" s="160" t="s">
        <v>1</v>
      </c>
      <c r="N135" s="161" t="s">
        <v>41</v>
      </c>
      <c r="O135" s="56"/>
      <c r="P135" s="162">
        <f t="shared" si="1"/>
        <v>0</v>
      </c>
      <c r="Q135" s="162">
        <v>9.7999999999999997E-4</v>
      </c>
      <c r="R135" s="162">
        <f t="shared" si="2"/>
        <v>7.8399999999999997E-3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161</v>
      </c>
      <c r="AT135" s="164" t="s">
        <v>137</v>
      </c>
      <c r="AU135" s="164" t="s">
        <v>86</v>
      </c>
      <c r="AY135" s="14" t="s">
        <v>134</v>
      </c>
      <c r="BE135" s="95">
        <f t="shared" si="4"/>
        <v>0</v>
      </c>
      <c r="BF135" s="95">
        <f t="shared" si="5"/>
        <v>0</v>
      </c>
      <c r="BG135" s="95">
        <f t="shared" si="6"/>
        <v>0</v>
      </c>
      <c r="BH135" s="95">
        <f t="shared" si="7"/>
        <v>0</v>
      </c>
      <c r="BI135" s="95">
        <f t="shared" si="8"/>
        <v>0</v>
      </c>
      <c r="BJ135" s="14" t="s">
        <v>84</v>
      </c>
      <c r="BK135" s="95">
        <f t="shared" si="9"/>
        <v>0</v>
      </c>
      <c r="BL135" s="14" t="s">
        <v>161</v>
      </c>
      <c r="BM135" s="164" t="s">
        <v>166</v>
      </c>
    </row>
    <row r="136" spans="1:65" s="2" customFormat="1" ht="37.9" customHeight="1">
      <c r="A136" s="30"/>
      <c r="B136" s="151"/>
      <c r="C136" s="152" t="s">
        <v>167</v>
      </c>
      <c r="D136" s="152" t="s">
        <v>137</v>
      </c>
      <c r="E136" s="153" t="s">
        <v>168</v>
      </c>
      <c r="F136" s="154" t="s">
        <v>169</v>
      </c>
      <c r="G136" s="155" t="s">
        <v>160</v>
      </c>
      <c r="H136" s="156">
        <v>4</v>
      </c>
      <c r="I136" s="157"/>
      <c r="J136" s="158">
        <f t="shared" si="0"/>
        <v>0</v>
      </c>
      <c r="K136" s="159"/>
      <c r="L136" s="31"/>
      <c r="M136" s="160" t="s">
        <v>1</v>
      </c>
      <c r="N136" s="161" t="s">
        <v>41</v>
      </c>
      <c r="O136" s="56"/>
      <c r="P136" s="162">
        <f t="shared" si="1"/>
        <v>0</v>
      </c>
      <c r="Q136" s="162">
        <v>6.9999999999999994E-5</v>
      </c>
      <c r="R136" s="162">
        <f t="shared" si="2"/>
        <v>2.7999999999999998E-4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161</v>
      </c>
      <c r="AT136" s="164" t="s">
        <v>137</v>
      </c>
      <c r="AU136" s="164" t="s">
        <v>86</v>
      </c>
      <c r="AY136" s="14" t="s">
        <v>134</v>
      </c>
      <c r="BE136" s="95">
        <f t="shared" si="4"/>
        <v>0</v>
      </c>
      <c r="BF136" s="95">
        <f t="shared" si="5"/>
        <v>0</v>
      </c>
      <c r="BG136" s="95">
        <f t="shared" si="6"/>
        <v>0</v>
      </c>
      <c r="BH136" s="95">
        <f t="shared" si="7"/>
        <v>0</v>
      </c>
      <c r="BI136" s="95">
        <f t="shared" si="8"/>
        <v>0</v>
      </c>
      <c r="BJ136" s="14" t="s">
        <v>84</v>
      </c>
      <c r="BK136" s="95">
        <f t="shared" si="9"/>
        <v>0</v>
      </c>
      <c r="BL136" s="14" t="s">
        <v>161</v>
      </c>
      <c r="BM136" s="164" t="s">
        <v>170</v>
      </c>
    </row>
    <row r="137" spans="1:65" s="2" customFormat="1" ht="37.9" customHeight="1">
      <c r="A137" s="30"/>
      <c r="B137" s="151"/>
      <c r="C137" s="152" t="s">
        <v>171</v>
      </c>
      <c r="D137" s="152" t="s">
        <v>137</v>
      </c>
      <c r="E137" s="153" t="s">
        <v>172</v>
      </c>
      <c r="F137" s="154" t="s">
        <v>173</v>
      </c>
      <c r="G137" s="155" t="s">
        <v>160</v>
      </c>
      <c r="H137" s="156">
        <v>4</v>
      </c>
      <c r="I137" s="157"/>
      <c r="J137" s="158">
        <f t="shared" si="0"/>
        <v>0</v>
      </c>
      <c r="K137" s="159"/>
      <c r="L137" s="31"/>
      <c r="M137" s="160" t="s">
        <v>1</v>
      </c>
      <c r="N137" s="161" t="s">
        <v>41</v>
      </c>
      <c r="O137" s="56"/>
      <c r="P137" s="162">
        <f t="shared" si="1"/>
        <v>0</v>
      </c>
      <c r="Q137" s="162">
        <v>9.0000000000000006E-5</v>
      </c>
      <c r="R137" s="162">
        <f t="shared" si="2"/>
        <v>3.6000000000000002E-4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161</v>
      </c>
      <c r="AT137" s="164" t="s">
        <v>137</v>
      </c>
      <c r="AU137" s="164" t="s">
        <v>86</v>
      </c>
      <c r="AY137" s="14" t="s">
        <v>134</v>
      </c>
      <c r="BE137" s="95">
        <f t="shared" si="4"/>
        <v>0</v>
      </c>
      <c r="BF137" s="95">
        <f t="shared" si="5"/>
        <v>0</v>
      </c>
      <c r="BG137" s="95">
        <f t="shared" si="6"/>
        <v>0</v>
      </c>
      <c r="BH137" s="95">
        <f t="shared" si="7"/>
        <v>0</v>
      </c>
      <c r="BI137" s="95">
        <f t="shared" si="8"/>
        <v>0</v>
      </c>
      <c r="BJ137" s="14" t="s">
        <v>84</v>
      </c>
      <c r="BK137" s="95">
        <f t="shared" si="9"/>
        <v>0</v>
      </c>
      <c r="BL137" s="14" t="s">
        <v>161</v>
      </c>
      <c r="BM137" s="164" t="s">
        <v>174</v>
      </c>
    </row>
    <row r="138" spans="1:65" s="2" customFormat="1" ht="24.2" customHeight="1">
      <c r="A138" s="30"/>
      <c r="B138" s="151"/>
      <c r="C138" s="152" t="s">
        <v>175</v>
      </c>
      <c r="D138" s="152" t="s">
        <v>137</v>
      </c>
      <c r="E138" s="153" t="s">
        <v>176</v>
      </c>
      <c r="F138" s="154" t="s">
        <v>177</v>
      </c>
      <c r="G138" s="155" t="s">
        <v>178</v>
      </c>
      <c r="H138" s="156">
        <v>2</v>
      </c>
      <c r="I138" s="157"/>
      <c r="J138" s="158">
        <f t="shared" si="0"/>
        <v>0</v>
      </c>
      <c r="K138" s="159"/>
      <c r="L138" s="31"/>
      <c r="M138" s="160" t="s">
        <v>1</v>
      </c>
      <c r="N138" s="161" t="s">
        <v>41</v>
      </c>
      <c r="O138" s="56"/>
      <c r="P138" s="162">
        <f t="shared" si="1"/>
        <v>0</v>
      </c>
      <c r="Q138" s="162">
        <v>1.7000000000000001E-4</v>
      </c>
      <c r="R138" s="162">
        <f t="shared" si="2"/>
        <v>3.4000000000000002E-4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161</v>
      </c>
      <c r="AT138" s="164" t="s">
        <v>137</v>
      </c>
      <c r="AU138" s="164" t="s">
        <v>86</v>
      </c>
      <c r="AY138" s="14" t="s">
        <v>134</v>
      </c>
      <c r="BE138" s="95">
        <f t="shared" si="4"/>
        <v>0</v>
      </c>
      <c r="BF138" s="95">
        <f t="shared" si="5"/>
        <v>0</v>
      </c>
      <c r="BG138" s="95">
        <f t="shared" si="6"/>
        <v>0</v>
      </c>
      <c r="BH138" s="95">
        <f t="shared" si="7"/>
        <v>0</v>
      </c>
      <c r="BI138" s="95">
        <f t="shared" si="8"/>
        <v>0</v>
      </c>
      <c r="BJ138" s="14" t="s">
        <v>84</v>
      </c>
      <c r="BK138" s="95">
        <f t="shared" si="9"/>
        <v>0</v>
      </c>
      <c r="BL138" s="14" t="s">
        <v>161</v>
      </c>
      <c r="BM138" s="164" t="s">
        <v>179</v>
      </c>
    </row>
    <row r="139" spans="1:65" s="2" customFormat="1" ht="16.5" customHeight="1">
      <c r="A139" s="30"/>
      <c r="B139" s="151"/>
      <c r="C139" s="152" t="s">
        <v>180</v>
      </c>
      <c r="D139" s="152" t="s">
        <v>137</v>
      </c>
      <c r="E139" s="153" t="s">
        <v>181</v>
      </c>
      <c r="F139" s="154" t="s">
        <v>182</v>
      </c>
      <c r="G139" s="155" t="s">
        <v>178</v>
      </c>
      <c r="H139" s="156">
        <v>2</v>
      </c>
      <c r="I139" s="157"/>
      <c r="J139" s="158">
        <f t="shared" si="0"/>
        <v>0</v>
      </c>
      <c r="K139" s="159"/>
      <c r="L139" s="31"/>
      <c r="M139" s="160" t="s">
        <v>1</v>
      </c>
      <c r="N139" s="161" t="s">
        <v>41</v>
      </c>
      <c r="O139" s="56"/>
      <c r="P139" s="162">
        <f t="shared" si="1"/>
        <v>0</v>
      </c>
      <c r="Q139" s="162">
        <v>4.0999999999999999E-4</v>
      </c>
      <c r="R139" s="162">
        <f t="shared" si="2"/>
        <v>8.1999999999999998E-4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161</v>
      </c>
      <c r="AT139" s="164" t="s">
        <v>137</v>
      </c>
      <c r="AU139" s="164" t="s">
        <v>86</v>
      </c>
      <c r="AY139" s="14" t="s">
        <v>134</v>
      </c>
      <c r="BE139" s="95">
        <f t="shared" si="4"/>
        <v>0</v>
      </c>
      <c r="BF139" s="95">
        <f t="shared" si="5"/>
        <v>0</v>
      </c>
      <c r="BG139" s="95">
        <f t="shared" si="6"/>
        <v>0</v>
      </c>
      <c r="BH139" s="95">
        <f t="shared" si="7"/>
        <v>0</v>
      </c>
      <c r="BI139" s="95">
        <f t="shared" si="8"/>
        <v>0</v>
      </c>
      <c r="BJ139" s="14" t="s">
        <v>84</v>
      </c>
      <c r="BK139" s="95">
        <f t="shared" si="9"/>
        <v>0</v>
      </c>
      <c r="BL139" s="14" t="s">
        <v>161</v>
      </c>
      <c r="BM139" s="164" t="s">
        <v>183</v>
      </c>
    </row>
    <row r="140" spans="1:65" s="2" customFormat="1" ht="21.75" customHeight="1">
      <c r="A140" s="30"/>
      <c r="B140" s="151"/>
      <c r="C140" s="152" t="s">
        <v>184</v>
      </c>
      <c r="D140" s="152" t="s">
        <v>137</v>
      </c>
      <c r="E140" s="153" t="s">
        <v>185</v>
      </c>
      <c r="F140" s="154" t="s">
        <v>186</v>
      </c>
      <c r="G140" s="155" t="s">
        <v>178</v>
      </c>
      <c r="H140" s="156">
        <v>4</v>
      </c>
      <c r="I140" s="157"/>
      <c r="J140" s="158">
        <f t="shared" si="0"/>
        <v>0</v>
      </c>
      <c r="K140" s="159"/>
      <c r="L140" s="31"/>
      <c r="M140" s="160" t="s">
        <v>1</v>
      </c>
      <c r="N140" s="161" t="s">
        <v>41</v>
      </c>
      <c r="O140" s="56"/>
      <c r="P140" s="162">
        <f t="shared" si="1"/>
        <v>0</v>
      </c>
      <c r="Q140" s="162">
        <v>3.4000000000000002E-4</v>
      </c>
      <c r="R140" s="162">
        <f t="shared" si="2"/>
        <v>1.3600000000000001E-3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161</v>
      </c>
      <c r="AT140" s="164" t="s">
        <v>137</v>
      </c>
      <c r="AU140" s="164" t="s">
        <v>86</v>
      </c>
      <c r="AY140" s="14" t="s">
        <v>134</v>
      </c>
      <c r="BE140" s="95">
        <f t="shared" si="4"/>
        <v>0</v>
      </c>
      <c r="BF140" s="95">
        <f t="shared" si="5"/>
        <v>0</v>
      </c>
      <c r="BG140" s="95">
        <f t="shared" si="6"/>
        <v>0</v>
      </c>
      <c r="BH140" s="95">
        <f t="shared" si="7"/>
        <v>0</v>
      </c>
      <c r="BI140" s="95">
        <f t="shared" si="8"/>
        <v>0</v>
      </c>
      <c r="BJ140" s="14" t="s">
        <v>84</v>
      </c>
      <c r="BK140" s="95">
        <f t="shared" si="9"/>
        <v>0</v>
      </c>
      <c r="BL140" s="14" t="s">
        <v>161</v>
      </c>
      <c r="BM140" s="164" t="s">
        <v>187</v>
      </c>
    </row>
    <row r="141" spans="1:65" s="2" customFormat="1" ht="24.2" customHeight="1">
      <c r="A141" s="30"/>
      <c r="B141" s="151"/>
      <c r="C141" s="152" t="s">
        <v>8</v>
      </c>
      <c r="D141" s="152" t="s">
        <v>137</v>
      </c>
      <c r="E141" s="153" t="s">
        <v>188</v>
      </c>
      <c r="F141" s="154" t="s">
        <v>189</v>
      </c>
      <c r="G141" s="155" t="s">
        <v>178</v>
      </c>
      <c r="H141" s="156">
        <v>2</v>
      </c>
      <c r="I141" s="157"/>
      <c r="J141" s="158">
        <f t="shared" si="0"/>
        <v>0</v>
      </c>
      <c r="K141" s="159"/>
      <c r="L141" s="31"/>
      <c r="M141" s="160" t="s">
        <v>1</v>
      </c>
      <c r="N141" s="161" t="s">
        <v>41</v>
      </c>
      <c r="O141" s="56"/>
      <c r="P141" s="162">
        <f t="shared" si="1"/>
        <v>0</v>
      </c>
      <c r="Q141" s="162">
        <v>2.7E-4</v>
      </c>
      <c r="R141" s="162">
        <f t="shared" si="2"/>
        <v>5.4000000000000001E-4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161</v>
      </c>
      <c r="AT141" s="164" t="s">
        <v>137</v>
      </c>
      <c r="AU141" s="164" t="s">
        <v>86</v>
      </c>
      <c r="AY141" s="14" t="s">
        <v>134</v>
      </c>
      <c r="BE141" s="95">
        <f t="shared" si="4"/>
        <v>0</v>
      </c>
      <c r="BF141" s="95">
        <f t="shared" si="5"/>
        <v>0</v>
      </c>
      <c r="BG141" s="95">
        <f t="shared" si="6"/>
        <v>0</v>
      </c>
      <c r="BH141" s="95">
        <f t="shared" si="7"/>
        <v>0</v>
      </c>
      <c r="BI141" s="95">
        <f t="shared" si="8"/>
        <v>0</v>
      </c>
      <c r="BJ141" s="14" t="s">
        <v>84</v>
      </c>
      <c r="BK141" s="95">
        <f t="shared" si="9"/>
        <v>0</v>
      </c>
      <c r="BL141" s="14" t="s">
        <v>161</v>
      </c>
      <c r="BM141" s="164" t="s">
        <v>190</v>
      </c>
    </row>
    <row r="142" spans="1:65" s="2" customFormat="1" ht="24.2" customHeight="1">
      <c r="A142" s="30"/>
      <c r="B142" s="151"/>
      <c r="C142" s="152" t="s">
        <v>191</v>
      </c>
      <c r="D142" s="152" t="s">
        <v>137</v>
      </c>
      <c r="E142" s="153" t="s">
        <v>192</v>
      </c>
      <c r="F142" s="154" t="s">
        <v>193</v>
      </c>
      <c r="G142" s="155" t="s">
        <v>178</v>
      </c>
      <c r="H142" s="156">
        <v>2</v>
      </c>
      <c r="I142" s="157"/>
      <c r="J142" s="158">
        <f t="shared" si="0"/>
        <v>0</v>
      </c>
      <c r="K142" s="159"/>
      <c r="L142" s="31"/>
      <c r="M142" s="160" t="s">
        <v>1</v>
      </c>
      <c r="N142" s="161" t="s">
        <v>41</v>
      </c>
      <c r="O142" s="56"/>
      <c r="P142" s="162">
        <f t="shared" si="1"/>
        <v>0</v>
      </c>
      <c r="Q142" s="162">
        <v>2.2000000000000001E-4</v>
      </c>
      <c r="R142" s="162">
        <f t="shared" si="2"/>
        <v>4.4000000000000002E-4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161</v>
      </c>
      <c r="AT142" s="164" t="s">
        <v>137</v>
      </c>
      <c r="AU142" s="164" t="s">
        <v>86</v>
      </c>
      <c r="AY142" s="14" t="s">
        <v>134</v>
      </c>
      <c r="BE142" s="95">
        <f t="shared" si="4"/>
        <v>0</v>
      </c>
      <c r="BF142" s="95">
        <f t="shared" si="5"/>
        <v>0</v>
      </c>
      <c r="BG142" s="95">
        <f t="shared" si="6"/>
        <v>0</v>
      </c>
      <c r="BH142" s="95">
        <f t="shared" si="7"/>
        <v>0</v>
      </c>
      <c r="BI142" s="95">
        <f t="shared" si="8"/>
        <v>0</v>
      </c>
      <c r="BJ142" s="14" t="s">
        <v>84</v>
      </c>
      <c r="BK142" s="95">
        <f t="shared" si="9"/>
        <v>0</v>
      </c>
      <c r="BL142" s="14" t="s">
        <v>161</v>
      </c>
      <c r="BM142" s="164" t="s">
        <v>194</v>
      </c>
    </row>
    <row r="143" spans="1:65" s="2" customFormat="1" ht="16.5" customHeight="1">
      <c r="A143" s="30"/>
      <c r="B143" s="151"/>
      <c r="C143" s="152" t="s">
        <v>195</v>
      </c>
      <c r="D143" s="152" t="s">
        <v>137</v>
      </c>
      <c r="E143" s="153" t="s">
        <v>196</v>
      </c>
      <c r="F143" s="154" t="s">
        <v>197</v>
      </c>
      <c r="G143" s="155" t="s">
        <v>198</v>
      </c>
      <c r="H143" s="156">
        <v>1</v>
      </c>
      <c r="I143" s="157"/>
      <c r="J143" s="158">
        <f t="shared" si="0"/>
        <v>0</v>
      </c>
      <c r="K143" s="159"/>
      <c r="L143" s="31"/>
      <c r="M143" s="160" t="s">
        <v>1</v>
      </c>
      <c r="N143" s="161" t="s">
        <v>41</v>
      </c>
      <c r="O143" s="56"/>
      <c r="P143" s="162">
        <f t="shared" si="1"/>
        <v>0</v>
      </c>
      <c r="Q143" s="162">
        <v>2.2000000000000001E-4</v>
      </c>
      <c r="R143" s="162">
        <f t="shared" si="2"/>
        <v>2.2000000000000001E-4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161</v>
      </c>
      <c r="AT143" s="164" t="s">
        <v>137</v>
      </c>
      <c r="AU143" s="164" t="s">
        <v>86</v>
      </c>
      <c r="AY143" s="14" t="s">
        <v>134</v>
      </c>
      <c r="BE143" s="95">
        <f t="shared" si="4"/>
        <v>0</v>
      </c>
      <c r="BF143" s="95">
        <f t="shared" si="5"/>
        <v>0</v>
      </c>
      <c r="BG143" s="95">
        <f t="shared" si="6"/>
        <v>0</v>
      </c>
      <c r="BH143" s="95">
        <f t="shared" si="7"/>
        <v>0</v>
      </c>
      <c r="BI143" s="95">
        <f t="shared" si="8"/>
        <v>0</v>
      </c>
      <c r="BJ143" s="14" t="s">
        <v>84</v>
      </c>
      <c r="BK143" s="95">
        <f t="shared" si="9"/>
        <v>0</v>
      </c>
      <c r="BL143" s="14" t="s">
        <v>161</v>
      </c>
      <c r="BM143" s="164" t="s">
        <v>199</v>
      </c>
    </row>
    <row r="144" spans="1:65" s="2" customFormat="1" ht="24.2" customHeight="1">
      <c r="A144" s="30"/>
      <c r="B144" s="151"/>
      <c r="C144" s="152" t="s">
        <v>200</v>
      </c>
      <c r="D144" s="152" t="s">
        <v>137</v>
      </c>
      <c r="E144" s="153" t="s">
        <v>201</v>
      </c>
      <c r="F144" s="154" t="s">
        <v>202</v>
      </c>
      <c r="G144" s="155" t="s">
        <v>198</v>
      </c>
      <c r="H144" s="156">
        <v>1</v>
      </c>
      <c r="I144" s="157"/>
      <c r="J144" s="158">
        <f t="shared" si="0"/>
        <v>0</v>
      </c>
      <c r="K144" s="159"/>
      <c r="L144" s="31"/>
      <c r="M144" s="160" t="s">
        <v>1</v>
      </c>
      <c r="N144" s="161" t="s">
        <v>41</v>
      </c>
      <c r="O144" s="56"/>
      <c r="P144" s="162">
        <f t="shared" si="1"/>
        <v>0</v>
      </c>
      <c r="Q144" s="162">
        <v>2.2000000000000001E-4</v>
      </c>
      <c r="R144" s="162">
        <f t="shared" si="2"/>
        <v>2.2000000000000001E-4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161</v>
      </c>
      <c r="AT144" s="164" t="s">
        <v>137</v>
      </c>
      <c r="AU144" s="164" t="s">
        <v>86</v>
      </c>
      <c r="AY144" s="14" t="s">
        <v>134</v>
      </c>
      <c r="BE144" s="95">
        <f t="shared" si="4"/>
        <v>0</v>
      </c>
      <c r="BF144" s="95">
        <f t="shared" si="5"/>
        <v>0</v>
      </c>
      <c r="BG144" s="95">
        <f t="shared" si="6"/>
        <v>0</v>
      </c>
      <c r="BH144" s="95">
        <f t="shared" si="7"/>
        <v>0</v>
      </c>
      <c r="BI144" s="95">
        <f t="shared" si="8"/>
        <v>0</v>
      </c>
      <c r="BJ144" s="14" t="s">
        <v>84</v>
      </c>
      <c r="BK144" s="95">
        <f t="shared" si="9"/>
        <v>0</v>
      </c>
      <c r="BL144" s="14" t="s">
        <v>161</v>
      </c>
      <c r="BM144" s="164" t="s">
        <v>203</v>
      </c>
    </row>
    <row r="145" spans="1:65" s="2" customFormat="1" ht="24.2" customHeight="1">
      <c r="A145" s="30"/>
      <c r="B145" s="151"/>
      <c r="C145" s="152" t="s">
        <v>161</v>
      </c>
      <c r="D145" s="152" t="s">
        <v>137</v>
      </c>
      <c r="E145" s="153" t="s">
        <v>204</v>
      </c>
      <c r="F145" s="154" t="s">
        <v>205</v>
      </c>
      <c r="G145" s="155" t="s">
        <v>140</v>
      </c>
      <c r="H145" s="156">
        <v>1.2E-2</v>
      </c>
      <c r="I145" s="157"/>
      <c r="J145" s="158">
        <f t="shared" si="0"/>
        <v>0</v>
      </c>
      <c r="K145" s="159"/>
      <c r="L145" s="31"/>
      <c r="M145" s="160" t="s">
        <v>1</v>
      </c>
      <c r="N145" s="161" t="s">
        <v>41</v>
      </c>
      <c r="O145" s="56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161</v>
      </c>
      <c r="AT145" s="164" t="s">
        <v>137</v>
      </c>
      <c r="AU145" s="164" t="s">
        <v>86</v>
      </c>
      <c r="AY145" s="14" t="s">
        <v>134</v>
      </c>
      <c r="BE145" s="95">
        <f t="shared" si="4"/>
        <v>0</v>
      </c>
      <c r="BF145" s="95">
        <f t="shared" si="5"/>
        <v>0</v>
      </c>
      <c r="BG145" s="95">
        <f t="shared" si="6"/>
        <v>0</v>
      </c>
      <c r="BH145" s="95">
        <f t="shared" si="7"/>
        <v>0</v>
      </c>
      <c r="BI145" s="95">
        <f t="shared" si="8"/>
        <v>0</v>
      </c>
      <c r="BJ145" s="14" t="s">
        <v>84</v>
      </c>
      <c r="BK145" s="95">
        <f t="shared" si="9"/>
        <v>0</v>
      </c>
      <c r="BL145" s="14" t="s">
        <v>161</v>
      </c>
      <c r="BM145" s="164" t="s">
        <v>206</v>
      </c>
    </row>
    <row r="146" spans="1:65" s="12" customFormat="1" ht="22.9" customHeight="1">
      <c r="B146" s="138"/>
      <c r="D146" s="139" t="s">
        <v>75</v>
      </c>
      <c r="E146" s="149" t="s">
        <v>207</v>
      </c>
      <c r="F146" s="149" t="s">
        <v>208</v>
      </c>
      <c r="I146" s="141"/>
      <c r="J146" s="150">
        <f>BK146</f>
        <v>0</v>
      </c>
      <c r="L146" s="138"/>
      <c r="M146" s="143"/>
      <c r="N146" s="144"/>
      <c r="O146" s="144"/>
      <c r="P146" s="145">
        <f>SUM(P147:P148)</f>
        <v>0</v>
      </c>
      <c r="Q146" s="144"/>
      <c r="R146" s="145">
        <f>SUM(R147:R148)</f>
        <v>7.1599999999999997E-3</v>
      </c>
      <c r="S146" s="144"/>
      <c r="T146" s="146">
        <f>SUM(T147:T148)</f>
        <v>0</v>
      </c>
      <c r="AR146" s="139" t="s">
        <v>86</v>
      </c>
      <c r="AT146" s="147" t="s">
        <v>75</v>
      </c>
      <c r="AU146" s="147" t="s">
        <v>84</v>
      </c>
      <c r="AY146" s="139" t="s">
        <v>134</v>
      </c>
      <c r="BK146" s="148">
        <f>SUM(BK147:BK148)</f>
        <v>0</v>
      </c>
    </row>
    <row r="147" spans="1:65" s="2" customFormat="1" ht="37.9" customHeight="1">
      <c r="A147" s="30"/>
      <c r="B147" s="151"/>
      <c r="C147" s="152" t="s">
        <v>209</v>
      </c>
      <c r="D147" s="152" t="s">
        <v>137</v>
      </c>
      <c r="E147" s="153" t="s">
        <v>210</v>
      </c>
      <c r="F147" s="154" t="s">
        <v>211</v>
      </c>
      <c r="G147" s="155" t="s">
        <v>212</v>
      </c>
      <c r="H147" s="156">
        <v>2</v>
      </c>
      <c r="I147" s="157"/>
      <c r="J147" s="158">
        <f>ROUND(I147*H147,2)</f>
        <v>0</v>
      </c>
      <c r="K147" s="159"/>
      <c r="L147" s="31"/>
      <c r="M147" s="160" t="s">
        <v>1</v>
      </c>
      <c r="N147" s="161" t="s">
        <v>41</v>
      </c>
      <c r="O147" s="56"/>
      <c r="P147" s="162">
        <f>O147*H147</f>
        <v>0</v>
      </c>
      <c r="Q147" s="162">
        <v>3.5799999999999998E-3</v>
      </c>
      <c r="R147" s="162">
        <f>Q147*H147</f>
        <v>7.1599999999999997E-3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161</v>
      </c>
      <c r="AT147" s="164" t="s">
        <v>137</v>
      </c>
      <c r="AU147" s="164" t="s">
        <v>86</v>
      </c>
      <c r="AY147" s="14" t="s">
        <v>134</v>
      </c>
      <c r="BE147" s="95">
        <f>IF(N147="základní",J147,0)</f>
        <v>0</v>
      </c>
      <c r="BF147" s="95">
        <f>IF(N147="snížená",J147,0)</f>
        <v>0</v>
      </c>
      <c r="BG147" s="95">
        <f>IF(N147="zákl. přenesená",J147,0)</f>
        <v>0</v>
      </c>
      <c r="BH147" s="95">
        <f>IF(N147="sníž. přenesená",J147,0)</f>
        <v>0</v>
      </c>
      <c r="BI147" s="95">
        <f>IF(N147="nulová",J147,0)</f>
        <v>0</v>
      </c>
      <c r="BJ147" s="14" t="s">
        <v>84</v>
      </c>
      <c r="BK147" s="95">
        <f>ROUND(I147*H147,2)</f>
        <v>0</v>
      </c>
      <c r="BL147" s="14" t="s">
        <v>161</v>
      </c>
      <c r="BM147" s="164" t="s">
        <v>213</v>
      </c>
    </row>
    <row r="148" spans="1:65" s="2" customFormat="1" ht="24.2" customHeight="1">
      <c r="A148" s="30"/>
      <c r="B148" s="151"/>
      <c r="C148" s="152" t="s">
        <v>214</v>
      </c>
      <c r="D148" s="152" t="s">
        <v>137</v>
      </c>
      <c r="E148" s="153" t="s">
        <v>215</v>
      </c>
      <c r="F148" s="154" t="s">
        <v>216</v>
      </c>
      <c r="G148" s="155" t="s">
        <v>140</v>
      </c>
      <c r="H148" s="156">
        <v>7.0000000000000001E-3</v>
      </c>
      <c r="I148" s="157"/>
      <c r="J148" s="158">
        <f>ROUND(I148*H148,2)</f>
        <v>0</v>
      </c>
      <c r="K148" s="159"/>
      <c r="L148" s="31"/>
      <c r="M148" s="160" t="s">
        <v>1</v>
      </c>
      <c r="N148" s="161" t="s">
        <v>41</v>
      </c>
      <c r="O148" s="56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161</v>
      </c>
      <c r="AT148" s="164" t="s">
        <v>137</v>
      </c>
      <c r="AU148" s="164" t="s">
        <v>86</v>
      </c>
      <c r="AY148" s="14" t="s">
        <v>134</v>
      </c>
      <c r="BE148" s="95">
        <f>IF(N148="základní",J148,0)</f>
        <v>0</v>
      </c>
      <c r="BF148" s="95">
        <f>IF(N148="snížená",J148,0)</f>
        <v>0</v>
      </c>
      <c r="BG148" s="95">
        <f>IF(N148="zákl. přenesená",J148,0)</f>
        <v>0</v>
      </c>
      <c r="BH148" s="95">
        <f>IF(N148="sníž. přenesená",J148,0)</f>
        <v>0</v>
      </c>
      <c r="BI148" s="95">
        <f>IF(N148="nulová",J148,0)</f>
        <v>0</v>
      </c>
      <c r="BJ148" s="14" t="s">
        <v>84</v>
      </c>
      <c r="BK148" s="95">
        <f>ROUND(I148*H148,2)</f>
        <v>0</v>
      </c>
      <c r="BL148" s="14" t="s">
        <v>161</v>
      </c>
      <c r="BM148" s="164" t="s">
        <v>217</v>
      </c>
    </row>
    <row r="149" spans="1:65" s="12" customFormat="1" ht="22.9" customHeight="1">
      <c r="B149" s="138"/>
      <c r="D149" s="139" t="s">
        <v>75</v>
      </c>
      <c r="E149" s="149" t="s">
        <v>218</v>
      </c>
      <c r="F149" s="149" t="s">
        <v>219</v>
      </c>
      <c r="I149" s="141"/>
      <c r="J149" s="150">
        <f>BK149</f>
        <v>0</v>
      </c>
      <c r="L149" s="138"/>
      <c r="M149" s="143"/>
      <c r="N149" s="144"/>
      <c r="O149" s="144"/>
      <c r="P149" s="145">
        <f>SUM(P150:P155)</f>
        <v>0</v>
      </c>
      <c r="Q149" s="144"/>
      <c r="R149" s="145">
        <f>SUM(R150:R155)</f>
        <v>0.21246000000000001</v>
      </c>
      <c r="S149" s="144"/>
      <c r="T149" s="146">
        <f>SUM(T150:T155)</f>
        <v>0.23880000000000001</v>
      </c>
      <c r="AR149" s="139" t="s">
        <v>86</v>
      </c>
      <c r="AT149" s="147" t="s">
        <v>75</v>
      </c>
      <c r="AU149" s="147" t="s">
        <v>84</v>
      </c>
      <c r="AY149" s="139" t="s">
        <v>134</v>
      </c>
      <c r="BK149" s="148">
        <f>SUM(BK150:BK155)</f>
        <v>0</v>
      </c>
    </row>
    <row r="150" spans="1:65" s="2" customFormat="1" ht="16.5" customHeight="1">
      <c r="A150" s="30"/>
      <c r="B150" s="151"/>
      <c r="C150" s="152" t="s">
        <v>220</v>
      </c>
      <c r="D150" s="152" t="s">
        <v>137</v>
      </c>
      <c r="E150" s="153" t="s">
        <v>221</v>
      </c>
      <c r="F150" s="154" t="s">
        <v>222</v>
      </c>
      <c r="G150" s="155" t="s">
        <v>212</v>
      </c>
      <c r="H150" s="156">
        <v>2</v>
      </c>
      <c r="I150" s="157"/>
      <c r="J150" s="158">
        <f t="shared" ref="J150:J155" si="10">ROUND(I150*H150,2)</f>
        <v>0</v>
      </c>
      <c r="K150" s="159"/>
      <c r="L150" s="31"/>
      <c r="M150" s="160" t="s">
        <v>1</v>
      </c>
      <c r="N150" s="161" t="s">
        <v>41</v>
      </c>
      <c r="O150" s="56"/>
      <c r="P150" s="162">
        <f t="shared" ref="P150:P155" si="11">O150*H150</f>
        <v>0</v>
      </c>
      <c r="Q150" s="162">
        <v>6.0000000000000002E-5</v>
      </c>
      <c r="R150" s="162">
        <f t="shared" ref="R150:R155" si="12">Q150*H150</f>
        <v>1.2E-4</v>
      </c>
      <c r="S150" s="162">
        <v>2.7E-2</v>
      </c>
      <c r="T150" s="163">
        <f t="shared" ref="T150:T155" si="13">S150*H150</f>
        <v>5.3999999999999999E-2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161</v>
      </c>
      <c r="AT150" s="164" t="s">
        <v>137</v>
      </c>
      <c r="AU150" s="164" t="s">
        <v>86</v>
      </c>
      <c r="AY150" s="14" t="s">
        <v>134</v>
      </c>
      <c r="BE150" s="95">
        <f t="shared" ref="BE150:BE155" si="14">IF(N150="základní",J150,0)</f>
        <v>0</v>
      </c>
      <c r="BF150" s="95">
        <f t="shared" ref="BF150:BF155" si="15">IF(N150="snížená",J150,0)</f>
        <v>0</v>
      </c>
      <c r="BG150" s="95">
        <f t="shared" ref="BG150:BG155" si="16">IF(N150="zákl. přenesená",J150,0)</f>
        <v>0</v>
      </c>
      <c r="BH150" s="95">
        <f t="shared" ref="BH150:BH155" si="17">IF(N150="sníž. přenesená",J150,0)</f>
        <v>0</v>
      </c>
      <c r="BI150" s="95">
        <f t="shared" ref="BI150:BI155" si="18">IF(N150="nulová",J150,0)</f>
        <v>0</v>
      </c>
      <c r="BJ150" s="14" t="s">
        <v>84</v>
      </c>
      <c r="BK150" s="95">
        <f t="shared" ref="BK150:BK155" si="19">ROUND(I150*H150,2)</f>
        <v>0</v>
      </c>
      <c r="BL150" s="14" t="s">
        <v>161</v>
      </c>
      <c r="BM150" s="164" t="s">
        <v>223</v>
      </c>
    </row>
    <row r="151" spans="1:65" s="2" customFormat="1" ht="24.2" customHeight="1">
      <c r="A151" s="30"/>
      <c r="B151" s="151"/>
      <c r="C151" s="152" t="s">
        <v>224</v>
      </c>
      <c r="D151" s="152" t="s">
        <v>137</v>
      </c>
      <c r="E151" s="153" t="s">
        <v>225</v>
      </c>
      <c r="F151" s="154" t="s">
        <v>226</v>
      </c>
      <c r="G151" s="155" t="s">
        <v>178</v>
      </c>
      <c r="H151" s="156">
        <v>2</v>
      </c>
      <c r="I151" s="157"/>
      <c r="J151" s="158">
        <f t="shared" si="10"/>
        <v>0</v>
      </c>
      <c r="K151" s="159"/>
      <c r="L151" s="31"/>
      <c r="M151" s="160" t="s">
        <v>1</v>
      </c>
      <c r="N151" s="161" t="s">
        <v>41</v>
      </c>
      <c r="O151" s="56"/>
      <c r="P151" s="162">
        <f t="shared" si="11"/>
        <v>0</v>
      </c>
      <c r="Q151" s="162">
        <v>0</v>
      </c>
      <c r="R151" s="162">
        <f t="shared" si="12"/>
        <v>0</v>
      </c>
      <c r="S151" s="162">
        <v>2.2200000000000001E-2</v>
      </c>
      <c r="T151" s="163">
        <f t="shared" si="13"/>
        <v>4.4400000000000002E-2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161</v>
      </c>
      <c r="AT151" s="164" t="s">
        <v>137</v>
      </c>
      <c r="AU151" s="164" t="s">
        <v>86</v>
      </c>
      <c r="AY151" s="14" t="s">
        <v>134</v>
      </c>
      <c r="BE151" s="95">
        <f t="shared" si="14"/>
        <v>0</v>
      </c>
      <c r="BF151" s="95">
        <f t="shared" si="15"/>
        <v>0</v>
      </c>
      <c r="BG151" s="95">
        <f t="shared" si="16"/>
        <v>0</v>
      </c>
      <c r="BH151" s="95">
        <f t="shared" si="17"/>
        <v>0</v>
      </c>
      <c r="BI151" s="95">
        <f t="shared" si="18"/>
        <v>0</v>
      </c>
      <c r="BJ151" s="14" t="s">
        <v>84</v>
      </c>
      <c r="BK151" s="95">
        <f t="shared" si="19"/>
        <v>0</v>
      </c>
      <c r="BL151" s="14" t="s">
        <v>161</v>
      </c>
      <c r="BM151" s="164" t="s">
        <v>227</v>
      </c>
    </row>
    <row r="152" spans="1:65" s="2" customFormat="1" ht="33" customHeight="1">
      <c r="A152" s="30"/>
      <c r="B152" s="151"/>
      <c r="C152" s="152" t="s">
        <v>7</v>
      </c>
      <c r="D152" s="152" t="s">
        <v>137</v>
      </c>
      <c r="E152" s="153" t="s">
        <v>228</v>
      </c>
      <c r="F152" s="154" t="s">
        <v>229</v>
      </c>
      <c r="G152" s="155" t="s">
        <v>178</v>
      </c>
      <c r="H152" s="156">
        <v>2</v>
      </c>
      <c r="I152" s="157"/>
      <c r="J152" s="158">
        <f t="shared" si="10"/>
        <v>0</v>
      </c>
      <c r="K152" s="159"/>
      <c r="L152" s="31"/>
      <c r="M152" s="160" t="s">
        <v>1</v>
      </c>
      <c r="N152" s="161" t="s">
        <v>41</v>
      </c>
      <c r="O152" s="56"/>
      <c r="P152" s="162">
        <f t="shared" si="11"/>
        <v>0</v>
      </c>
      <c r="Q152" s="162">
        <v>0</v>
      </c>
      <c r="R152" s="162">
        <f t="shared" si="12"/>
        <v>0</v>
      </c>
      <c r="S152" s="162">
        <v>2.2200000000000001E-2</v>
      </c>
      <c r="T152" s="163">
        <f t="shared" si="13"/>
        <v>4.4400000000000002E-2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161</v>
      </c>
      <c r="AT152" s="164" t="s">
        <v>137</v>
      </c>
      <c r="AU152" s="164" t="s">
        <v>86</v>
      </c>
      <c r="AY152" s="14" t="s">
        <v>134</v>
      </c>
      <c r="BE152" s="95">
        <f t="shared" si="14"/>
        <v>0</v>
      </c>
      <c r="BF152" s="95">
        <f t="shared" si="15"/>
        <v>0</v>
      </c>
      <c r="BG152" s="95">
        <f t="shared" si="16"/>
        <v>0</v>
      </c>
      <c r="BH152" s="95">
        <f t="shared" si="17"/>
        <v>0</v>
      </c>
      <c r="BI152" s="95">
        <f t="shared" si="18"/>
        <v>0</v>
      </c>
      <c r="BJ152" s="14" t="s">
        <v>84</v>
      </c>
      <c r="BK152" s="95">
        <f t="shared" si="19"/>
        <v>0</v>
      </c>
      <c r="BL152" s="14" t="s">
        <v>161</v>
      </c>
      <c r="BM152" s="164" t="s">
        <v>230</v>
      </c>
    </row>
    <row r="153" spans="1:65" s="2" customFormat="1" ht="24.2" customHeight="1">
      <c r="A153" s="30"/>
      <c r="B153" s="151"/>
      <c r="C153" s="152" t="s">
        <v>231</v>
      </c>
      <c r="D153" s="152" t="s">
        <v>137</v>
      </c>
      <c r="E153" s="153" t="s">
        <v>232</v>
      </c>
      <c r="F153" s="154" t="s">
        <v>233</v>
      </c>
      <c r="G153" s="155" t="s">
        <v>178</v>
      </c>
      <c r="H153" s="156">
        <v>2</v>
      </c>
      <c r="I153" s="157"/>
      <c r="J153" s="158">
        <f t="shared" si="10"/>
        <v>0</v>
      </c>
      <c r="K153" s="159"/>
      <c r="L153" s="31"/>
      <c r="M153" s="160" t="s">
        <v>1</v>
      </c>
      <c r="N153" s="161" t="s">
        <v>41</v>
      </c>
      <c r="O153" s="56"/>
      <c r="P153" s="162">
        <f t="shared" si="11"/>
        <v>0</v>
      </c>
      <c r="Q153" s="162">
        <v>0</v>
      </c>
      <c r="R153" s="162">
        <f t="shared" si="12"/>
        <v>0</v>
      </c>
      <c r="S153" s="162">
        <v>4.8000000000000001E-2</v>
      </c>
      <c r="T153" s="163">
        <f t="shared" si="13"/>
        <v>9.6000000000000002E-2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161</v>
      </c>
      <c r="AT153" s="164" t="s">
        <v>137</v>
      </c>
      <c r="AU153" s="164" t="s">
        <v>86</v>
      </c>
      <c r="AY153" s="14" t="s">
        <v>134</v>
      </c>
      <c r="BE153" s="95">
        <f t="shared" si="14"/>
        <v>0</v>
      </c>
      <c r="BF153" s="95">
        <f t="shared" si="15"/>
        <v>0</v>
      </c>
      <c r="BG153" s="95">
        <f t="shared" si="16"/>
        <v>0</v>
      </c>
      <c r="BH153" s="95">
        <f t="shared" si="17"/>
        <v>0</v>
      </c>
      <c r="BI153" s="95">
        <f t="shared" si="18"/>
        <v>0</v>
      </c>
      <c r="BJ153" s="14" t="s">
        <v>84</v>
      </c>
      <c r="BK153" s="95">
        <f t="shared" si="19"/>
        <v>0</v>
      </c>
      <c r="BL153" s="14" t="s">
        <v>161</v>
      </c>
      <c r="BM153" s="164" t="s">
        <v>234</v>
      </c>
    </row>
    <row r="154" spans="1:65" s="2" customFormat="1" ht="49.15" customHeight="1">
      <c r="A154" s="30"/>
      <c r="B154" s="151"/>
      <c r="C154" s="152" t="s">
        <v>235</v>
      </c>
      <c r="D154" s="152" t="s">
        <v>137</v>
      </c>
      <c r="E154" s="153" t="s">
        <v>236</v>
      </c>
      <c r="F154" s="154" t="s">
        <v>237</v>
      </c>
      <c r="G154" s="155" t="s">
        <v>212</v>
      </c>
      <c r="H154" s="156">
        <v>2</v>
      </c>
      <c r="I154" s="157"/>
      <c r="J154" s="158">
        <f t="shared" si="10"/>
        <v>0</v>
      </c>
      <c r="K154" s="159"/>
      <c r="L154" s="31"/>
      <c r="M154" s="160" t="s">
        <v>1</v>
      </c>
      <c r="N154" s="161" t="s">
        <v>41</v>
      </c>
      <c r="O154" s="56"/>
      <c r="P154" s="162">
        <f t="shared" si="11"/>
        <v>0</v>
      </c>
      <c r="Q154" s="162">
        <v>0.10617</v>
      </c>
      <c r="R154" s="162">
        <f t="shared" si="12"/>
        <v>0.21234</v>
      </c>
      <c r="S154" s="162">
        <v>0</v>
      </c>
      <c r="T154" s="163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161</v>
      </c>
      <c r="AT154" s="164" t="s">
        <v>137</v>
      </c>
      <c r="AU154" s="164" t="s">
        <v>86</v>
      </c>
      <c r="AY154" s="14" t="s">
        <v>134</v>
      </c>
      <c r="BE154" s="95">
        <f t="shared" si="14"/>
        <v>0</v>
      </c>
      <c r="BF154" s="95">
        <f t="shared" si="15"/>
        <v>0</v>
      </c>
      <c r="BG154" s="95">
        <f t="shared" si="16"/>
        <v>0</v>
      </c>
      <c r="BH154" s="95">
        <f t="shared" si="17"/>
        <v>0</v>
      </c>
      <c r="BI154" s="95">
        <f t="shared" si="18"/>
        <v>0</v>
      </c>
      <c r="BJ154" s="14" t="s">
        <v>84</v>
      </c>
      <c r="BK154" s="95">
        <f t="shared" si="19"/>
        <v>0</v>
      </c>
      <c r="BL154" s="14" t="s">
        <v>161</v>
      </c>
      <c r="BM154" s="164" t="s">
        <v>238</v>
      </c>
    </row>
    <row r="155" spans="1:65" s="2" customFormat="1" ht="21.75" customHeight="1">
      <c r="A155" s="30"/>
      <c r="B155" s="151"/>
      <c r="C155" s="152" t="s">
        <v>239</v>
      </c>
      <c r="D155" s="152" t="s">
        <v>137</v>
      </c>
      <c r="E155" s="153" t="s">
        <v>240</v>
      </c>
      <c r="F155" s="154" t="s">
        <v>241</v>
      </c>
      <c r="G155" s="155" t="s">
        <v>140</v>
      </c>
      <c r="H155" s="156">
        <v>0.21199999999999999</v>
      </c>
      <c r="I155" s="157"/>
      <c r="J155" s="158">
        <f t="shared" si="10"/>
        <v>0</v>
      </c>
      <c r="K155" s="159"/>
      <c r="L155" s="31"/>
      <c r="M155" s="160" t="s">
        <v>1</v>
      </c>
      <c r="N155" s="161" t="s">
        <v>41</v>
      </c>
      <c r="O155" s="56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161</v>
      </c>
      <c r="AT155" s="164" t="s">
        <v>137</v>
      </c>
      <c r="AU155" s="164" t="s">
        <v>86</v>
      </c>
      <c r="AY155" s="14" t="s">
        <v>134</v>
      </c>
      <c r="BE155" s="95">
        <f t="shared" si="14"/>
        <v>0</v>
      </c>
      <c r="BF155" s="95">
        <f t="shared" si="15"/>
        <v>0</v>
      </c>
      <c r="BG155" s="95">
        <f t="shared" si="16"/>
        <v>0</v>
      </c>
      <c r="BH155" s="95">
        <f t="shared" si="17"/>
        <v>0</v>
      </c>
      <c r="BI155" s="95">
        <f t="shared" si="18"/>
        <v>0</v>
      </c>
      <c r="BJ155" s="14" t="s">
        <v>84</v>
      </c>
      <c r="BK155" s="95">
        <f t="shared" si="19"/>
        <v>0</v>
      </c>
      <c r="BL155" s="14" t="s">
        <v>161</v>
      </c>
      <c r="BM155" s="164" t="s">
        <v>242</v>
      </c>
    </row>
    <row r="156" spans="1:65" s="12" customFormat="1" ht="22.9" customHeight="1">
      <c r="B156" s="138"/>
      <c r="D156" s="139" t="s">
        <v>75</v>
      </c>
      <c r="E156" s="149" t="s">
        <v>243</v>
      </c>
      <c r="F156" s="149" t="s">
        <v>244</v>
      </c>
      <c r="I156" s="141"/>
      <c r="J156" s="150">
        <f>BK156</f>
        <v>0</v>
      </c>
      <c r="L156" s="138"/>
      <c r="M156" s="143"/>
      <c r="N156" s="144"/>
      <c r="O156" s="144"/>
      <c r="P156" s="145">
        <f>SUM(P157:P166)</f>
        <v>0</v>
      </c>
      <c r="Q156" s="144"/>
      <c r="R156" s="145">
        <f>SUM(R157:R166)</f>
        <v>2.76E-2</v>
      </c>
      <c r="S156" s="144"/>
      <c r="T156" s="146">
        <f>SUM(T157:T166)</f>
        <v>0</v>
      </c>
      <c r="AR156" s="139" t="s">
        <v>86</v>
      </c>
      <c r="AT156" s="147" t="s">
        <v>75</v>
      </c>
      <c r="AU156" s="147" t="s">
        <v>84</v>
      </c>
      <c r="AY156" s="139" t="s">
        <v>134</v>
      </c>
      <c r="BK156" s="148">
        <f>SUM(BK157:BK166)</f>
        <v>0</v>
      </c>
    </row>
    <row r="157" spans="1:65" s="2" customFormat="1" ht="21.75" customHeight="1">
      <c r="A157" s="30"/>
      <c r="B157" s="151"/>
      <c r="C157" s="152" t="s">
        <v>245</v>
      </c>
      <c r="D157" s="152" t="s">
        <v>137</v>
      </c>
      <c r="E157" s="153" t="s">
        <v>246</v>
      </c>
      <c r="F157" s="154" t="s">
        <v>247</v>
      </c>
      <c r="G157" s="155" t="s">
        <v>160</v>
      </c>
      <c r="H157" s="156">
        <v>60</v>
      </c>
      <c r="I157" s="157"/>
      <c r="J157" s="158">
        <f>ROUND(I157*H157,2)</f>
        <v>0</v>
      </c>
      <c r="K157" s="159"/>
      <c r="L157" s="31"/>
      <c r="M157" s="160" t="s">
        <v>1</v>
      </c>
      <c r="N157" s="161" t="s">
        <v>41</v>
      </c>
      <c r="O157" s="56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161</v>
      </c>
      <c r="AT157" s="164" t="s">
        <v>137</v>
      </c>
      <c r="AU157" s="164" t="s">
        <v>86</v>
      </c>
      <c r="AY157" s="14" t="s">
        <v>134</v>
      </c>
      <c r="BE157" s="95">
        <f>IF(N157="základní",J157,0)</f>
        <v>0</v>
      </c>
      <c r="BF157" s="95">
        <f>IF(N157="snížená",J157,0)</f>
        <v>0</v>
      </c>
      <c r="BG157" s="95">
        <f>IF(N157="zákl. přenesená",J157,0)</f>
        <v>0</v>
      </c>
      <c r="BH157" s="95">
        <f>IF(N157="sníž. přenesená",J157,0)</f>
        <v>0</v>
      </c>
      <c r="BI157" s="95">
        <f>IF(N157="nulová",J157,0)</f>
        <v>0</v>
      </c>
      <c r="BJ157" s="14" t="s">
        <v>84</v>
      </c>
      <c r="BK157" s="95">
        <f>ROUND(I157*H157,2)</f>
        <v>0</v>
      </c>
      <c r="BL157" s="14" t="s">
        <v>161</v>
      </c>
      <c r="BM157" s="164" t="s">
        <v>248</v>
      </c>
    </row>
    <row r="158" spans="1:65" s="2" customFormat="1" ht="16.5" customHeight="1">
      <c r="A158" s="30"/>
      <c r="B158" s="151"/>
      <c r="C158" s="165" t="s">
        <v>249</v>
      </c>
      <c r="D158" s="165" t="s">
        <v>250</v>
      </c>
      <c r="E158" s="166" t="s">
        <v>251</v>
      </c>
      <c r="F158" s="167" t="s">
        <v>252</v>
      </c>
      <c r="G158" s="168" t="s">
        <v>160</v>
      </c>
      <c r="H158" s="169">
        <v>60</v>
      </c>
      <c r="I158" s="170"/>
      <c r="J158" s="171">
        <f>ROUND(I158*H158,2)</f>
        <v>0</v>
      </c>
      <c r="K158" s="172"/>
      <c r="L158" s="173"/>
      <c r="M158" s="174" t="s">
        <v>1</v>
      </c>
      <c r="N158" s="175" t="s">
        <v>41</v>
      </c>
      <c r="O158" s="56"/>
      <c r="P158" s="162">
        <f>O158*H158</f>
        <v>0</v>
      </c>
      <c r="Q158" s="162">
        <v>1.8000000000000001E-4</v>
      </c>
      <c r="R158" s="162">
        <f>Q158*H158</f>
        <v>1.0800000000000001E-2</v>
      </c>
      <c r="S158" s="162">
        <v>0</v>
      </c>
      <c r="T158" s="163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253</v>
      </c>
      <c r="AT158" s="164" t="s">
        <v>250</v>
      </c>
      <c r="AU158" s="164" t="s">
        <v>86</v>
      </c>
      <c r="AY158" s="14" t="s">
        <v>134</v>
      </c>
      <c r="BE158" s="95">
        <f>IF(N158="základní",J158,0)</f>
        <v>0</v>
      </c>
      <c r="BF158" s="95">
        <f>IF(N158="snížená",J158,0)</f>
        <v>0</v>
      </c>
      <c r="BG158" s="95">
        <f>IF(N158="zákl. přenesená",J158,0)</f>
        <v>0</v>
      </c>
      <c r="BH158" s="95">
        <f>IF(N158="sníž. přenesená",J158,0)</f>
        <v>0</v>
      </c>
      <c r="BI158" s="95">
        <f>IF(N158="nulová",J158,0)</f>
        <v>0</v>
      </c>
      <c r="BJ158" s="14" t="s">
        <v>84</v>
      </c>
      <c r="BK158" s="95">
        <f>ROUND(I158*H158,2)</f>
        <v>0</v>
      </c>
      <c r="BL158" s="14" t="s">
        <v>161</v>
      </c>
      <c r="BM158" s="164" t="s">
        <v>254</v>
      </c>
    </row>
    <row r="159" spans="1:65" s="2" customFormat="1" ht="33" customHeight="1">
      <c r="A159" s="30"/>
      <c r="B159" s="151"/>
      <c r="C159" s="152" t="s">
        <v>255</v>
      </c>
      <c r="D159" s="152" t="s">
        <v>137</v>
      </c>
      <c r="E159" s="153" t="s">
        <v>256</v>
      </c>
      <c r="F159" s="154" t="s">
        <v>257</v>
      </c>
      <c r="G159" s="155" t="s">
        <v>160</v>
      </c>
      <c r="H159" s="156">
        <v>60</v>
      </c>
      <c r="I159" s="157"/>
      <c r="J159" s="158">
        <f>ROUND(I159*H159,2)</f>
        <v>0</v>
      </c>
      <c r="K159" s="159"/>
      <c r="L159" s="31"/>
      <c r="M159" s="160" t="s">
        <v>1</v>
      </c>
      <c r="N159" s="161" t="s">
        <v>41</v>
      </c>
      <c r="O159" s="56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161</v>
      </c>
      <c r="AT159" s="164" t="s">
        <v>137</v>
      </c>
      <c r="AU159" s="164" t="s">
        <v>86</v>
      </c>
      <c r="AY159" s="14" t="s">
        <v>134</v>
      </c>
      <c r="BE159" s="95">
        <f>IF(N159="základní",J159,0)</f>
        <v>0</v>
      </c>
      <c r="BF159" s="95">
        <f>IF(N159="snížená",J159,0)</f>
        <v>0</v>
      </c>
      <c r="BG159" s="95">
        <f>IF(N159="zákl. přenesená",J159,0)</f>
        <v>0</v>
      </c>
      <c r="BH159" s="95">
        <f>IF(N159="sníž. přenesená",J159,0)</f>
        <v>0</v>
      </c>
      <c r="BI159" s="95">
        <f>IF(N159="nulová",J159,0)</f>
        <v>0</v>
      </c>
      <c r="BJ159" s="14" t="s">
        <v>84</v>
      </c>
      <c r="BK159" s="95">
        <f>ROUND(I159*H159,2)</f>
        <v>0</v>
      </c>
      <c r="BL159" s="14" t="s">
        <v>161</v>
      </c>
      <c r="BM159" s="164" t="s">
        <v>258</v>
      </c>
    </row>
    <row r="160" spans="1:65" s="2" customFormat="1" ht="24.2" customHeight="1">
      <c r="A160" s="30"/>
      <c r="B160" s="151"/>
      <c r="C160" s="165" t="s">
        <v>259</v>
      </c>
      <c r="D160" s="165" t="s">
        <v>250</v>
      </c>
      <c r="E160" s="166" t="s">
        <v>260</v>
      </c>
      <c r="F160" s="167" t="s">
        <v>261</v>
      </c>
      <c r="G160" s="168" t="s">
        <v>160</v>
      </c>
      <c r="H160" s="169">
        <v>60</v>
      </c>
      <c r="I160" s="170"/>
      <c r="J160" s="171">
        <f>ROUND(I160*H160,2)</f>
        <v>0</v>
      </c>
      <c r="K160" s="172"/>
      <c r="L160" s="173"/>
      <c r="M160" s="174" t="s">
        <v>1</v>
      </c>
      <c r="N160" s="175" t="s">
        <v>41</v>
      </c>
      <c r="O160" s="56"/>
      <c r="P160" s="162">
        <f>O160*H160</f>
        <v>0</v>
      </c>
      <c r="Q160" s="162">
        <v>5.0000000000000002E-5</v>
      </c>
      <c r="R160" s="162">
        <f>Q160*H160</f>
        <v>3.0000000000000001E-3</v>
      </c>
      <c r="S160" s="162">
        <v>0</v>
      </c>
      <c r="T160" s="16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253</v>
      </c>
      <c r="AT160" s="164" t="s">
        <v>250</v>
      </c>
      <c r="AU160" s="164" t="s">
        <v>86</v>
      </c>
      <c r="AY160" s="14" t="s">
        <v>134</v>
      </c>
      <c r="BE160" s="95">
        <f>IF(N160="základní",J160,0)</f>
        <v>0</v>
      </c>
      <c r="BF160" s="95">
        <f>IF(N160="snížená",J160,0)</f>
        <v>0</v>
      </c>
      <c r="BG160" s="95">
        <f>IF(N160="zákl. přenesená",J160,0)</f>
        <v>0</v>
      </c>
      <c r="BH160" s="95">
        <f>IF(N160="sníž. přenesená",J160,0)</f>
        <v>0</v>
      </c>
      <c r="BI160" s="95">
        <f>IF(N160="nulová",J160,0)</f>
        <v>0</v>
      </c>
      <c r="BJ160" s="14" t="s">
        <v>84</v>
      </c>
      <c r="BK160" s="95">
        <f>ROUND(I160*H160,2)</f>
        <v>0</v>
      </c>
      <c r="BL160" s="14" t="s">
        <v>161</v>
      </c>
      <c r="BM160" s="164" t="s">
        <v>262</v>
      </c>
    </row>
    <row r="161" spans="1:65" s="2" customFormat="1" ht="19.5">
      <c r="A161" s="30"/>
      <c r="B161" s="31"/>
      <c r="C161" s="30"/>
      <c r="D161" s="176" t="s">
        <v>263</v>
      </c>
      <c r="E161" s="30"/>
      <c r="F161" s="177" t="s">
        <v>264</v>
      </c>
      <c r="G161" s="30"/>
      <c r="H161" s="30"/>
      <c r="I161" s="178"/>
      <c r="J161" s="30"/>
      <c r="K161" s="30"/>
      <c r="L161" s="31"/>
      <c r="M161" s="179"/>
      <c r="N161" s="180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4" t="s">
        <v>263</v>
      </c>
      <c r="AU161" s="14" t="s">
        <v>86</v>
      </c>
    </row>
    <row r="162" spans="1:65" s="2" customFormat="1" ht="24.2" customHeight="1">
      <c r="A162" s="30"/>
      <c r="B162" s="151"/>
      <c r="C162" s="152" t="s">
        <v>265</v>
      </c>
      <c r="D162" s="152" t="s">
        <v>137</v>
      </c>
      <c r="E162" s="153" t="s">
        <v>266</v>
      </c>
      <c r="F162" s="154" t="s">
        <v>267</v>
      </c>
      <c r="G162" s="155" t="s">
        <v>160</v>
      </c>
      <c r="H162" s="156">
        <v>60</v>
      </c>
      <c r="I162" s="157"/>
      <c r="J162" s="158">
        <f>ROUND(I162*H162,2)</f>
        <v>0</v>
      </c>
      <c r="K162" s="159"/>
      <c r="L162" s="31"/>
      <c r="M162" s="160" t="s">
        <v>1</v>
      </c>
      <c r="N162" s="161" t="s">
        <v>41</v>
      </c>
      <c r="O162" s="56"/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161</v>
      </c>
      <c r="AT162" s="164" t="s">
        <v>137</v>
      </c>
      <c r="AU162" s="164" t="s">
        <v>86</v>
      </c>
      <c r="AY162" s="14" t="s">
        <v>134</v>
      </c>
      <c r="BE162" s="95">
        <f>IF(N162="základní",J162,0)</f>
        <v>0</v>
      </c>
      <c r="BF162" s="95">
        <f>IF(N162="snížená",J162,0)</f>
        <v>0</v>
      </c>
      <c r="BG162" s="95">
        <f>IF(N162="zákl. přenesená",J162,0)</f>
        <v>0</v>
      </c>
      <c r="BH162" s="95">
        <f>IF(N162="sníž. přenesená",J162,0)</f>
        <v>0</v>
      </c>
      <c r="BI162" s="95">
        <f>IF(N162="nulová",J162,0)</f>
        <v>0</v>
      </c>
      <c r="BJ162" s="14" t="s">
        <v>84</v>
      </c>
      <c r="BK162" s="95">
        <f>ROUND(I162*H162,2)</f>
        <v>0</v>
      </c>
      <c r="BL162" s="14" t="s">
        <v>161</v>
      </c>
      <c r="BM162" s="164" t="s">
        <v>268</v>
      </c>
    </row>
    <row r="163" spans="1:65" s="2" customFormat="1" ht="16.5" customHeight="1">
      <c r="A163" s="30"/>
      <c r="B163" s="151"/>
      <c r="C163" s="165" t="s">
        <v>269</v>
      </c>
      <c r="D163" s="165" t="s">
        <v>250</v>
      </c>
      <c r="E163" s="166" t="s">
        <v>270</v>
      </c>
      <c r="F163" s="167" t="s">
        <v>271</v>
      </c>
      <c r="G163" s="168" t="s">
        <v>272</v>
      </c>
      <c r="H163" s="169">
        <v>0.06</v>
      </c>
      <c r="I163" s="170"/>
      <c r="J163" s="171">
        <f>ROUND(I163*H163,2)</f>
        <v>0</v>
      </c>
      <c r="K163" s="172"/>
      <c r="L163" s="173"/>
      <c r="M163" s="174" t="s">
        <v>1</v>
      </c>
      <c r="N163" s="175" t="s">
        <v>41</v>
      </c>
      <c r="O163" s="56"/>
      <c r="P163" s="162">
        <f>O163*H163</f>
        <v>0</v>
      </c>
      <c r="Q163" s="162">
        <v>0.23</v>
      </c>
      <c r="R163" s="162">
        <f>Q163*H163</f>
        <v>1.38E-2</v>
      </c>
      <c r="S163" s="162">
        <v>0</v>
      </c>
      <c r="T163" s="163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253</v>
      </c>
      <c r="AT163" s="164" t="s">
        <v>250</v>
      </c>
      <c r="AU163" s="164" t="s">
        <v>86</v>
      </c>
      <c r="AY163" s="14" t="s">
        <v>134</v>
      </c>
      <c r="BE163" s="95">
        <f>IF(N163="základní",J163,0)</f>
        <v>0</v>
      </c>
      <c r="BF163" s="95">
        <f>IF(N163="snížená",J163,0)</f>
        <v>0</v>
      </c>
      <c r="BG163" s="95">
        <f>IF(N163="zákl. přenesená",J163,0)</f>
        <v>0</v>
      </c>
      <c r="BH163" s="95">
        <f>IF(N163="sníž. přenesená",J163,0)</f>
        <v>0</v>
      </c>
      <c r="BI163" s="95">
        <f>IF(N163="nulová",J163,0)</f>
        <v>0</v>
      </c>
      <c r="BJ163" s="14" t="s">
        <v>84</v>
      </c>
      <c r="BK163" s="95">
        <f>ROUND(I163*H163,2)</f>
        <v>0</v>
      </c>
      <c r="BL163" s="14" t="s">
        <v>161</v>
      </c>
      <c r="BM163" s="164" t="s">
        <v>273</v>
      </c>
    </row>
    <row r="164" spans="1:65" s="2" customFormat="1" ht="24.2" customHeight="1">
      <c r="A164" s="30"/>
      <c r="B164" s="151"/>
      <c r="C164" s="152" t="s">
        <v>274</v>
      </c>
      <c r="D164" s="152" t="s">
        <v>137</v>
      </c>
      <c r="E164" s="153" t="s">
        <v>275</v>
      </c>
      <c r="F164" s="154" t="s">
        <v>276</v>
      </c>
      <c r="G164" s="155" t="s">
        <v>198</v>
      </c>
      <c r="H164" s="156">
        <v>1</v>
      </c>
      <c r="I164" s="157"/>
      <c r="J164" s="158">
        <f>ROUND(I164*H164,2)</f>
        <v>0</v>
      </c>
      <c r="K164" s="159"/>
      <c r="L164" s="31"/>
      <c r="M164" s="160" t="s">
        <v>1</v>
      </c>
      <c r="N164" s="161" t="s">
        <v>41</v>
      </c>
      <c r="O164" s="56"/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161</v>
      </c>
      <c r="AT164" s="164" t="s">
        <v>137</v>
      </c>
      <c r="AU164" s="164" t="s">
        <v>86</v>
      </c>
      <c r="AY164" s="14" t="s">
        <v>134</v>
      </c>
      <c r="BE164" s="95">
        <f>IF(N164="základní",J164,0)</f>
        <v>0</v>
      </c>
      <c r="BF164" s="95">
        <f>IF(N164="snížená",J164,0)</f>
        <v>0</v>
      </c>
      <c r="BG164" s="95">
        <f>IF(N164="zákl. přenesená",J164,0)</f>
        <v>0</v>
      </c>
      <c r="BH164" s="95">
        <f>IF(N164="sníž. přenesená",J164,0)</f>
        <v>0</v>
      </c>
      <c r="BI164" s="95">
        <f>IF(N164="nulová",J164,0)</f>
        <v>0</v>
      </c>
      <c r="BJ164" s="14" t="s">
        <v>84</v>
      </c>
      <c r="BK164" s="95">
        <f>ROUND(I164*H164,2)</f>
        <v>0</v>
      </c>
      <c r="BL164" s="14" t="s">
        <v>161</v>
      </c>
      <c r="BM164" s="164" t="s">
        <v>277</v>
      </c>
    </row>
    <row r="165" spans="1:65" s="2" customFormat="1" ht="24.2" customHeight="1">
      <c r="A165" s="30"/>
      <c r="B165" s="151"/>
      <c r="C165" s="152" t="s">
        <v>253</v>
      </c>
      <c r="D165" s="152" t="s">
        <v>137</v>
      </c>
      <c r="E165" s="153" t="s">
        <v>278</v>
      </c>
      <c r="F165" s="154" t="s">
        <v>279</v>
      </c>
      <c r="G165" s="155" t="s">
        <v>198</v>
      </c>
      <c r="H165" s="156">
        <v>1</v>
      </c>
      <c r="I165" s="157"/>
      <c r="J165" s="158">
        <f>ROUND(I165*H165,2)</f>
        <v>0</v>
      </c>
      <c r="K165" s="159"/>
      <c r="L165" s="31"/>
      <c r="M165" s="160" t="s">
        <v>1</v>
      </c>
      <c r="N165" s="161" t="s">
        <v>41</v>
      </c>
      <c r="O165" s="56"/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161</v>
      </c>
      <c r="AT165" s="164" t="s">
        <v>137</v>
      </c>
      <c r="AU165" s="164" t="s">
        <v>86</v>
      </c>
      <c r="AY165" s="14" t="s">
        <v>134</v>
      </c>
      <c r="BE165" s="95">
        <f>IF(N165="základní",J165,0)</f>
        <v>0</v>
      </c>
      <c r="BF165" s="95">
        <f>IF(N165="snížená",J165,0)</f>
        <v>0</v>
      </c>
      <c r="BG165" s="95">
        <f>IF(N165="zákl. přenesená",J165,0)</f>
        <v>0</v>
      </c>
      <c r="BH165" s="95">
        <f>IF(N165="sníž. přenesená",J165,0)</f>
        <v>0</v>
      </c>
      <c r="BI165" s="95">
        <f>IF(N165="nulová",J165,0)</f>
        <v>0</v>
      </c>
      <c r="BJ165" s="14" t="s">
        <v>84</v>
      </c>
      <c r="BK165" s="95">
        <f>ROUND(I165*H165,2)</f>
        <v>0</v>
      </c>
      <c r="BL165" s="14" t="s">
        <v>161</v>
      </c>
      <c r="BM165" s="164" t="s">
        <v>280</v>
      </c>
    </row>
    <row r="166" spans="1:65" s="2" customFormat="1" ht="24.2" customHeight="1">
      <c r="A166" s="30"/>
      <c r="B166" s="151"/>
      <c r="C166" s="152" t="s">
        <v>281</v>
      </c>
      <c r="D166" s="152" t="s">
        <v>137</v>
      </c>
      <c r="E166" s="153" t="s">
        <v>282</v>
      </c>
      <c r="F166" s="154" t="s">
        <v>283</v>
      </c>
      <c r="G166" s="155" t="s">
        <v>140</v>
      </c>
      <c r="H166" s="156">
        <v>2.8000000000000001E-2</v>
      </c>
      <c r="I166" s="157"/>
      <c r="J166" s="158">
        <f>ROUND(I166*H166,2)</f>
        <v>0</v>
      </c>
      <c r="K166" s="159"/>
      <c r="L166" s="31"/>
      <c r="M166" s="160" t="s">
        <v>1</v>
      </c>
      <c r="N166" s="161" t="s">
        <v>41</v>
      </c>
      <c r="O166" s="56"/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161</v>
      </c>
      <c r="AT166" s="164" t="s">
        <v>137</v>
      </c>
      <c r="AU166" s="164" t="s">
        <v>86</v>
      </c>
      <c r="AY166" s="14" t="s">
        <v>134</v>
      </c>
      <c r="BE166" s="95">
        <f>IF(N166="základní",J166,0)</f>
        <v>0</v>
      </c>
      <c r="BF166" s="95">
        <f>IF(N166="snížená",J166,0)</f>
        <v>0</v>
      </c>
      <c r="BG166" s="95">
        <f>IF(N166="zákl. přenesená",J166,0)</f>
        <v>0</v>
      </c>
      <c r="BH166" s="95">
        <f>IF(N166="sníž. přenesená",J166,0)</f>
        <v>0</v>
      </c>
      <c r="BI166" s="95">
        <f>IF(N166="nulová",J166,0)</f>
        <v>0</v>
      </c>
      <c r="BJ166" s="14" t="s">
        <v>84</v>
      </c>
      <c r="BK166" s="95">
        <f>ROUND(I166*H166,2)</f>
        <v>0</v>
      </c>
      <c r="BL166" s="14" t="s">
        <v>161</v>
      </c>
      <c r="BM166" s="164" t="s">
        <v>284</v>
      </c>
    </row>
    <row r="167" spans="1:65" s="12" customFormat="1" ht="22.9" customHeight="1">
      <c r="B167" s="138"/>
      <c r="D167" s="139" t="s">
        <v>75</v>
      </c>
      <c r="E167" s="149" t="s">
        <v>285</v>
      </c>
      <c r="F167" s="149" t="s">
        <v>286</v>
      </c>
      <c r="I167" s="141"/>
      <c r="J167" s="150">
        <f>BK167</f>
        <v>0</v>
      </c>
      <c r="L167" s="138"/>
      <c r="M167" s="143"/>
      <c r="N167" s="144"/>
      <c r="O167" s="144"/>
      <c r="P167" s="145">
        <f>SUM(P168:P181)</f>
        <v>0</v>
      </c>
      <c r="Q167" s="144"/>
      <c r="R167" s="145">
        <f>SUM(R168:R181)</f>
        <v>0.12766</v>
      </c>
      <c r="S167" s="144"/>
      <c r="T167" s="146">
        <f>SUM(T168:T181)</f>
        <v>0</v>
      </c>
      <c r="AR167" s="139" t="s">
        <v>86</v>
      </c>
      <c r="AT167" s="147" t="s">
        <v>75</v>
      </c>
      <c r="AU167" s="147" t="s">
        <v>84</v>
      </c>
      <c r="AY167" s="139" t="s">
        <v>134</v>
      </c>
      <c r="BK167" s="148">
        <f>SUM(BK168:BK181)</f>
        <v>0</v>
      </c>
    </row>
    <row r="168" spans="1:65" s="2" customFormat="1" ht="24.2" customHeight="1">
      <c r="A168" s="30"/>
      <c r="B168" s="151"/>
      <c r="C168" s="152" t="s">
        <v>287</v>
      </c>
      <c r="D168" s="152" t="s">
        <v>137</v>
      </c>
      <c r="E168" s="153" t="s">
        <v>288</v>
      </c>
      <c r="F168" s="154" t="s">
        <v>289</v>
      </c>
      <c r="G168" s="155" t="s">
        <v>178</v>
      </c>
      <c r="H168" s="156">
        <v>4</v>
      </c>
      <c r="I168" s="157"/>
      <c r="J168" s="158">
        <f t="shared" ref="J168:J181" si="20">ROUND(I168*H168,2)</f>
        <v>0</v>
      </c>
      <c r="K168" s="159"/>
      <c r="L168" s="31"/>
      <c r="M168" s="160" t="s">
        <v>1</v>
      </c>
      <c r="N168" s="161" t="s">
        <v>41</v>
      </c>
      <c r="O168" s="56"/>
      <c r="P168" s="162">
        <f t="shared" ref="P168:P181" si="21">O168*H168</f>
        <v>0</v>
      </c>
      <c r="Q168" s="162">
        <v>0</v>
      </c>
      <c r="R168" s="162">
        <f t="shared" ref="R168:R181" si="22">Q168*H168</f>
        <v>0</v>
      </c>
      <c r="S168" s="162">
        <v>0</v>
      </c>
      <c r="T168" s="163">
        <f t="shared" ref="T168:T181" si="23"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161</v>
      </c>
      <c r="AT168" s="164" t="s">
        <v>137</v>
      </c>
      <c r="AU168" s="164" t="s">
        <v>86</v>
      </c>
      <c r="AY168" s="14" t="s">
        <v>134</v>
      </c>
      <c r="BE168" s="95">
        <f t="shared" ref="BE168:BE181" si="24">IF(N168="základní",J168,0)</f>
        <v>0</v>
      </c>
      <c r="BF168" s="95">
        <f t="shared" ref="BF168:BF181" si="25">IF(N168="snížená",J168,0)</f>
        <v>0</v>
      </c>
      <c r="BG168" s="95">
        <f t="shared" ref="BG168:BG181" si="26">IF(N168="zákl. přenesená",J168,0)</f>
        <v>0</v>
      </c>
      <c r="BH168" s="95">
        <f t="shared" ref="BH168:BH181" si="27">IF(N168="sníž. přenesená",J168,0)</f>
        <v>0</v>
      </c>
      <c r="BI168" s="95">
        <f t="shared" ref="BI168:BI181" si="28">IF(N168="nulová",J168,0)</f>
        <v>0</v>
      </c>
      <c r="BJ168" s="14" t="s">
        <v>84</v>
      </c>
      <c r="BK168" s="95">
        <f t="shared" ref="BK168:BK181" si="29">ROUND(I168*H168,2)</f>
        <v>0</v>
      </c>
      <c r="BL168" s="14" t="s">
        <v>161</v>
      </c>
      <c r="BM168" s="164" t="s">
        <v>290</v>
      </c>
    </row>
    <row r="169" spans="1:65" s="2" customFormat="1" ht="16.5" customHeight="1">
      <c r="A169" s="30"/>
      <c r="B169" s="151"/>
      <c r="C169" s="165" t="s">
        <v>291</v>
      </c>
      <c r="D169" s="165" t="s">
        <v>250</v>
      </c>
      <c r="E169" s="166" t="s">
        <v>292</v>
      </c>
      <c r="F169" s="167" t="s">
        <v>293</v>
      </c>
      <c r="G169" s="168" t="s">
        <v>178</v>
      </c>
      <c r="H169" s="169">
        <v>4</v>
      </c>
      <c r="I169" s="170"/>
      <c r="J169" s="171">
        <f t="shared" si="20"/>
        <v>0</v>
      </c>
      <c r="K169" s="172"/>
      <c r="L169" s="173"/>
      <c r="M169" s="174" t="s">
        <v>1</v>
      </c>
      <c r="N169" s="175" t="s">
        <v>41</v>
      </c>
      <c r="O169" s="56"/>
      <c r="P169" s="162">
        <f t="shared" si="21"/>
        <v>0</v>
      </c>
      <c r="Q169" s="162">
        <v>4.0000000000000002E-4</v>
      </c>
      <c r="R169" s="162">
        <f t="shared" si="22"/>
        <v>1.6000000000000001E-3</v>
      </c>
      <c r="S169" s="162">
        <v>0</v>
      </c>
      <c r="T169" s="163">
        <f t="shared" si="2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253</v>
      </c>
      <c r="AT169" s="164" t="s">
        <v>250</v>
      </c>
      <c r="AU169" s="164" t="s">
        <v>86</v>
      </c>
      <c r="AY169" s="14" t="s">
        <v>134</v>
      </c>
      <c r="BE169" s="95">
        <f t="shared" si="24"/>
        <v>0</v>
      </c>
      <c r="BF169" s="95">
        <f t="shared" si="25"/>
        <v>0</v>
      </c>
      <c r="BG169" s="95">
        <f t="shared" si="26"/>
        <v>0</v>
      </c>
      <c r="BH169" s="95">
        <f t="shared" si="27"/>
        <v>0</v>
      </c>
      <c r="BI169" s="95">
        <f t="shared" si="28"/>
        <v>0</v>
      </c>
      <c r="BJ169" s="14" t="s">
        <v>84</v>
      </c>
      <c r="BK169" s="95">
        <f t="shared" si="29"/>
        <v>0</v>
      </c>
      <c r="BL169" s="14" t="s">
        <v>161</v>
      </c>
      <c r="BM169" s="164" t="s">
        <v>294</v>
      </c>
    </row>
    <row r="170" spans="1:65" s="2" customFormat="1" ht="37.9" customHeight="1">
      <c r="A170" s="30"/>
      <c r="B170" s="151"/>
      <c r="C170" s="152" t="s">
        <v>295</v>
      </c>
      <c r="D170" s="152" t="s">
        <v>137</v>
      </c>
      <c r="E170" s="153" t="s">
        <v>296</v>
      </c>
      <c r="F170" s="154" t="s">
        <v>297</v>
      </c>
      <c r="G170" s="155" t="s">
        <v>160</v>
      </c>
      <c r="H170" s="156">
        <v>21</v>
      </c>
      <c r="I170" s="157"/>
      <c r="J170" s="158">
        <f t="shared" si="20"/>
        <v>0</v>
      </c>
      <c r="K170" s="159"/>
      <c r="L170" s="31"/>
      <c r="M170" s="160" t="s">
        <v>1</v>
      </c>
      <c r="N170" s="161" t="s">
        <v>41</v>
      </c>
      <c r="O170" s="56"/>
      <c r="P170" s="162">
        <f t="shared" si="21"/>
        <v>0</v>
      </c>
      <c r="Q170" s="162">
        <v>5.2199999999999998E-3</v>
      </c>
      <c r="R170" s="162">
        <f t="shared" si="22"/>
        <v>0.10962</v>
      </c>
      <c r="S170" s="162">
        <v>0</v>
      </c>
      <c r="T170" s="163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161</v>
      </c>
      <c r="AT170" s="164" t="s">
        <v>137</v>
      </c>
      <c r="AU170" s="164" t="s">
        <v>86</v>
      </c>
      <c r="AY170" s="14" t="s">
        <v>134</v>
      </c>
      <c r="BE170" s="95">
        <f t="shared" si="24"/>
        <v>0</v>
      </c>
      <c r="BF170" s="95">
        <f t="shared" si="25"/>
        <v>0</v>
      </c>
      <c r="BG170" s="95">
        <f t="shared" si="26"/>
        <v>0</v>
      </c>
      <c r="BH170" s="95">
        <f t="shared" si="27"/>
        <v>0</v>
      </c>
      <c r="BI170" s="95">
        <f t="shared" si="28"/>
        <v>0</v>
      </c>
      <c r="BJ170" s="14" t="s">
        <v>84</v>
      </c>
      <c r="BK170" s="95">
        <f t="shared" si="29"/>
        <v>0</v>
      </c>
      <c r="BL170" s="14" t="s">
        <v>161</v>
      </c>
      <c r="BM170" s="164" t="s">
        <v>298</v>
      </c>
    </row>
    <row r="171" spans="1:65" s="2" customFormat="1" ht="24.2" customHeight="1">
      <c r="A171" s="30"/>
      <c r="B171" s="151"/>
      <c r="C171" s="152" t="s">
        <v>299</v>
      </c>
      <c r="D171" s="152" t="s">
        <v>137</v>
      </c>
      <c r="E171" s="153" t="s">
        <v>300</v>
      </c>
      <c r="F171" s="154" t="s">
        <v>301</v>
      </c>
      <c r="G171" s="155" t="s">
        <v>178</v>
      </c>
      <c r="H171" s="156">
        <v>10</v>
      </c>
      <c r="I171" s="157"/>
      <c r="J171" s="158">
        <f t="shared" si="20"/>
        <v>0</v>
      </c>
      <c r="K171" s="159"/>
      <c r="L171" s="31"/>
      <c r="M171" s="160" t="s">
        <v>1</v>
      </c>
      <c r="N171" s="161" t="s">
        <v>41</v>
      </c>
      <c r="O171" s="56"/>
      <c r="P171" s="162">
        <f t="shared" si="21"/>
        <v>0</v>
      </c>
      <c r="Q171" s="162">
        <v>0</v>
      </c>
      <c r="R171" s="162">
        <f t="shared" si="22"/>
        <v>0</v>
      </c>
      <c r="S171" s="162">
        <v>0</v>
      </c>
      <c r="T171" s="163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161</v>
      </c>
      <c r="AT171" s="164" t="s">
        <v>137</v>
      </c>
      <c r="AU171" s="164" t="s">
        <v>86</v>
      </c>
      <c r="AY171" s="14" t="s">
        <v>134</v>
      </c>
      <c r="BE171" s="95">
        <f t="shared" si="24"/>
        <v>0</v>
      </c>
      <c r="BF171" s="95">
        <f t="shared" si="25"/>
        <v>0</v>
      </c>
      <c r="BG171" s="95">
        <f t="shared" si="26"/>
        <v>0</v>
      </c>
      <c r="BH171" s="95">
        <f t="shared" si="27"/>
        <v>0</v>
      </c>
      <c r="BI171" s="95">
        <f t="shared" si="28"/>
        <v>0</v>
      </c>
      <c r="BJ171" s="14" t="s">
        <v>84</v>
      </c>
      <c r="BK171" s="95">
        <f t="shared" si="29"/>
        <v>0</v>
      </c>
      <c r="BL171" s="14" t="s">
        <v>161</v>
      </c>
      <c r="BM171" s="164" t="s">
        <v>302</v>
      </c>
    </row>
    <row r="172" spans="1:65" s="2" customFormat="1" ht="16.5" customHeight="1">
      <c r="A172" s="30"/>
      <c r="B172" s="151"/>
      <c r="C172" s="165" t="s">
        <v>303</v>
      </c>
      <c r="D172" s="165" t="s">
        <v>250</v>
      </c>
      <c r="E172" s="166" t="s">
        <v>304</v>
      </c>
      <c r="F172" s="167" t="s">
        <v>305</v>
      </c>
      <c r="G172" s="168" t="s">
        <v>178</v>
      </c>
      <c r="H172" s="169">
        <v>6</v>
      </c>
      <c r="I172" s="170"/>
      <c r="J172" s="171">
        <f t="shared" si="20"/>
        <v>0</v>
      </c>
      <c r="K172" s="172"/>
      <c r="L172" s="173"/>
      <c r="M172" s="174" t="s">
        <v>1</v>
      </c>
      <c r="N172" s="175" t="s">
        <v>41</v>
      </c>
      <c r="O172" s="56"/>
      <c r="P172" s="162">
        <f t="shared" si="21"/>
        <v>0</v>
      </c>
      <c r="Q172" s="162">
        <v>1.9E-3</v>
      </c>
      <c r="R172" s="162">
        <f t="shared" si="22"/>
        <v>1.14E-2</v>
      </c>
      <c r="S172" s="162">
        <v>0</v>
      </c>
      <c r="T172" s="163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253</v>
      </c>
      <c r="AT172" s="164" t="s">
        <v>250</v>
      </c>
      <c r="AU172" s="164" t="s">
        <v>86</v>
      </c>
      <c r="AY172" s="14" t="s">
        <v>134</v>
      </c>
      <c r="BE172" s="95">
        <f t="shared" si="24"/>
        <v>0</v>
      </c>
      <c r="BF172" s="95">
        <f t="shared" si="25"/>
        <v>0</v>
      </c>
      <c r="BG172" s="95">
        <f t="shared" si="26"/>
        <v>0</v>
      </c>
      <c r="BH172" s="95">
        <f t="shared" si="27"/>
        <v>0</v>
      </c>
      <c r="BI172" s="95">
        <f t="shared" si="28"/>
        <v>0</v>
      </c>
      <c r="BJ172" s="14" t="s">
        <v>84</v>
      </c>
      <c r="BK172" s="95">
        <f t="shared" si="29"/>
        <v>0</v>
      </c>
      <c r="BL172" s="14" t="s">
        <v>161</v>
      </c>
      <c r="BM172" s="164" t="s">
        <v>306</v>
      </c>
    </row>
    <row r="173" spans="1:65" s="2" customFormat="1" ht="16.5" customHeight="1">
      <c r="A173" s="30"/>
      <c r="B173" s="151"/>
      <c r="C173" s="165" t="s">
        <v>307</v>
      </c>
      <c r="D173" s="165" t="s">
        <v>250</v>
      </c>
      <c r="E173" s="166" t="s">
        <v>308</v>
      </c>
      <c r="F173" s="167" t="s">
        <v>309</v>
      </c>
      <c r="G173" s="168" t="s">
        <v>178</v>
      </c>
      <c r="H173" s="169">
        <v>2</v>
      </c>
      <c r="I173" s="170"/>
      <c r="J173" s="171">
        <f t="shared" si="20"/>
        <v>0</v>
      </c>
      <c r="K173" s="172"/>
      <c r="L173" s="173"/>
      <c r="M173" s="174" t="s">
        <v>1</v>
      </c>
      <c r="N173" s="175" t="s">
        <v>41</v>
      </c>
      <c r="O173" s="56"/>
      <c r="P173" s="162">
        <f t="shared" si="21"/>
        <v>0</v>
      </c>
      <c r="Q173" s="162">
        <v>8.9999999999999998E-4</v>
      </c>
      <c r="R173" s="162">
        <f t="shared" si="22"/>
        <v>1.8E-3</v>
      </c>
      <c r="S173" s="162">
        <v>0</v>
      </c>
      <c r="T173" s="163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253</v>
      </c>
      <c r="AT173" s="164" t="s">
        <v>250</v>
      </c>
      <c r="AU173" s="164" t="s">
        <v>86</v>
      </c>
      <c r="AY173" s="14" t="s">
        <v>134</v>
      </c>
      <c r="BE173" s="95">
        <f t="shared" si="24"/>
        <v>0</v>
      </c>
      <c r="BF173" s="95">
        <f t="shared" si="25"/>
        <v>0</v>
      </c>
      <c r="BG173" s="95">
        <f t="shared" si="26"/>
        <v>0</v>
      </c>
      <c r="BH173" s="95">
        <f t="shared" si="27"/>
        <v>0</v>
      </c>
      <c r="BI173" s="95">
        <f t="shared" si="28"/>
        <v>0</v>
      </c>
      <c r="BJ173" s="14" t="s">
        <v>84</v>
      </c>
      <c r="BK173" s="95">
        <f t="shared" si="29"/>
        <v>0</v>
      </c>
      <c r="BL173" s="14" t="s">
        <v>161</v>
      </c>
      <c r="BM173" s="164" t="s">
        <v>310</v>
      </c>
    </row>
    <row r="174" spans="1:65" s="2" customFormat="1" ht="16.5" customHeight="1">
      <c r="A174" s="30"/>
      <c r="B174" s="151"/>
      <c r="C174" s="165" t="s">
        <v>311</v>
      </c>
      <c r="D174" s="165" t="s">
        <v>250</v>
      </c>
      <c r="E174" s="166" t="s">
        <v>312</v>
      </c>
      <c r="F174" s="167" t="s">
        <v>313</v>
      </c>
      <c r="G174" s="168" t="s">
        <v>178</v>
      </c>
      <c r="H174" s="169">
        <v>2</v>
      </c>
      <c r="I174" s="170"/>
      <c r="J174" s="171">
        <f t="shared" si="20"/>
        <v>0</v>
      </c>
      <c r="K174" s="172"/>
      <c r="L174" s="173"/>
      <c r="M174" s="174" t="s">
        <v>1</v>
      </c>
      <c r="N174" s="175" t="s">
        <v>41</v>
      </c>
      <c r="O174" s="56"/>
      <c r="P174" s="162">
        <f t="shared" si="21"/>
        <v>0</v>
      </c>
      <c r="Q174" s="162">
        <v>6.9999999999999999E-4</v>
      </c>
      <c r="R174" s="162">
        <f t="shared" si="22"/>
        <v>1.4E-3</v>
      </c>
      <c r="S174" s="162">
        <v>0</v>
      </c>
      <c r="T174" s="163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253</v>
      </c>
      <c r="AT174" s="164" t="s">
        <v>250</v>
      </c>
      <c r="AU174" s="164" t="s">
        <v>86</v>
      </c>
      <c r="AY174" s="14" t="s">
        <v>134</v>
      </c>
      <c r="BE174" s="95">
        <f t="shared" si="24"/>
        <v>0</v>
      </c>
      <c r="BF174" s="95">
        <f t="shared" si="25"/>
        <v>0</v>
      </c>
      <c r="BG174" s="95">
        <f t="shared" si="26"/>
        <v>0</v>
      </c>
      <c r="BH174" s="95">
        <f t="shared" si="27"/>
        <v>0</v>
      </c>
      <c r="BI174" s="95">
        <f t="shared" si="28"/>
        <v>0</v>
      </c>
      <c r="BJ174" s="14" t="s">
        <v>84</v>
      </c>
      <c r="BK174" s="95">
        <f t="shared" si="29"/>
        <v>0</v>
      </c>
      <c r="BL174" s="14" t="s">
        <v>161</v>
      </c>
      <c r="BM174" s="164" t="s">
        <v>314</v>
      </c>
    </row>
    <row r="175" spans="1:65" s="2" customFormat="1" ht="24.2" customHeight="1">
      <c r="A175" s="30"/>
      <c r="B175" s="151"/>
      <c r="C175" s="152" t="s">
        <v>315</v>
      </c>
      <c r="D175" s="152" t="s">
        <v>137</v>
      </c>
      <c r="E175" s="153" t="s">
        <v>316</v>
      </c>
      <c r="F175" s="154" t="s">
        <v>317</v>
      </c>
      <c r="G175" s="155" t="s">
        <v>178</v>
      </c>
      <c r="H175" s="156">
        <v>2</v>
      </c>
      <c r="I175" s="157"/>
      <c r="J175" s="158">
        <f t="shared" si="20"/>
        <v>0</v>
      </c>
      <c r="K175" s="159"/>
      <c r="L175" s="31"/>
      <c r="M175" s="160" t="s">
        <v>1</v>
      </c>
      <c r="N175" s="161" t="s">
        <v>41</v>
      </c>
      <c r="O175" s="56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161</v>
      </c>
      <c r="AT175" s="164" t="s">
        <v>137</v>
      </c>
      <c r="AU175" s="164" t="s">
        <v>86</v>
      </c>
      <c r="AY175" s="14" t="s">
        <v>134</v>
      </c>
      <c r="BE175" s="95">
        <f t="shared" si="24"/>
        <v>0</v>
      </c>
      <c r="BF175" s="95">
        <f t="shared" si="25"/>
        <v>0</v>
      </c>
      <c r="BG175" s="95">
        <f t="shared" si="26"/>
        <v>0</v>
      </c>
      <c r="BH175" s="95">
        <f t="shared" si="27"/>
        <v>0</v>
      </c>
      <c r="BI175" s="95">
        <f t="shared" si="28"/>
        <v>0</v>
      </c>
      <c r="BJ175" s="14" t="s">
        <v>84</v>
      </c>
      <c r="BK175" s="95">
        <f t="shared" si="29"/>
        <v>0</v>
      </c>
      <c r="BL175" s="14" t="s">
        <v>161</v>
      </c>
      <c r="BM175" s="164" t="s">
        <v>318</v>
      </c>
    </row>
    <row r="176" spans="1:65" s="2" customFormat="1" ht="16.5" customHeight="1">
      <c r="A176" s="30"/>
      <c r="B176" s="151"/>
      <c r="C176" s="165" t="s">
        <v>319</v>
      </c>
      <c r="D176" s="165" t="s">
        <v>250</v>
      </c>
      <c r="E176" s="166" t="s">
        <v>320</v>
      </c>
      <c r="F176" s="167" t="s">
        <v>321</v>
      </c>
      <c r="G176" s="168" t="s">
        <v>178</v>
      </c>
      <c r="H176" s="169">
        <v>2</v>
      </c>
      <c r="I176" s="170"/>
      <c r="J176" s="171">
        <f t="shared" si="20"/>
        <v>0</v>
      </c>
      <c r="K176" s="172"/>
      <c r="L176" s="173"/>
      <c r="M176" s="174" t="s">
        <v>1</v>
      </c>
      <c r="N176" s="175" t="s">
        <v>41</v>
      </c>
      <c r="O176" s="56"/>
      <c r="P176" s="162">
        <f t="shared" si="21"/>
        <v>0</v>
      </c>
      <c r="Q176" s="162">
        <v>8.0000000000000004E-4</v>
      </c>
      <c r="R176" s="162">
        <f t="shared" si="22"/>
        <v>1.6000000000000001E-3</v>
      </c>
      <c r="S176" s="162">
        <v>0</v>
      </c>
      <c r="T176" s="163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253</v>
      </c>
      <c r="AT176" s="164" t="s">
        <v>250</v>
      </c>
      <c r="AU176" s="164" t="s">
        <v>86</v>
      </c>
      <c r="AY176" s="14" t="s">
        <v>134</v>
      </c>
      <c r="BE176" s="95">
        <f t="shared" si="24"/>
        <v>0</v>
      </c>
      <c r="BF176" s="95">
        <f t="shared" si="25"/>
        <v>0</v>
      </c>
      <c r="BG176" s="95">
        <f t="shared" si="26"/>
        <v>0</v>
      </c>
      <c r="BH176" s="95">
        <f t="shared" si="27"/>
        <v>0</v>
      </c>
      <c r="BI176" s="95">
        <f t="shared" si="28"/>
        <v>0</v>
      </c>
      <c r="BJ176" s="14" t="s">
        <v>84</v>
      </c>
      <c r="BK176" s="95">
        <f t="shared" si="29"/>
        <v>0</v>
      </c>
      <c r="BL176" s="14" t="s">
        <v>161</v>
      </c>
      <c r="BM176" s="164" t="s">
        <v>322</v>
      </c>
    </row>
    <row r="177" spans="1:65" s="2" customFormat="1" ht="16.5" customHeight="1">
      <c r="A177" s="30"/>
      <c r="B177" s="151"/>
      <c r="C177" s="152" t="s">
        <v>323</v>
      </c>
      <c r="D177" s="152" t="s">
        <v>137</v>
      </c>
      <c r="E177" s="153" t="s">
        <v>324</v>
      </c>
      <c r="F177" s="154" t="s">
        <v>325</v>
      </c>
      <c r="G177" s="155" t="s">
        <v>178</v>
      </c>
      <c r="H177" s="156">
        <v>2</v>
      </c>
      <c r="I177" s="157"/>
      <c r="J177" s="158">
        <f t="shared" si="20"/>
        <v>0</v>
      </c>
      <c r="K177" s="159"/>
      <c r="L177" s="31"/>
      <c r="M177" s="160" t="s">
        <v>1</v>
      </c>
      <c r="N177" s="161" t="s">
        <v>41</v>
      </c>
      <c r="O177" s="56"/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161</v>
      </c>
      <c r="AT177" s="164" t="s">
        <v>137</v>
      </c>
      <c r="AU177" s="164" t="s">
        <v>86</v>
      </c>
      <c r="AY177" s="14" t="s">
        <v>134</v>
      </c>
      <c r="BE177" s="95">
        <f t="shared" si="24"/>
        <v>0</v>
      </c>
      <c r="BF177" s="95">
        <f t="shared" si="25"/>
        <v>0</v>
      </c>
      <c r="BG177" s="95">
        <f t="shared" si="26"/>
        <v>0</v>
      </c>
      <c r="BH177" s="95">
        <f t="shared" si="27"/>
        <v>0</v>
      </c>
      <c r="BI177" s="95">
        <f t="shared" si="28"/>
        <v>0</v>
      </c>
      <c r="BJ177" s="14" t="s">
        <v>84</v>
      </c>
      <c r="BK177" s="95">
        <f t="shared" si="29"/>
        <v>0</v>
      </c>
      <c r="BL177" s="14" t="s">
        <v>161</v>
      </c>
      <c r="BM177" s="164" t="s">
        <v>326</v>
      </c>
    </row>
    <row r="178" spans="1:65" s="2" customFormat="1" ht="16.5" customHeight="1">
      <c r="A178" s="30"/>
      <c r="B178" s="151"/>
      <c r="C178" s="165" t="s">
        <v>327</v>
      </c>
      <c r="D178" s="165" t="s">
        <v>250</v>
      </c>
      <c r="E178" s="166" t="s">
        <v>328</v>
      </c>
      <c r="F178" s="167" t="s">
        <v>329</v>
      </c>
      <c r="G178" s="168" t="s">
        <v>178</v>
      </c>
      <c r="H178" s="169">
        <v>2</v>
      </c>
      <c r="I178" s="170"/>
      <c r="J178" s="171">
        <f t="shared" si="20"/>
        <v>0</v>
      </c>
      <c r="K178" s="172"/>
      <c r="L178" s="173"/>
      <c r="M178" s="174" t="s">
        <v>1</v>
      </c>
      <c r="N178" s="175" t="s">
        <v>41</v>
      </c>
      <c r="O178" s="56"/>
      <c r="P178" s="162">
        <f t="shared" si="21"/>
        <v>0</v>
      </c>
      <c r="Q178" s="162">
        <v>1.2E-4</v>
      </c>
      <c r="R178" s="162">
        <f t="shared" si="22"/>
        <v>2.4000000000000001E-4</v>
      </c>
      <c r="S178" s="162">
        <v>0</v>
      </c>
      <c r="T178" s="163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253</v>
      </c>
      <c r="AT178" s="164" t="s">
        <v>250</v>
      </c>
      <c r="AU178" s="164" t="s">
        <v>86</v>
      </c>
      <c r="AY178" s="14" t="s">
        <v>134</v>
      </c>
      <c r="BE178" s="95">
        <f t="shared" si="24"/>
        <v>0</v>
      </c>
      <c r="BF178" s="95">
        <f t="shared" si="25"/>
        <v>0</v>
      </c>
      <c r="BG178" s="95">
        <f t="shared" si="26"/>
        <v>0</v>
      </c>
      <c r="BH178" s="95">
        <f t="shared" si="27"/>
        <v>0</v>
      </c>
      <c r="BI178" s="95">
        <f t="shared" si="28"/>
        <v>0</v>
      </c>
      <c r="BJ178" s="14" t="s">
        <v>84</v>
      </c>
      <c r="BK178" s="95">
        <f t="shared" si="29"/>
        <v>0</v>
      </c>
      <c r="BL178" s="14" t="s">
        <v>161</v>
      </c>
      <c r="BM178" s="164" t="s">
        <v>330</v>
      </c>
    </row>
    <row r="179" spans="1:65" s="2" customFormat="1" ht="16.5" customHeight="1">
      <c r="A179" s="30"/>
      <c r="B179" s="151"/>
      <c r="C179" s="152" t="s">
        <v>331</v>
      </c>
      <c r="D179" s="152" t="s">
        <v>137</v>
      </c>
      <c r="E179" s="153" t="s">
        <v>332</v>
      </c>
      <c r="F179" s="154" t="s">
        <v>333</v>
      </c>
      <c r="G179" s="155" t="s">
        <v>198</v>
      </c>
      <c r="H179" s="156">
        <v>1</v>
      </c>
      <c r="I179" s="157"/>
      <c r="J179" s="158">
        <f t="shared" si="20"/>
        <v>0</v>
      </c>
      <c r="K179" s="159"/>
      <c r="L179" s="31"/>
      <c r="M179" s="160" t="s">
        <v>1</v>
      </c>
      <c r="N179" s="161" t="s">
        <v>41</v>
      </c>
      <c r="O179" s="56"/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161</v>
      </c>
      <c r="AT179" s="164" t="s">
        <v>137</v>
      </c>
      <c r="AU179" s="164" t="s">
        <v>86</v>
      </c>
      <c r="AY179" s="14" t="s">
        <v>134</v>
      </c>
      <c r="BE179" s="95">
        <f t="shared" si="24"/>
        <v>0</v>
      </c>
      <c r="BF179" s="95">
        <f t="shared" si="25"/>
        <v>0</v>
      </c>
      <c r="BG179" s="95">
        <f t="shared" si="26"/>
        <v>0</v>
      </c>
      <c r="BH179" s="95">
        <f t="shared" si="27"/>
        <v>0</v>
      </c>
      <c r="BI179" s="95">
        <f t="shared" si="28"/>
        <v>0</v>
      </c>
      <c r="BJ179" s="14" t="s">
        <v>84</v>
      </c>
      <c r="BK179" s="95">
        <f t="shared" si="29"/>
        <v>0</v>
      </c>
      <c r="BL179" s="14" t="s">
        <v>161</v>
      </c>
      <c r="BM179" s="164" t="s">
        <v>334</v>
      </c>
    </row>
    <row r="180" spans="1:65" s="2" customFormat="1" ht="24.2" customHeight="1">
      <c r="A180" s="30"/>
      <c r="B180" s="151"/>
      <c r="C180" s="152" t="s">
        <v>335</v>
      </c>
      <c r="D180" s="152" t="s">
        <v>137</v>
      </c>
      <c r="E180" s="153" t="s">
        <v>336</v>
      </c>
      <c r="F180" s="154" t="s">
        <v>337</v>
      </c>
      <c r="G180" s="155" t="s">
        <v>198</v>
      </c>
      <c r="H180" s="156">
        <v>1</v>
      </c>
      <c r="I180" s="157"/>
      <c r="J180" s="158">
        <f t="shared" si="20"/>
        <v>0</v>
      </c>
      <c r="K180" s="159"/>
      <c r="L180" s="31"/>
      <c r="M180" s="160" t="s">
        <v>1</v>
      </c>
      <c r="N180" s="161" t="s">
        <v>41</v>
      </c>
      <c r="O180" s="56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161</v>
      </c>
      <c r="AT180" s="164" t="s">
        <v>137</v>
      </c>
      <c r="AU180" s="164" t="s">
        <v>86</v>
      </c>
      <c r="AY180" s="14" t="s">
        <v>134</v>
      </c>
      <c r="BE180" s="95">
        <f t="shared" si="24"/>
        <v>0</v>
      </c>
      <c r="BF180" s="95">
        <f t="shared" si="25"/>
        <v>0</v>
      </c>
      <c r="BG180" s="95">
        <f t="shared" si="26"/>
        <v>0</v>
      </c>
      <c r="BH180" s="95">
        <f t="shared" si="27"/>
        <v>0</v>
      </c>
      <c r="BI180" s="95">
        <f t="shared" si="28"/>
        <v>0</v>
      </c>
      <c r="BJ180" s="14" t="s">
        <v>84</v>
      </c>
      <c r="BK180" s="95">
        <f t="shared" si="29"/>
        <v>0</v>
      </c>
      <c r="BL180" s="14" t="s">
        <v>161</v>
      </c>
      <c r="BM180" s="164" t="s">
        <v>338</v>
      </c>
    </row>
    <row r="181" spans="1:65" s="2" customFormat="1" ht="24.2" customHeight="1">
      <c r="A181" s="30"/>
      <c r="B181" s="151"/>
      <c r="C181" s="152" t="s">
        <v>339</v>
      </c>
      <c r="D181" s="152" t="s">
        <v>137</v>
      </c>
      <c r="E181" s="153" t="s">
        <v>340</v>
      </c>
      <c r="F181" s="154" t="s">
        <v>341</v>
      </c>
      <c r="G181" s="155" t="s">
        <v>140</v>
      </c>
      <c r="H181" s="156">
        <v>0.128</v>
      </c>
      <c r="I181" s="157"/>
      <c r="J181" s="158">
        <f t="shared" si="20"/>
        <v>0</v>
      </c>
      <c r="K181" s="159"/>
      <c r="L181" s="31"/>
      <c r="M181" s="160" t="s">
        <v>1</v>
      </c>
      <c r="N181" s="161" t="s">
        <v>41</v>
      </c>
      <c r="O181" s="56"/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161</v>
      </c>
      <c r="AT181" s="164" t="s">
        <v>137</v>
      </c>
      <c r="AU181" s="164" t="s">
        <v>86</v>
      </c>
      <c r="AY181" s="14" t="s">
        <v>134</v>
      </c>
      <c r="BE181" s="95">
        <f t="shared" si="24"/>
        <v>0</v>
      </c>
      <c r="BF181" s="95">
        <f t="shared" si="25"/>
        <v>0</v>
      </c>
      <c r="BG181" s="95">
        <f t="shared" si="26"/>
        <v>0</v>
      </c>
      <c r="BH181" s="95">
        <f t="shared" si="27"/>
        <v>0</v>
      </c>
      <c r="BI181" s="95">
        <f t="shared" si="28"/>
        <v>0</v>
      </c>
      <c r="BJ181" s="14" t="s">
        <v>84</v>
      </c>
      <c r="BK181" s="95">
        <f t="shared" si="29"/>
        <v>0</v>
      </c>
      <c r="BL181" s="14" t="s">
        <v>161</v>
      </c>
      <c r="BM181" s="164" t="s">
        <v>342</v>
      </c>
    </row>
    <row r="182" spans="1:65" s="12" customFormat="1" ht="22.9" customHeight="1">
      <c r="B182" s="138"/>
      <c r="D182" s="139" t="s">
        <v>75</v>
      </c>
      <c r="E182" s="149" t="s">
        <v>343</v>
      </c>
      <c r="F182" s="149" t="s">
        <v>344</v>
      </c>
      <c r="I182" s="141"/>
      <c r="J182" s="150">
        <f>BK182</f>
        <v>0</v>
      </c>
      <c r="L182" s="138"/>
      <c r="M182" s="143"/>
      <c r="N182" s="144"/>
      <c r="O182" s="144"/>
      <c r="P182" s="145">
        <f>SUM(P183:P186)</f>
        <v>0</v>
      </c>
      <c r="Q182" s="144"/>
      <c r="R182" s="145">
        <f>SUM(R183:R186)</f>
        <v>0.14279999999999998</v>
      </c>
      <c r="S182" s="144"/>
      <c r="T182" s="146">
        <f>SUM(T183:T186)</f>
        <v>4.4999999999999997E-3</v>
      </c>
      <c r="AR182" s="139" t="s">
        <v>86</v>
      </c>
      <c r="AT182" s="147" t="s">
        <v>75</v>
      </c>
      <c r="AU182" s="147" t="s">
        <v>84</v>
      </c>
      <c r="AY182" s="139" t="s">
        <v>134</v>
      </c>
      <c r="BK182" s="148">
        <f>SUM(BK183:BK186)</f>
        <v>0</v>
      </c>
    </row>
    <row r="183" spans="1:65" s="2" customFormat="1" ht="24.2" customHeight="1">
      <c r="A183" s="30"/>
      <c r="B183" s="151"/>
      <c r="C183" s="152" t="s">
        <v>345</v>
      </c>
      <c r="D183" s="152" t="s">
        <v>137</v>
      </c>
      <c r="E183" s="153" t="s">
        <v>346</v>
      </c>
      <c r="F183" s="154" t="s">
        <v>347</v>
      </c>
      <c r="G183" s="155" t="s">
        <v>348</v>
      </c>
      <c r="H183" s="156">
        <v>30</v>
      </c>
      <c r="I183" s="157"/>
      <c r="J183" s="158">
        <f>ROUND(I183*H183,2)</f>
        <v>0</v>
      </c>
      <c r="K183" s="159"/>
      <c r="L183" s="31"/>
      <c r="M183" s="160" t="s">
        <v>1</v>
      </c>
      <c r="N183" s="161" t="s">
        <v>41</v>
      </c>
      <c r="O183" s="56"/>
      <c r="P183" s="162">
        <f>O183*H183</f>
        <v>0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161</v>
      </c>
      <c r="AT183" s="164" t="s">
        <v>137</v>
      </c>
      <c r="AU183" s="164" t="s">
        <v>86</v>
      </c>
      <c r="AY183" s="14" t="s">
        <v>134</v>
      </c>
      <c r="BE183" s="95">
        <f>IF(N183="základní",J183,0)</f>
        <v>0</v>
      </c>
      <c r="BF183" s="95">
        <f>IF(N183="snížená",J183,0)</f>
        <v>0</v>
      </c>
      <c r="BG183" s="95">
        <f>IF(N183="zákl. přenesená",J183,0)</f>
        <v>0</v>
      </c>
      <c r="BH183" s="95">
        <f>IF(N183="sníž. přenesená",J183,0)</f>
        <v>0</v>
      </c>
      <c r="BI183" s="95">
        <f>IF(N183="nulová",J183,0)</f>
        <v>0</v>
      </c>
      <c r="BJ183" s="14" t="s">
        <v>84</v>
      </c>
      <c r="BK183" s="95">
        <f>ROUND(I183*H183,2)</f>
        <v>0</v>
      </c>
      <c r="BL183" s="14" t="s">
        <v>161</v>
      </c>
      <c r="BM183" s="164" t="s">
        <v>349</v>
      </c>
    </row>
    <row r="184" spans="1:65" s="2" customFormat="1" ht="24.2" customHeight="1">
      <c r="A184" s="30"/>
      <c r="B184" s="151"/>
      <c r="C184" s="152" t="s">
        <v>350</v>
      </c>
      <c r="D184" s="152" t="s">
        <v>137</v>
      </c>
      <c r="E184" s="153" t="s">
        <v>351</v>
      </c>
      <c r="F184" s="154" t="s">
        <v>352</v>
      </c>
      <c r="G184" s="155" t="s">
        <v>348</v>
      </c>
      <c r="H184" s="156">
        <v>30</v>
      </c>
      <c r="I184" s="157"/>
      <c r="J184" s="158">
        <f>ROUND(I184*H184,2)</f>
        <v>0</v>
      </c>
      <c r="K184" s="159"/>
      <c r="L184" s="31"/>
      <c r="M184" s="160" t="s">
        <v>1</v>
      </c>
      <c r="N184" s="161" t="s">
        <v>41</v>
      </c>
      <c r="O184" s="56"/>
      <c r="P184" s="162">
        <f>O184*H184</f>
        <v>0</v>
      </c>
      <c r="Q184" s="162">
        <v>0</v>
      </c>
      <c r="R184" s="162">
        <f>Q184*H184</f>
        <v>0</v>
      </c>
      <c r="S184" s="162">
        <v>1.4999999999999999E-4</v>
      </c>
      <c r="T184" s="163">
        <f>S184*H184</f>
        <v>4.4999999999999997E-3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161</v>
      </c>
      <c r="AT184" s="164" t="s">
        <v>137</v>
      </c>
      <c r="AU184" s="164" t="s">
        <v>86</v>
      </c>
      <c r="AY184" s="14" t="s">
        <v>134</v>
      </c>
      <c r="BE184" s="95">
        <f>IF(N184="základní",J184,0)</f>
        <v>0</v>
      </c>
      <c r="BF184" s="95">
        <f>IF(N184="snížená",J184,0)</f>
        <v>0</v>
      </c>
      <c r="BG184" s="95">
        <f>IF(N184="zákl. přenesená",J184,0)</f>
        <v>0</v>
      </c>
      <c r="BH184" s="95">
        <f>IF(N184="sníž. přenesená",J184,0)</f>
        <v>0</v>
      </c>
      <c r="BI184" s="95">
        <f>IF(N184="nulová",J184,0)</f>
        <v>0</v>
      </c>
      <c r="BJ184" s="14" t="s">
        <v>84</v>
      </c>
      <c r="BK184" s="95">
        <f>ROUND(I184*H184,2)</f>
        <v>0</v>
      </c>
      <c r="BL184" s="14" t="s">
        <v>161</v>
      </c>
      <c r="BM184" s="164" t="s">
        <v>353</v>
      </c>
    </row>
    <row r="185" spans="1:65" s="2" customFormat="1" ht="24.2" customHeight="1">
      <c r="A185" s="30"/>
      <c r="B185" s="151"/>
      <c r="C185" s="152" t="s">
        <v>354</v>
      </c>
      <c r="D185" s="152" t="s">
        <v>137</v>
      </c>
      <c r="E185" s="153" t="s">
        <v>355</v>
      </c>
      <c r="F185" s="154" t="s">
        <v>356</v>
      </c>
      <c r="G185" s="155" t="s">
        <v>348</v>
      </c>
      <c r="H185" s="156">
        <v>30</v>
      </c>
      <c r="I185" s="157"/>
      <c r="J185" s="158">
        <f>ROUND(I185*H185,2)</f>
        <v>0</v>
      </c>
      <c r="K185" s="159"/>
      <c r="L185" s="31"/>
      <c r="M185" s="160" t="s">
        <v>1</v>
      </c>
      <c r="N185" s="161" t="s">
        <v>41</v>
      </c>
      <c r="O185" s="56"/>
      <c r="P185" s="162">
        <f>O185*H185</f>
        <v>0</v>
      </c>
      <c r="Q185" s="162">
        <v>4.4999999999999997E-3</v>
      </c>
      <c r="R185" s="162">
        <f>Q185*H185</f>
        <v>0.13499999999999998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161</v>
      </c>
      <c r="AT185" s="164" t="s">
        <v>137</v>
      </c>
      <c r="AU185" s="164" t="s">
        <v>86</v>
      </c>
      <c r="AY185" s="14" t="s">
        <v>134</v>
      </c>
      <c r="BE185" s="95">
        <f>IF(N185="základní",J185,0)</f>
        <v>0</v>
      </c>
      <c r="BF185" s="95">
        <f>IF(N185="snížená",J185,0)</f>
        <v>0</v>
      </c>
      <c r="BG185" s="95">
        <f>IF(N185="zákl. přenesená",J185,0)</f>
        <v>0</v>
      </c>
      <c r="BH185" s="95">
        <f>IF(N185="sníž. přenesená",J185,0)</f>
        <v>0</v>
      </c>
      <c r="BI185" s="95">
        <f>IF(N185="nulová",J185,0)</f>
        <v>0</v>
      </c>
      <c r="BJ185" s="14" t="s">
        <v>84</v>
      </c>
      <c r="BK185" s="95">
        <f>ROUND(I185*H185,2)</f>
        <v>0</v>
      </c>
      <c r="BL185" s="14" t="s">
        <v>161</v>
      </c>
      <c r="BM185" s="164" t="s">
        <v>357</v>
      </c>
    </row>
    <row r="186" spans="1:65" s="2" customFormat="1" ht="33" customHeight="1">
      <c r="A186" s="30"/>
      <c r="B186" s="151"/>
      <c r="C186" s="152" t="s">
        <v>358</v>
      </c>
      <c r="D186" s="152" t="s">
        <v>137</v>
      </c>
      <c r="E186" s="153" t="s">
        <v>359</v>
      </c>
      <c r="F186" s="154" t="s">
        <v>360</v>
      </c>
      <c r="G186" s="155" t="s">
        <v>348</v>
      </c>
      <c r="H186" s="156">
        <v>30</v>
      </c>
      <c r="I186" s="157"/>
      <c r="J186" s="158">
        <f>ROUND(I186*H186,2)</f>
        <v>0</v>
      </c>
      <c r="K186" s="159"/>
      <c r="L186" s="31"/>
      <c r="M186" s="181" t="s">
        <v>1</v>
      </c>
      <c r="N186" s="182" t="s">
        <v>41</v>
      </c>
      <c r="O186" s="183"/>
      <c r="P186" s="184">
        <f>O186*H186</f>
        <v>0</v>
      </c>
      <c r="Q186" s="184">
        <v>2.5999999999999998E-4</v>
      </c>
      <c r="R186" s="184">
        <f>Q186*H186</f>
        <v>7.7999999999999996E-3</v>
      </c>
      <c r="S186" s="184">
        <v>0</v>
      </c>
      <c r="T186" s="185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161</v>
      </c>
      <c r="AT186" s="164" t="s">
        <v>137</v>
      </c>
      <c r="AU186" s="164" t="s">
        <v>86</v>
      </c>
      <c r="AY186" s="14" t="s">
        <v>134</v>
      </c>
      <c r="BE186" s="95">
        <f>IF(N186="základní",J186,0)</f>
        <v>0</v>
      </c>
      <c r="BF186" s="95">
        <f>IF(N186="snížená",J186,0)</f>
        <v>0</v>
      </c>
      <c r="BG186" s="95">
        <f>IF(N186="zákl. přenesená",J186,0)</f>
        <v>0</v>
      </c>
      <c r="BH186" s="95">
        <f>IF(N186="sníž. přenesená",J186,0)</f>
        <v>0</v>
      </c>
      <c r="BI186" s="95">
        <f>IF(N186="nulová",J186,0)</f>
        <v>0</v>
      </c>
      <c r="BJ186" s="14" t="s">
        <v>84</v>
      </c>
      <c r="BK186" s="95">
        <f>ROUND(I186*H186,2)</f>
        <v>0</v>
      </c>
      <c r="BL186" s="14" t="s">
        <v>161</v>
      </c>
      <c r="BM186" s="164" t="s">
        <v>361</v>
      </c>
    </row>
    <row r="187" spans="1:65" s="2" customFormat="1" ht="6.95" customHeight="1">
      <c r="A187" s="30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31"/>
      <c r="M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</row>
  </sheetData>
  <autoFilter ref="C124:K186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5"/>
  <sheetViews>
    <sheetView showGridLines="0" tabSelected="1" topLeftCell="A191" workbookViewId="0">
      <selection activeCell="I207" sqref="I20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102</v>
      </c>
      <c r="L4" s="17"/>
      <c r="M4" s="101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31" t="str">
        <f>'Rekapitulace stavby'!K6</f>
        <v>Zateplení tělocvičny 3.ZŠ</v>
      </c>
      <c r="F7" s="232"/>
      <c r="G7" s="232"/>
      <c r="H7" s="232"/>
      <c r="L7" s="17"/>
    </row>
    <row r="8" spans="1:46" s="2" customFormat="1" ht="12" customHeight="1">
      <c r="A8" s="30"/>
      <c r="B8" s="31"/>
      <c r="C8" s="30"/>
      <c r="D8" s="24" t="s">
        <v>103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6" t="s">
        <v>362</v>
      </c>
      <c r="F9" s="233"/>
      <c r="G9" s="233"/>
      <c r="H9" s="23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4" t="s">
        <v>18</v>
      </c>
      <c r="E11" s="30"/>
      <c r="F11" s="22" t="s">
        <v>1</v>
      </c>
      <c r="G11" s="30"/>
      <c r="H11" s="30"/>
      <c r="I11" s="24" t="s">
        <v>19</v>
      </c>
      <c r="J11" s="22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4" t="s">
        <v>20</v>
      </c>
      <c r="E12" s="30"/>
      <c r="F12" s="22" t="s">
        <v>21</v>
      </c>
      <c r="G12" s="30"/>
      <c r="H12" s="30"/>
      <c r="I12" s="24" t="s">
        <v>22</v>
      </c>
      <c r="J12" s="53" t="str">
        <f>'Rekapitulace stavby'!AN8</f>
        <v>6. 6. 2024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4" t="s">
        <v>24</v>
      </c>
      <c r="E14" s="30"/>
      <c r="F14" s="30"/>
      <c r="G14" s="30"/>
      <c r="H14" s="30"/>
      <c r="I14" s="24" t="s">
        <v>25</v>
      </c>
      <c r="J14" s="22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2" t="str">
        <f>IF('Rekapitulace stavby'!E11="","",'Rekapitulace stavby'!E11)</f>
        <v xml:space="preserve"> </v>
      </c>
      <c r="F15" s="30"/>
      <c r="G15" s="30"/>
      <c r="H15" s="30"/>
      <c r="I15" s="24" t="s">
        <v>27</v>
      </c>
      <c r="J15" s="22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4" t="s">
        <v>28</v>
      </c>
      <c r="E17" s="30"/>
      <c r="F17" s="30"/>
      <c r="G17" s="30"/>
      <c r="H17" s="30"/>
      <c r="I17" s="24" t="s">
        <v>25</v>
      </c>
      <c r="J17" s="25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4" t="str">
        <f>'Rekapitulace stavby'!E14</f>
        <v>Vyplň údaj</v>
      </c>
      <c r="F18" s="213"/>
      <c r="G18" s="213"/>
      <c r="H18" s="213"/>
      <c r="I18" s="24" t="s">
        <v>27</v>
      </c>
      <c r="J18" s="25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4" t="s">
        <v>30</v>
      </c>
      <c r="E20" s="30"/>
      <c r="F20" s="30"/>
      <c r="G20" s="30"/>
      <c r="H20" s="30"/>
      <c r="I20" s="24" t="s">
        <v>25</v>
      </c>
      <c r="J20" s="22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2" t="str">
        <f>IF('Rekapitulace stavby'!E17="","",'Rekapitulace stavby'!E17)</f>
        <v xml:space="preserve"> </v>
      </c>
      <c r="F21" s="30"/>
      <c r="G21" s="30"/>
      <c r="H21" s="30"/>
      <c r="I21" s="24" t="s">
        <v>27</v>
      </c>
      <c r="J21" s="22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4" t="s">
        <v>32</v>
      </c>
      <c r="E23" s="30"/>
      <c r="F23" s="30"/>
      <c r="G23" s="30"/>
      <c r="H23" s="30"/>
      <c r="I23" s="24" t="s">
        <v>25</v>
      </c>
      <c r="J23" s="22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2" t="str">
        <f>IF('Rekapitulace stavby'!E20="","",'Rekapitulace stavby'!E20)</f>
        <v xml:space="preserve"> </v>
      </c>
      <c r="F24" s="30"/>
      <c r="G24" s="30"/>
      <c r="H24" s="30"/>
      <c r="I24" s="24" t="s">
        <v>27</v>
      </c>
      <c r="J24" s="22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4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2"/>
      <c r="B27" s="103"/>
      <c r="C27" s="102"/>
      <c r="D27" s="102"/>
      <c r="E27" s="218" t="s">
        <v>1</v>
      </c>
      <c r="F27" s="218"/>
      <c r="G27" s="218"/>
      <c r="H27" s="21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5" t="s">
        <v>36</v>
      </c>
      <c r="E30" s="30"/>
      <c r="F30" s="30"/>
      <c r="G30" s="30"/>
      <c r="H30" s="30"/>
      <c r="I30" s="30"/>
      <c r="J30" s="69">
        <f>ROUND(J135,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6" t="s">
        <v>40</v>
      </c>
      <c r="E33" s="24" t="s">
        <v>41</v>
      </c>
      <c r="F33" s="107">
        <f>ROUND((SUM(BE135:BE304)),  2)</f>
        <v>0</v>
      </c>
      <c r="G33" s="30"/>
      <c r="H33" s="30"/>
      <c r="I33" s="108">
        <v>0.21</v>
      </c>
      <c r="J33" s="107">
        <f>ROUND(((SUM(BE135:BE304))*I33),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4" t="s">
        <v>42</v>
      </c>
      <c r="F34" s="107">
        <f>ROUND((SUM(BF135:BF304)),  2)</f>
        <v>0</v>
      </c>
      <c r="G34" s="30"/>
      <c r="H34" s="30"/>
      <c r="I34" s="108">
        <v>0.12</v>
      </c>
      <c r="J34" s="107">
        <f>ROUND(((SUM(BF135:BF304))*I34),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43</v>
      </c>
      <c r="F35" s="107">
        <f>ROUND((SUM(BG135:BG304)),  2)</f>
        <v>0</v>
      </c>
      <c r="G35" s="30"/>
      <c r="H35" s="30"/>
      <c r="I35" s="108">
        <v>0.21</v>
      </c>
      <c r="J35" s="10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44</v>
      </c>
      <c r="F36" s="107">
        <f>ROUND((SUM(BH135:BH304)),  2)</f>
        <v>0</v>
      </c>
      <c r="G36" s="30"/>
      <c r="H36" s="30"/>
      <c r="I36" s="108">
        <v>0.12</v>
      </c>
      <c r="J36" s="10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4" t="s">
        <v>45</v>
      </c>
      <c r="F37" s="107">
        <f>ROUND((SUM(BI135:BI304)),  2)</f>
        <v>0</v>
      </c>
      <c r="G37" s="30"/>
      <c r="H37" s="30"/>
      <c r="I37" s="108">
        <v>0</v>
      </c>
      <c r="J37" s="10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9" t="s">
        <v>46</v>
      </c>
      <c r="E39" s="58"/>
      <c r="F39" s="58"/>
      <c r="G39" s="110" t="s">
        <v>47</v>
      </c>
      <c r="H39" s="111" t="s">
        <v>48</v>
      </c>
      <c r="I39" s="58"/>
      <c r="J39" s="112">
        <f>SUM(J30:J37)</f>
        <v>0</v>
      </c>
      <c r="K39" s="113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0"/>
      <c r="B61" s="31"/>
      <c r="C61" s="30"/>
      <c r="D61" s="43" t="s">
        <v>51</v>
      </c>
      <c r="E61" s="33"/>
      <c r="F61" s="114" t="s">
        <v>52</v>
      </c>
      <c r="G61" s="43" t="s">
        <v>51</v>
      </c>
      <c r="H61" s="33"/>
      <c r="I61" s="33"/>
      <c r="J61" s="115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0"/>
      <c r="B76" s="31"/>
      <c r="C76" s="30"/>
      <c r="D76" s="43" t="s">
        <v>51</v>
      </c>
      <c r="E76" s="33"/>
      <c r="F76" s="114" t="s">
        <v>52</v>
      </c>
      <c r="G76" s="43" t="s">
        <v>51</v>
      </c>
      <c r="H76" s="33"/>
      <c r="I76" s="33"/>
      <c r="J76" s="115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8" t="s">
        <v>105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4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1" t="str">
        <f>E7</f>
        <v>Zateplení tělocvičny 3.ZŠ</v>
      </c>
      <c r="F85" s="232"/>
      <c r="G85" s="232"/>
      <c r="H85" s="23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4" t="s">
        <v>103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6" t="str">
        <f>E9</f>
        <v>SO1 - Zateplení tělocvičny</v>
      </c>
      <c r="F87" s="233"/>
      <c r="G87" s="233"/>
      <c r="H87" s="23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4" t="s">
        <v>20</v>
      </c>
      <c r="D89" s="30"/>
      <c r="E89" s="30"/>
      <c r="F89" s="22" t="str">
        <f>F12</f>
        <v>Lovosice</v>
      </c>
      <c r="G89" s="30"/>
      <c r="H89" s="30"/>
      <c r="I89" s="24" t="s">
        <v>22</v>
      </c>
      <c r="J89" s="53" t="str">
        <f>IF(J12="","",J12)</f>
        <v>6. 6. 2024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4" t="s">
        <v>24</v>
      </c>
      <c r="D91" s="30"/>
      <c r="E91" s="30"/>
      <c r="F91" s="22" t="str">
        <f>E15</f>
        <v xml:space="preserve"> </v>
      </c>
      <c r="G91" s="30"/>
      <c r="H91" s="30"/>
      <c r="I91" s="24" t="s">
        <v>30</v>
      </c>
      <c r="J91" s="27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4" t="s">
        <v>28</v>
      </c>
      <c r="D92" s="30"/>
      <c r="E92" s="30"/>
      <c r="F92" s="22" t="str">
        <f>IF(E18="","",E18)</f>
        <v>Vyplň údaj</v>
      </c>
      <c r="G92" s="30"/>
      <c r="H92" s="30"/>
      <c r="I92" s="24" t="s">
        <v>32</v>
      </c>
      <c r="J92" s="27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106</v>
      </c>
      <c r="D94" s="100"/>
      <c r="E94" s="100"/>
      <c r="F94" s="100"/>
      <c r="G94" s="100"/>
      <c r="H94" s="100"/>
      <c r="I94" s="100"/>
      <c r="J94" s="117" t="s">
        <v>107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108</v>
      </c>
      <c r="D96" s="30"/>
      <c r="E96" s="30"/>
      <c r="F96" s="30"/>
      <c r="G96" s="30"/>
      <c r="H96" s="30"/>
      <c r="I96" s="30"/>
      <c r="J96" s="69">
        <f>J135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109</v>
      </c>
    </row>
    <row r="97" spans="2:12" s="9" customFormat="1" ht="24.95" customHeight="1">
      <c r="B97" s="119"/>
      <c r="D97" s="120" t="s">
        <v>110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2:12" s="10" customFormat="1" ht="19.899999999999999" customHeight="1">
      <c r="B98" s="123"/>
      <c r="D98" s="124" t="s">
        <v>363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2:12" s="10" customFormat="1" ht="19.899999999999999" customHeight="1">
      <c r="B99" s="123"/>
      <c r="D99" s="124" t="s">
        <v>364</v>
      </c>
      <c r="E99" s="125"/>
      <c r="F99" s="125"/>
      <c r="G99" s="125"/>
      <c r="H99" s="125"/>
      <c r="I99" s="125"/>
      <c r="J99" s="126">
        <f>J154</f>
        <v>0</v>
      </c>
      <c r="L99" s="123"/>
    </row>
    <row r="100" spans="2:12" s="10" customFormat="1" ht="19.899999999999999" customHeight="1">
      <c r="B100" s="123"/>
      <c r="D100" s="124" t="s">
        <v>365</v>
      </c>
      <c r="E100" s="125"/>
      <c r="F100" s="125"/>
      <c r="G100" s="125"/>
      <c r="H100" s="125"/>
      <c r="I100" s="125"/>
      <c r="J100" s="126">
        <f>J159</f>
        <v>0</v>
      </c>
      <c r="L100" s="123"/>
    </row>
    <row r="101" spans="2:12" s="10" customFormat="1" ht="19.899999999999999" customHeight="1">
      <c r="B101" s="123"/>
      <c r="D101" s="124" t="s">
        <v>366</v>
      </c>
      <c r="E101" s="125"/>
      <c r="F101" s="125"/>
      <c r="G101" s="125"/>
      <c r="H101" s="125"/>
      <c r="I101" s="125"/>
      <c r="J101" s="126">
        <f>J178</f>
        <v>0</v>
      </c>
      <c r="L101" s="123"/>
    </row>
    <row r="102" spans="2:12" s="10" customFormat="1" ht="19.899999999999999" customHeight="1">
      <c r="B102" s="123"/>
      <c r="D102" s="124" t="s">
        <v>111</v>
      </c>
      <c r="E102" s="125"/>
      <c r="F102" s="125"/>
      <c r="G102" s="125"/>
      <c r="H102" s="125"/>
      <c r="I102" s="125"/>
      <c r="J102" s="126">
        <f>J202</f>
        <v>0</v>
      </c>
      <c r="L102" s="123"/>
    </row>
    <row r="103" spans="2:12" s="10" customFormat="1" ht="19.899999999999999" customHeight="1">
      <c r="B103" s="123"/>
      <c r="D103" s="124" t="s">
        <v>367</v>
      </c>
      <c r="E103" s="125"/>
      <c r="F103" s="125"/>
      <c r="G103" s="125"/>
      <c r="H103" s="125"/>
      <c r="I103" s="125"/>
      <c r="J103" s="126">
        <f>J207</f>
        <v>0</v>
      </c>
      <c r="L103" s="123"/>
    </row>
    <row r="104" spans="2:12" s="9" customFormat="1" ht="24.95" customHeight="1">
      <c r="B104" s="119"/>
      <c r="D104" s="120" t="s">
        <v>112</v>
      </c>
      <c r="E104" s="121"/>
      <c r="F104" s="121"/>
      <c r="G104" s="121"/>
      <c r="H104" s="121"/>
      <c r="I104" s="121"/>
      <c r="J104" s="122">
        <f>J209</f>
        <v>0</v>
      </c>
      <c r="L104" s="119"/>
    </row>
    <row r="105" spans="2:12" s="10" customFormat="1" ht="19.899999999999999" customHeight="1">
      <c r="B105" s="123"/>
      <c r="D105" s="124" t="s">
        <v>368</v>
      </c>
      <c r="E105" s="125"/>
      <c r="F105" s="125"/>
      <c r="G105" s="125"/>
      <c r="H105" s="125"/>
      <c r="I105" s="125"/>
      <c r="J105" s="126">
        <f>J210</f>
        <v>0</v>
      </c>
      <c r="L105" s="123"/>
    </row>
    <row r="106" spans="2:12" s="10" customFormat="1" ht="19.899999999999999" customHeight="1">
      <c r="B106" s="123"/>
      <c r="D106" s="124" t="s">
        <v>369</v>
      </c>
      <c r="E106" s="125"/>
      <c r="F106" s="125"/>
      <c r="G106" s="125"/>
      <c r="H106" s="125"/>
      <c r="I106" s="125"/>
      <c r="J106" s="126">
        <f>J214</f>
        <v>0</v>
      </c>
      <c r="L106" s="123"/>
    </row>
    <row r="107" spans="2:12" s="10" customFormat="1" ht="19.899999999999999" customHeight="1">
      <c r="B107" s="123"/>
      <c r="D107" s="124" t="s">
        <v>370</v>
      </c>
      <c r="E107" s="125"/>
      <c r="F107" s="125"/>
      <c r="G107" s="125"/>
      <c r="H107" s="125"/>
      <c r="I107" s="125"/>
      <c r="J107" s="126">
        <f>J230</f>
        <v>0</v>
      </c>
      <c r="L107" s="123"/>
    </row>
    <row r="108" spans="2:12" s="10" customFormat="1" ht="19.899999999999999" customHeight="1">
      <c r="B108" s="123"/>
      <c r="D108" s="124" t="s">
        <v>116</v>
      </c>
      <c r="E108" s="125"/>
      <c r="F108" s="125"/>
      <c r="G108" s="125"/>
      <c r="H108" s="125"/>
      <c r="I108" s="125"/>
      <c r="J108" s="126">
        <f>J242</f>
        <v>0</v>
      </c>
      <c r="L108" s="123"/>
    </row>
    <row r="109" spans="2:12" s="10" customFormat="1" ht="19.899999999999999" customHeight="1">
      <c r="B109" s="123"/>
      <c r="D109" s="124" t="s">
        <v>117</v>
      </c>
      <c r="E109" s="125"/>
      <c r="F109" s="125"/>
      <c r="G109" s="125"/>
      <c r="H109" s="125"/>
      <c r="I109" s="125"/>
      <c r="J109" s="126">
        <f>J244</f>
        <v>0</v>
      </c>
      <c r="L109" s="123"/>
    </row>
    <row r="110" spans="2:12" s="10" customFormat="1" ht="19.899999999999999" customHeight="1">
      <c r="B110" s="123"/>
      <c r="D110" s="124" t="s">
        <v>371</v>
      </c>
      <c r="E110" s="125"/>
      <c r="F110" s="125"/>
      <c r="G110" s="125"/>
      <c r="H110" s="125"/>
      <c r="I110" s="125"/>
      <c r="J110" s="126">
        <f>J249</f>
        <v>0</v>
      </c>
      <c r="L110" s="123"/>
    </row>
    <row r="111" spans="2:12" s="10" customFormat="1" ht="19.899999999999999" customHeight="1">
      <c r="B111" s="123"/>
      <c r="D111" s="124" t="s">
        <v>372</v>
      </c>
      <c r="E111" s="125"/>
      <c r="F111" s="125"/>
      <c r="G111" s="125"/>
      <c r="H111" s="125"/>
      <c r="I111" s="125"/>
      <c r="J111" s="126">
        <f>J255</f>
        <v>0</v>
      </c>
      <c r="L111" s="123"/>
    </row>
    <row r="112" spans="2:12" s="10" customFormat="1" ht="19.899999999999999" customHeight="1">
      <c r="B112" s="123"/>
      <c r="D112" s="124" t="s">
        <v>373</v>
      </c>
      <c r="E112" s="125"/>
      <c r="F112" s="125"/>
      <c r="G112" s="125"/>
      <c r="H112" s="125"/>
      <c r="I112" s="125"/>
      <c r="J112" s="126">
        <f>J271</f>
        <v>0</v>
      </c>
      <c r="L112" s="123"/>
    </row>
    <row r="113" spans="1:31" s="10" customFormat="1" ht="19.899999999999999" customHeight="1">
      <c r="B113" s="123"/>
      <c r="D113" s="124" t="s">
        <v>374</v>
      </c>
      <c r="E113" s="125"/>
      <c r="F113" s="125"/>
      <c r="G113" s="125"/>
      <c r="H113" s="125"/>
      <c r="I113" s="125"/>
      <c r="J113" s="126">
        <f>J284</f>
        <v>0</v>
      </c>
      <c r="L113" s="123"/>
    </row>
    <row r="114" spans="1:31" s="10" customFormat="1" ht="19.899999999999999" customHeight="1">
      <c r="B114" s="123"/>
      <c r="D114" s="124" t="s">
        <v>118</v>
      </c>
      <c r="E114" s="125"/>
      <c r="F114" s="125"/>
      <c r="G114" s="125"/>
      <c r="H114" s="125"/>
      <c r="I114" s="125"/>
      <c r="J114" s="126">
        <f>J297</f>
        <v>0</v>
      </c>
      <c r="L114" s="123"/>
    </row>
    <row r="115" spans="1:31" s="9" customFormat="1" ht="24.95" customHeight="1">
      <c r="B115" s="119"/>
      <c r="D115" s="120" t="s">
        <v>375</v>
      </c>
      <c r="E115" s="121"/>
      <c r="F115" s="121"/>
      <c r="G115" s="121"/>
      <c r="H115" s="121"/>
      <c r="I115" s="121"/>
      <c r="J115" s="122">
        <f>J302</f>
        <v>0</v>
      </c>
      <c r="L115" s="119"/>
    </row>
    <row r="116" spans="1:31" s="2" customFormat="1" ht="21.7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21" spans="1:31" s="2" customFormat="1" ht="6.95" customHeight="1">
      <c r="A121" s="30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24.95" customHeight="1">
      <c r="A122" s="30"/>
      <c r="B122" s="31"/>
      <c r="C122" s="18" t="s">
        <v>119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4" t="s">
        <v>16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6.5" customHeight="1">
      <c r="A125" s="30"/>
      <c r="B125" s="31"/>
      <c r="C125" s="30"/>
      <c r="D125" s="30"/>
      <c r="E125" s="231" t="str">
        <f>E7</f>
        <v>Zateplení tělocvičny 3.ZŠ</v>
      </c>
      <c r="F125" s="232"/>
      <c r="G125" s="232"/>
      <c r="H125" s="232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4" t="s">
        <v>103</v>
      </c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6.5" customHeight="1">
      <c r="A127" s="30"/>
      <c r="B127" s="31"/>
      <c r="C127" s="30"/>
      <c r="D127" s="30"/>
      <c r="E127" s="186" t="str">
        <f>E9</f>
        <v>SO1 - Zateplení tělocvičny</v>
      </c>
      <c r="F127" s="233"/>
      <c r="G127" s="233"/>
      <c r="H127" s="233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2" customHeight="1">
      <c r="A129" s="30"/>
      <c r="B129" s="31"/>
      <c r="C129" s="24" t="s">
        <v>20</v>
      </c>
      <c r="D129" s="30"/>
      <c r="E129" s="30"/>
      <c r="F129" s="22" t="str">
        <f>F12</f>
        <v>Lovosice</v>
      </c>
      <c r="G129" s="30"/>
      <c r="H129" s="30"/>
      <c r="I129" s="24" t="s">
        <v>22</v>
      </c>
      <c r="J129" s="53" t="str">
        <f>IF(J12="","",J12)</f>
        <v>6. 6. 2024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6.9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5.2" customHeight="1">
      <c r="A131" s="30"/>
      <c r="B131" s="31"/>
      <c r="C131" s="24" t="s">
        <v>24</v>
      </c>
      <c r="D131" s="30"/>
      <c r="E131" s="30"/>
      <c r="F131" s="22" t="str">
        <f>E15</f>
        <v xml:space="preserve"> </v>
      </c>
      <c r="G131" s="30"/>
      <c r="H131" s="30"/>
      <c r="I131" s="24" t="s">
        <v>30</v>
      </c>
      <c r="J131" s="27" t="str">
        <f>E21</f>
        <v xml:space="preserve"> </v>
      </c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15.2" customHeight="1">
      <c r="A132" s="30"/>
      <c r="B132" s="31"/>
      <c r="C132" s="24" t="s">
        <v>28</v>
      </c>
      <c r="D132" s="30"/>
      <c r="E132" s="30"/>
      <c r="F132" s="22" t="str">
        <f>IF(E18="","",E18)</f>
        <v>Vyplň údaj</v>
      </c>
      <c r="G132" s="30"/>
      <c r="H132" s="30"/>
      <c r="I132" s="24" t="s">
        <v>32</v>
      </c>
      <c r="J132" s="27" t="str">
        <f>E24</f>
        <v xml:space="preserve"> </v>
      </c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10.35" customHeight="1">
      <c r="A133" s="30"/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11" customFormat="1" ht="29.25" customHeight="1">
      <c r="A134" s="127"/>
      <c r="B134" s="128"/>
      <c r="C134" s="129" t="s">
        <v>120</v>
      </c>
      <c r="D134" s="130" t="s">
        <v>61</v>
      </c>
      <c r="E134" s="130" t="s">
        <v>57</v>
      </c>
      <c r="F134" s="130" t="s">
        <v>58</v>
      </c>
      <c r="G134" s="130" t="s">
        <v>121</v>
      </c>
      <c r="H134" s="130" t="s">
        <v>122</v>
      </c>
      <c r="I134" s="130" t="s">
        <v>123</v>
      </c>
      <c r="J134" s="131" t="s">
        <v>107</v>
      </c>
      <c r="K134" s="132" t="s">
        <v>124</v>
      </c>
      <c r="L134" s="133"/>
      <c r="M134" s="60" t="s">
        <v>1</v>
      </c>
      <c r="N134" s="61" t="s">
        <v>40</v>
      </c>
      <c r="O134" s="61" t="s">
        <v>125</v>
      </c>
      <c r="P134" s="61" t="s">
        <v>126</v>
      </c>
      <c r="Q134" s="61" t="s">
        <v>127</v>
      </c>
      <c r="R134" s="61" t="s">
        <v>128</v>
      </c>
      <c r="S134" s="61" t="s">
        <v>129</v>
      </c>
      <c r="T134" s="62" t="s">
        <v>130</v>
      </c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65" s="2" customFormat="1" ht="22.9" customHeight="1">
      <c r="A135" s="30"/>
      <c r="B135" s="31"/>
      <c r="C135" s="67" t="s">
        <v>131</v>
      </c>
      <c r="D135" s="30"/>
      <c r="E135" s="30"/>
      <c r="F135" s="30"/>
      <c r="G135" s="30"/>
      <c r="H135" s="30"/>
      <c r="I135" s="30"/>
      <c r="J135" s="134">
        <f>BK135</f>
        <v>0</v>
      </c>
      <c r="K135" s="30"/>
      <c r="L135" s="31"/>
      <c r="M135" s="63"/>
      <c r="N135" s="54"/>
      <c r="O135" s="64"/>
      <c r="P135" s="135">
        <f>P136+P209+P302</f>
        <v>0</v>
      </c>
      <c r="Q135" s="64"/>
      <c r="R135" s="135">
        <f>R136+R209+R302</f>
        <v>72.513925100000009</v>
      </c>
      <c r="S135" s="64"/>
      <c r="T135" s="136">
        <f>T136+T209+T302</f>
        <v>353.80931000000004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4" t="s">
        <v>75</v>
      </c>
      <c r="AU135" s="14" t="s">
        <v>109</v>
      </c>
      <c r="BK135" s="137">
        <f>BK136+BK209+BK302</f>
        <v>0</v>
      </c>
    </row>
    <row r="136" spans="1:65" s="12" customFormat="1" ht="25.9" customHeight="1">
      <c r="B136" s="138"/>
      <c r="D136" s="139" t="s">
        <v>75</v>
      </c>
      <c r="E136" s="140" t="s">
        <v>132</v>
      </c>
      <c r="F136" s="140" t="s">
        <v>133</v>
      </c>
      <c r="I136" s="141"/>
      <c r="J136" s="142">
        <f>BK136</f>
        <v>0</v>
      </c>
      <c r="L136" s="138"/>
      <c r="M136" s="143"/>
      <c r="N136" s="144"/>
      <c r="O136" s="144"/>
      <c r="P136" s="145">
        <f>P137+P154+P159+P178+P202+P207</f>
        <v>0</v>
      </c>
      <c r="Q136" s="144"/>
      <c r="R136" s="145">
        <f>R137+R154+R159+R178+R202+R207</f>
        <v>50.194752100000002</v>
      </c>
      <c r="S136" s="144"/>
      <c r="T136" s="146">
        <f>T137+T154+T159+T178+T202+T207</f>
        <v>336.24730000000005</v>
      </c>
      <c r="AR136" s="139" t="s">
        <v>84</v>
      </c>
      <c r="AT136" s="147" t="s">
        <v>75</v>
      </c>
      <c r="AU136" s="147" t="s">
        <v>76</v>
      </c>
      <c r="AY136" s="139" t="s">
        <v>134</v>
      </c>
      <c r="BK136" s="148">
        <f>BK137+BK154+BK159+BK178+BK202+BK207</f>
        <v>0</v>
      </c>
    </row>
    <row r="137" spans="1:65" s="12" customFormat="1" ht="22.9" customHeight="1">
      <c r="B137" s="138"/>
      <c r="D137" s="139" t="s">
        <v>75</v>
      </c>
      <c r="E137" s="149" t="s">
        <v>84</v>
      </c>
      <c r="F137" s="149" t="s">
        <v>376</v>
      </c>
      <c r="I137" s="141"/>
      <c r="J137" s="150">
        <f>BK137</f>
        <v>0</v>
      </c>
      <c r="L137" s="138"/>
      <c r="M137" s="143"/>
      <c r="N137" s="144"/>
      <c r="O137" s="144"/>
      <c r="P137" s="145">
        <f>SUM(P138:P153)</f>
        <v>0</v>
      </c>
      <c r="Q137" s="144"/>
      <c r="R137" s="145">
        <f>SUM(R138:R153)</f>
        <v>3.5397599999999998</v>
      </c>
      <c r="S137" s="144"/>
      <c r="T137" s="146">
        <f>SUM(T138:T153)</f>
        <v>6.8850000000000007</v>
      </c>
      <c r="AR137" s="139" t="s">
        <v>84</v>
      </c>
      <c r="AT137" s="147" t="s">
        <v>75</v>
      </c>
      <c r="AU137" s="147" t="s">
        <v>84</v>
      </c>
      <c r="AY137" s="139" t="s">
        <v>134</v>
      </c>
      <c r="BK137" s="148">
        <f>SUM(BK138:BK153)</f>
        <v>0</v>
      </c>
    </row>
    <row r="138" spans="1:65" s="2" customFormat="1" ht="24.2" customHeight="1">
      <c r="A138" s="30"/>
      <c r="B138" s="151"/>
      <c r="C138" s="152" t="s">
        <v>84</v>
      </c>
      <c r="D138" s="152" t="s">
        <v>137</v>
      </c>
      <c r="E138" s="153" t="s">
        <v>377</v>
      </c>
      <c r="F138" s="154" t="s">
        <v>378</v>
      </c>
      <c r="G138" s="155" t="s">
        <v>348</v>
      </c>
      <c r="H138" s="156">
        <v>40.5</v>
      </c>
      <c r="I138" s="157"/>
      <c r="J138" s="158">
        <f t="shared" ref="J138:J153" si="0">ROUND(I138*H138,2)</f>
        <v>0</v>
      </c>
      <c r="K138" s="159"/>
      <c r="L138" s="31"/>
      <c r="M138" s="160" t="s">
        <v>1</v>
      </c>
      <c r="N138" s="161" t="s">
        <v>41</v>
      </c>
      <c r="O138" s="56"/>
      <c r="P138" s="162">
        <f t="shared" ref="P138:P153" si="1">O138*H138</f>
        <v>0</v>
      </c>
      <c r="Q138" s="162">
        <v>0</v>
      </c>
      <c r="R138" s="162">
        <f t="shared" ref="R138:R153" si="2">Q138*H138</f>
        <v>0</v>
      </c>
      <c r="S138" s="162">
        <v>0.17</v>
      </c>
      <c r="T138" s="163">
        <f t="shared" ref="T138:T153" si="3">S138*H138</f>
        <v>6.8850000000000007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141</v>
      </c>
      <c r="AT138" s="164" t="s">
        <v>137</v>
      </c>
      <c r="AU138" s="164" t="s">
        <v>86</v>
      </c>
      <c r="AY138" s="14" t="s">
        <v>134</v>
      </c>
      <c r="BE138" s="95">
        <f t="shared" ref="BE138:BE153" si="4">IF(N138="základní",J138,0)</f>
        <v>0</v>
      </c>
      <c r="BF138" s="95">
        <f t="shared" ref="BF138:BF153" si="5">IF(N138="snížená",J138,0)</f>
        <v>0</v>
      </c>
      <c r="BG138" s="95">
        <f t="shared" ref="BG138:BG153" si="6">IF(N138="zákl. přenesená",J138,0)</f>
        <v>0</v>
      </c>
      <c r="BH138" s="95">
        <f t="shared" ref="BH138:BH153" si="7">IF(N138="sníž. přenesená",J138,0)</f>
        <v>0</v>
      </c>
      <c r="BI138" s="95">
        <f t="shared" ref="BI138:BI153" si="8">IF(N138="nulová",J138,0)</f>
        <v>0</v>
      </c>
      <c r="BJ138" s="14" t="s">
        <v>84</v>
      </c>
      <c r="BK138" s="95">
        <f t="shared" ref="BK138:BK153" si="9">ROUND(I138*H138,2)</f>
        <v>0</v>
      </c>
      <c r="BL138" s="14" t="s">
        <v>141</v>
      </c>
      <c r="BM138" s="164" t="s">
        <v>379</v>
      </c>
    </row>
    <row r="139" spans="1:65" s="2" customFormat="1" ht="24.2" customHeight="1">
      <c r="A139" s="30"/>
      <c r="B139" s="151"/>
      <c r="C139" s="152" t="s">
        <v>86</v>
      </c>
      <c r="D139" s="152" t="s">
        <v>137</v>
      </c>
      <c r="E139" s="153" t="s">
        <v>380</v>
      </c>
      <c r="F139" s="154" t="s">
        <v>381</v>
      </c>
      <c r="G139" s="155" t="s">
        <v>382</v>
      </c>
      <c r="H139" s="156">
        <v>20</v>
      </c>
      <c r="I139" s="157"/>
      <c r="J139" s="158">
        <f t="shared" si="0"/>
        <v>0</v>
      </c>
      <c r="K139" s="159"/>
      <c r="L139" s="31"/>
      <c r="M139" s="160" t="s">
        <v>1</v>
      </c>
      <c r="N139" s="161" t="s">
        <v>41</v>
      </c>
      <c r="O139" s="56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141</v>
      </c>
      <c r="AT139" s="164" t="s">
        <v>137</v>
      </c>
      <c r="AU139" s="164" t="s">
        <v>86</v>
      </c>
      <c r="AY139" s="14" t="s">
        <v>134</v>
      </c>
      <c r="BE139" s="95">
        <f t="shared" si="4"/>
        <v>0</v>
      </c>
      <c r="BF139" s="95">
        <f t="shared" si="5"/>
        <v>0</v>
      </c>
      <c r="BG139" s="95">
        <f t="shared" si="6"/>
        <v>0</v>
      </c>
      <c r="BH139" s="95">
        <f t="shared" si="7"/>
        <v>0</v>
      </c>
      <c r="BI139" s="95">
        <f t="shared" si="8"/>
        <v>0</v>
      </c>
      <c r="BJ139" s="14" t="s">
        <v>84</v>
      </c>
      <c r="BK139" s="95">
        <f t="shared" si="9"/>
        <v>0</v>
      </c>
      <c r="BL139" s="14" t="s">
        <v>141</v>
      </c>
      <c r="BM139" s="164" t="s">
        <v>383</v>
      </c>
    </row>
    <row r="140" spans="1:65" s="2" customFormat="1" ht="37.9" customHeight="1">
      <c r="A140" s="30"/>
      <c r="B140" s="151"/>
      <c r="C140" s="152" t="s">
        <v>146</v>
      </c>
      <c r="D140" s="152" t="s">
        <v>137</v>
      </c>
      <c r="E140" s="153" t="s">
        <v>384</v>
      </c>
      <c r="F140" s="154" t="s">
        <v>385</v>
      </c>
      <c r="G140" s="155" t="s">
        <v>382</v>
      </c>
      <c r="H140" s="156">
        <v>20</v>
      </c>
      <c r="I140" s="157"/>
      <c r="J140" s="158">
        <f t="shared" si="0"/>
        <v>0</v>
      </c>
      <c r="K140" s="159"/>
      <c r="L140" s="31"/>
      <c r="M140" s="160" t="s">
        <v>1</v>
      </c>
      <c r="N140" s="161" t="s">
        <v>41</v>
      </c>
      <c r="O140" s="56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141</v>
      </c>
      <c r="AT140" s="164" t="s">
        <v>137</v>
      </c>
      <c r="AU140" s="164" t="s">
        <v>86</v>
      </c>
      <c r="AY140" s="14" t="s">
        <v>134</v>
      </c>
      <c r="BE140" s="95">
        <f t="shared" si="4"/>
        <v>0</v>
      </c>
      <c r="BF140" s="95">
        <f t="shared" si="5"/>
        <v>0</v>
      </c>
      <c r="BG140" s="95">
        <f t="shared" si="6"/>
        <v>0</v>
      </c>
      <c r="BH140" s="95">
        <f t="shared" si="7"/>
        <v>0</v>
      </c>
      <c r="BI140" s="95">
        <f t="shared" si="8"/>
        <v>0</v>
      </c>
      <c r="BJ140" s="14" t="s">
        <v>84</v>
      </c>
      <c r="BK140" s="95">
        <f t="shared" si="9"/>
        <v>0</v>
      </c>
      <c r="BL140" s="14" t="s">
        <v>141</v>
      </c>
      <c r="BM140" s="164" t="s">
        <v>386</v>
      </c>
    </row>
    <row r="141" spans="1:65" s="2" customFormat="1" ht="24.2" customHeight="1">
      <c r="A141" s="30"/>
      <c r="B141" s="151"/>
      <c r="C141" s="152" t="s">
        <v>141</v>
      </c>
      <c r="D141" s="152" t="s">
        <v>137</v>
      </c>
      <c r="E141" s="153" t="s">
        <v>387</v>
      </c>
      <c r="F141" s="154" t="s">
        <v>388</v>
      </c>
      <c r="G141" s="155" t="s">
        <v>382</v>
      </c>
      <c r="H141" s="156">
        <v>20</v>
      </c>
      <c r="I141" s="157"/>
      <c r="J141" s="158">
        <f t="shared" si="0"/>
        <v>0</v>
      </c>
      <c r="K141" s="159"/>
      <c r="L141" s="31"/>
      <c r="M141" s="160" t="s">
        <v>1</v>
      </c>
      <c r="N141" s="161" t="s">
        <v>41</v>
      </c>
      <c r="O141" s="56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141</v>
      </c>
      <c r="AT141" s="164" t="s">
        <v>137</v>
      </c>
      <c r="AU141" s="164" t="s">
        <v>86</v>
      </c>
      <c r="AY141" s="14" t="s">
        <v>134</v>
      </c>
      <c r="BE141" s="95">
        <f t="shared" si="4"/>
        <v>0</v>
      </c>
      <c r="BF141" s="95">
        <f t="shared" si="5"/>
        <v>0</v>
      </c>
      <c r="BG141" s="95">
        <f t="shared" si="6"/>
        <v>0</v>
      </c>
      <c r="BH141" s="95">
        <f t="shared" si="7"/>
        <v>0</v>
      </c>
      <c r="BI141" s="95">
        <f t="shared" si="8"/>
        <v>0</v>
      </c>
      <c r="BJ141" s="14" t="s">
        <v>84</v>
      </c>
      <c r="BK141" s="95">
        <f t="shared" si="9"/>
        <v>0</v>
      </c>
      <c r="BL141" s="14" t="s">
        <v>141</v>
      </c>
      <c r="BM141" s="164" t="s">
        <v>389</v>
      </c>
    </row>
    <row r="142" spans="1:65" s="2" customFormat="1" ht="24.2" customHeight="1">
      <c r="A142" s="30"/>
      <c r="B142" s="151"/>
      <c r="C142" s="152" t="s">
        <v>157</v>
      </c>
      <c r="D142" s="152" t="s">
        <v>137</v>
      </c>
      <c r="E142" s="153" t="s">
        <v>390</v>
      </c>
      <c r="F142" s="154" t="s">
        <v>391</v>
      </c>
      <c r="G142" s="155" t="s">
        <v>382</v>
      </c>
      <c r="H142" s="156">
        <v>20</v>
      </c>
      <c r="I142" s="157"/>
      <c r="J142" s="158">
        <f t="shared" si="0"/>
        <v>0</v>
      </c>
      <c r="K142" s="159"/>
      <c r="L142" s="31"/>
      <c r="M142" s="160" t="s">
        <v>1</v>
      </c>
      <c r="N142" s="161" t="s">
        <v>41</v>
      </c>
      <c r="O142" s="56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141</v>
      </c>
      <c r="AT142" s="164" t="s">
        <v>137</v>
      </c>
      <c r="AU142" s="164" t="s">
        <v>86</v>
      </c>
      <c r="AY142" s="14" t="s">
        <v>134</v>
      </c>
      <c r="BE142" s="95">
        <f t="shared" si="4"/>
        <v>0</v>
      </c>
      <c r="BF142" s="95">
        <f t="shared" si="5"/>
        <v>0</v>
      </c>
      <c r="BG142" s="95">
        <f t="shared" si="6"/>
        <v>0</v>
      </c>
      <c r="BH142" s="95">
        <f t="shared" si="7"/>
        <v>0</v>
      </c>
      <c r="BI142" s="95">
        <f t="shared" si="8"/>
        <v>0</v>
      </c>
      <c r="BJ142" s="14" t="s">
        <v>84</v>
      </c>
      <c r="BK142" s="95">
        <f t="shared" si="9"/>
        <v>0</v>
      </c>
      <c r="BL142" s="14" t="s">
        <v>141</v>
      </c>
      <c r="BM142" s="164" t="s">
        <v>392</v>
      </c>
    </row>
    <row r="143" spans="1:65" s="2" customFormat="1" ht="24.2" customHeight="1">
      <c r="A143" s="30"/>
      <c r="B143" s="151"/>
      <c r="C143" s="152" t="s">
        <v>163</v>
      </c>
      <c r="D143" s="152" t="s">
        <v>137</v>
      </c>
      <c r="E143" s="153" t="s">
        <v>393</v>
      </c>
      <c r="F143" s="154" t="s">
        <v>394</v>
      </c>
      <c r="G143" s="155" t="s">
        <v>382</v>
      </c>
      <c r="H143" s="156">
        <v>20</v>
      </c>
      <c r="I143" s="157"/>
      <c r="J143" s="158">
        <f t="shared" si="0"/>
        <v>0</v>
      </c>
      <c r="K143" s="159"/>
      <c r="L143" s="31"/>
      <c r="M143" s="160" t="s">
        <v>1</v>
      </c>
      <c r="N143" s="161" t="s">
        <v>41</v>
      </c>
      <c r="O143" s="56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141</v>
      </c>
      <c r="AT143" s="164" t="s">
        <v>137</v>
      </c>
      <c r="AU143" s="164" t="s">
        <v>86</v>
      </c>
      <c r="AY143" s="14" t="s">
        <v>134</v>
      </c>
      <c r="BE143" s="95">
        <f t="shared" si="4"/>
        <v>0</v>
      </c>
      <c r="BF143" s="95">
        <f t="shared" si="5"/>
        <v>0</v>
      </c>
      <c r="BG143" s="95">
        <f t="shared" si="6"/>
        <v>0</v>
      </c>
      <c r="BH143" s="95">
        <f t="shared" si="7"/>
        <v>0</v>
      </c>
      <c r="BI143" s="95">
        <f t="shared" si="8"/>
        <v>0</v>
      </c>
      <c r="BJ143" s="14" t="s">
        <v>84</v>
      </c>
      <c r="BK143" s="95">
        <f t="shared" si="9"/>
        <v>0</v>
      </c>
      <c r="BL143" s="14" t="s">
        <v>141</v>
      </c>
      <c r="BM143" s="164" t="s">
        <v>395</v>
      </c>
    </row>
    <row r="144" spans="1:65" s="2" customFormat="1" ht="21.75" customHeight="1">
      <c r="A144" s="30"/>
      <c r="B144" s="151"/>
      <c r="C144" s="152" t="s">
        <v>167</v>
      </c>
      <c r="D144" s="152" t="s">
        <v>137</v>
      </c>
      <c r="E144" s="153" t="s">
        <v>396</v>
      </c>
      <c r="F144" s="154" t="s">
        <v>397</v>
      </c>
      <c r="G144" s="155" t="s">
        <v>382</v>
      </c>
      <c r="H144" s="156">
        <v>20</v>
      </c>
      <c r="I144" s="157"/>
      <c r="J144" s="158">
        <f t="shared" si="0"/>
        <v>0</v>
      </c>
      <c r="K144" s="159"/>
      <c r="L144" s="31"/>
      <c r="M144" s="160" t="s">
        <v>1</v>
      </c>
      <c r="N144" s="161" t="s">
        <v>41</v>
      </c>
      <c r="O144" s="56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141</v>
      </c>
      <c r="AT144" s="164" t="s">
        <v>137</v>
      </c>
      <c r="AU144" s="164" t="s">
        <v>86</v>
      </c>
      <c r="AY144" s="14" t="s">
        <v>134</v>
      </c>
      <c r="BE144" s="95">
        <f t="shared" si="4"/>
        <v>0</v>
      </c>
      <c r="BF144" s="95">
        <f t="shared" si="5"/>
        <v>0</v>
      </c>
      <c r="BG144" s="95">
        <f t="shared" si="6"/>
        <v>0</v>
      </c>
      <c r="BH144" s="95">
        <f t="shared" si="7"/>
        <v>0</v>
      </c>
      <c r="BI144" s="95">
        <f t="shared" si="8"/>
        <v>0</v>
      </c>
      <c r="BJ144" s="14" t="s">
        <v>84</v>
      </c>
      <c r="BK144" s="95">
        <f t="shared" si="9"/>
        <v>0</v>
      </c>
      <c r="BL144" s="14" t="s">
        <v>141</v>
      </c>
      <c r="BM144" s="164" t="s">
        <v>398</v>
      </c>
    </row>
    <row r="145" spans="1:65" s="2" customFormat="1" ht="37.9" customHeight="1">
      <c r="A145" s="30"/>
      <c r="B145" s="151"/>
      <c r="C145" s="152" t="s">
        <v>171</v>
      </c>
      <c r="D145" s="152" t="s">
        <v>137</v>
      </c>
      <c r="E145" s="153" t="s">
        <v>399</v>
      </c>
      <c r="F145" s="154" t="s">
        <v>400</v>
      </c>
      <c r="G145" s="155" t="s">
        <v>348</v>
      </c>
      <c r="H145" s="156">
        <v>162</v>
      </c>
      <c r="I145" s="157"/>
      <c r="J145" s="158">
        <f t="shared" si="0"/>
        <v>0</v>
      </c>
      <c r="K145" s="159"/>
      <c r="L145" s="31"/>
      <c r="M145" s="160" t="s">
        <v>1</v>
      </c>
      <c r="N145" s="161" t="s">
        <v>41</v>
      </c>
      <c r="O145" s="56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141</v>
      </c>
      <c r="AT145" s="164" t="s">
        <v>137</v>
      </c>
      <c r="AU145" s="164" t="s">
        <v>86</v>
      </c>
      <c r="AY145" s="14" t="s">
        <v>134</v>
      </c>
      <c r="BE145" s="95">
        <f t="shared" si="4"/>
        <v>0</v>
      </c>
      <c r="BF145" s="95">
        <f t="shared" si="5"/>
        <v>0</v>
      </c>
      <c r="BG145" s="95">
        <f t="shared" si="6"/>
        <v>0</v>
      </c>
      <c r="BH145" s="95">
        <f t="shared" si="7"/>
        <v>0</v>
      </c>
      <c r="BI145" s="95">
        <f t="shared" si="8"/>
        <v>0</v>
      </c>
      <c r="BJ145" s="14" t="s">
        <v>84</v>
      </c>
      <c r="BK145" s="95">
        <f t="shared" si="9"/>
        <v>0</v>
      </c>
      <c r="BL145" s="14" t="s">
        <v>141</v>
      </c>
      <c r="BM145" s="164" t="s">
        <v>401</v>
      </c>
    </row>
    <row r="146" spans="1:65" s="2" customFormat="1" ht="24.2" customHeight="1">
      <c r="A146" s="30"/>
      <c r="B146" s="151"/>
      <c r="C146" s="152" t="s">
        <v>175</v>
      </c>
      <c r="D146" s="152" t="s">
        <v>137</v>
      </c>
      <c r="E146" s="153" t="s">
        <v>402</v>
      </c>
      <c r="F146" s="154" t="s">
        <v>403</v>
      </c>
      <c r="G146" s="155" t="s">
        <v>348</v>
      </c>
      <c r="H146" s="156">
        <v>162</v>
      </c>
      <c r="I146" s="157"/>
      <c r="J146" s="158">
        <f t="shared" si="0"/>
        <v>0</v>
      </c>
      <c r="K146" s="159"/>
      <c r="L146" s="31"/>
      <c r="M146" s="160" t="s">
        <v>1</v>
      </c>
      <c r="N146" s="161" t="s">
        <v>41</v>
      </c>
      <c r="O146" s="56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141</v>
      </c>
      <c r="AT146" s="164" t="s">
        <v>137</v>
      </c>
      <c r="AU146" s="164" t="s">
        <v>86</v>
      </c>
      <c r="AY146" s="14" t="s">
        <v>134</v>
      </c>
      <c r="BE146" s="95">
        <f t="shared" si="4"/>
        <v>0</v>
      </c>
      <c r="BF146" s="95">
        <f t="shared" si="5"/>
        <v>0</v>
      </c>
      <c r="BG146" s="95">
        <f t="shared" si="6"/>
        <v>0</v>
      </c>
      <c r="BH146" s="95">
        <f t="shared" si="7"/>
        <v>0</v>
      </c>
      <c r="BI146" s="95">
        <f t="shared" si="8"/>
        <v>0</v>
      </c>
      <c r="BJ146" s="14" t="s">
        <v>84</v>
      </c>
      <c r="BK146" s="95">
        <f t="shared" si="9"/>
        <v>0</v>
      </c>
      <c r="BL146" s="14" t="s">
        <v>141</v>
      </c>
      <c r="BM146" s="164" t="s">
        <v>404</v>
      </c>
    </row>
    <row r="147" spans="1:65" s="2" customFormat="1" ht="16.5" customHeight="1">
      <c r="A147" s="30"/>
      <c r="B147" s="151"/>
      <c r="C147" s="165" t="s">
        <v>180</v>
      </c>
      <c r="D147" s="165" t="s">
        <v>250</v>
      </c>
      <c r="E147" s="166" t="s">
        <v>405</v>
      </c>
      <c r="F147" s="167" t="s">
        <v>406</v>
      </c>
      <c r="G147" s="168" t="s">
        <v>382</v>
      </c>
      <c r="H147" s="169">
        <v>16.2</v>
      </c>
      <c r="I147" s="170"/>
      <c r="J147" s="171">
        <f t="shared" si="0"/>
        <v>0</v>
      </c>
      <c r="K147" s="172"/>
      <c r="L147" s="173"/>
      <c r="M147" s="174" t="s">
        <v>1</v>
      </c>
      <c r="N147" s="175" t="s">
        <v>41</v>
      </c>
      <c r="O147" s="56"/>
      <c r="P147" s="162">
        <f t="shared" si="1"/>
        <v>0</v>
      </c>
      <c r="Q147" s="162">
        <v>0.21</v>
      </c>
      <c r="R147" s="162">
        <f t="shared" si="2"/>
        <v>3.4019999999999997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171</v>
      </c>
      <c r="AT147" s="164" t="s">
        <v>250</v>
      </c>
      <c r="AU147" s="164" t="s">
        <v>86</v>
      </c>
      <c r="AY147" s="14" t="s">
        <v>134</v>
      </c>
      <c r="BE147" s="95">
        <f t="shared" si="4"/>
        <v>0</v>
      </c>
      <c r="BF147" s="95">
        <f t="shared" si="5"/>
        <v>0</v>
      </c>
      <c r="BG147" s="95">
        <f t="shared" si="6"/>
        <v>0</v>
      </c>
      <c r="BH147" s="95">
        <f t="shared" si="7"/>
        <v>0</v>
      </c>
      <c r="BI147" s="95">
        <f t="shared" si="8"/>
        <v>0</v>
      </c>
      <c r="BJ147" s="14" t="s">
        <v>84</v>
      </c>
      <c r="BK147" s="95">
        <f t="shared" si="9"/>
        <v>0</v>
      </c>
      <c r="BL147" s="14" t="s">
        <v>141</v>
      </c>
      <c r="BM147" s="164" t="s">
        <v>407</v>
      </c>
    </row>
    <row r="148" spans="1:65" s="2" customFormat="1" ht="24.2" customHeight="1">
      <c r="A148" s="30"/>
      <c r="B148" s="151"/>
      <c r="C148" s="152" t="s">
        <v>184</v>
      </c>
      <c r="D148" s="152" t="s">
        <v>137</v>
      </c>
      <c r="E148" s="153" t="s">
        <v>408</v>
      </c>
      <c r="F148" s="154" t="s">
        <v>409</v>
      </c>
      <c r="G148" s="155" t="s">
        <v>348</v>
      </c>
      <c r="H148" s="156">
        <v>162</v>
      </c>
      <c r="I148" s="157"/>
      <c r="J148" s="158">
        <f t="shared" si="0"/>
        <v>0</v>
      </c>
      <c r="K148" s="159"/>
      <c r="L148" s="31"/>
      <c r="M148" s="160" t="s">
        <v>1</v>
      </c>
      <c r="N148" s="161" t="s">
        <v>41</v>
      </c>
      <c r="O148" s="56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141</v>
      </c>
      <c r="AT148" s="164" t="s">
        <v>137</v>
      </c>
      <c r="AU148" s="164" t="s">
        <v>86</v>
      </c>
      <c r="AY148" s="14" t="s">
        <v>134</v>
      </c>
      <c r="BE148" s="95">
        <f t="shared" si="4"/>
        <v>0</v>
      </c>
      <c r="BF148" s="95">
        <f t="shared" si="5"/>
        <v>0</v>
      </c>
      <c r="BG148" s="95">
        <f t="shared" si="6"/>
        <v>0</v>
      </c>
      <c r="BH148" s="95">
        <f t="shared" si="7"/>
        <v>0</v>
      </c>
      <c r="BI148" s="95">
        <f t="shared" si="8"/>
        <v>0</v>
      </c>
      <c r="BJ148" s="14" t="s">
        <v>84</v>
      </c>
      <c r="BK148" s="95">
        <f t="shared" si="9"/>
        <v>0</v>
      </c>
      <c r="BL148" s="14" t="s">
        <v>141</v>
      </c>
      <c r="BM148" s="164" t="s">
        <v>410</v>
      </c>
    </row>
    <row r="149" spans="1:65" s="2" customFormat="1" ht="16.5" customHeight="1">
      <c r="A149" s="30"/>
      <c r="B149" s="151"/>
      <c r="C149" s="165" t="s">
        <v>8</v>
      </c>
      <c r="D149" s="165" t="s">
        <v>250</v>
      </c>
      <c r="E149" s="166" t="s">
        <v>411</v>
      </c>
      <c r="F149" s="167" t="s">
        <v>412</v>
      </c>
      <c r="G149" s="168" t="s">
        <v>413</v>
      </c>
      <c r="H149" s="169">
        <v>3.24</v>
      </c>
      <c r="I149" s="170"/>
      <c r="J149" s="171">
        <f t="shared" si="0"/>
        <v>0</v>
      </c>
      <c r="K149" s="172"/>
      <c r="L149" s="173"/>
      <c r="M149" s="174" t="s">
        <v>1</v>
      </c>
      <c r="N149" s="175" t="s">
        <v>41</v>
      </c>
      <c r="O149" s="56"/>
      <c r="P149" s="162">
        <f t="shared" si="1"/>
        <v>0</v>
      </c>
      <c r="Q149" s="162">
        <v>1E-3</v>
      </c>
      <c r="R149" s="162">
        <f t="shared" si="2"/>
        <v>3.2400000000000003E-3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171</v>
      </c>
      <c r="AT149" s="164" t="s">
        <v>250</v>
      </c>
      <c r="AU149" s="164" t="s">
        <v>86</v>
      </c>
      <c r="AY149" s="14" t="s">
        <v>134</v>
      </c>
      <c r="BE149" s="95">
        <f t="shared" si="4"/>
        <v>0</v>
      </c>
      <c r="BF149" s="95">
        <f t="shared" si="5"/>
        <v>0</v>
      </c>
      <c r="BG149" s="95">
        <f t="shared" si="6"/>
        <v>0</v>
      </c>
      <c r="BH149" s="95">
        <f t="shared" si="7"/>
        <v>0</v>
      </c>
      <c r="BI149" s="95">
        <f t="shared" si="8"/>
        <v>0</v>
      </c>
      <c r="BJ149" s="14" t="s">
        <v>84</v>
      </c>
      <c r="BK149" s="95">
        <f t="shared" si="9"/>
        <v>0</v>
      </c>
      <c r="BL149" s="14" t="s">
        <v>141</v>
      </c>
      <c r="BM149" s="164" t="s">
        <v>414</v>
      </c>
    </row>
    <row r="150" spans="1:65" s="2" customFormat="1" ht="21.75" customHeight="1">
      <c r="A150" s="30"/>
      <c r="B150" s="151"/>
      <c r="C150" s="152" t="s">
        <v>191</v>
      </c>
      <c r="D150" s="152" t="s">
        <v>137</v>
      </c>
      <c r="E150" s="153" t="s">
        <v>415</v>
      </c>
      <c r="F150" s="154" t="s">
        <v>416</v>
      </c>
      <c r="G150" s="155" t="s">
        <v>348</v>
      </c>
      <c r="H150" s="156">
        <v>162</v>
      </c>
      <c r="I150" s="157"/>
      <c r="J150" s="158">
        <f t="shared" si="0"/>
        <v>0</v>
      </c>
      <c r="K150" s="159"/>
      <c r="L150" s="31"/>
      <c r="M150" s="160" t="s">
        <v>1</v>
      </c>
      <c r="N150" s="161" t="s">
        <v>41</v>
      </c>
      <c r="O150" s="56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141</v>
      </c>
      <c r="AT150" s="164" t="s">
        <v>137</v>
      </c>
      <c r="AU150" s="164" t="s">
        <v>86</v>
      </c>
      <c r="AY150" s="14" t="s">
        <v>134</v>
      </c>
      <c r="BE150" s="95">
        <f t="shared" si="4"/>
        <v>0</v>
      </c>
      <c r="BF150" s="95">
        <f t="shared" si="5"/>
        <v>0</v>
      </c>
      <c r="BG150" s="95">
        <f t="shared" si="6"/>
        <v>0</v>
      </c>
      <c r="BH150" s="95">
        <f t="shared" si="7"/>
        <v>0</v>
      </c>
      <c r="BI150" s="95">
        <f t="shared" si="8"/>
        <v>0</v>
      </c>
      <c r="BJ150" s="14" t="s">
        <v>84</v>
      </c>
      <c r="BK150" s="95">
        <f t="shared" si="9"/>
        <v>0</v>
      </c>
      <c r="BL150" s="14" t="s">
        <v>141</v>
      </c>
      <c r="BM150" s="164" t="s">
        <v>417</v>
      </c>
    </row>
    <row r="151" spans="1:65" s="2" customFormat="1" ht="33" customHeight="1">
      <c r="A151" s="30"/>
      <c r="B151" s="151"/>
      <c r="C151" s="152" t="s">
        <v>195</v>
      </c>
      <c r="D151" s="152" t="s">
        <v>137</v>
      </c>
      <c r="E151" s="153" t="s">
        <v>418</v>
      </c>
      <c r="F151" s="154" t="s">
        <v>419</v>
      </c>
      <c r="G151" s="155" t="s">
        <v>348</v>
      </c>
      <c r="H151" s="156">
        <v>162</v>
      </c>
      <c r="I151" s="157"/>
      <c r="J151" s="158">
        <f t="shared" si="0"/>
        <v>0</v>
      </c>
      <c r="K151" s="159"/>
      <c r="L151" s="31"/>
      <c r="M151" s="160" t="s">
        <v>1</v>
      </c>
      <c r="N151" s="161" t="s">
        <v>41</v>
      </c>
      <c r="O151" s="56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141</v>
      </c>
      <c r="AT151" s="164" t="s">
        <v>137</v>
      </c>
      <c r="AU151" s="164" t="s">
        <v>86</v>
      </c>
      <c r="AY151" s="14" t="s">
        <v>134</v>
      </c>
      <c r="BE151" s="95">
        <f t="shared" si="4"/>
        <v>0</v>
      </c>
      <c r="BF151" s="95">
        <f t="shared" si="5"/>
        <v>0</v>
      </c>
      <c r="BG151" s="95">
        <f t="shared" si="6"/>
        <v>0</v>
      </c>
      <c r="BH151" s="95">
        <f t="shared" si="7"/>
        <v>0</v>
      </c>
      <c r="BI151" s="95">
        <f t="shared" si="8"/>
        <v>0</v>
      </c>
      <c r="BJ151" s="14" t="s">
        <v>84</v>
      </c>
      <c r="BK151" s="95">
        <f t="shared" si="9"/>
        <v>0</v>
      </c>
      <c r="BL151" s="14" t="s">
        <v>141</v>
      </c>
      <c r="BM151" s="164" t="s">
        <v>420</v>
      </c>
    </row>
    <row r="152" spans="1:65" s="2" customFormat="1" ht="24.2" customHeight="1">
      <c r="A152" s="30"/>
      <c r="B152" s="151"/>
      <c r="C152" s="152" t="s">
        <v>200</v>
      </c>
      <c r="D152" s="152" t="s">
        <v>137</v>
      </c>
      <c r="E152" s="153" t="s">
        <v>421</v>
      </c>
      <c r="F152" s="154" t="s">
        <v>422</v>
      </c>
      <c r="G152" s="155" t="s">
        <v>178</v>
      </c>
      <c r="H152" s="156">
        <v>3</v>
      </c>
      <c r="I152" s="157"/>
      <c r="J152" s="158">
        <f t="shared" si="0"/>
        <v>0</v>
      </c>
      <c r="K152" s="159"/>
      <c r="L152" s="31"/>
      <c r="M152" s="160" t="s">
        <v>1</v>
      </c>
      <c r="N152" s="161" t="s">
        <v>41</v>
      </c>
      <c r="O152" s="56"/>
      <c r="P152" s="162">
        <f t="shared" si="1"/>
        <v>0</v>
      </c>
      <c r="Q152" s="162">
        <v>4.4839999999999998E-2</v>
      </c>
      <c r="R152" s="162">
        <f t="shared" si="2"/>
        <v>0.13452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141</v>
      </c>
      <c r="AT152" s="164" t="s">
        <v>137</v>
      </c>
      <c r="AU152" s="164" t="s">
        <v>86</v>
      </c>
      <c r="AY152" s="14" t="s">
        <v>134</v>
      </c>
      <c r="BE152" s="95">
        <f t="shared" si="4"/>
        <v>0</v>
      </c>
      <c r="BF152" s="95">
        <f t="shared" si="5"/>
        <v>0</v>
      </c>
      <c r="BG152" s="95">
        <f t="shared" si="6"/>
        <v>0</v>
      </c>
      <c r="BH152" s="95">
        <f t="shared" si="7"/>
        <v>0</v>
      </c>
      <c r="BI152" s="95">
        <f t="shared" si="8"/>
        <v>0</v>
      </c>
      <c r="BJ152" s="14" t="s">
        <v>84</v>
      </c>
      <c r="BK152" s="95">
        <f t="shared" si="9"/>
        <v>0</v>
      </c>
      <c r="BL152" s="14" t="s">
        <v>141</v>
      </c>
      <c r="BM152" s="164" t="s">
        <v>423</v>
      </c>
    </row>
    <row r="153" spans="1:65" s="2" customFormat="1" ht="21.75" customHeight="1">
      <c r="A153" s="30"/>
      <c r="B153" s="151"/>
      <c r="C153" s="152" t="s">
        <v>161</v>
      </c>
      <c r="D153" s="152" t="s">
        <v>137</v>
      </c>
      <c r="E153" s="153" t="s">
        <v>424</v>
      </c>
      <c r="F153" s="154" t="s">
        <v>425</v>
      </c>
      <c r="G153" s="155" t="s">
        <v>348</v>
      </c>
      <c r="H153" s="156">
        <v>162</v>
      </c>
      <c r="I153" s="157"/>
      <c r="J153" s="158">
        <f t="shared" si="0"/>
        <v>0</v>
      </c>
      <c r="K153" s="159"/>
      <c r="L153" s="31"/>
      <c r="M153" s="160" t="s">
        <v>1</v>
      </c>
      <c r="N153" s="161" t="s">
        <v>41</v>
      </c>
      <c r="O153" s="56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141</v>
      </c>
      <c r="AT153" s="164" t="s">
        <v>137</v>
      </c>
      <c r="AU153" s="164" t="s">
        <v>86</v>
      </c>
      <c r="AY153" s="14" t="s">
        <v>134</v>
      </c>
      <c r="BE153" s="95">
        <f t="shared" si="4"/>
        <v>0</v>
      </c>
      <c r="BF153" s="95">
        <f t="shared" si="5"/>
        <v>0</v>
      </c>
      <c r="BG153" s="95">
        <f t="shared" si="6"/>
        <v>0</v>
      </c>
      <c r="BH153" s="95">
        <f t="shared" si="7"/>
        <v>0</v>
      </c>
      <c r="BI153" s="95">
        <f t="shared" si="8"/>
        <v>0</v>
      </c>
      <c r="BJ153" s="14" t="s">
        <v>84</v>
      </c>
      <c r="BK153" s="95">
        <f t="shared" si="9"/>
        <v>0</v>
      </c>
      <c r="BL153" s="14" t="s">
        <v>141</v>
      </c>
      <c r="BM153" s="164" t="s">
        <v>426</v>
      </c>
    </row>
    <row r="154" spans="1:65" s="12" customFormat="1" ht="22.9" customHeight="1">
      <c r="B154" s="138"/>
      <c r="D154" s="139" t="s">
        <v>75</v>
      </c>
      <c r="E154" s="149" t="s">
        <v>146</v>
      </c>
      <c r="F154" s="149" t="s">
        <v>427</v>
      </c>
      <c r="I154" s="141"/>
      <c r="J154" s="150">
        <f>BK154</f>
        <v>0</v>
      </c>
      <c r="L154" s="138"/>
      <c r="M154" s="143"/>
      <c r="N154" s="144"/>
      <c r="O154" s="144"/>
      <c r="P154" s="145">
        <f>SUM(P155:P158)</f>
        <v>0</v>
      </c>
      <c r="Q154" s="144"/>
      <c r="R154" s="145">
        <f>SUM(R155:R158)</f>
        <v>1.7314006</v>
      </c>
      <c r="S154" s="144"/>
      <c r="T154" s="146">
        <f>SUM(T155:T158)</f>
        <v>0</v>
      </c>
      <c r="AR154" s="139" t="s">
        <v>84</v>
      </c>
      <c r="AT154" s="147" t="s">
        <v>75</v>
      </c>
      <c r="AU154" s="147" t="s">
        <v>84</v>
      </c>
      <c r="AY154" s="139" t="s">
        <v>134</v>
      </c>
      <c r="BK154" s="148">
        <f>SUM(BK155:BK158)</f>
        <v>0</v>
      </c>
    </row>
    <row r="155" spans="1:65" s="2" customFormat="1" ht="37.9" customHeight="1">
      <c r="A155" s="30"/>
      <c r="B155" s="151"/>
      <c r="C155" s="152" t="s">
        <v>209</v>
      </c>
      <c r="D155" s="152" t="s">
        <v>137</v>
      </c>
      <c r="E155" s="153" t="s">
        <v>428</v>
      </c>
      <c r="F155" s="154" t="s">
        <v>429</v>
      </c>
      <c r="G155" s="155" t="s">
        <v>348</v>
      </c>
      <c r="H155" s="156">
        <v>2.38</v>
      </c>
      <c r="I155" s="157"/>
      <c r="J155" s="158">
        <f>ROUND(I155*H155,2)</f>
        <v>0</v>
      </c>
      <c r="K155" s="159"/>
      <c r="L155" s="31"/>
      <c r="M155" s="160" t="s">
        <v>1</v>
      </c>
      <c r="N155" s="161" t="s">
        <v>41</v>
      </c>
      <c r="O155" s="56"/>
      <c r="P155" s="162">
        <f>O155*H155</f>
        <v>0</v>
      </c>
      <c r="Q155" s="162">
        <v>0.18539</v>
      </c>
      <c r="R155" s="162">
        <f>Q155*H155</f>
        <v>0.44122819999999996</v>
      </c>
      <c r="S155" s="162">
        <v>0</v>
      </c>
      <c r="T155" s="163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141</v>
      </c>
      <c r="AT155" s="164" t="s">
        <v>137</v>
      </c>
      <c r="AU155" s="164" t="s">
        <v>86</v>
      </c>
      <c r="AY155" s="14" t="s">
        <v>134</v>
      </c>
      <c r="BE155" s="95">
        <f>IF(N155="základní",J155,0)</f>
        <v>0</v>
      </c>
      <c r="BF155" s="95">
        <f>IF(N155="snížená",J155,0)</f>
        <v>0</v>
      </c>
      <c r="BG155" s="95">
        <f>IF(N155="zákl. přenesená",J155,0)</f>
        <v>0</v>
      </c>
      <c r="BH155" s="95">
        <f>IF(N155="sníž. přenesená",J155,0)</f>
        <v>0</v>
      </c>
      <c r="BI155" s="95">
        <f>IF(N155="nulová",J155,0)</f>
        <v>0</v>
      </c>
      <c r="BJ155" s="14" t="s">
        <v>84</v>
      </c>
      <c r="BK155" s="95">
        <f>ROUND(I155*H155,2)</f>
        <v>0</v>
      </c>
      <c r="BL155" s="14" t="s">
        <v>141</v>
      </c>
      <c r="BM155" s="164" t="s">
        <v>430</v>
      </c>
    </row>
    <row r="156" spans="1:65" s="2" customFormat="1" ht="37.9" customHeight="1">
      <c r="A156" s="30"/>
      <c r="B156" s="151"/>
      <c r="C156" s="152" t="s">
        <v>214</v>
      </c>
      <c r="D156" s="152" t="s">
        <v>137</v>
      </c>
      <c r="E156" s="153" t="s">
        <v>431</v>
      </c>
      <c r="F156" s="154" t="s">
        <v>432</v>
      </c>
      <c r="G156" s="155" t="s">
        <v>348</v>
      </c>
      <c r="H156" s="156">
        <v>1.3</v>
      </c>
      <c r="I156" s="157"/>
      <c r="J156" s="158">
        <f>ROUND(I156*H156,2)</f>
        <v>0</v>
      </c>
      <c r="K156" s="159"/>
      <c r="L156" s="31"/>
      <c r="M156" s="160" t="s">
        <v>1</v>
      </c>
      <c r="N156" s="161" t="s">
        <v>41</v>
      </c>
      <c r="O156" s="56"/>
      <c r="P156" s="162">
        <f>O156*H156</f>
        <v>0</v>
      </c>
      <c r="Q156" s="162">
        <v>0.23102</v>
      </c>
      <c r="R156" s="162">
        <f>Q156*H156</f>
        <v>0.30032600000000004</v>
      </c>
      <c r="S156" s="162">
        <v>0</v>
      </c>
      <c r="T156" s="16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141</v>
      </c>
      <c r="AT156" s="164" t="s">
        <v>137</v>
      </c>
      <c r="AU156" s="164" t="s">
        <v>86</v>
      </c>
      <c r="AY156" s="14" t="s">
        <v>134</v>
      </c>
      <c r="BE156" s="95">
        <f>IF(N156="základní",J156,0)</f>
        <v>0</v>
      </c>
      <c r="BF156" s="95">
        <f>IF(N156="snížená",J156,0)</f>
        <v>0</v>
      </c>
      <c r="BG156" s="95">
        <f>IF(N156="zákl. přenesená",J156,0)</f>
        <v>0</v>
      </c>
      <c r="BH156" s="95">
        <f>IF(N156="sníž. přenesená",J156,0)</f>
        <v>0</v>
      </c>
      <c r="BI156" s="95">
        <f>IF(N156="nulová",J156,0)</f>
        <v>0</v>
      </c>
      <c r="BJ156" s="14" t="s">
        <v>84</v>
      </c>
      <c r="BK156" s="95">
        <f>ROUND(I156*H156,2)</f>
        <v>0</v>
      </c>
      <c r="BL156" s="14" t="s">
        <v>141</v>
      </c>
      <c r="BM156" s="164" t="s">
        <v>433</v>
      </c>
    </row>
    <row r="157" spans="1:65" s="2" customFormat="1" ht="37.9" customHeight="1">
      <c r="A157" s="30"/>
      <c r="B157" s="151"/>
      <c r="C157" s="152" t="s">
        <v>220</v>
      </c>
      <c r="D157" s="152" t="s">
        <v>137</v>
      </c>
      <c r="E157" s="153" t="s">
        <v>434</v>
      </c>
      <c r="F157" s="154" t="s">
        <v>435</v>
      </c>
      <c r="G157" s="155" t="s">
        <v>348</v>
      </c>
      <c r="H157" s="156">
        <v>4.9400000000000004</v>
      </c>
      <c r="I157" s="157"/>
      <c r="J157" s="158">
        <f>ROUND(I157*H157,2)</f>
        <v>0</v>
      </c>
      <c r="K157" s="159"/>
      <c r="L157" s="31"/>
      <c r="M157" s="160" t="s">
        <v>1</v>
      </c>
      <c r="N157" s="161" t="s">
        <v>41</v>
      </c>
      <c r="O157" s="56"/>
      <c r="P157" s="162">
        <f>O157*H157</f>
        <v>0</v>
      </c>
      <c r="Q157" s="162">
        <v>0.18206</v>
      </c>
      <c r="R157" s="162">
        <f>Q157*H157</f>
        <v>0.89937640000000008</v>
      </c>
      <c r="S157" s="162">
        <v>0</v>
      </c>
      <c r="T157" s="163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141</v>
      </c>
      <c r="AT157" s="164" t="s">
        <v>137</v>
      </c>
      <c r="AU157" s="164" t="s">
        <v>86</v>
      </c>
      <c r="AY157" s="14" t="s">
        <v>134</v>
      </c>
      <c r="BE157" s="95">
        <f>IF(N157="základní",J157,0)</f>
        <v>0</v>
      </c>
      <c r="BF157" s="95">
        <f>IF(N157="snížená",J157,0)</f>
        <v>0</v>
      </c>
      <c r="BG157" s="95">
        <f>IF(N157="zákl. přenesená",J157,0)</f>
        <v>0</v>
      </c>
      <c r="BH157" s="95">
        <f>IF(N157="sníž. přenesená",J157,0)</f>
        <v>0</v>
      </c>
      <c r="BI157" s="95">
        <f>IF(N157="nulová",J157,0)</f>
        <v>0</v>
      </c>
      <c r="BJ157" s="14" t="s">
        <v>84</v>
      </c>
      <c r="BK157" s="95">
        <f>ROUND(I157*H157,2)</f>
        <v>0</v>
      </c>
      <c r="BL157" s="14" t="s">
        <v>141</v>
      </c>
      <c r="BM157" s="164" t="s">
        <v>436</v>
      </c>
    </row>
    <row r="158" spans="1:65" s="2" customFormat="1" ht="24.2" customHeight="1">
      <c r="A158" s="30"/>
      <c r="B158" s="151"/>
      <c r="C158" s="152" t="s">
        <v>224</v>
      </c>
      <c r="D158" s="152" t="s">
        <v>137</v>
      </c>
      <c r="E158" s="153" t="s">
        <v>437</v>
      </c>
      <c r="F158" s="154" t="s">
        <v>438</v>
      </c>
      <c r="G158" s="155" t="s">
        <v>140</v>
      </c>
      <c r="H158" s="156">
        <v>8.3000000000000004E-2</v>
      </c>
      <c r="I158" s="157"/>
      <c r="J158" s="158">
        <f>ROUND(I158*H158,2)</f>
        <v>0</v>
      </c>
      <c r="K158" s="159"/>
      <c r="L158" s="31"/>
      <c r="M158" s="160" t="s">
        <v>1</v>
      </c>
      <c r="N158" s="161" t="s">
        <v>41</v>
      </c>
      <c r="O158" s="56"/>
      <c r="P158" s="162">
        <f>O158*H158</f>
        <v>0</v>
      </c>
      <c r="Q158" s="162">
        <v>1.0900000000000001</v>
      </c>
      <c r="R158" s="162">
        <f>Q158*H158</f>
        <v>9.0470000000000009E-2</v>
      </c>
      <c r="S158" s="162">
        <v>0</v>
      </c>
      <c r="T158" s="163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161</v>
      </c>
      <c r="AT158" s="164" t="s">
        <v>137</v>
      </c>
      <c r="AU158" s="164" t="s">
        <v>86</v>
      </c>
      <c r="AY158" s="14" t="s">
        <v>134</v>
      </c>
      <c r="BE158" s="95">
        <f>IF(N158="základní",J158,0)</f>
        <v>0</v>
      </c>
      <c r="BF158" s="95">
        <f>IF(N158="snížená",J158,0)</f>
        <v>0</v>
      </c>
      <c r="BG158" s="95">
        <f>IF(N158="zákl. přenesená",J158,0)</f>
        <v>0</v>
      </c>
      <c r="BH158" s="95">
        <f>IF(N158="sníž. přenesená",J158,0)</f>
        <v>0</v>
      </c>
      <c r="BI158" s="95">
        <f>IF(N158="nulová",J158,0)</f>
        <v>0</v>
      </c>
      <c r="BJ158" s="14" t="s">
        <v>84</v>
      </c>
      <c r="BK158" s="95">
        <f>ROUND(I158*H158,2)</f>
        <v>0</v>
      </c>
      <c r="BL158" s="14" t="s">
        <v>161</v>
      </c>
      <c r="BM158" s="164" t="s">
        <v>439</v>
      </c>
    </row>
    <row r="159" spans="1:65" s="12" customFormat="1" ht="22.9" customHeight="1">
      <c r="B159" s="138"/>
      <c r="D159" s="139" t="s">
        <v>75</v>
      </c>
      <c r="E159" s="149" t="s">
        <v>163</v>
      </c>
      <c r="F159" s="149" t="s">
        <v>440</v>
      </c>
      <c r="I159" s="141"/>
      <c r="J159" s="150">
        <f>BK159</f>
        <v>0</v>
      </c>
      <c r="L159" s="138"/>
      <c r="M159" s="143"/>
      <c r="N159" s="144"/>
      <c r="O159" s="144"/>
      <c r="P159" s="145">
        <f>SUM(P160:P177)</f>
        <v>0</v>
      </c>
      <c r="Q159" s="144"/>
      <c r="R159" s="145">
        <f>SUM(R160:R177)</f>
        <v>44.923591500000001</v>
      </c>
      <c r="S159" s="144"/>
      <c r="T159" s="146">
        <f>SUM(T160:T177)</f>
        <v>0</v>
      </c>
      <c r="AR159" s="139" t="s">
        <v>84</v>
      </c>
      <c r="AT159" s="147" t="s">
        <v>75</v>
      </c>
      <c r="AU159" s="147" t="s">
        <v>84</v>
      </c>
      <c r="AY159" s="139" t="s">
        <v>134</v>
      </c>
      <c r="BK159" s="148">
        <f>SUM(BK160:BK177)</f>
        <v>0</v>
      </c>
    </row>
    <row r="160" spans="1:65" s="2" customFormat="1" ht="44.25" customHeight="1">
      <c r="A160" s="30"/>
      <c r="B160" s="151"/>
      <c r="C160" s="152" t="s">
        <v>7</v>
      </c>
      <c r="D160" s="152" t="s">
        <v>137</v>
      </c>
      <c r="E160" s="153" t="s">
        <v>441</v>
      </c>
      <c r="F160" s="154" t="s">
        <v>442</v>
      </c>
      <c r="G160" s="155" t="s">
        <v>348</v>
      </c>
      <c r="H160" s="156">
        <v>811.5</v>
      </c>
      <c r="I160" s="157"/>
      <c r="J160" s="158">
        <f t="shared" ref="J160:J177" si="10">ROUND(I160*H160,2)</f>
        <v>0</v>
      </c>
      <c r="K160" s="159"/>
      <c r="L160" s="31"/>
      <c r="M160" s="160" t="s">
        <v>1</v>
      </c>
      <c r="N160" s="161" t="s">
        <v>41</v>
      </c>
      <c r="O160" s="56"/>
      <c r="P160" s="162">
        <f t="shared" ref="P160:P177" si="11">O160*H160</f>
        <v>0</v>
      </c>
      <c r="Q160" s="162">
        <v>8.6E-3</v>
      </c>
      <c r="R160" s="162">
        <f t="shared" ref="R160:R177" si="12">Q160*H160</f>
        <v>6.9789000000000003</v>
      </c>
      <c r="S160" s="162">
        <v>0</v>
      </c>
      <c r="T160" s="163">
        <f t="shared" ref="T160:T177" si="13"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141</v>
      </c>
      <c r="AT160" s="164" t="s">
        <v>137</v>
      </c>
      <c r="AU160" s="164" t="s">
        <v>86</v>
      </c>
      <c r="AY160" s="14" t="s">
        <v>134</v>
      </c>
      <c r="BE160" s="95">
        <f t="shared" ref="BE160:BE177" si="14">IF(N160="základní",J160,0)</f>
        <v>0</v>
      </c>
      <c r="BF160" s="95">
        <f t="shared" ref="BF160:BF177" si="15">IF(N160="snížená",J160,0)</f>
        <v>0</v>
      </c>
      <c r="BG160" s="95">
        <f t="shared" ref="BG160:BG177" si="16">IF(N160="zákl. přenesená",J160,0)</f>
        <v>0</v>
      </c>
      <c r="BH160" s="95">
        <f t="shared" ref="BH160:BH177" si="17">IF(N160="sníž. přenesená",J160,0)</f>
        <v>0</v>
      </c>
      <c r="BI160" s="95">
        <f t="shared" ref="BI160:BI177" si="18">IF(N160="nulová",J160,0)</f>
        <v>0</v>
      </c>
      <c r="BJ160" s="14" t="s">
        <v>84</v>
      </c>
      <c r="BK160" s="95">
        <f t="shared" ref="BK160:BK177" si="19">ROUND(I160*H160,2)</f>
        <v>0</v>
      </c>
      <c r="BL160" s="14" t="s">
        <v>141</v>
      </c>
      <c r="BM160" s="164" t="s">
        <v>443</v>
      </c>
    </row>
    <row r="161" spans="1:65" s="2" customFormat="1" ht="16.5" customHeight="1">
      <c r="A161" s="30"/>
      <c r="B161" s="151"/>
      <c r="C161" s="165" t="s">
        <v>231</v>
      </c>
      <c r="D161" s="165" t="s">
        <v>250</v>
      </c>
      <c r="E161" s="166" t="s">
        <v>444</v>
      </c>
      <c r="F161" s="167" t="s">
        <v>445</v>
      </c>
      <c r="G161" s="168" t="s">
        <v>348</v>
      </c>
      <c r="H161" s="169">
        <v>757.57500000000005</v>
      </c>
      <c r="I161" s="170"/>
      <c r="J161" s="171">
        <f t="shared" si="10"/>
        <v>0</v>
      </c>
      <c r="K161" s="172"/>
      <c r="L161" s="173"/>
      <c r="M161" s="174" t="s">
        <v>1</v>
      </c>
      <c r="N161" s="175" t="s">
        <v>41</v>
      </c>
      <c r="O161" s="56"/>
      <c r="P161" s="162">
        <f t="shared" si="11"/>
        <v>0</v>
      </c>
      <c r="Q161" s="162">
        <v>2.0999999999999999E-3</v>
      </c>
      <c r="R161" s="162">
        <f t="shared" si="12"/>
        <v>1.5909074999999999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171</v>
      </c>
      <c r="AT161" s="164" t="s">
        <v>250</v>
      </c>
      <c r="AU161" s="164" t="s">
        <v>86</v>
      </c>
      <c r="AY161" s="14" t="s">
        <v>134</v>
      </c>
      <c r="BE161" s="95">
        <f t="shared" si="14"/>
        <v>0</v>
      </c>
      <c r="BF161" s="95">
        <f t="shared" si="15"/>
        <v>0</v>
      </c>
      <c r="BG161" s="95">
        <f t="shared" si="16"/>
        <v>0</v>
      </c>
      <c r="BH161" s="95">
        <f t="shared" si="17"/>
        <v>0</v>
      </c>
      <c r="BI161" s="95">
        <f t="shared" si="18"/>
        <v>0</v>
      </c>
      <c r="BJ161" s="14" t="s">
        <v>84</v>
      </c>
      <c r="BK161" s="95">
        <f t="shared" si="19"/>
        <v>0</v>
      </c>
      <c r="BL161" s="14" t="s">
        <v>141</v>
      </c>
      <c r="BM161" s="164" t="s">
        <v>446</v>
      </c>
    </row>
    <row r="162" spans="1:65" s="2" customFormat="1" ht="24.2" customHeight="1">
      <c r="A162" s="30"/>
      <c r="B162" s="151"/>
      <c r="C162" s="165" t="s">
        <v>235</v>
      </c>
      <c r="D162" s="165" t="s">
        <v>250</v>
      </c>
      <c r="E162" s="166" t="s">
        <v>447</v>
      </c>
      <c r="F162" s="167" t="s">
        <v>448</v>
      </c>
      <c r="G162" s="168" t="s">
        <v>348</v>
      </c>
      <c r="H162" s="169">
        <v>94.5</v>
      </c>
      <c r="I162" s="170"/>
      <c r="J162" s="171">
        <f t="shared" si="10"/>
        <v>0</v>
      </c>
      <c r="K162" s="172"/>
      <c r="L162" s="173"/>
      <c r="M162" s="174" t="s">
        <v>1</v>
      </c>
      <c r="N162" s="175" t="s">
        <v>41</v>
      </c>
      <c r="O162" s="56"/>
      <c r="P162" s="162">
        <f t="shared" si="11"/>
        <v>0</v>
      </c>
      <c r="Q162" s="162">
        <v>4.8999999999999998E-3</v>
      </c>
      <c r="R162" s="162">
        <f t="shared" si="12"/>
        <v>0.46304999999999996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171</v>
      </c>
      <c r="AT162" s="164" t="s">
        <v>250</v>
      </c>
      <c r="AU162" s="164" t="s">
        <v>86</v>
      </c>
      <c r="AY162" s="14" t="s">
        <v>134</v>
      </c>
      <c r="BE162" s="95">
        <f t="shared" si="14"/>
        <v>0</v>
      </c>
      <c r="BF162" s="95">
        <f t="shared" si="15"/>
        <v>0</v>
      </c>
      <c r="BG162" s="95">
        <f t="shared" si="16"/>
        <v>0</v>
      </c>
      <c r="BH162" s="95">
        <f t="shared" si="17"/>
        <v>0</v>
      </c>
      <c r="BI162" s="95">
        <f t="shared" si="18"/>
        <v>0</v>
      </c>
      <c r="BJ162" s="14" t="s">
        <v>84</v>
      </c>
      <c r="BK162" s="95">
        <f t="shared" si="19"/>
        <v>0</v>
      </c>
      <c r="BL162" s="14" t="s">
        <v>141</v>
      </c>
      <c r="BM162" s="164" t="s">
        <v>449</v>
      </c>
    </row>
    <row r="163" spans="1:65" s="2" customFormat="1" ht="37.9" customHeight="1">
      <c r="A163" s="30"/>
      <c r="B163" s="151"/>
      <c r="C163" s="152" t="s">
        <v>239</v>
      </c>
      <c r="D163" s="152" t="s">
        <v>137</v>
      </c>
      <c r="E163" s="153" t="s">
        <v>450</v>
      </c>
      <c r="F163" s="154" t="s">
        <v>451</v>
      </c>
      <c r="G163" s="155" t="s">
        <v>160</v>
      </c>
      <c r="H163" s="156">
        <v>278.2</v>
      </c>
      <c r="I163" s="157"/>
      <c r="J163" s="158">
        <f t="shared" si="10"/>
        <v>0</v>
      </c>
      <c r="K163" s="159"/>
      <c r="L163" s="31"/>
      <c r="M163" s="160" t="s">
        <v>1</v>
      </c>
      <c r="N163" s="161" t="s">
        <v>41</v>
      </c>
      <c r="O163" s="56"/>
      <c r="P163" s="162">
        <f t="shared" si="11"/>
        <v>0</v>
      </c>
      <c r="Q163" s="162">
        <v>3.3899999999999998E-3</v>
      </c>
      <c r="R163" s="162">
        <f t="shared" si="12"/>
        <v>0.94309799999999988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141</v>
      </c>
      <c r="AT163" s="164" t="s">
        <v>137</v>
      </c>
      <c r="AU163" s="164" t="s">
        <v>86</v>
      </c>
      <c r="AY163" s="14" t="s">
        <v>134</v>
      </c>
      <c r="BE163" s="95">
        <f t="shared" si="14"/>
        <v>0</v>
      </c>
      <c r="BF163" s="95">
        <f t="shared" si="15"/>
        <v>0</v>
      </c>
      <c r="BG163" s="95">
        <f t="shared" si="16"/>
        <v>0</v>
      </c>
      <c r="BH163" s="95">
        <f t="shared" si="17"/>
        <v>0</v>
      </c>
      <c r="BI163" s="95">
        <f t="shared" si="18"/>
        <v>0</v>
      </c>
      <c r="BJ163" s="14" t="s">
        <v>84</v>
      </c>
      <c r="BK163" s="95">
        <f t="shared" si="19"/>
        <v>0</v>
      </c>
      <c r="BL163" s="14" t="s">
        <v>141</v>
      </c>
      <c r="BM163" s="164" t="s">
        <v>452</v>
      </c>
    </row>
    <row r="164" spans="1:65" s="2" customFormat="1" ht="16.5" customHeight="1">
      <c r="A164" s="30"/>
      <c r="B164" s="151"/>
      <c r="C164" s="165" t="s">
        <v>245</v>
      </c>
      <c r="D164" s="165" t="s">
        <v>250</v>
      </c>
      <c r="E164" s="166" t="s">
        <v>453</v>
      </c>
      <c r="F164" s="167" t="s">
        <v>454</v>
      </c>
      <c r="G164" s="168" t="s">
        <v>348</v>
      </c>
      <c r="H164" s="169">
        <v>30.8</v>
      </c>
      <c r="I164" s="170"/>
      <c r="J164" s="171">
        <f t="shared" si="10"/>
        <v>0</v>
      </c>
      <c r="K164" s="172"/>
      <c r="L164" s="173"/>
      <c r="M164" s="174" t="s">
        <v>1</v>
      </c>
      <c r="N164" s="175" t="s">
        <v>41</v>
      </c>
      <c r="O164" s="56"/>
      <c r="P164" s="162">
        <f t="shared" si="11"/>
        <v>0</v>
      </c>
      <c r="Q164" s="162">
        <v>4.4999999999999999E-4</v>
      </c>
      <c r="R164" s="162">
        <f t="shared" si="12"/>
        <v>1.3860000000000001E-2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171</v>
      </c>
      <c r="AT164" s="164" t="s">
        <v>250</v>
      </c>
      <c r="AU164" s="164" t="s">
        <v>86</v>
      </c>
      <c r="AY164" s="14" t="s">
        <v>134</v>
      </c>
      <c r="BE164" s="95">
        <f t="shared" si="14"/>
        <v>0</v>
      </c>
      <c r="BF164" s="95">
        <f t="shared" si="15"/>
        <v>0</v>
      </c>
      <c r="BG164" s="95">
        <f t="shared" si="16"/>
        <v>0</v>
      </c>
      <c r="BH164" s="95">
        <f t="shared" si="17"/>
        <v>0</v>
      </c>
      <c r="BI164" s="95">
        <f t="shared" si="18"/>
        <v>0</v>
      </c>
      <c r="BJ164" s="14" t="s">
        <v>84</v>
      </c>
      <c r="BK164" s="95">
        <f t="shared" si="19"/>
        <v>0</v>
      </c>
      <c r="BL164" s="14" t="s">
        <v>141</v>
      </c>
      <c r="BM164" s="164" t="s">
        <v>455</v>
      </c>
    </row>
    <row r="165" spans="1:65" s="2" customFormat="1" ht="37.9" customHeight="1">
      <c r="A165" s="30"/>
      <c r="B165" s="151"/>
      <c r="C165" s="152" t="s">
        <v>249</v>
      </c>
      <c r="D165" s="152" t="s">
        <v>137</v>
      </c>
      <c r="E165" s="153" t="s">
        <v>456</v>
      </c>
      <c r="F165" s="154" t="s">
        <v>457</v>
      </c>
      <c r="G165" s="155" t="s">
        <v>348</v>
      </c>
      <c r="H165" s="156">
        <v>802.5</v>
      </c>
      <c r="I165" s="157"/>
      <c r="J165" s="158">
        <f t="shared" si="10"/>
        <v>0</v>
      </c>
      <c r="K165" s="159"/>
      <c r="L165" s="31"/>
      <c r="M165" s="160" t="s">
        <v>1</v>
      </c>
      <c r="N165" s="161" t="s">
        <v>41</v>
      </c>
      <c r="O165" s="56"/>
      <c r="P165" s="162">
        <f t="shared" si="11"/>
        <v>0</v>
      </c>
      <c r="Q165" s="162">
        <v>8.0000000000000007E-5</v>
      </c>
      <c r="R165" s="162">
        <f t="shared" si="12"/>
        <v>6.4200000000000007E-2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141</v>
      </c>
      <c r="AT165" s="164" t="s">
        <v>137</v>
      </c>
      <c r="AU165" s="164" t="s">
        <v>86</v>
      </c>
      <c r="AY165" s="14" t="s">
        <v>134</v>
      </c>
      <c r="BE165" s="95">
        <f t="shared" si="14"/>
        <v>0</v>
      </c>
      <c r="BF165" s="95">
        <f t="shared" si="15"/>
        <v>0</v>
      </c>
      <c r="BG165" s="95">
        <f t="shared" si="16"/>
        <v>0</v>
      </c>
      <c r="BH165" s="95">
        <f t="shared" si="17"/>
        <v>0</v>
      </c>
      <c r="BI165" s="95">
        <f t="shared" si="18"/>
        <v>0</v>
      </c>
      <c r="BJ165" s="14" t="s">
        <v>84</v>
      </c>
      <c r="BK165" s="95">
        <f t="shared" si="19"/>
        <v>0</v>
      </c>
      <c r="BL165" s="14" t="s">
        <v>141</v>
      </c>
      <c r="BM165" s="164" t="s">
        <v>458</v>
      </c>
    </row>
    <row r="166" spans="1:65" s="2" customFormat="1" ht="16.5" customHeight="1">
      <c r="A166" s="30"/>
      <c r="B166" s="151"/>
      <c r="C166" s="152" t="s">
        <v>255</v>
      </c>
      <c r="D166" s="152" t="s">
        <v>137</v>
      </c>
      <c r="E166" s="153" t="s">
        <v>459</v>
      </c>
      <c r="F166" s="154" t="s">
        <v>460</v>
      </c>
      <c r="G166" s="155" t="s">
        <v>160</v>
      </c>
      <c r="H166" s="156">
        <v>1300</v>
      </c>
      <c r="I166" s="157"/>
      <c r="J166" s="158">
        <f t="shared" si="10"/>
        <v>0</v>
      </c>
      <c r="K166" s="159"/>
      <c r="L166" s="31"/>
      <c r="M166" s="160" t="s">
        <v>1</v>
      </c>
      <c r="N166" s="161" t="s">
        <v>41</v>
      </c>
      <c r="O166" s="56"/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141</v>
      </c>
      <c r="AT166" s="164" t="s">
        <v>137</v>
      </c>
      <c r="AU166" s="164" t="s">
        <v>86</v>
      </c>
      <c r="AY166" s="14" t="s">
        <v>134</v>
      </c>
      <c r="BE166" s="95">
        <f t="shared" si="14"/>
        <v>0</v>
      </c>
      <c r="BF166" s="95">
        <f t="shared" si="15"/>
        <v>0</v>
      </c>
      <c r="BG166" s="95">
        <f t="shared" si="16"/>
        <v>0</v>
      </c>
      <c r="BH166" s="95">
        <f t="shared" si="17"/>
        <v>0</v>
      </c>
      <c r="BI166" s="95">
        <f t="shared" si="18"/>
        <v>0</v>
      </c>
      <c r="BJ166" s="14" t="s">
        <v>84</v>
      </c>
      <c r="BK166" s="95">
        <f t="shared" si="19"/>
        <v>0</v>
      </c>
      <c r="BL166" s="14" t="s">
        <v>141</v>
      </c>
      <c r="BM166" s="164" t="s">
        <v>461</v>
      </c>
    </row>
    <row r="167" spans="1:65" s="2" customFormat="1" ht="24.2" customHeight="1">
      <c r="A167" s="30"/>
      <c r="B167" s="151"/>
      <c r="C167" s="165" t="s">
        <v>259</v>
      </c>
      <c r="D167" s="165" t="s">
        <v>250</v>
      </c>
      <c r="E167" s="166" t="s">
        <v>462</v>
      </c>
      <c r="F167" s="167" t="s">
        <v>463</v>
      </c>
      <c r="G167" s="168" t="s">
        <v>160</v>
      </c>
      <c r="H167" s="169">
        <v>703.5</v>
      </c>
      <c r="I167" s="170"/>
      <c r="J167" s="171">
        <f t="shared" si="10"/>
        <v>0</v>
      </c>
      <c r="K167" s="172"/>
      <c r="L167" s="173"/>
      <c r="M167" s="174" t="s">
        <v>1</v>
      </c>
      <c r="N167" s="175" t="s">
        <v>41</v>
      </c>
      <c r="O167" s="56"/>
      <c r="P167" s="162">
        <f t="shared" si="11"/>
        <v>0</v>
      </c>
      <c r="Q167" s="162">
        <v>3.0000000000000001E-5</v>
      </c>
      <c r="R167" s="162">
        <f t="shared" si="12"/>
        <v>2.1105000000000002E-2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171</v>
      </c>
      <c r="AT167" s="164" t="s">
        <v>250</v>
      </c>
      <c r="AU167" s="164" t="s">
        <v>86</v>
      </c>
      <c r="AY167" s="14" t="s">
        <v>134</v>
      </c>
      <c r="BE167" s="95">
        <f t="shared" si="14"/>
        <v>0</v>
      </c>
      <c r="BF167" s="95">
        <f t="shared" si="15"/>
        <v>0</v>
      </c>
      <c r="BG167" s="95">
        <f t="shared" si="16"/>
        <v>0</v>
      </c>
      <c r="BH167" s="95">
        <f t="shared" si="17"/>
        <v>0</v>
      </c>
      <c r="BI167" s="95">
        <f t="shared" si="18"/>
        <v>0</v>
      </c>
      <c r="BJ167" s="14" t="s">
        <v>84</v>
      </c>
      <c r="BK167" s="95">
        <f t="shared" si="19"/>
        <v>0</v>
      </c>
      <c r="BL167" s="14" t="s">
        <v>141</v>
      </c>
      <c r="BM167" s="164" t="s">
        <v>464</v>
      </c>
    </row>
    <row r="168" spans="1:65" s="2" customFormat="1" ht="24.2" customHeight="1">
      <c r="A168" s="30"/>
      <c r="B168" s="151"/>
      <c r="C168" s="165" t="s">
        <v>265</v>
      </c>
      <c r="D168" s="165" t="s">
        <v>250</v>
      </c>
      <c r="E168" s="166" t="s">
        <v>465</v>
      </c>
      <c r="F168" s="167" t="s">
        <v>466</v>
      </c>
      <c r="G168" s="168" t="s">
        <v>160</v>
      </c>
      <c r="H168" s="169">
        <v>15.75</v>
      </c>
      <c r="I168" s="170"/>
      <c r="J168" s="171">
        <f t="shared" si="10"/>
        <v>0</v>
      </c>
      <c r="K168" s="172"/>
      <c r="L168" s="173"/>
      <c r="M168" s="174" t="s">
        <v>1</v>
      </c>
      <c r="N168" s="175" t="s">
        <v>41</v>
      </c>
      <c r="O168" s="56"/>
      <c r="P168" s="162">
        <f t="shared" si="11"/>
        <v>0</v>
      </c>
      <c r="Q168" s="162">
        <v>5.0000000000000001E-4</v>
      </c>
      <c r="R168" s="162">
        <f t="shared" si="12"/>
        <v>7.8750000000000001E-3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171</v>
      </c>
      <c r="AT168" s="164" t="s">
        <v>250</v>
      </c>
      <c r="AU168" s="164" t="s">
        <v>86</v>
      </c>
      <c r="AY168" s="14" t="s">
        <v>134</v>
      </c>
      <c r="BE168" s="95">
        <f t="shared" si="14"/>
        <v>0</v>
      </c>
      <c r="BF168" s="95">
        <f t="shared" si="15"/>
        <v>0</v>
      </c>
      <c r="BG168" s="95">
        <f t="shared" si="16"/>
        <v>0</v>
      </c>
      <c r="BH168" s="95">
        <f t="shared" si="17"/>
        <v>0</v>
      </c>
      <c r="BI168" s="95">
        <f t="shared" si="18"/>
        <v>0</v>
      </c>
      <c r="BJ168" s="14" t="s">
        <v>84</v>
      </c>
      <c r="BK168" s="95">
        <f t="shared" si="19"/>
        <v>0</v>
      </c>
      <c r="BL168" s="14" t="s">
        <v>141</v>
      </c>
      <c r="BM168" s="164" t="s">
        <v>467</v>
      </c>
    </row>
    <row r="169" spans="1:65" s="2" customFormat="1" ht="24.2" customHeight="1">
      <c r="A169" s="30"/>
      <c r="B169" s="151"/>
      <c r="C169" s="165" t="s">
        <v>269</v>
      </c>
      <c r="D169" s="165" t="s">
        <v>250</v>
      </c>
      <c r="E169" s="166" t="s">
        <v>468</v>
      </c>
      <c r="F169" s="167" t="s">
        <v>469</v>
      </c>
      <c r="G169" s="168" t="s">
        <v>160</v>
      </c>
      <c r="H169" s="169">
        <v>210</v>
      </c>
      <c r="I169" s="170"/>
      <c r="J169" s="171">
        <f t="shared" si="10"/>
        <v>0</v>
      </c>
      <c r="K169" s="172"/>
      <c r="L169" s="173"/>
      <c r="M169" s="174" t="s">
        <v>1</v>
      </c>
      <c r="N169" s="175" t="s">
        <v>41</v>
      </c>
      <c r="O169" s="56"/>
      <c r="P169" s="162">
        <f t="shared" si="11"/>
        <v>0</v>
      </c>
      <c r="Q169" s="162">
        <v>4.0000000000000003E-5</v>
      </c>
      <c r="R169" s="162">
        <f t="shared" si="12"/>
        <v>8.4000000000000012E-3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171</v>
      </c>
      <c r="AT169" s="164" t="s">
        <v>250</v>
      </c>
      <c r="AU169" s="164" t="s">
        <v>86</v>
      </c>
      <c r="AY169" s="14" t="s">
        <v>134</v>
      </c>
      <c r="BE169" s="95">
        <f t="shared" si="14"/>
        <v>0</v>
      </c>
      <c r="BF169" s="95">
        <f t="shared" si="15"/>
        <v>0</v>
      </c>
      <c r="BG169" s="95">
        <f t="shared" si="16"/>
        <v>0</v>
      </c>
      <c r="BH169" s="95">
        <f t="shared" si="17"/>
        <v>0</v>
      </c>
      <c r="BI169" s="95">
        <f t="shared" si="18"/>
        <v>0</v>
      </c>
      <c r="BJ169" s="14" t="s">
        <v>84</v>
      </c>
      <c r="BK169" s="95">
        <f t="shared" si="19"/>
        <v>0</v>
      </c>
      <c r="BL169" s="14" t="s">
        <v>141</v>
      </c>
      <c r="BM169" s="164" t="s">
        <v>470</v>
      </c>
    </row>
    <row r="170" spans="1:65" s="2" customFormat="1" ht="24.2" customHeight="1">
      <c r="A170" s="30"/>
      <c r="B170" s="151"/>
      <c r="C170" s="165" t="s">
        <v>274</v>
      </c>
      <c r="D170" s="165" t="s">
        <v>250</v>
      </c>
      <c r="E170" s="166" t="s">
        <v>471</v>
      </c>
      <c r="F170" s="167" t="s">
        <v>472</v>
      </c>
      <c r="G170" s="168" t="s">
        <v>160</v>
      </c>
      <c r="H170" s="169">
        <v>267.75</v>
      </c>
      <c r="I170" s="170"/>
      <c r="J170" s="171">
        <f t="shared" si="10"/>
        <v>0</v>
      </c>
      <c r="K170" s="172"/>
      <c r="L170" s="173"/>
      <c r="M170" s="174" t="s">
        <v>1</v>
      </c>
      <c r="N170" s="175" t="s">
        <v>41</v>
      </c>
      <c r="O170" s="56"/>
      <c r="P170" s="162">
        <f t="shared" si="11"/>
        <v>0</v>
      </c>
      <c r="Q170" s="162">
        <v>2.0000000000000001E-4</v>
      </c>
      <c r="R170" s="162">
        <f t="shared" si="12"/>
        <v>5.355E-2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171</v>
      </c>
      <c r="AT170" s="164" t="s">
        <v>250</v>
      </c>
      <c r="AU170" s="164" t="s">
        <v>86</v>
      </c>
      <c r="AY170" s="14" t="s">
        <v>134</v>
      </c>
      <c r="BE170" s="95">
        <f t="shared" si="14"/>
        <v>0</v>
      </c>
      <c r="BF170" s="95">
        <f t="shared" si="15"/>
        <v>0</v>
      </c>
      <c r="BG170" s="95">
        <f t="shared" si="16"/>
        <v>0</v>
      </c>
      <c r="BH170" s="95">
        <f t="shared" si="17"/>
        <v>0</v>
      </c>
      <c r="BI170" s="95">
        <f t="shared" si="18"/>
        <v>0</v>
      </c>
      <c r="BJ170" s="14" t="s">
        <v>84</v>
      </c>
      <c r="BK170" s="95">
        <f t="shared" si="19"/>
        <v>0</v>
      </c>
      <c r="BL170" s="14" t="s">
        <v>141</v>
      </c>
      <c r="BM170" s="164" t="s">
        <v>473</v>
      </c>
    </row>
    <row r="171" spans="1:65" s="2" customFormat="1" ht="24.2" customHeight="1">
      <c r="A171" s="30"/>
      <c r="B171" s="151"/>
      <c r="C171" s="165" t="s">
        <v>253</v>
      </c>
      <c r="D171" s="165" t="s">
        <v>250</v>
      </c>
      <c r="E171" s="166" t="s">
        <v>474</v>
      </c>
      <c r="F171" s="167" t="s">
        <v>475</v>
      </c>
      <c r="G171" s="168" t="s">
        <v>160</v>
      </c>
      <c r="H171" s="169">
        <v>85.26</v>
      </c>
      <c r="I171" s="170"/>
      <c r="J171" s="171">
        <f t="shared" si="10"/>
        <v>0</v>
      </c>
      <c r="K171" s="172"/>
      <c r="L171" s="173"/>
      <c r="M171" s="174" t="s">
        <v>1</v>
      </c>
      <c r="N171" s="175" t="s">
        <v>41</v>
      </c>
      <c r="O171" s="56"/>
      <c r="P171" s="162">
        <f t="shared" si="11"/>
        <v>0</v>
      </c>
      <c r="Q171" s="162">
        <v>2.9999999999999997E-4</v>
      </c>
      <c r="R171" s="162">
        <f t="shared" si="12"/>
        <v>2.5578E-2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171</v>
      </c>
      <c r="AT171" s="164" t="s">
        <v>250</v>
      </c>
      <c r="AU171" s="164" t="s">
        <v>86</v>
      </c>
      <c r="AY171" s="14" t="s">
        <v>134</v>
      </c>
      <c r="BE171" s="95">
        <f t="shared" si="14"/>
        <v>0</v>
      </c>
      <c r="BF171" s="95">
        <f t="shared" si="15"/>
        <v>0</v>
      </c>
      <c r="BG171" s="95">
        <f t="shared" si="16"/>
        <v>0</v>
      </c>
      <c r="BH171" s="95">
        <f t="shared" si="17"/>
        <v>0</v>
      </c>
      <c r="BI171" s="95">
        <f t="shared" si="18"/>
        <v>0</v>
      </c>
      <c r="BJ171" s="14" t="s">
        <v>84</v>
      </c>
      <c r="BK171" s="95">
        <f t="shared" si="19"/>
        <v>0</v>
      </c>
      <c r="BL171" s="14" t="s">
        <v>141</v>
      </c>
      <c r="BM171" s="164" t="s">
        <v>476</v>
      </c>
    </row>
    <row r="172" spans="1:65" s="2" customFormat="1" ht="24.2" customHeight="1">
      <c r="A172" s="30"/>
      <c r="B172" s="151"/>
      <c r="C172" s="165" t="s">
        <v>281</v>
      </c>
      <c r="D172" s="165" t="s">
        <v>250</v>
      </c>
      <c r="E172" s="166" t="s">
        <v>477</v>
      </c>
      <c r="F172" s="167" t="s">
        <v>478</v>
      </c>
      <c r="G172" s="168" t="s">
        <v>160</v>
      </c>
      <c r="H172" s="169">
        <v>551.30999999999995</v>
      </c>
      <c r="I172" s="170"/>
      <c r="J172" s="171">
        <f t="shared" si="10"/>
        <v>0</v>
      </c>
      <c r="K172" s="172"/>
      <c r="L172" s="173"/>
      <c r="M172" s="174" t="s">
        <v>1</v>
      </c>
      <c r="N172" s="175" t="s">
        <v>41</v>
      </c>
      <c r="O172" s="56"/>
      <c r="P172" s="162">
        <f t="shared" si="11"/>
        <v>0</v>
      </c>
      <c r="Q172" s="162">
        <v>2.0000000000000001E-4</v>
      </c>
      <c r="R172" s="162">
        <f t="shared" si="12"/>
        <v>0.110262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171</v>
      </c>
      <c r="AT172" s="164" t="s">
        <v>250</v>
      </c>
      <c r="AU172" s="164" t="s">
        <v>86</v>
      </c>
      <c r="AY172" s="14" t="s">
        <v>134</v>
      </c>
      <c r="BE172" s="95">
        <f t="shared" si="14"/>
        <v>0</v>
      </c>
      <c r="BF172" s="95">
        <f t="shared" si="15"/>
        <v>0</v>
      </c>
      <c r="BG172" s="95">
        <f t="shared" si="16"/>
        <v>0</v>
      </c>
      <c r="BH172" s="95">
        <f t="shared" si="17"/>
        <v>0</v>
      </c>
      <c r="BI172" s="95">
        <f t="shared" si="18"/>
        <v>0</v>
      </c>
      <c r="BJ172" s="14" t="s">
        <v>84</v>
      </c>
      <c r="BK172" s="95">
        <f t="shared" si="19"/>
        <v>0</v>
      </c>
      <c r="BL172" s="14" t="s">
        <v>141</v>
      </c>
      <c r="BM172" s="164" t="s">
        <v>479</v>
      </c>
    </row>
    <row r="173" spans="1:65" s="2" customFormat="1" ht="24.2" customHeight="1">
      <c r="A173" s="30"/>
      <c r="B173" s="151"/>
      <c r="C173" s="152" t="s">
        <v>287</v>
      </c>
      <c r="D173" s="152" t="s">
        <v>137</v>
      </c>
      <c r="E173" s="153" t="s">
        <v>480</v>
      </c>
      <c r="F173" s="154" t="s">
        <v>481</v>
      </c>
      <c r="G173" s="155" t="s">
        <v>348</v>
      </c>
      <c r="H173" s="156">
        <v>855.1</v>
      </c>
      <c r="I173" s="157"/>
      <c r="J173" s="158">
        <f t="shared" si="10"/>
        <v>0</v>
      </c>
      <c r="K173" s="159"/>
      <c r="L173" s="31"/>
      <c r="M173" s="160" t="s">
        <v>1</v>
      </c>
      <c r="N173" s="161" t="s">
        <v>41</v>
      </c>
      <c r="O173" s="56"/>
      <c r="P173" s="162">
        <f t="shared" si="11"/>
        <v>0</v>
      </c>
      <c r="Q173" s="162">
        <v>1.1979999999999999E-2</v>
      </c>
      <c r="R173" s="162">
        <f t="shared" si="12"/>
        <v>10.244097999999999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141</v>
      </c>
      <c r="AT173" s="164" t="s">
        <v>137</v>
      </c>
      <c r="AU173" s="164" t="s">
        <v>86</v>
      </c>
      <c r="AY173" s="14" t="s">
        <v>134</v>
      </c>
      <c r="BE173" s="95">
        <f t="shared" si="14"/>
        <v>0</v>
      </c>
      <c r="BF173" s="95">
        <f t="shared" si="15"/>
        <v>0</v>
      </c>
      <c r="BG173" s="95">
        <f t="shared" si="16"/>
        <v>0</v>
      </c>
      <c r="BH173" s="95">
        <f t="shared" si="17"/>
        <v>0</v>
      </c>
      <c r="BI173" s="95">
        <f t="shared" si="18"/>
        <v>0</v>
      </c>
      <c r="BJ173" s="14" t="s">
        <v>84</v>
      </c>
      <c r="BK173" s="95">
        <f t="shared" si="19"/>
        <v>0</v>
      </c>
      <c r="BL173" s="14" t="s">
        <v>141</v>
      </c>
      <c r="BM173" s="164" t="s">
        <v>482</v>
      </c>
    </row>
    <row r="174" spans="1:65" s="2" customFormat="1" ht="24.2" customHeight="1">
      <c r="A174" s="30"/>
      <c r="B174" s="151"/>
      <c r="C174" s="152" t="s">
        <v>291</v>
      </c>
      <c r="D174" s="152" t="s">
        <v>137</v>
      </c>
      <c r="E174" s="153" t="s">
        <v>483</v>
      </c>
      <c r="F174" s="154" t="s">
        <v>484</v>
      </c>
      <c r="G174" s="155" t="s">
        <v>348</v>
      </c>
      <c r="H174" s="156">
        <v>76.5</v>
      </c>
      <c r="I174" s="157"/>
      <c r="J174" s="158">
        <f t="shared" si="10"/>
        <v>0</v>
      </c>
      <c r="K174" s="159"/>
      <c r="L174" s="31"/>
      <c r="M174" s="160" t="s">
        <v>1</v>
      </c>
      <c r="N174" s="161" t="s">
        <v>41</v>
      </c>
      <c r="O174" s="56"/>
      <c r="P174" s="162">
        <f t="shared" si="11"/>
        <v>0</v>
      </c>
      <c r="Q174" s="162">
        <v>6.1000000000000004E-3</v>
      </c>
      <c r="R174" s="162">
        <f t="shared" si="12"/>
        <v>0.46665000000000001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141</v>
      </c>
      <c r="AT174" s="164" t="s">
        <v>137</v>
      </c>
      <c r="AU174" s="164" t="s">
        <v>86</v>
      </c>
      <c r="AY174" s="14" t="s">
        <v>134</v>
      </c>
      <c r="BE174" s="95">
        <f t="shared" si="14"/>
        <v>0</v>
      </c>
      <c r="BF174" s="95">
        <f t="shared" si="15"/>
        <v>0</v>
      </c>
      <c r="BG174" s="95">
        <f t="shared" si="16"/>
        <v>0</v>
      </c>
      <c r="BH174" s="95">
        <f t="shared" si="17"/>
        <v>0</v>
      </c>
      <c r="BI174" s="95">
        <f t="shared" si="18"/>
        <v>0</v>
      </c>
      <c r="BJ174" s="14" t="s">
        <v>84</v>
      </c>
      <c r="BK174" s="95">
        <f t="shared" si="19"/>
        <v>0</v>
      </c>
      <c r="BL174" s="14" t="s">
        <v>141</v>
      </c>
      <c r="BM174" s="164" t="s">
        <v>485</v>
      </c>
    </row>
    <row r="175" spans="1:65" s="2" customFormat="1" ht="24.2" customHeight="1">
      <c r="A175" s="30"/>
      <c r="B175" s="151"/>
      <c r="C175" s="152" t="s">
        <v>295</v>
      </c>
      <c r="D175" s="152" t="s">
        <v>137</v>
      </c>
      <c r="E175" s="153" t="s">
        <v>486</v>
      </c>
      <c r="F175" s="154" t="s">
        <v>487</v>
      </c>
      <c r="G175" s="155" t="s">
        <v>348</v>
      </c>
      <c r="H175" s="156">
        <v>778.6</v>
      </c>
      <c r="I175" s="157"/>
      <c r="J175" s="158">
        <f t="shared" si="10"/>
        <v>0</v>
      </c>
      <c r="K175" s="159"/>
      <c r="L175" s="31"/>
      <c r="M175" s="160" t="s">
        <v>1</v>
      </c>
      <c r="N175" s="161" t="s">
        <v>41</v>
      </c>
      <c r="O175" s="56"/>
      <c r="P175" s="162">
        <f t="shared" si="11"/>
        <v>0</v>
      </c>
      <c r="Q175" s="162">
        <v>2.5300000000000001E-3</v>
      </c>
      <c r="R175" s="162">
        <f t="shared" si="12"/>
        <v>1.9698580000000001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141</v>
      </c>
      <c r="AT175" s="164" t="s">
        <v>137</v>
      </c>
      <c r="AU175" s="164" t="s">
        <v>86</v>
      </c>
      <c r="AY175" s="14" t="s">
        <v>134</v>
      </c>
      <c r="BE175" s="95">
        <f t="shared" si="14"/>
        <v>0</v>
      </c>
      <c r="BF175" s="95">
        <f t="shared" si="15"/>
        <v>0</v>
      </c>
      <c r="BG175" s="95">
        <f t="shared" si="16"/>
        <v>0</v>
      </c>
      <c r="BH175" s="95">
        <f t="shared" si="17"/>
        <v>0</v>
      </c>
      <c r="BI175" s="95">
        <f t="shared" si="18"/>
        <v>0</v>
      </c>
      <c r="BJ175" s="14" t="s">
        <v>84</v>
      </c>
      <c r="BK175" s="95">
        <f t="shared" si="19"/>
        <v>0</v>
      </c>
      <c r="BL175" s="14" t="s">
        <v>141</v>
      </c>
      <c r="BM175" s="164" t="s">
        <v>488</v>
      </c>
    </row>
    <row r="176" spans="1:65" s="2" customFormat="1" ht="24.2" customHeight="1">
      <c r="A176" s="30"/>
      <c r="B176" s="151"/>
      <c r="C176" s="152" t="s">
        <v>299</v>
      </c>
      <c r="D176" s="152" t="s">
        <v>137</v>
      </c>
      <c r="E176" s="153" t="s">
        <v>489</v>
      </c>
      <c r="F176" s="154" t="s">
        <v>490</v>
      </c>
      <c r="G176" s="155" t="s">
        <v>348</v>
      </c>
      <c r="H176" s="156">
        <v>65</v>
      </c>
      <c r="I176" s="157"/>
      <c r="J176" s="158">
        <f t="shared" si="10"/>
        <v>0</v>
      </c>
      <c r="K176" s="159"/>
      <c r="L176" s="31"/>
      <c r="M176" s="160" t="s">
        <v>1</v>
      </c>
      <c r="N176" s="161" t="s">
        <v>41</v>
      </c>
      <c r="O176" s="56"/>
      <c r="P176" s="162">
        <f t="shared" si="11"/>
        <v>0</v>
      </c>
      <c r="Q176" s="162">
        <v>0.20893</v>
      </c>
      <c r="R176" s="162">
        <f t="shared" si="12"/>
        <v>13.580450000000001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141</v>
      </c>
      <c r="AT176" s="164" t="s">
        <v>137</v>
      </c>
      <c r="AU176" s="164" t="s">
        <v>86</v>
      </c>
      <c r="AY176" s="14" t="s">
        <v>134</v>
      </c>
      <c r="BE176" s="95">
        <f t="shared" si="14"/>
        <v>0</v>
      </c>
      <c r="BF176" s="95">
        <f t="shared" si="15"/>
        <v>0</v>
      </c>
      <c r="BG176" s="95">
        <f t="shared" si="16"/>
        <v>0</v>
      </c>
      <c r="BH176" s="95">
        <f t="shared" si="17"/>
        <v>0</v>
      </c>
      <c r="BI176" s="95">
        <f t="shared" si="18"/>
        <v>0</v>
      </c>
      <c r="BJ176" s="14" t="s">
        <v>84</v>
      </c>
      <c r="BK176" s="95">
        <f t="shared" si="19"/>
        <v>0</v>
      </c>
      <c r="BL176" s="14" t="s">
        <v>141</v>
      </c>
      <c r="BM176" s="164" t="s">
        <v>491</v>
      </c>
    </row>
    <row r="177" spans="1:65" s="2" customFormat="1" ht="24.2" customHeight="1">
      <c r="A177" s="30"/>
      <c r="B177" s="151"/>
      <c r="C177" s="152" t="s">
        <v>303</v>
      </c>
      <c r="D177" s="152" t="s">
        <v>137</v>
      </c>
      <c r="E177" s="153" t="s">
        <v>492</v>
      </c>
      <c r="F177" s="154" t="s">
        <v>493</v>
      </c>
      <c r="G177" s="155" t="s">
        <v>160</v>
      </c>
      <c r="H177" s="156">
        <v>65</v>
      </c>
      <c r="I177" s="157"/>
      <c r="J177" s="158">
        <f t="shared" si="10"/>
        <v>0</v>
      </c>
      <c r="K177" s="159"/>
      <c r="L177" s="31"/>
      <c r="M177" s="160" t="s">
        <v>1</v>
      </c>
      <c r="N177" s="161" t="s">
        <v>41</v>
      </c>
      <c r="O177" s="56"/>
      <c r="P177" s="162">
        <f t="shared" si="11"/>
        <v>0</v>
      </c>
      <c r="Q177" s="162">
        <v>0.12895000000000001</v>
      </c>
      <c r="R177" s="162">
        <f t="shared" si="12"/>
        <v>8.3817500000000003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141</v>
      </c>
      <c r="AT177" s="164" t="s">
        <v>137</v>
      </c>
      <c r="AU177" s="164" t="s">
        <v>86</v>
      </c>
      <c r="AY177" s="14" t="s">
        <v>134</v>
      </c>
      <c r="BE177" s="95">
        <f t="shared" si="14"/>
        <v>0</v>
      </c>
      <c r="BF177" s="95">
        <f t="shared" si="15"/>
        <v>0</v>
      </c>
      <c r="BG177" s="95">
        <f t="shared" si="16"/>
        <v>0</v>
      </c>
      <c r="BH177" s="95">
        <f t="shared" si="17"/>
        <v>0</v>
      </c>
      <c r="BI177" s="95">
        <f t="shared" si="18"/>
        <v>0</v>
      </c>
      <c r="BJ177" s="14" t="s">
        <v>84</v>
      </c>
      <c r="BK177" s="95">
        <f t="shared" si="19"/>
        <v>0</v>
      </c>
      <c r="BL177" s="14" t="s">
        <v>141</v>
      </c>
      <c r="BM177" s="164" t="s">
        <v>494</v>
      </c>
    </row>
    <row r="178" spans="1:65" s="12" customFormat="1" ht="22.9" customHeight="1">
      <c r="B178" s="138"/>
      <c r="D178" s="139" t="s">
        <v>75</v>
      </c>
      <c r="E178" s="149" t="s">
        <v>175</v>
      </c>
      <c r="F178" s="149" t="s">
        <v>495</v>
      </c>
      <c r="I178" s="141"/>
      <c r="J178" s="150">
        <f>BK178</f>
        <v>0</v>
      </c>
      <c r="L178" s="138"/>
      <c r="M178" s="143"/>
      <c r="N178" s="144"/>
      <c r="O178" s="144"/>
      <c r="P178" s="145">
        <f>SUM(P179:P201)</f>
        <v>0</v>
      </c>
      <c r="Q178" s="144"/>
      <c r="R178" s="145">
        <f>SUM(R179:R201)</f>
        <v>0</v>
      </c>
      <c r="S178" s="144"/>
      <c r="T178" s="146">
        <f>SUM(T179:T201)</f>
        <v>329.36230000000006</v>
      </c>
      <c r="AR178" s="139" t="s">
        <v>84</v>
      </c>
      <c r="AT178" s="147" t="s">
        <v>75</v>
      </c>
      <c r="AU178" s="147" t="s">
        <v>84</v>
      </c>
      <c r="AY178" s="139" t="s">
        <v>134</v>
      </c>
      <c r="BK178" s="148">
        <f>SUM(BK179:BK201)</f>
        <v>0</v>
      </c>
    </row>
    <row r="179" spans="1:65" s="2" customFormat="1" ht="37.9" customHeight="1">
      <c r="A179" s="30"/>
      <c r="B179" s="151"/>
      <c r="C179" s="152" t="s">
        <v>307</v>
      </c>
      <c r="D179" s="152" t="s">
        <v>137</v>
      </c>
      <c r="E179" s="153" t="s">
        <v>496</v>
      </c>
      <c r="F179" s="154" t="s">
        <v>497</v>
      </c>
      <c r="G179" s="155" t="s">
        <v>348</v>
      </c>
      <c r="H179" s="156">
        <v>850</v>
      </c>
      <c r="I179" s="157"/>
      <c r="J179" s="158">
        <f t="shared" ref="J179:J189" si="20">ROUND(I179*H179,2)</f>
        <v>0</v>
      </c>
      <c r="K179" s="159"/>
      <c r="L179" s="31"/>
      <c r="M179" s="160" t="s">
        <v>1</v>
      </c>
      <c r="N179" s="161" t="s">
        <v>41</v>
      </c>
      <c r="O179" s="56"/>
      <c r="P179" s="162">
        <f t="shared" ref="P179:P189" si="21">O179*H179</f>
        <v>0</v>
      </c>
      <c r="Q179" s="162">
        <v>0</v>
      </c>
      <c r="R179" s="162">
        <f t="shared" ref="R179:R189" si="22">Q179*H179</f>
        <v>0</v>
      </c>
      <c r="S179" s="162">
        <v>0</v>
      </c>
      <c r="T179" s="163">
        <f t="shared" ref="T179:T189" si="23"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141</v>
      </c>
      <c r="AT179" s="164" t="s">
        <v>137</v>
      </c>
      <c r="AU179" s="164" t="s">
        <v>86</v>
      </c>
      <c r="AY179" s="14" t="s">
        <v>134</v>
      </c>
      <c r="BE179" s="95">
        <f t="shared" ref="BE179:BE189" si="24">IF(N179="základní",J179,0)</f>
        <v>0</v>
      </c>
      <c r="BF179" s="95">
        <f t="shared" ref="BF179:BF189" si="25">IF(N179="snížená",J179,0)</f>
        <v>0</v>
      </c>
      <c r="BG179" s="95">
        <f t="shared" ref="BG179:BG189" si="26">IF(N179="zákl. přenesená",J179,0)</f>
        <v>0</v>
      </c>
      <c r="BH179" s="95">
        <f t="shared" ref="BH179:BH189" si="27">IF(N179="sníž. přenesená",J179,0)</f>
        <v>0</v>
      </c>
      <c r="BI179" s="95">
        <f t="shared" ref="BI179:BI189" si="28">IF(N179="nulová",J179,0)</f>
        <v>0</v>
      </c>
      <c r="BJ179" s="14" t="s">
        <v>84</v>
      </c>
      <c r="BK179" s="95">
        <f t="shared" ref="BK179:BK189" si="29">ROUND(I179*H179,2)</f>
        <v>0</v>
      </c>
      <c r="BL179" s="14" t="s">
        <v>141</v>
      </c>
      <c r="BM179" s="164" t="s">
        <v>498</v>
      </c>
    </row>
    <row r="180" spans="1:65" s="2" customFormat="1" ht="33" customHeight="1">
      <c r="A180" s="30"/>
      <c r="B180" s="151"/>
      <c r="C180" s="152" t="s">
        <v>311</v>
      </c>
      <c r="D180" s="152" t="s">
        <v>137</v>
      </c>
      <c r="E180" s="153" t="s">
        <v>499</v>
      </c>
      <c r="F180" s="154" t="s">
        <v>500</v>
      </c>
      <c r="G180" s="155" t="s">
        <v>348</v>
      </c>
      <c r="H180" s="156">
        <v>102000</v>
      </c>
      <c r="I180" s="157"/>
      <c r="J180" s="158">
        <f t="shared" si="20"/>
        <v>0</v>
      </c>
      <c r="K180" s="159"/>
      <c r="L180" s="31"/>
      <c r="M180" s="160" t="s">
        <v>1</v>
      </c>
      <c r="N180" s="161" t="s">
        <v>41</v>
      </c>
      <c r="O180" s="56"/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141</v>
      </c>
      <c r="AT180" s="164" t="s">
        <v>137</v>
      </c>
      <c r="AU180" s="164" t="s">
        <v>86</v>
      </c>
      <c r="AY180" s="14" t="s">
        <v>134</v>
      </c>
      <c r="BE180" s="95">
        <f t="shared" si="24"/>
        <v>0</v>
      </c>
      <c r="BF180" s="95">
        <f t="shared" si="25"/>
        <v>0</v>
      </c>
      <c r="BG180" s="95">
        <f t="shared" si="26"/>
        <v>0</v>
      </c>
      <c r="BH180" s="95">
        <f t="shared" si="27"/>
        <v>0</v>
      </c>
      <c r="BI180" s="95">
        <f t="shared" si="28"/>
        <v>0</v>
      </c>
      <c r="BJ180" s="14" t="s">
        <v>84</v>
      </c>
      <c r="BK180" s="95">
        <f t="shared" si="29"/>
        <v>0</v>
      </c>
      <c r="BL180" s="14" t="s">
        <v>141</v>
      </c>
      <c r="BM180" s="164" t="s">
        <v>501</v>
      </c>
    </row>
    <row r="181" spans="1:65" s="2" customFormat="1" ht="37.9" customHeight="1">
      <c r="A181" s="30"/>
      <c r="B181" s="151"/>
      <c r="C181" s="152" t="s">
        <v>315</v>
      </c>
      <c r="D181" s="152" t="s">
        <v>137</v>
      </c>
      <c r="E181" s="153" t="s">
        <v>502</v>
      </c>
      <c r="F181" s="154" t="s">
        <v>503</v>
      </c>
      <c r="G181" s="155" t="s">
        <v>348</v>
      </c>
      <c r="H181" s="156">
        <v>850</v>
      </c>
      <c r="I181" s="157"/>
      <c r="J181" s="158">
        <f t="shared" si="20"/>
        <v>0</v>
      </c>
      <c r="K181" s="159"/>
      <c r="L181" s="31"/>
      <c r="M181" s="160" t="s">
        <v>1</v>
      </c>
      <c r="N181" s="161" t="s">
        <v>41</v>
      </c>
      <c r="O181" s="56"/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141</v>
      </c>
      <c r="AT181" s="164" t="s">
        <v>137</v>
      </c>
      <c r="AU181" s="164" t="s">
        <v>86</v>
      </c>
      <c r="AY181" s="14" t="s">
        <v>134</v>
      </c>
      <c r="BE181" s="95">
        <f t="shared" si="24"/>
        <v>0</v>
      </c>
      <c r="BF181" s="95">
        <f t="shared" si="25"/>
        <v>0</v>
      </c>
      <c r="BG181" s="95">
        <f t="shared" si="26"/>
        <v>0</v>
      </c>
      <c r="BH181" s="95">
        <f t="shared" si="27"/>
        <v>0</v>
      </c>
      <c r="BI181" s="95">
        <f t="shared" si="28"/>
        <v>0</v>
      </c>
      <c r="BJ181" s="14" t="s">
        <v>84</v>
      </c>
      <c r="BK181" s="95">
        <f t="shared" si="29"/>
        <v>0</v>
      </c>
      <c r="BL181" s="14" t="s">
        <v>141</v>
      </c>
      <c r="BM181" s="164" t="s">
        <v>504</v>
      </c>
    </row>
    <row r="182" spans="1:65" s="2" customFormat="1" ht="16.5" customHeight="1">
      <c r="A182" s="30"/>
      <c r="B182" s="151"/>
      <c r="C182" s="152" t="s">
        <v>319</v>
      </c>
      <c r="D182" s="152" t="s">
        <v>137</v>
      </c>
      <c r="E182" s="153" t="s">
        <v>505</v>
      </c>
      <c r="F182" s="154" t="s">
        <v>506</v>
      </c>
      <c r="G182" s="155" t="s">
        <v>348</v>
      </c>
      <c r="H182" s="156">
        <v>850</v>
      </c>
      <c r="I182" s="157"/>
      <c r="J182" s="158">
        <f t="shared" si="20"/>
        <v>0</v>
      </c>
      <c r="K182" s="159"/>
      <c r="L182" s="31"/>
      <c r="M182" s="160" t="s">
        <v>1</v>
      </c>
      <c r="N182" s="161" t="s">
        <v>41</v>
      </c>
      <c r="O182" s="56"/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141</v>
      </c>
      <c r="AT182" s="164" t="s">
        <v>137</v>
      </c>
      <c r="AU182" s="164" t="s">
        <v>86</v>
      </c>
      <c r="AY182" s="14" t="s">
        <v>134</v>
      </c>
      <c r="BE182" s="95">
        <f t="shared" si="24"/>
        <v>0</v>
      </c>
      <c r="BF182" s="95">
        <f t="shared" si="25"/>
        <v>0</v>
      </c>
      <c r="BG182" s="95">
        <f t="shared" si="26"/>
        <v>0</v>
      </c>
      <c r="BH182" s="95">
        <f t="shared" si="27"/>
        <v>0</v>
      </c>
      <c r="BI182" s="95">
        <f t="shared" si="28"/>
        <v>0</v>
      </c>
      <c r="BJ182" s="14" t="s">
        <v>84</v>
      </c>
      <c r="BK182" s="95">
        <f t="shared" si="29"/>
        <v>0</v>
      </c>
      <c r="BL182" s="14" t="s">
        <v>141</v>
      </c>
      <c r="BM182" s="164" t="s">
        <v>507</v>
      </c>
    </row>
    <row r="183" spans="1:65" s="2" customFormat="1" ht="21.75" customHeight="1">
      <c r="A183" s="30"/>
      <c r="B183" s="151"/>
      <c r="C183" s="152" t="s">
        <v>323</v>
      </c>
      <c r="D183" s="152" t="s">
        <v>137</v>
      </c>
      <c r="E183" s="153" t="s">
        <v>508</v>
      </c>
      <c r="F183" s="154" t="s">
        <v>509</v>
      </c>
      <c r="G183" s="155" t="s">
        <v>348</v>
      </c>
      <c r="H183" s="156">
        <v>102000</v>
      </c>
      <c r="I183" s="157"/>
      <c r="J183" s="158">
        <f t="shared" si="20"/>
        <v>0</v>
      </c>
      <c r="K183" s="159"/>
      <c r="L183" s="31"/>
      <c r="M183" s="160" t="s">
        <v>1</v>
      </c>
      <c r="N183" s="161" t="s">
        <v>41</v>
      </c>
      <c r="O183" s="56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141</v>
      </c>
      <c r="AT183" s="164" t="s">
        <v>137</v>
      </c>
      <c r="AU183" s="164" t="s">
        <v>86</v>
      </c>
      <c r="AY183" s="14" t="s">
        <v>134</v>
      </c>
      <c r="BE183" s="95">
        <f t="shared" si="24"/>
        <v>0</v>
      </c>
      <c r="BF183" s="95">
        <f t="shared" si="25"/>
        <v>0</v>
      </c>
      <c r="BG183" s="95">
        <f t="shared" si="26"/>
        <v>0</v>
      </c>
      <c r="BH183" s="95">
        <f t="shared" si="27"/>
        <v>0</v>
      </c>
      <c r="BI183" s="95">
        <f t="shared" si="28"/>
        <v>0</v>
      </c>
      <c r="BJ183" s="14" t="s">
        <v>84</v>
      </c>
      <c r="BK183" s="95">
        <f t="shared" si="29"/>
        <v>0</v>
      </c>
      <c r="BL183" s="14" t="s">
        <v>141</v>
      </c>
      <c r="BM183" s="164" t="s">
        <v>510</v>
      </c>
    </row>
    <row r="184" spans="1:65" s="2" customFormat="1" ht="21.75" customHeight="1">
      <c r="A184" s="30"/>
      <c r="B184" s="151"/>
      <c r="C184" s="152" t="s">
        <v>327</v>
      </c>
      <c r="D184" s="152" t="s">
        <v>137</v>
      </c>
      <c r="E184" s="153" t="s">
        <v>511</v>
      </c>
      <c r="F184" s="154" t="s">
        <v>512</v>
      </c>
      <c r="G184" s="155" t="s">
        <v>348</v>
      </c>
      <c r="H184" s="156">
        <v>850</v>
      </c>
      <c r="I184" s="157"/>
      <c r="J184" s="158">
        <f t="shared" si="20"/>
        <v>0</v>
      </c>
      <c r="K184" s="159"/>
      <c r="L184" s="31"/>
      <c r="M184" s="160" t="s">
        <v>1</v>
      </c>
      <c r="N184" s="161" t="s">
        <v>41</v>
      </c>
      <c r="O184" s="56"/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141</v>
      </c>
      <c r="AT184" s="164" t="s">
        <v>137</v>
      </c>
      <c r="AU184" s="164" t="s">
        <v>86</v>
      </c>
      <c r="AY184" s="14" t="s">
        <v>134</v>
      </c>
      <c r="BE184" s="95">
        <f t="shared" si="24"/>
        <v>0</v>
      </c>
      <c r="BF184" s="95">
        <f t="shared" si="25"/>
        <v>0</v>
      </c>
      <c r="BG184" s="95">
        <f t="shared" si="26"/>
        <v>0</v>
      </c>
      <c r="BH184" s="95">
        <f t="shared" si="27"/>
        <v>0</v>
      </c>
      <c r="BI184" s="95">
        <f t="shared" si="28"/>
        <v>0</v>
      </c>
      <c r="BJ184" s="14" t="s">
        <v>84</v>
      </c>
      <c r="BK184" s="95">
        <f t="shared" si="29"/>
        <v>0</v>
      </c>
      <c r="BL184" s="14" t="s">
        <v>141</v>
      </c>
      <c r="BM184" s="164" t="s">
        <v>513</v>
      </c>
    </row>
    <row r="185" spans="1:65" s="2" customFormat="1" ht="16.5" customHeight="1">
      <c r="A185" s="30"/>
      <c r="B185" s="151"/>
      <c r="C185" s="152" t="s">
        <v>331</v>
      </c>
      <c r="D185" s="152" t="s">
        <v>137</v>
      </c>
      <c r="E185" s="153" t="s">
        <v>514</v>
      </c>
      <c r="F185" s="154" t="s">
        <v>515</v>
      </c>
      <c r="G185" s="155" t="s">
        <v>160</v>
      </c>
      <c r="H185" s="156">
        <v>2.5</v>
      </c>
      <c r="I185" s="157"/>
      <c r="J185" s="158">
        <f t="shared" si="20"/>
        <v>0</v>
      </c>
      <c r="K185" s="159"/>
      <c r="L185" s="31"/>
      <c r="M185" s="160" t="s">
        <v>1</v>
      </c>
      <c r="N185" s="161" t="s">
        <v>41</v>
      </c>
      <c r="O185" s="56"/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141</v>
      </c>
      <c r="AT185" s="164" t="s">
        <v>137</v>
      </c>
      <c r="AU185" s="164" t="s">
        <v>86</v>
      </c>
      <c r="AY185" s="14" t="s">
        <v>134</v>
      </c>
      <c r="BE185" s="95">
        <f t="shared" si="24"/>
        <v>0</v>
      </c>
      <c r="BF185" s="95">
        <f t="shared" si="25"/>
        <v>0</v>
      </c>
      <c r="BG185" s="95">
        <f t="shared" si="26"/>
        <v>0</v>
      </c>
      <c r="BH185" s="95">
        <f t="shared" si="27"/>
        <v>0</v>
      </c>
      <c r="BI185" s="95">
        <f t="shared" si="28"/>
        <v>0</v>
      </c>
      <c r="BJ185" s="14" t="s">
        <v>84</v>
      </c>
      <c r="BK185" s="95">
        <f t="shared" si="29"/>
        <v>0</v>
      </c>
      <c r="BL185" s="14" t="s">
        <v>141</v>
      </c>
      <c r="BM185" s="164" t="s">
        <v>516</v>
      </c>
    </row>
    <row r="186" spans="1:65" s="2" customFormat="1" ht="24.2" customHeight="1">
      <c r="A186" s="30"/>
      <c r="B186" s="151"/>
      <c r="C186" s="152" t="s">
        <v>335</v>
      </c>
      <c r="D186" s="152" t="s">
        <v>137</v>
      </c>
      <c r="E186" s="153" t="s">
        <v>517</v>
      </c>
      <c r="F186" s="154" t="s">
        <v>518</v>
      </c>
      <c r="G186" s="155" t="s">
        <v>160</v>
      </c>
      <c r="H186" s="156">
        <v>300</v>
      </c>
      <c r="I186" s="157"/>
      <c r="J186" s="158">
        <f t="shared" si="20"/>
        <v>0</v>
      </c>
      <c r="K186" s="159"/>
      <c r="L186" s="31"/>
      <c r="M186" s="160" t="s">
        <v>1</v>
      </c>
      <c r="N186" s="161" t="s">
        <v>41</v>
      </c>
      <c r="O186" s="56"/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141</v>
      </c>
      <c r="AT186" s="164" t="s">
        <v>137</v>
      </c>
      <c r="AU186" s="164" t="s">
        <v>86</v>
      </c>
      <c r="AY186" s="14" t="s">
        <v>134</v>
      </c>
      <c r="BE186" s="95">
        <f t="shared" si="24"/>
        <v>0</v>
      </c>
      <c r="BF186" s="95">
        <f t="shared" si="25"/>
        <v>0</v>
      </c>
      <c r="BG186" s="95">
        <f t="shared" si="26"/>
        <v>0</v>
      </c>
      <c r="BH186" s="95">
        <f t="shared" si="27"/>
        <v>0</v>
      </c>
      <c r="BI186" s="95">
        <f t="shared" si="28"/>
        <v>0</v>
      </c>
      <c r="BJ186" s="14" t="s">
        <v>84</v>
      </c>
      <c r="BK186" s="95">
        <f t="shared" si="29"/>
        <v>0</v>
      </c>
      <c r="BL186" s="14" t="s">
        <v>141</v>
      </c>
      <c r="BM186" s="164" t="s">
        <v>519</v>
      </c>
    </row>
    <row r="187" spans="1:65" s="2" customFormat="1" ht="16.5" customHeight="1">
      <c r="A187" s="30"/>
      <c r="B187" s="151"/>
      <c r="C187" s="152" t="s">
        <v>339</v>
      </c>
      <c r="D187" s="152" t="s">
        <v>137</v>
      </c>
      <c r="E187" s="153" t="s">
        <v>520</v>
      </c>
      <c r="F187" s="154" t="s">
        <v>521</v>
      </c>
      <c r="G187" s="155" t="s">
        <v>160</v>
      </c>
      <c r="H187" s="156">
        <v>2.5</v>
      </c>
      <c r="I187" s="157"/>
      <c r="J187" s="158">
        <f t="shared" si="20"/>
        <v>0</v>
      </c>
      <c r="K187" s="159"/>
      <c r="L187" s="31"/>
      <c r="M187" s="160" t="s">
        <v>1</v>
      </c>
      <c r="N187" s="161" t="s">
        <v>41</v>
      </c>
      <c r="O187" s="56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141</v>
      </c>
      <c r="AT187" s="164" t="s">
        <v>137</v>
      </c>
      <c r="AU187" s="164" t="s">
        <v>86</v>
      </c>
      <c r="AY187" s="14" t="s">
        <v>134</v>
      </c>
      <c r="BE187" s="95">
        <f t="shared" si="24"/>
        <v>0</v>
      </c>
      <c r="BF187" s="95">
        <f t="shared" si="25"/>
        <v>0</v>
      </c>
      <c r="BG187" s="95">
        <f t="shared" si="26"/>
        <v>0</v>
      </c>
      <c r="BH187" s="95">
        <f t="shared" si="27"/>
        <v>0</v>
      </c>
      <c r="BI187" s="95">
        <f t="shared" si="28"/>
        <v>0</v>
      </c>
      <c r="BJ187" s="14" t="s">
        <v>84</v>
      </c>
      <c r="BK187" s="95">
        <f t="shared" si="29"/>
        <v>0</v>
      </c>
      <c r="BL187" s="14" t="s">
        <v>141</v>
      </c>
      <c r="BM187" s="164" t="s">
        <v>522</v>
      </c>
    </row>
    <row r="188" spans="1:65" s="2" customFormat="1" ht="21.75" customHeight="1">
      <c r="A188" s="30"/>
      <c r="B188" s="151"/>
      <c r="C188" s="152" t="s">
        <v>345</v>
      </c>
      <c r="D188" s="152" t="s">
        <v>137</v>
      </c>
      <c r="E188" s="153" t="s">
        <v>523</v>
      </c>
      <c r="F188" s="154" t="s">
        <v>524</v>
      </c>
      <c r="G188" s="155" t="s">
        <v>348</v>
      </c>
      <c r="H188" s="156">
        <v>7.32</v>
      </c>
      <c r="I188" s="157"/>
      <c r="J188" s="158">
        <f t="shared" si="20"/>
        <v>0</v>
      </c>
      <c r="K188" s="159"/>
      <c r="L188" s="31"/>
      <c r="M188" s="160" t="s">
        <v>1</v>
      </c>
      <c r="N188" s="161" t="s">
        <v>41</v>
      </c>
      <c r="O188" s="56"/>
      <c r="P188" s="162">
        <f t="shared" si="21"/>
        <v>0</v>
      </c>
      <c r="Q188" s="162">
        <v>0</v>
      </c>
      <c r="R188" s="162">
        <f t="shared" si="22"/>
        <v>0</v>
      </c>
      <c r="S188" s="162">
        <v>0.1</v>
      </c>
      <c r="T188" s="163">
        <f t="shared" si="23"/>
        <v>0.7320000000000001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141</v>
      </c>
      <c r="AT188" s="164" t="s">
        <v>137</v>
      </c>
      <c r="AU188" s="164" t="s">
        <v>86</v>
      </c>
      <c r="AY188" s="14" t="s">
        <v>134</v>
      </c>
      <c r="BE188" s="95">
        <f t="shared" si="24"/>
        <v>0</v>
      </c>
      <c r="BF188" s="95">
        <f t="shared" si="25"/>
        <v>0</v>
      </c>
      <c r="BG188" s="95">
        <f t="shared" si="26"/>
        <v>0</v>
      </c>
      <c r="BH188" s="95">
        <f t="shared" si="27"/>
        <v>0</v>
      </c>
      <c r="BI188" s="95">
        <f t="shared" si="28"/>
        <v>0</v>
      </c>
      <c r="BJ188" s="14" t="s">
        <v>84</v>
      </c>
      <c r="BK188" s="95">
        <f t="shared" si="29"/>
        <v>0</v>
      </c>
      <c r="BL188" s="14" t="s">
        <v>141</v>
      </c>
      <c r="BM188" s="164" t="s">
        <v>525</v>
      </c>
    </row>
    <row r="189" spans="1:65" s="2" customFormat="1" ht="37.9" customHeight="1">
      <c r="A189" s="30"/>
      <c r="B189" s="151"/>
      <c r="C189" s="152" t="s">
        <v>350</v>
      </c>
      <c r="D189" s="152" t="s">
        <v>137</v>
      </c>
      <c r="E189" s="153" t="s">
        <v>526</v>
      </c>
      <c r="F189" s="154" t="s">
        <v>527</v>
      </c>
      <c r="G189" s="155" t="s">
        <v>382</v>
      </c>
      <c r="H189" s="156">
        <v>45.7</v>
      </c>
      <c r="I189" s="157"/>
      <c r="J189" s="158">
        <f t="shared" si="20"/>
        <v>0</v>
      </c>
      <c r="K189" s="159"/>
      <c r="L189" s="31"/>
      <c r="M189" s="160" t="s">
        <v>1</v>
      </c>
      <c r="N189" s="161" t="s">
        <v>41</v>
      </c>
      <c r="O189" s="56"/>
      <c r="P189" s="162">
        <f t="shared" si="21"/>
        <v>0</v>
      </c>
      <c r="Q189" s="162">
        <v>0</v>
      </c>
      <c r="R189" s="162">
        <f t="shared" si="22"/>
        <v>0</v>
      </c>
      <c r="S189" s="162">
        <v>2.2000000000000002</v>
      </c>
      <c r="T189" s="163">
        <f t="shared" si="23"/>
        <v>100.54000000000002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141</v>
      </c>
      <c r="AT189" s="164" t="s">
        <v>137</v>
      </c>
      <c r="AU189" s="164" t="s">
        <v>86</v>
      </c>
      <c r="AY189" s="14" t="s">
        <v>134</v>
      </c>
      <c r="BE189" s="95">
        <f t="shared" si="24"/>
        <v>0</v>
      </c>
      <c r="BF189" s="95">
        <f t="shared" si="25"/>
        <v>0</v>
      </c>
      <c r="BG189" s="95">
        <f t="shared" si="26"/>
        <v>0</v>
      </c>
      <c r="BH189" s="95">
        <f t="shared" si="27"/>
        <v>0</v>
      </c>
      <c r="BI189" s="95">
        <f t="shared" si="28"/>
        <v>0</v>
      </c>
      <c r="BJ189" s="14" t="s">
        <v>84</v>
      </c>
      <c r="BK189" s="95">
        <f t="shared" si="29"/>
        <v>0</v>
      </c>
      <c r="BL189" s="14" t="s">
        <v>141</v>
      </c>
      <c r="BM189" s="164" t="s">
        <v>528</v>
      </c>
    </row>
    <row r="190" spans="1:65" s="2" customFormat="1" ht="19.5">
      <c r="A190" s="30"/>
      <c r="B190" s="31"/>
      <c r="C190" s="30"/>
      <c r="D190" s="176" t="s">
        <v>263</v>
      </c>
      <c r="E190" s="30"/>
      <c r="F190" s="177" t="s">
        <v>529</v>
      </c>
      <c r="G190" s="30"/>
      <c r="H190" s="30"/>
      <c r="I190" s="178"/>
      <c r="J190" s="30"/>
      <c r="K190" s="30"/>
      <c r="L190" s="31"/>
      <c r="M190" s="179"/>
      <c r="N190" s="180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4" t="s">
        <v>263</v>
      </c>
      <c r="AU190" s="14" t="s">
        <v>86</v>
      </c>
    </row>
    <row r="191" spans="1:65" s="2" customFormat="1" ht="33" customHeight="1">
      <c r="A191" s="30"/>
      <c r="B191" s="151"/>
      <c r="C191" s="152" t="s">
        <v>354</v>
      </c>
      <c r="D191" s="152" t="s">
        <v>137</v>
      </c>
      <c r="E191" s="153" t="s">
        <v>530</v>
      </c>
      <c r="F191" s="154" t="s">
        <v>531</v>
      </c>
      <c r="G191" s="155" t="s">
        <v>382</v>
      </c>
      <c r="H191" s="156">
        <v>155</v>
      </c>
      <c r="I191" s="157"/>
      <c r="J191" s="158">
        <f>ROUND(I191*H191,2)</f>
        <v>0</v>
      </c>
      <c r="K191" s="159"/>
      <c r="L191" s="31"/>
      <c r="M191" s="160" t="s">
        <v>1</v>
      </c>
      <c r="N191" s="161" t="s">
        <v>41</v>
      </c>
      <c r="O191" s="56"/>
      <c r="P191" s="162">
        <f>O191*H191</f>
        <v>0</v>
      </c>
      <c r="Q191" s="162">
        <v>0</v>
      </c>
      <c r="R191" s="162">
        <f>Q191*H191</f>
        <v>0</v>
      </c>
      <c r="S191" s="162">
        <v>1.4</v>
      </c>
      <c r="T191" s="163">
        <f>S191*H191</f>
        <v>217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141</v>
      </c>
      <c r="AT191" s="164" t="s">
        <v>137</v>
      </c>
      <c r="AU191" s="164" t="s">
        <v>86</v>
      </c>
      <c r="AY191" s="14" t="s">
        <v>134</v>
      </c>
      <c r="BE191" s="95">
        <f>IF(N191="základní",J191,0)</f>
        <v>0</v>
      </c>
      <c r="BF191" s="95">
        <f>IF(N191="snížená",J191,0)</f>
        <v>0</v>
      </c>
      <c r="BG191" s="95">
        <f>IF(N191="zákl. přenesená",J191,0)</f>
        <v>0</v>
      </c>
      <c r="BH191" s="95">
        <f>IF(N191="sníž. přenesená",J191,0)</f>
        <v>0</v>
      </c>
      <c r="BI191" s="95">
        <f>IF(N191="nulová",J191,0)</f>
        <v>0</v>
      </c>
      <c r="BJ191" s="14" t="s">
        <v>84</v>
      </c>
      <c r="BK191" s="95">
        <f>ROUND(I191*H191,2)</f>
        <v>0</v>
      </c>
      <c r="BL191" s="14" t="s">
        <v>141</v>
      </c>
      <c r="BM191" s="164" t="s">
        <v>532</v>
      </c>
    </row>
    <row r="192" spans="1:65" s="2" customFormat="1" ht="19.5">
      <c r="A192" s="30"/>
      <c r="B192" s="31"/>
      <c r="C192" s="30"/>
      <c r="D192" s="176" t="s">
        <v>263</v>
      </c>
      <c r="E192" s="30"/>
      <c r="F192" s="177" t="s">
        <v>529</v>
      </c>
      <c r="G192" s="30"/>
      <c r="H192" s="30"/>
      <c r="I192" s="178"/>
      <c r="J192" s="30"/>
      <c r="K192" s="30"/>
      <c r="L192" s="31"/>
      <c r="M192" s="179"/>
      <c r="N192" s="180"/>
      <c r="O192" s="56"/>
      <c r="P192" s="56"/>
      <c r="Q192" s="56"/>
      <c r="R192" s="56"/>
      <c r="S192" s="56"/>
      <c r="T192" s="5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T192" s="14" t="s">
        <v>263</v>
      </c>
      <c r="AU192" s="14" t="s">
        <v>86</v>
      </c>
    </row>
    <row r="193" spans="1:65" s="2" customFormat="1" ht="24.2" customHeight="1">
      <c r="A193" s="30"/>
      <c r="B193" s="151"/>
      <c r="C193" s="152" t="s">
        <v>358</v>
      </c>
      <c r="D193" s="152" t="s">
        <v>137</v>
      </c>
      <c r="E193" s="153" t="s">
        <v>533</v>
      </c>
      <c r="F193" s="154" t="s">
        <v>534</v>
      </c>
      <c r="G193" s="155" t="s">
        <v>348</v>
      </c>
      <c r="H193" s="156">
        <v>1.3</v>
      </c>
      <c r="I193" s="157"/>
      <c r="J193" s="158">
        <f t="shared" ref="J193:J201" si="30">ROUND(I193*H193,2)</f>
        <v>0</v>
      </c>
      <c r="K193" s="159"/>
      <c r="L193" s="31"/>
      <c r="M193" s="160" t="s">
        <v>1</v>
      </c>
      <c r="N193" s="161" t="s">
        <v>41</v>
      </c>
      <c r="O193" s="56"/>
      <c r="P193" s="162">
        <f t="shared" ref="P193:P201" si="31">O193*H193</f>
        <v>0</v>
      </c>
      <c r="Q193" s="162">
        <v>0</v>
      </c>
      <c r="R193" s="162">
        <f t="shared" ref="R193:R201" si="32">Q193*H193</f>
        <v>0</v>
      </c>
      <c r="S193" s="162">
        <v>4.8000000000000001E-2</v>
      </c>
      <c r="T193" s="163">
        <f t="shared" ref="T193:T201" si="33">S193*H193</f>
        <v>6.2400000000000004E-2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141</v>
      </c>
      <c r="AT193" s="164" t="s">
        <v>137</v>
      </c>
      <c r="AU193" s="164" t="s">
        <v>86</v>
      </c>
      <c r="AY193" s="14" t="s">
        <v>134</v>
      </c>
      <c r="BE193" s="95">
        <f t="shared" ref="BE193:BE201" si="34">IF(N193="základní",J193,0)</f>
        <v>0</v>
      </c>
      <c r="BF193" s="95">
        <f t="shared" ref="BF193:BF201" si="35">IF(N193="snížená",J193,0)</f>
        <v>0</v>
      </c>
      <c r="BG193" s="95">
        <f t="shared" ref="BG193:BG201" si="36">IF(N193="zákl. přenesená",J193,0)</f>
        <v>0</v>
      </c>
      <c r="BH193" s="95">
        <f t="shared" ref="BH193:BH201" si="37">IF(N193="sníž. přenesená",J193,0)</f>
        <v>0</v>
      </c>
      <c r="BI193" s="95">
        <f t="shared" ref="BI193:BI201" si="38">IF(N193="nulová",J193,0)</f>
        <v>0</v>
      </c>
      <c r="BJ193" s="14" t="s">
        <v>84</v>
      </c>
      <c r="BK193" s="95">
        <f t="shared" ref="BK193:BK201" si="39">ROUND(I193*H193,2)</f>
        <v>0</v>
      </c>
      <c r="BL193" s="14" t="s">
        <v>141</v>
      </c>
      <c r="BM193" s="164" t="s">
        <v>535</v>
      </c>
    </row>
    <row r="194" spans="1:65" s="2" customFormat="1" ht="24.2" customHeight="1">
      <c r="A194" s="30"/>
      <c r="B194" s="151"/>
      <c r="C194" s="152" t="s">
        <v>536</v>
      </c>
      <c r="D194" s="152" t="s">
        <v>137</v>
      </c>
      <c r="E194" s="153" t="s">
        <v>537</v>
      </c>
      <c r="F194" s="154" t="s">
        <v>538</v>
      </c>
      <c r="G194" s="155" t="s">
        <v>348</v>
      </c>
      <c r="H194" s="156">
        <v>7.5</v>
      </c>
      <c r="I194" s="157"/>
      <c r="J194" s="158">
        <f t="shared" si="30"/>
        <v>0</v>
      </c>
      <c r="K194" s="159"/>
      <c r="L194" s="31"/>
      <c r="M194" s="160" t="s">
        <v>1</v>
      </c>
      <c r="N194" s="161" t="s">
        <v>41</v>
      </c>
      <c r="O194" s="56"/>
      <c r="P194" s="162">
        <f t="shared" si="31"/>
        <v>0</v>
      </c>
      <c r="Q194" s="162">
        <v>0</v>
      </c>
      <c r="R194" s="162">
        <f t="shared" si="32"/>
        <v>0</v>
      </c>
      <c r="S194" s="162">
        <v>3.7999999999999999E-2</v>
      </c>
      <c r="T194" s="163">
        <f t="shared" si="33"/>
        <v>0.28499999999999998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141</v>
      </c>
      <c r="AT194" s="164" t="s">
        <v>137</v>
      </c>
      <c r="AU194" s="164" t="s">
        <v>86</v>
      </c>
      <c r="AY194" s="14" t="s">
        <v>134</v>
      </c>
      <c r="BE194" s="95">
        <f t="shared" si="34"/>
        <v>0</v>
      </c>
      <c r="BF194" s="95">
        <f t="shared" si="35"/>
        <v>0</v>
      </c>
      <c r="BG194" s="95">
        <f t="shared" si="36"/>
        <v>0</v>
      </c>
      <c r="BH194" s="95">
        <f t="shared" si="37"/>
        <v>0</v>
      </c>
      <c r="BI194" s="95">
        <f t="shared" si="38"/>
        <v>0</v>
      </c>
      <c r="BJ194" s="14" t="s">
        <v>84</v>
      </c>
      <c r="BK194" s="95">
        <f t="shared" si="39"/>
        <v>0</v>
      </c>
      <c r="BL194" s="14" t="s">
        <v>141</v>
      </c>
      <c r="BM194" s="164" t="s">
        <v>539</v>
      </c>
    </row>
    <row r="195" spans="1:65" s="2" customFormat="1" ht="24.2" customHeight="1">
      <c r="A195" s="30"/>
      <c r="B195" s="151"/>
      <c r="C195" s="152" t="s">
        <v>540</v>
      </c>
      <c r="D195" s="152" t="s">
        <v>137</v>
      </c>
      <c r="E195" s="153" t="s">
        <v>541</v>
      </c>
      <c r="F195" s="154" t="s">
        <v>542</v>
      </c>
      <c r="G195" s="155" t="s">
        <v>348</v>
      </c>
      <c r="H195" s="156">
        <v>15.6</v>
      </c>
      <c r="I195" s="157"/>
      <c r="J195" s="158">
        <f t="shared" si="30"/>
        <v>0</v>
      </c>
      <c r="K195" s="159"/>
      <c r="L195" s="31"/>
      <c r="M195" s="160" t="s">
        <v>1</v>
      </c>
      <c r="N195" s="161" t="s">
        <v>41</v>
      </c>
      <c r="O195" s="56"/>
      <c r="P195" s="162">
        <f t="shared" si="31"/>
        <v>0</v>
      </c>
      <c r="Q195" s="162">
        <v>0</v>
      </c>
      <c r="R195" s="162">
        <f t="shared" si="32"/>
        <v>0</v>
      </c>
      <c r="S195" s="162">
        <v>3.4000000000000002E-2</v>
      </c>
      <c r="T195" s="163">
        <f t="shared" si="33"/>
        <v>0.53039999999999998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141</v>
      </c>
      <c r="AT195" s="164" t="s">
        <v>137</v>
      </c>
      <c r="AU195" s="164" t="s">
        <v>86</v>
      </c>
      <c r="AY195" s="14" t="s">
        <v>134</v>
      </c>
      <c r="BE195" s="95">
        <f t="shared" si="34"/>
        <v>0</v>
      </c>
      <c r="BF195" s="95">
        <f t="shared" si="35"/>
        <v>0</v>
      </c>
      <c r="BG195" s="95">
        <f t="shared" si="36"/>
        <v>0</v>
      </c>
      <c r="BH195" s="95">
        <f t="shared" si="37"/>
        <v>0</v>
      </c>
      <c r="BI195" s="95">
        <f t="shared" si="38"/>
        <v>0</v>
      </c>
      <c r="BJ195" s="14" t="s">
        <v>84</v>
      </c>
      <c r="BK195" s="95">
        <f t="shared" si="39"/>
        <v>0</v>
      </c>
      <c r="BL195" s="14" t="s">
        <v>141</v>
      </c>
      <c r="BM195" s="164" t="s">
        <v>543</v>
      </c>
    </row>
    <row r="196" spans="1:65" s="2" customFormat="1" ht="21.75" customHeight="1">
      <c r="A196" s="30"/>
      <c r="B196" s="151"/>
      <c r="C196" s="152" t="s">
        <v>544</v>
      </c>
      <c r="D196" s="152" t="s">
        <v>137</v>
      </c>
      <c r="E196" s="153" t="s">
        <v>545</v>
      </c>
      <c r="F196" s="154" t="s">
        <v>546</v>
      </c>
      <c r="G196" s="155" t="s">
        <v>348</v>
      </c>
      <c r="H196" s="156">
        <v>3.2</v>
      </c>
      <c r="I196" s="157"/>
      <c r="J196" s="158">
        <f t="shared" si="30"/>
        <v>0</v>
      </c>
      <c r="K196" s="159"/>
      <c r="L196" s="31"/>
      <c r="M196" s="160" t="s">
        <v>1</v>
      </c>
      <c r="N196" s="161" t="s">
        <v>41</v>
      </c>
      <c r="O196" s="56"/>
      <c r="P196" s="162">
        <f t="shared" si="31"/>
        <v>0</v>
      </c>
      <c r="Q196" s="162">
        <v>0</v>
      </c>
      <c r="R196" s="162">
        <f t="shared" si="32"/>
        <v>0</v>
      </c>
      <c r="S196" s="162">
        <v>8.7999999999999995E-2</v>
      </c>
      <c r="T196" s="163">
        <f t="shared" si="33"/>
        <v>0.28160000000000002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141</v>
      </c>
      <c r="AT196" s="164" t="s">
        <v>137</v>
      </c>
      <c r="AU196" s="164" t="s">
        <v>86</v>
      </c>
      <c r="AY196" s="14" t="s">
        <v>134</v>
      </c>
      <c r="BE196" s="95">
        <f t="shared" si="34"/>
        <v>0</v>
      </c>
      <c r="BF196" s="95">
        <f t="shared" si="35"/>
        <v>0</v>
      </c>
      <c r="BG196" s="95">
        <f t="shared" si="36"/>
        <v>0</v>
      </c>
      <c r="BH196" s="95">
        <f t="shared" si="37"/>
        <v>0</v>
      </c>
      <c r="BI196" s="95">
        <f t="shared" si="38"/>
        <v>0</v>
      </c>
      <c r="BJ196" s="14" t="s">
        <v>84</v>
      </c>
      <c r="BK196" s="95">
        <f t="shared" si="39"/>
        <v>0</v>
      </c>
      <c r="BL196" s="14" t="s">
        <v>141</v>
      </c>
      <c r="BM196" s="164" t="s">
        <v>547</v>
      </c>
    </row>
    <row r="197" spans="1:65" s="2" customFormat="1" ht="21.75" customHeight="1">
      <c r="A197" s="30"/>
      <c r="B197" s="151"/>
      <c r="C197" s="152" t="s">
        <v>548</v>
      </c>
      <c r="D197" s="152" t="s">
        <v>137</v>
      </c>
      <c r="E197" s="153" t="s">
        <v>549</v>
      </c>
      <c r="F197" s="154" t="s">
        <v>550</v>
      </c>
      <c r="G197" s="155" t="s">
        <v>348</v>
      </c>
      <c r="H197" s="156">
        <v>2.7</v>
      </c>
      <c r="I197" s="157"/>
      <c r="J197" s="158">
        <f t="shared" si="30"/>
        <v>0</v>
      </c>
      <c r="K197" s="159"/>
      <c r="L197" s="31"/>
      <c r="M197" s="160" t="s">
        <v>1</v>
      </c>
      <c r="N197" s="161" t="s">
        <v>41</v>
      </c>
      <c r="O197" s="56"/>
      <c r="P197" s="162">
        <f t="shared" si="31"/>
        <v>0</v>
      </c>
      <c r="Q197" s="162">
        <v>0</v>
      </c>
      <c r="R197" s="162">
        <f t="shared" si="32"/>
        <v>0</v>
      </c>
      <c r="S197" s="162">
        <v>6.7000000000000004E-2</v>
      </c>
      <c r="T197" s="163">
        <f t="shared" si="33"/>
        <v>0.18090000000000003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141</v>
      </c>
      <c r="AT197" s="164" t="s">
        <v>137</v>
      </c>
      <c r="AU197" s="164" t="s">
        <v>86</v>
      </c>
      <c r="AY197" s="14" t="s">
        <v>134</v>
      </c>
      <c r="BE197" s="95">
        <f t="shared" si="34"/>
        <v>0</v>
      </c>
      <c r="BF197" s="95">
        <f t="shared" si="35"/>
        <v>0</v>
      </c>
      <c r="BG197" s="95">
        <f t="shared" si="36"/>
        <v>0</v>
      </c>
      <c r="BH197" s="95">
        <f t="shared" si="37"/>
        <v>0</v>
      </c>
      <c r="BI197" s="95">
        <f t="shared" si="38"/>
        <v>0</v>
      </c>
      <c r="BJ197" s="14" t="s">
        <v>84</v>
      </c>
      <c r="BK197" s="95">
        <f t="shared" si="39"/>
        <v>0</v>
      </c>
      <c r="BL197" s="14" t="s">
        <v>141</v>
      </c>
      <c r="BM197" s="164" t="s">
        <v>551</v>
      </c>
    </row>
    <row r="198" spans="1:65" s="2" customFormat="1" ht="24.2" customHeight="1">
      <c r="A198" s="30"/>
      <c r="B198" s="151"/>
      <c r="C198" s="152" t="s">
        <v>552</v>
      </c>
      <c r="D198" s="152" t="s">
        <v>137</v>
      </c>
      <c r="E198" s="153" t="s">
        <v>553</v>
      </c>
      <c r="F198" s="154" t="s">
        <v>554</v>
      </c>
      <c r="G198" s="155" t="s">
        <v>382</v>
      </c>
      <c r="H198" s="156">
        <v>0.5</v>
      </c>
      <c r="I198" s="157"/>
      <c r="J198" s="158">
        <f t="shared" si="30"/>
        <v>0</v>
      </c>
      <c r="K198" s="159"/>
      <c r="L198" s="31"/>
      <c r="M198" s="160" t="s">
        <v>1</v>
      </c>
      <c r="N198" s="161" t="s">
        <v>41</v>
      </c>
      <c r="O198" s="56"/>
      <c r="P198" s="162">
        <f t="shared" si="31"/>
        <v>0</v>
      </c>
      <c r="Q198" s="162">
        <v>0</v>
      </c>
      <c r="R198" s="162">
        <f t="shared" si="32"/>
        <v>0</v>
      </c>
      <c r="S198" s="162">
        <v>1.8</v>
      </c>
      <c r="T198" s="163">
        <f t="shared" si="33"/>
        <v>0.9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141</v>
      </c>
      <c r="AT198" s="164" t="s">
        <v>137</v>
      </c>
      <c r="AU198" s="164" t="s">
        <v>86</v>
      </c>
      <c r="AY198" s="14" t="s">
        <v>134</v>
      </c>
      <c r="BE198" s="95">
        <f t="shared" si="34"/>
        <v>0</v>
      </c>
      <c r="BF198" s="95">
        <f t="shared" si="35"/>
        <v>0</v>
      </c>
      <c r="BG198" s="95">
        <f t="shared" si="36"/>
        <v>0</v>
      </c>
      <c r="BH198" s="95">
        <f t="shared" si="37"/>
        <v>0</v>
      </c>
      <c r="BI198" s="95">
        <f t="shared" si="38"/>
        <v>0</v>
      </c>
      <c r="BJ198" s="14" t="s">
        <v>84</v>
      </c>
      <c r="BK198" s="95">
        <f t="shared" si="39"/>
        <v>0</v>
      </c>
      <c r="BL198" s="14" t="s">
        <v>141</v>
      </c>
      <c r="BM198" s="164" t="s">
        <v>555</v>
      </c>
    </row>
    <row r="199" spans="1:65" s="2" customFormat="1" ht="24.2" customHeight="1">
      <c r="A199" s="30"/>
      <c r="B199" s="151"/>
      <c r="C199" s="152" t="s">
        <v>556</v>
      </c>
      <c r="D199" s="152" t="s">
        <v>137</v>
      </c>
      <c r="E199" s="153" t="s">
        <v>557</v>
      </c>
      <c r="F199" s="154" t="s">
        <v>558</v>
      </c>
      <c r="G199" s="155" t="s">
        <v>160</v>
      </c>
      <c r="H199" s="156">
        <v>4.5999999999999996</v>
      </c>
      <c r="I199" s="157"/>
      <c r="J199" s="158">
        <f t="shared" si="30"/>
        <v>0</v>
      </c>
      <c r="K199" s="159"/>
      <c r="L199" s="31"/>
      <c r="M199" s="160" t="s">
        <v>1</v>
      </c>
      <c r="N199" s="161" t="s">
        <v>41</v>
      </c>
      <c r="O199" s="56"/>
      <c r="P199" s="162">
        <f t="shared" si="31"/>
        <v>0</v>
      </c>
      <c r="Q199" s="162">
        <v>0</v>
      </c>
      <c r="R199" s="162">
        <f t="shared" si="32"/>
        <v>0</v>
      </c>
      <c r="S199" s="162">
        <v>6.5000000000000002E-2</v>
      </c>
      <c r="T199" s="163">
        <f t="shared" si="33"/>
        <v>0.29899999999999999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141</v>
      </c>
      <c r="AT199" s="164" t="s">
        <v>137</v>
      </c>
      <c r="AU199" s="164" t="s">
        <v>86</v>
      </c>
      <c r="AY199" s="14" t="s">
        <v>134</v>
      </c>
      <c r="BE199" s="95">
        <f t="shared" si="34"/>
        <v>0</v>
      </c>
      <c r="BF199" s="95">
        <f t="shared" si="35"/>
        <v>0</v>
      </c>
      <c r="BG199" s="95">
        <f t="shared" si="36"/>
        <v>0</v>
      </c>
      <c r="BH199" s="95">
        <f t="shared" si="37"/>
        <v>0</v>
      </c>
      <c r="BI199" s="95">
        <f t="shared" si="38"/>
        <v>0</v>
      </c>
      <c r="BJ199" s="14" t="s">
        <v>84</v>
      </c>
      <c r="BK199" s="95">
        <f t="shared" si="39"/>
        <v>0</v>
      </c>
      <c r="BL199" s="14" t="s">
        <v>141</v>
      </c>
      <c r="BM199" s="164" t="s">
        <v>559</v>
      </c>
    </row>
    <row r="200" spans="1:65" s="2" customFormat="1" ht="24.2" customHeight="1">
      <c r="A200" s="30"/>
      <c r="B200" s="151"/>
      <c r="C200" s="152" t="s">
        <v>560</v>
      </c>
      <c r="D200" s="152" t="s">
        <v>137</v>
      </c>
      <c r="E200" s="153" t="s">
        <v>561</v>
      </c>
      <c r="F200" s="154" t="s">
        <v>562</v>
      </c>
      <c r="G200" s="155" t="s">
        <v>160</v>
      </c>
      <c r="H200" s="156">
        <v>50</v>
      </c>
      <c r="I200" s="157"/>
      <c r="J200" s="158">
        <f t="shared" si="30"/>
        <v>0</v>
      </c>
      <c r="K200" s="159"/>
      <c r="L200" s="31"/>
      <c r="M200" s="160" t="s">
        <v>1</v>
      </c>
      <c r="N200" s="161" t="s">
        <v>41</v>
      </c>
      <c r="O200" s="56"/>
      <c r="P200" s="162">
        <f t="shared" si="31"/>
        <v>0</v>
      </c>
      <c r="Q200" s="162">
        <v>0</v>
      </c>
      <c r="R200" s="162">
        <f t="shared" si="32"/>
        <v>0</v>
      </c>
      <c r="S200" s="162">
        <v>0</v>
      </c>
      <c r="T200" s="163">
        <f t="shared" si="3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141</v>
      </c>
      <c r="AT200" s="164" t="s">
        <v>137</v>
      </c>
      <c r="AU200" s="164" t="s">
        <v>86</v>
      </c>
      <c r="AY200" s="14" t="s">
        <v>134</v>
      </c>
      <c r="BE200" s="95">
        <f t="shared" si="34"/>
        <v>0</v>
      </c>
      <c r="BF200" s="95">
        <f t="shared" si="35"/>
        <v>0</v>
      </c>
      <c r="BG200" s="95">
        <f t="shared" si="36"/>
        <v>0</v>
      </c>
      <c r="BH200" s="95">
        <f t="shared" si="37"/>
        <v>0</v>
      </c>
      <c r="BI200" s="95">
        <f t="shared" si="38"/>
        <v>0</v>
      </c>
      <c r="BJ200" s="14" t="s">
        <v>84</v>
      </c>
      <c r="BK200" s="95">
        <f t="shared" si="39"/>
        <v>0</v>
      </c>
      <c r="BL200" s="14" t="s">
        <v>141</v>
      </c>
      <c r="BM200" s="164" t="s">
        <v>563</v>
      </c>
    </row>
    <row r="201" spans="1:65" s="2" customFormat="1" ht="37.9" customHeight="1">
      <c r="A201" s="30"/>
      <c r="B201" s="151"/>
      <c r="C201" s="152" t="s">
        <v>564</v>
      </c>
      <c r="D201" s="152" t="s">
        <v>137</v>
      </c>
      <c r="E201" s="153" t="s">
        <v>565</v>
      </c>
      <c r="F201" s="154" t="s">
        <v>566</v>
      </c>
      <c r="G201" s="155" t="s">
        <v>348</v>
      </c>
      <c r="H201" s="156">
        <v>855.1</v>
      </c>
      <c r="I201" s="157"/>
      <c r="J201" s="158">
        <f t="shared" si="30"/>
        <v>0</v>
      </c>
      <c r="K201" s="159"/>
      <c r="L201" s="31"/>
      <c r="M201" s="160" t="s">
        <v>1</v>
      </c>
      <c r="N201" s="161" t="s">
        <v>41</v>
      </c>
      <c r="O201" s="56"/>
      <c r="P201" s="162">
        <f t="shared" si="31"/>
        <v>0</v>
      </c>
      <c r="Q201" s="162">
        <v>0</v>
      </c>
      <c r="R201" s="162">
        <f t="shared" si="32"/>
        <v>0</v>
      </c>
      <c r="S201" s="162">
        <v>0.01</v>
      </c>
      <c r="T201" s="163">
        <f t="shared" si="33"/>
        <v>8.5510000000000002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141</v>
      </c>
      <c r="AT201" s="164" t="s">
        <v>137</v>
      </c>
      <c r="AU201" s="164" t="s">
        <v>86</v>
      </c>
      <c r="AY201" s="14" t="s">
        <v>134</v>
      </c>
      <c r="BE201" s="95">
        <f t="shared" si="34"/>
        <v>0</v>
      </c>
      <c r="BF201" s="95">
        <f t="shared" si="35"/>
        <v>0</v>
      </c>
      <c r="BG201" s="95">
        <f t="shared" si="36"/>
        <v>0</v>
      </c>
      <c r="BH201" s="95">
        <f t="shared" si="37"/>
        <v>0</v>
      </c>
      <c r="BI201" s="95">
        <f t="shared" si="38"/>
        <v>0</v>
      </c>
      <c r="BJ201" s="14" t="s">
        <v>84</v>
      </c>
      <c r="BK201" s="95">
        <f t="shared" si="39"/>
        <v>0</v>
      </c>
      <c r="BL201" s="14" t="s">
        <v>141</v>
      </c>
      <c r="BM201" s="164" t="s">
        <v>567</v>
      </c>
    </row>
    <row r="202" spans="1:65" s="12" customFormat="1" ht="22.9" customHeight="1">
      <c r="B202" s="138"/>
      <c r="D202" s="139" t="s">
        <v>75</v>
      </c>
      <c r="E202" s="149" t="s">
        <v>135</v>
      </c>
      <c r="F202" s="149" t="s">
        <v>136</v>
      </c>
      <c r="I202" s="141"/>
      <c r="J202" s="150">
        <f>BK202</f>
        <v>0</v>
      </c>
      <c r="L202" s="138"/>
      <c r="M202" s="143"/>
      <c r="N202" s="144"/>
      <c r="O202" s="144"/>
      <c r="P202" s="145">
        <f>SUM(P203:P206)</f>
        <v>0</v>
      </c>
      <c r="Q202" s="144"/>
      <c r="R202" s="145">
        <f>SUM(R203:R206)</f>
        <v>0</v>
      </c>
      <c r="S202" s="144"/>
      <c r="T202" s="146">
        <f>SUM(T203:T206)</f>
        <v>0</v>
      </c>
      <c r="AR202" s="139" t="s">
        <v>84</v>
      </c>
      <c r="AT202" s="147" t="s">
        <v>75</v>
      </c>
      <c r="AU202" s="147" t="s">
        <v>84</v>
      </c>
      <c r="AY202" s="139" t="s">
        <v>134</v>
      </c>
      <c r="BK202" s="148">
        <f>SUM(BK203:BK206)</f>
        <v>0</v>
      </c>
    </row>
    <row r="203" spans="1:65" s="2" customFormat="1" ht="33" customHeight="1">
      <c r="A203" s="30"/>
      <c r="B203" s="151"/>
      <c r="C203" s="152" t="s">
        <v>568</v>
      </c>
      <c r="D203" s="152" t="s">
        <v>137</v>
      </c>
      <c r="E203" s="153" t="s">
        <v>569</v>
      </c>
      <c r="F203" s="154" t="s">
        <v>570</v>
      </c>
      <c r="G203" s="155" t="s">
        <v>140</v>
      </c>
      <c r="H203" s="156">
        <v>336.24700000000001</v>
      </c>
      <c r="I203" s="157"/>
      <c r="J203" s="158">
        <f>ROUND(I203*H203,2)</f>
        <v>0</v>
      </c>
      <c r="K203" s="159"/>
      <c r="L203" s="31"/>
      <c r="M203" s="160" t="s">
        <v>1</v>
      </c>
      <c r="N203" s="161" t="s">
        <v>41</v>
      </c>
      <c r="O203" s="56"/>
      <c r="P203" s="162">
        <f>O203*H203</f>
        <v>0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141</v>
      </c>
      <c r="AT203" s="164" t="s">
        <v>137</v>
      </c>
      <c r="AU203" s="164" t="s">
        <v>86</v>
      </c>
      <c r="AY203" s="14" t="s">
        <v>134</v>
      </c>
      <c r="BE203" s="95">
        <f>IF(N203="základní",J203,0)</f>
        <v>0</v>
      </c>
      <c r="BF203" s="95">
        <f>IF(N203="snížená",J203,0)</f>
        <v>0</v>
      </c>
      <c r="BG203" s="95">
        <f>IF(N203="zákl. přenesená",J203,0)</f>
        <v>0</v>
      </c>
      <c r="BH203" s="95">
        <f>IF(N203="sníž. přenesená",J203,0)</f>
        <v>0</v>
      </c>
      <c r="BI203" s="95">
        <f>IF(N203="nulová",J203,0)</f>
        <v>0</v>
      </c>
      <c r="BJ203" s="14" t="s">
        <v>84</v>
      </c>
      <c r="BK203" s="95">
        <f>ROUND(I203*H203,2)</f>
        <v>0</v>
      </c>
      <c r="BL203" s="14" t="s">
        <v>141</v>
      </c>
      <c r="BM203" s="164" t="s">
        <v>571</v>
      </c>
    </row>
    <row r="204" spans="1:65" s="2" customFormat="1" ht="24.2" customHeight="1">
      <c r="A204" s="30"/>
      <c r="B204" s="151"/>
      <c r="C204" s="152" t="s">
        <v>572</v>
      </c>
      <c r="D204" s="152" t="s">
        <v>137</v>
      </c>
      <c r="E204" s="153" t="s">
        <v>143</v>
      </c>
      <c r="F204" s="154" t="s">
        <v>144</v>
      </c>
      <c r="G204" s="155" t="s">
        <v>140</v>
      </c>
      <c r="H204" s="156">
        <v>336.24700000000001</v>
      </c>
      <c r="I204" s="157"/>
      <c r="J204" s="158">
        <f>ROUND(I204*H204,2)</f>
        <v>0</v>
      </c>
      <c r="K204" s="159"/>
      <c r="L204" s="31"/>
      <c r="M204" s="160" t="s">
        <v>1</v>
      </c>
      <c r="N204" s="161" t="s">
        <v>41</v>
      </c>
      <c r="O204" s="56"/>
      <c r="P204" s="162">
        <f>O204*H204</f>
        <v>0</v>
      </c>
      <c r="Q204" s="162">
        <v>0</v>
      </c>
      <c r="R204" s="162">
        <f>Q204*H204</f>
        <v>0</v>
      </c>
      <c r="S204" s="162">
        <v>0</v>
      </c>
      <c r="T204" s="16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141</v>
      </c>
      <c r="AT204" s="164" t="s">
        <v>137</v>
      </c>
      <c r="AU204" s="164" t="s">
        <v>86</v>
      </c>
      <c r="AY204" s="14" t="s">
        <v>134</v>
      </c>
      <c r="BE204" s="95">
        <f>IF(N204="základní",J204,0)</f>
        <v>0</v>
      </c>
      <c r="BF204" s="95">
        <f>IF(N204="snížená",J204,0)</f>
        <v>0</v>
      </c>
      <c r="BG204" s="95">
        <f>IF(N204="zákl. přenesená",J204,0)</f>
        <v>0</v>
      </c>
      <c r="BH204" s="95">
        <f>IF(N204="sníž. přenesená",J204,0)</f>
        <v>0</v>
      </c>
      <c r="BI204" s="95">
        <f>IF(N204="nulová",J204,0)</f>
        <v>0</v>
      </c>
      <c r="BJ204" s="14" t="s">
        <v>84</v>
      </c>
      <c r="BK204" s="95">
        <f>ROUND(I204*H204,2)</f>
        <v>0</v>
      </c>
      <c r="BL204" s="14" t="s">
        <v>141</v>
      </c>
      <c r="BM204" s="164" t="s">
        <v>573</v>
      </c>
    </row>
    <row r="205" spans="1:65" s="2" customFormat="1" ht="24.2" customHeight="1">
      <c r="A205" s="30"/>
      <c r="B205" s="151"/>
      <c r="C205" s="152" t="s">
        <v>574</v>
      </c>
      <c r="D205" s="152" t="s">
        <v>137</v>
      </c>
      <c r="E205" s="153" t="s">
        <v>147</v>
      </c>
      <c r="F205" s="154" t="s">
        <v>148</v>
      </c>
      <c r="G205" s="155" t="s">
        <v>140</v>
      </c>
      <c r="H205" s="156">
        <v>6191.6750000000002</v>
      </c>
      <c r="I205" s="157"/>
      <c r="J205" s="158">
        <f>ROUND(I205*H205,2)</f>
        <v>0</v>
      </c>
      <c r="K205" s="159"/>
      <c r="L205" s="31"/>
      <c r="M205" s="160" t="s">
        <v>1</v>
      </c>
      <c r="N205" s="161" t="s">
        <v>41</v>
      </c>
      <c r="O205" s="56"/>
      <c r="P205" s="162">
        <f>O205*H205</f>
        <v>0</v>
      </c>
      <c r="Q205" s="162">
        <v>0</v>
      </c>
      <c r="R205" s="162">
        <f>Q205*H205</f>
        <v>0</v>
      </c>
      <c r="S205" s="162">
        <v>0</v>
      </c>
      <c r="T205" s="16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141</v>
      </c>
      <c r="AT205" s="164" t="s">
        <v>137</v>
      </c>
      <c r="AU205" s="164" t="s">
        <v>86</v>
      </c>
      <c r="AY205" s="14" t="s">
        <v>134</v>
      </c>
      <c r="BE205" s="95">
        <f>IF(N205="základní",J205,0)</f>
        <v>0</v>
      </c>
      <c r="BF205" s="95">
        <f>IF(N205="snížená",J205,0)</f>
        <v>0</v>
      </c>
      <c r="BG205" s="95">
        <f>IF(N205="zákl. přenesená",J205,0)</f>
        <v>0</v>
      </c>
      <c r="BH205" s="95">
        <f>IF(N205="sníž. přenesená",J205,0)</f>
        <v>0</v>
      </c>
      <c r="BI205" s="95">
        <f>IF(N205="nulová",J205,0)</f>
        <v>0</v>
      </c>
      <c r="BJ205" s="14" t="s">
        <v>84</v>
      </c>
      <c r="BK205" s="95">
        <f>ROUND(I205*H205,2)</f>
        <v>0</v>
      </c>
      <c r="BL205" s="14" t="s">
        <v>141</v>
      </c>
      <c r="BM205" s="164" t="s">
        <v>575</v>
      </c>
    </row>
    <row r="206" spans="1:65" s="2" customFormat="1" ht="33" customHeight="1">
      <c r="A206" s="30"/>
      <c r="B206" s="151"/>
      <c r="C206" s="152" t="s">
        <v>576</v>
      </c>
      <c r="D206" s="152" t="s">
        <v>137</v>
      </c>
      <c r="E206" s="153" t="s">
        <v>150</v>
      </c>
      <c r="F206" s="154" t="s">
        <v>151</v>
      </c>
      <c r="G206" s="155" t="s">
        <v>140</v>
      </c>
      <c r="H206" s="156">
        <v>336.24700000000001</v>
      </c>
      <c r="I206" s="157"/>
      <c r="J206" s="158">
        <f>ROUND(I206*H206,2)</f>
        <v>0</v>
      </c>
      <c r="K206" s="159"/>
      <c r="L206" s="31"/>
      <c r="M206" s="160" t="s">
        <v>1</v>
      </c>
      <c r="N206" s="161" t="s">
        <v>41</v>
      </c>
      <c r="O206" s="56"/>
      <c r="P206" s="162">
        <f>O206*H206</f>
        <v>0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141</v>
      </c>
      <c r="AT206" s="164" t="s">
        <v>137</v>
      </c>
      <c r="AU206" s="164" t="s">
        <v>86</v>
      </c>
      <c r="AY206" s="14" t="s">
        <v>134</v>
      </c>
      <c r="BE206" s="95">
        <f>IF(N206="základní",J206,0)</f>
        <v>0</v>
      </c>
      <c r="BF206" s="95">
        <f>IF(N206="snížená",J206,0)</f>
        <v>0</v>
      </c>
      <c r="BG206" s="95">
        <f>IF(N206="zákl. přenesená",J206,0)</f>
        <v>0</v>
      </c>
      <c r="BH206" s="95">
        <f>IF(N206="sníž. přenesená",J206,0)</f>
        <v>0</v>
      </c>
      <c r="BI206" s="95">
        <f>IF(N206="nulová",J206,0)</f>
        <v>0</v>
      </c>
      <c r="BJ206" s="14" t="s">
        <v>84</v>
      </c>
      <c r="BK206" s="95">
        <f>ROUND(I206*H206,2)</f>
        <v>0</v>
      </c>
      <c r="BL206" s="14" t="s">
        <v>141</v>
      </c>
      <c r="BM206" s="164" t="s">
        <v>577</v>
      </c>
    </row>
    <row r="207" spans="1:65" s="12" customFormat="1" ht="22.9" customHeight="1">
      <c r="B207" s="138"/>
      <c r="D207" s="139" t="s">
        <v>75</v>
      </c>
      <c r="E207" s="149" t="s">
        <v>578</v>
      </c>
      <c r="F207" s="149" t="s">
        <v>579</v>
      </c>
      <c r="I207" s="141"/>
      <c r="J207" s="150">
        <f>BK207</f>
        <v>0</v>
      </c>
      <c r="L207" s="138"/>
      <c r="M207" s="143"/>
      <c r="N207" s="144"/>
      <c r="O207" s="144"/>
      <c r="P207" s="145">
        <f>P208</f>
        <v>0</v>
      </c>
      <c r="Q207" s="144"/>
      <c r="R207" s="145">
        <f>R208</f>
        <v>0</v>
      </c>
      <c r="S207" s="144"/>
      <c r="T207" s="146">
        <f>T208</f>
        <v>0</v>
      </c>
      <c r="AR207" s="139" t="s">
        <v>84</v>
      </c>
      <c r="AT207" s="147" t="s">
        <v>75</v>
      </c>
      <c r="AU207" s="147" t="s">
        <v>84</v>
      </c>
      <c r="AY207" s="139" t="s">
        <v>134</v>
      </c>
      <c r="BK207" s="148">
        <f>BK208</f>
        <v>0</v>
      </c>
    </row>
    <row r="208" spans="1:65" s="2" customFormat="1" ht="21.75" customHeight="1">
      <c r="A208" s="30"/>
      <c r="B208" s="151"/>
      <c r="C208" s="152" t="s">
        <v>580</v>
      </c>
      <c r="D208" s="152" t="s">
        <v>137</v>
      </c>
      <c r="E208" s="153" t="s">
        <v>581</v>
      </c>
      <c r="F208" s="154" t="s">
        <v>582</v>
      </c>
      <c r="G208" s="155" t="s">
        <v>140</v>
      </c>
      <c r="H208" s="156">
        <v>50.103999999999999</v>
      </c>
      <c r="I208" s="157"/>
      <c r="J208" s="158">
        <f>ROUND(I208*H208,2)</f>
        <v>0</v>
      </c>
      <c r="K208" s="159"/>
      <c r="L208" s="31"/>
      <c r="M208" s="160" t="s">
        <v>1</v>
      </c>
      <c r="N208" s="161" t="s">
        <v>41</v>
      </c>
      <c r="O208" s="56"/>
      <c r="P208" s="162">
        <f>O208*H208</f>
        <v>0</v>
      </c>
      <c r="Q208" s="162">
        <v>0</v>
      </c>
      <c r="R208" s="162">
        <f>Q208*H208</f>
        <v>0</v>
      </c>
      <c r="S208" s="162">
        <v>0</v>
      </c>
      <c r="T208" s="163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141</v>
      </c>
      <c r="AT208" s="164" t="s">
        <v>137</v>
      </c>
      <c r="AU208" s="164" t="s">
        <v>86</v>
      </c>
      <c r="AY208" s="14" t="s">
        <v>134</v>
      </c>
      <c r="BE208" s="95">
        <f>IF(N208="základní",J208,0)</f>
        <v>0</v>
      </c>
      <c r="BF208" s="95">
        <f>IF(N208="snížená",J208,0)</f>
        <v>0</v>
      </c>
      <c r="BG208" s="95">
        <f>IF(N208="zákl. přenesená",J208,0)</f>
        <v>0</v>
      </c>
      <c r="BH208" s="95">
        <f>IF(N208="sníž. přenesená",J208,0)</f>
        <v>0</v>
      </c>
      <c r="BI208" s="95">
        <f>IF(N208="nulová",J208,0)</f>
        <v>0</v>
      </c>
      <c r="BJ208" s="14" t="s">
        <v>84</v>
      </c>
      <c r="BK208" s="95">
        <f>ROUND(I208*H208,2)</f>
        <v>0</v>
      </c>
      <c r="BL208" s="14" t="s">
        <v>141</v>
      </c>
      <c r="BM208" s="164" t="s">
        <v>583</v>
      </c>
    </row>
    <row r="209" spans="1:65" s="12" customFormat="1" ht="25.9" customHeight="1">
      <c r="B209" s="138"/>
      <c r="D209" s="139" t="s">
        <v>75</v>
      </c>
      <c r="E209" s="140" t="s">
        <v>153</v>
      </c>
      <c r="F209" s="140" t="s">
        <v>154</v>
      </c>
      <c r="I209" s="141"/>
      <c r="J209" s="142">
        <f>BK209</f>
        <v>0</v>
      </c>
      <c r="L209" s="138"/>
      <c r="M209" s="143"/>
      <c r="N209" s="144"/>
      <c r="O209" s="144"/>
      <c r="P209" s="145">
        <f>P210+P214+P230+P242+P244+P249+P255+P271+P284+P297</f>
        <v>0</v>
      </c>
      <c r="Q209" s="144"/>
      <c r="R209" s="145">
        <f>R210+R214+R230+R242+R244+R249+R255+R271+R284+R297</f>
        <v>22.319173000000003</v>
      </c>
      <c r="S209" s="144"/>
      <c r="T209" s="146">
        <f>T210+T214+T230+T242+T244+T249+T255+T271+T284+T297</f>
        <v>17.562010000000001</v>
      </c>
      <c r="AR209" s="139" t="s">
        <v>86</v>
      </c>
      <c r="AT209" s="147" t="s">
        <v>75</v>
      </c>
      <c r="AU209" s="147" t="s">
        <v>76</v>
      </c>
      <c r="AY209" s="139" t="s">
        <v>134</v>
      </c>
      <c r="BK209" s="148">
        <f>BK210+BK214+BK230+BK242+BK244+BK249+BK255+BK271+BK284+BK297</f>
        <v>0</v>
      </c>
    </row>
    <row r="210" spans="1:65" s="12" customFormat="1" ht="22.9" customHeight="1">
      <c r="B210" s="138"/>
      <c r="D210" s="139" t="s">
        <v>75</v>
      </c>
      <c r="E210" s="149" t="s">
        <v>584</v>
      </c>
      <c r="F210" s="149" t="s">
        <v>585</v>
      </c>
      <c r="I210" s="141"/>
      <c r="J210" s="150">
        <f>BK210</f>
        <v>0</v>
      </c>
      <c r="L210" s="138"/>
      <c r="M210" s="143"/>
      <c r="N210" s="144"/>
      <c r="O210" s="144"/>
      <c r="P210" s="145">
        <f>SUM(P211:P213)</f>
        <v>0</v>
      </c>
      <c r="Q210" s="144"/>
      <c r="R210" s="145">
        <f>SUM(R211:R213)</f>
        <v>0.7954</v>
      </c>
      <c r="S210" s="144"/>
      <c r="T210" s="146">
        <f>SUM(T211:T213)</f>
        <v>0</v>
      </c>
      <c r="AR210" s="139" t="s">
        <v>86</v>
      </c>
      <c r="AT210" s="147" t="s">
        <v>75</v>
      </c>
      <c r="AU210" s="147" t="s">
        <v>84</v>
      </c>
      <c r="AY210" s="139" t="s">
        <v>134</v>
      </c>
      <c r="BK210" s="148">
        <f>SUM(BK211:BK213)</f>
        <v>0</v>
      </c>
    </row>
    <row r="211" spans="1:65" s="2" customFormat="1" ht="37.9" customHeight="1">
      <c r="A211" s="30"/>
      <c r="B211" s="151"/>
      <c r="C211" s="152" t="s">
        <v>586</v>
      </c>
      <c r="D211" s="152" t="s">
        <v>137</v>
      </c>
      <c r="E211" s="153" t="s">
        <v>587</v>
      </c>
      <c r="F211" s="154" t="s">
        <v>588</v>
      </c>
      <c r="G211" s="155" t="s">
        <v>348</v>
      </c>
      <c r="H211" s="156">
        <v>180</v>
      </c>
      <c r="I211" s="157"/>
      <c r="J211" s="158">
        <f>ROUND(I211*H211,2)</f>
        <v>0</v>
      </c>
      <c r="K211" s="159"/>
      <c r="L211" s="31"/>
      <c r="M211" s="160" t="s">
        <v>1</v>
      </c>
      <c r="N211" s="161" t="s">
        <v>41</v>
      </c>
      <c r="O211" s="56"/>
      <c r="P211" s="162">
        <f>O211*H211</f>
        <v>0</v>
      </c>
      <c r="Q211" s="162">
        <v>4.0000000000000001E-3</v>
      </c>
      <c r="R211" s="162">
        <f>Q211*H211</f>
        <v>0.72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161</v>
      </c>
      <c r="AT211" s="164" t="s">
        <v>137</v>
      </c>
      <c r="AU211" s="164" t="s">
        <v>86</v>
      </c>
      <c r="AY211" s="14" t="s">
        <v>134</v>
      </c>
      <c r="BE211" s="95">
        <f>IF(N211="základní",J211,0)</f>
        <v>0</v>
      </c>
      <c r="BF211" s="95">
        <f>IF(N211="snížená",J211,0)</f>
        <v>0</v>
      </c>
      <c r="BG211" s="95">
        <f>IF(N211="zákl. přenesená",J211,0)</f>
        <v>0</v>
      </c>
      <c r="BH211" s="95">
        <f>IF(N211="sníž. přenesená",J211,0)</f>
        <v>0</v>
      </c>
      <c r="BI211" s="95">
        <f>IF(N211="nulová",J211,0)</f>
        <v>0</v>
      </c>
      <c r="BJ211" s="14" t="s">
        <v>84</v>
      </c>
      <c r="BK211" s="95">
        <f>ROUND(I211*H211,2)</f>
        <v>0</v>
      </c>
      <c r="BL211" s="14" t="s">
        <v>161</v>
      </c>
      <c r="BM211" s="164" t="s">
        <v>589</v>
      </c>
    </row>
    <row r="212" spans="1:65" s="2" customFormat="1" ht="33" customHeight="1">
      <c r="A212" s="30"/>
      <c r="B212" s="151"/>
      <c r="C212" s="152" t="s">
        <v>590</v>
      </c>
      <c r="D212" s="152" t="s">
        <v>137</v>
      </c>
      <c r="E212" s="153" t="s">
        <v>591</v>
      </c>
      <c r="F212" s="154" t="s">
        <v>592</v>
      </c>
      <c r="G212" s="155" t="s">
        <v>348</v>
      </c>
      <c r="H212" s="156">
        <v>130</v>
      </c>
      <c r="I212" s="157"/>
      <c r="J212" s="158">
        <f>ROUND(I212*H212,2)</f>
        <v>0</v>
      </c>
      <c r="K212" s="159"/>
      <c r="L212" s="31"/>
      <c r="M212" s="160" t="s">
        <v>1</v>
      </c>
      <c r="N212" s="161" t="s">
        <v>41</v>
      </c>
      <c r="O212" s="56"/>
      <c r="P212" s="162">
        <f>O212*H212</f>
        <v>0</v>
      </c>
      <c r="Q212" s="162">
        <v>5.8E-4</v>
      </c>
      <c r="R212" s="162">
        <f>Q212*H212</f>
        <v>7.5399999999999995E-2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161</v>
      </c>
      <c r="AT212" s="164" t="s">
        <v>137</v>
      </c>
      <c r="AU212" s="164" t="s">
        <v>86</v>
      </c>
      <c r="AY212" s="14" t="s">
        <v>134</v>
      </c>
      <c r="BE212" s="95">
        <f>IF(N212="základní",J212,0)</f>
        <v>0</v>
      </c>
      <c r="BF212" s="95">
        <f>IF(N212="snížená",J212,0)</f>
        <v>0</v>
      </c>
      <c r="BG212" s="95">
        <f>IF(N212="zákl. přenesená",J212,0)</f>
        <v>0</v>
      </c>
      <c r="BH212" s="95">
        <f>IF(N212="sníž. přenesená",J212,0)</f>
        <v>0</v>
      </c>
      <c r="BI212" s="95">
        <f>IF(N212="nulová",J212,0)</f>
        <v>0</v>
      </c>
      <c r="BJ212" s="14" t="s">
        <v>84</v>
      </c>
      <c r="BK212" s="95">
        <f>ROUND(I212*H212,2)</f>
        <v>0</v>
      </c>
      <c r="BL212" s="14" t="s">
        <v>161</v>
      </c>
      <c r="BM212" s="164" t="s">
        <v>593</v>
      </c>
    </row>
    <row r="213" spans="1:65" s="2" customFormat="1" ht="24.2" customHeight="1">
      <c r="A213" s="30"/>
      <c r="B213" s="151"/>
      <c r="C213" s="152" t="s">
        <v>594</v>
      </c>
      <c r="D213" s="152" t="s">
        <v>137</v>
      </c>
      <c r="E213" s="153" t="s">
        <v>595</v>
      </c>
      <c r="F213" s="154" t="s">
        <v>596</v>
      </c>
      <c r="G213" s="155" t="s">
        <v>140</v>
      </c>
      <c r="H213" s="156">
        <v>0.79500000000000004</v>
      </c>
      <c r="I213" s="157"/>
      <c r="J213" s="158">
        <f>ROUND(I213*H213,2)</f>
        <v>0</v>
      </c>
      <c r="K213" s="159"/>
      <c r="L213" s="31"/>
      <c r="M213" s="160" t="s">
        <v>1</v>
      </c>
      <c r="N213" s="161" t="s">
        <v>41</v>
      </c>
      <c r="O213" s="56"/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161</v>
      </c>
      <c r="AT213" s="164" t="s">
        <v>137</v>
      </c>
      <c r="AU213" s="164" t="s">
        <v>86</v>
      </c>
      <c r="AY213" s="14" t="s">
        <v>134</v>
      </c>
      <c r="BE213" s="95">
        <f>IF(N213="základní",J213,0)</f>
        <v>0</v>
      </c>
      <c r="BF213" s="95">
        <f>IF(N213="snížená",J213,0)</f>
        <v>0</v>
      </c>
      <c r="BG213" s="95">
        <f>IF(N213="zákl. přenesená",J213,0)</f>
        <v>0</v>
      </c>
      <c r="BH213" s="95">
        <f>IF(N213="sníž. přenesená",J213,0)</f>
        <v>0</v>
      </c>
      <c r="BI213" s="95">
        <f>IF(N213="nulová",J213,0)</f>
        <v>0</v>
      </c>
      <c r="BJ213" s="14" t="s">
        <v>84</v>
      </c>
      <c r="BK213" s="95">
        <f>ROUND(I213*H213,2)</f>
        <v>0</v>
      </c>
      <c r="BL213" s="14" t="s">
        <v>161</v>
      </c>
      <c r="BM213" s="164" t="s">
        <v>597</v>
      </c>
    </row>
    <row r="214" spans="1:65" s="12" customFormat="1" ht="22.9" customHeight="1">
      <c r="B214" s="138"/>
      <c r="D214" s="139" t="s">
        <v>75</v>
      </c>
      <c r="E214" s="149" t="s">
        <v>598</v>
      </c>
      <c r="F214" s="149" t="s">
        <v>599</v>
      </c>
      <c r="I214" s="141"/>
      <c r="J214" s="150">
        <f>BK214</f>
        <v>0</v>
      </c>
      <c r="L214" s="138"/>
      <c r="M214" s="143"/>
      <c r="N214" s="144"/>
      <c r="O214" s="144"/>
      <c r="P214" s="145">
        <f>SUM(P215:P229)</f>
        <v>0</v>
      </c>
      <c r="Q214" s="144"/>
      <c r="R214" s="145">
        <f>SUM(R215:R229)</f>
        <v>8.8492999999999995</v>
      </c>
      <c r="S214" s="144"/>
      <c r="T214" s="146">
        <f>SUM(T215:T229)</f>
        <v>7.92</v>
      </c>
      <c r="AR214" s="139" t="s">
        <v>86</v>
      </c>
      <c r="AT214" s="147" t="s">
        <v>75</v>
      </c>
      <c r="AU214" s="147" t="s">
        <v>84</v>
      </c>
      <c r="AY214" s="139" t="s">
        <v>134</v>
      </c>
      <c r="BK214" s="148">
        <f>SUM(BK215:BK229)</f>
        <v>0</v>
      </c>
    </row>
    <row r="215" spans="1:65" s="2" customFormat="1" ht="24.2" customHeight="1">
      <c r="A215" s="30"/>
      <c r="B215" s="151"/>
      <c r="C215" s="152" t="s">
        <v>600</v>
      </c>
      <c r="D215" s="152" t="s">
        <v>137</v>
      </c>
      <c r="E215" s="153" t="s">
        <v>601</v>
      </c>
      <c r="F215" s="154" t="s">
        <v>602</v>
      </c>
      <c r="G215" s="155" t="s">
        <v>348</v>
      </c>
      <c r="H215" s="156">
        <v>900</v>
      </c>
      <c r="I215" s="157"/>
      <c r="J215" s="158">
        <f t="shared" ref="J215:J229" si="40">ROUND(I215*H215,2)</f>
        <v>0</v>
      </c>
      <c r="K215" s="159"/>
      <c r="L215" s="31"/>
      <c r="M215" s="160" t="s">
        <v>1</v>
      </c>
      <c r="N215" s="161" t="s">
        <v>41</v>
      </c>
      <c r="O215" s="56"/>
      <c r="P215" s="162">
        <f t="shared" ref="P215:P229" si="41">O215*H215</f>
        <v>0</v>
      </c>
      <c r="Q215" s="162">
        <v>0</v>
      </c>
      <c r="R215" s="162">
        <f t="shared" ref="R215:R229" si="42">Q215*H215</f>
        <v>0</v>
      </c>
      <c r="S215" s="162">
        <v>2E-3</v>
      </c>
      <c r="T215" s="163">
        <f t="shared" ref="T215:T229" si="43">S215*H215</f>
        <v>1.8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161</v>
      </c>
      <c r="AT215" s="164" t="s">
        <v>137</v>
      </c>
      <c r="AU215" s="164" t="s">
        <v>86</v>
      </c>
      <c r="AY215" s="14" t="s">
        <v>134</v>
      </c>
      <c r="BE215" s="95">
        <f t="shared" ref="BE215:BE229" si="44">IF(N215="základní",J215,0)</f>
        <v>0</v>
      </c>
      <c r="BF215" s="95">
        <f t="shared" ref="BF215:BF229" si="45">IF(N215="snížená",J215,0)</f>
        <v>0</v>
      </c>
      <c r="BG215" s="95">
        <f t="shared" ref="BG215:BG229" si="46">IF(N215="zákl. přenesená",J215,0)</f>
        <v>0</v>
      </c>
      <c r="BH215" s="95">
        <f t="shared" ref="BH215:BH229" si="47">IF(N215="sníž. přenesená",J215,0)</f>
        <v>0</v>
      </c>
      <c r="BI215" s="95">
        <f t="shared" ref="BI215:BI229" si="48">IF(N215="nulová",J215,0)</f>
        <v>0</v>
      </c>
      <c r="BJ215" s="14" t="s">
        <v>84</v>
      </c>
      <c r="BK215" s="95">
        <f t="shared" ref="BK215:BK229" si="49">ROUND(I215*H215,2)</f>
        <v>0</v>
      </c>
      <c r="BL215" s="14" t="s">
        <v>161</v>
      </c>
      <c r="BM215" s="164" t="s">
        <v>603</v>
      </c>
    </row>
    <row r="216" spans="1:65" s="2" customFormat="1" ht="24.2" customHeight="1">
      <c r="A216" s="30"/>
      <c r="B216" s="151"/>
      <c r="C216" s="152" t="s">
        <v>604</v>
      </c>
      <c r="D216" s="152" t="s">
        <v>137</v>
      </c>
      <c r="E216" s="153" t="s">
        <v>605</v>
      </c>
      <c r="F216" s="154" t="s">
        <v>606</v>
      </c>
      <c r="G216" s="155" t="s">
        <v>348</v>
      </c>
      <c r="H216" s="156">
        <v>943</v>
      </c>
      <c r="I216" s="157"/>
      <c r="J216" s="158">
        <f t="shared" si="40"/>
        <v>0</v>
      </c>
      <c r="K216" s="159"/>
      <c r="L216" s="31"/>
      <c r="M216" s="160" t="s">
        <v>1</v>
      </c>
      <c r="N216" s="161" t="s">
        <v>41</v>
      </c>
      <c r="O216" s="56"/>
      <c r="P216" s="162">
        <f t="shared" si="41"/>
        <v>0</v>
      </c>
      <c r="Q216" s="162">
        <v>0</v>
      </c>
      <c r="R216" s="162">
        <f t="shared" si="42"/>
        <v>0</v>
      </c>
      <c r="S216" s="162">
        <v>0</v>
      </c>
      <c r="T216" s="163">
        <f t="shared" si="4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161</v>
      </c>
      <c r="AT216" s="164" t="s">
        <v>137</v>
      </c>
      <c r="AU216" s="164" t="s">
        <v>86</v>
      </c>
      <c r="AY216" s="14" t="s">
        <v>134</v>
      </c>
      <c r="BE216" s="95">
        <f t="shared" si="44"/>
        <v>0</v>
      </c>
      <c r="BF216" s="95">
        <f t="shared" si="45"/>
        <v>0</v>
      </c>
      <c r="BG216" s="95">
        <f t="shared" si="46"/>
        <v>0</v>
      </c>
      <c r="BH216" s="95">
        <f t="shared" si="47"/>
        <v>0</v>
      </c>
      <c r="BI216" s="95">
        <f t="shared" si="48"/>
        <v>0</v>
      </c>
      <c r="BJ216" s="14" t="s">
        <v>84</v>
      </c>
      <c r="BK216" s="95">
        <f t="shared" si="49"/>
        <v>0</v>
      </c>
      <c r="BL216" s="14" t="s">
        <v>161</v>
      </c>
      <c r="BM216" s="164" t="s">
        <v>607</v>
      </c>
    </row>
    <row r="217" spans="1:65" s="2" customFormat="1" ht="16.5" customHeight="1">
      <c r="A217" s="30"/>
      <c r="B217" s="151"/>
      <c r="C217" s="165" t="s">
        <v>608</v>
      </c>
      <c r="D217" s="165" t="s">
        <v>250</v>
      </c>
      <c r="E217" s="166" t="s">
        <v>609</v>
      </c>
      <c r="F217" s="167" t="s">
        <v>610</v>
      </c>
      <c r="G217" s="168" t="s">
        <v>611</v>
      </c>
      <c r="H217" s="169">
        <v>282.89999999999998</v>
      </c>
      <c r="I217" s="170"/>
      <c r="J217" s="171">
        <f t="shared" si="40"/>
        <v>0</v>
      </c>
      <c r="K217" s="172"/>
      <c r="L217" s="173"/>
      <c r="M217" s="174" t="s">
        <v>1</v>
      </c>
      <c r="N217" s="175" t="s">
        <v>41</v>
      </c>
      <c r="O217" s="56"/>
      <c r="P217" s="162">
        <f t="shared" si="41"/>
        <v>0</v>
      </c>
      <c r="Q217" s="162">
        <v>1E-3</v>
      </c>
      <c r="R217" s="162">
        <f t="shared" si="42"/>
        <v>0.28289999999999998</v>
      </c>
      <c r="S217" s="162">
        <v>0</v>
      </c>
      <c r="T217" s="163">
        <f t="shared" si="4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253</v>
      </c>
      <c r="AT217" s="164" t="s">
        <v>250</v>
      </c>
      <c r="AU217" s="164" t="s">
        <v>86</v>
      </c>
      <c r="AY217" s="14" t="s">
        <v>134</v>
      </c>
      <c r="BE217" s="95">
        <f t="shared" si="44"/>
        <v>0</v>
      </c>
      <c r="BF217" s="95">
        <f t="shared" si="45"/>
        <v>0</v>
      </c>
      <c r="BG217" s="95">
        <f t="shared" si="46"/>
        <v>0</v>
      </c>
      <c r="BH217" s="95">
        <f t="shared" si="47"/>
        <v>0</v>
      </c>
      <c r="BI217" s="95">
        <f t="shared" si="48"/>
        <v>0</v>
      </c>
      <c r="BJ217" s="14" t="s">
        <v>84</v>
      </c>
      <c r="BK217" s="95">
        <f t="shared" si="49"/>
        <v>0</v>
      </c>
      <c r="BL217" s="14" t="s">
        <v>161</v>
      </c>
      <c r="BM217" s="164" t="s">
        <v>612</v>
      </c>
    </row>
    <row r="218" spans="1:65" s="2" customFormat="1" ht="24.2" customHeight="1">
      <c r="A218" s="30"/>
      <c r="B218" s="151"/>
      <c r="C218" s="152" t="s">
        <v>613</v>
      </c>
      <c r="D218" s="152" t="s">
        <v>137</v>
      </c>
      <c r="E218" s="153" t="s">
        <v>614</v>
      </c>
      <c r="F218" s="154" t="s">
        <v>615</v>
      </c>
      <c r="G218" s="155" t="s">
        <v>348</v>
      </c>
      <c r="H218" s="156">
        <v>943</v>
      </c>
      <c r="I218" s="157"/>
      <c r="J218" s="158">
        <f t="shared" si="40"/>
        <v>0</v>
      </c>
      <c r="K218" s="159"/>
      <c r="L218" s="31"/>
      <c r="M218" s="160" t="s">
        <v>1</v>
      </c>
      <c r="N218" s="161" t="s">
        <v>41</v>
      </c>
      <c r="O218" s="56"/>
      <c r="P218" s="162">
        <f t="shared" si="41"/>
        <v>0</v>
      </c>
      <c r="Q218" s="162">
        <v>8.8000000000000003E-4</v>
      </c>
      <c r="R218" s="162">
        <f t="shared" si="42"/>
        <v>0.82984000000000002</v>
      </c>
      <c r="S218" s="162">
        <v>0</v>
      </c>
      <c r="T218" s="163">
        <f t="shared" si="4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161</v>
      </c>
      <c r="AT218" s="164" t="s">
        <v>137</v>
      </c>
      <c r="AU218" s="164" t="s">
        <v>86</v>
      </c>
      <c r="AY218" s="14" t="s">
        <v>134</v>
      </c>
      <c r="BE218" s="95">
        <f t="shared" si="44"/>
        <v>0</v>
      </c>
      <c r="BF218" s="95">
        <f t="shared" si="45"/>
        <v>0</v>
      </c>
      <c r="BG218" s="95">
        <f t="shared" si="46"/>
        <v>0</v>
      </c>
      <c r="BH218" s="95">
        <f t="shared" si="47"/>
        <v>0</v>
      </c>
      <c r="BI218" s="95">
        <f t="shared" si="48"/>
        <v>0</v>
      </c>
      <c r="BJ218" s="14" t="s">
        <v>84</v>
      </c>
      <c r="BK218" s="95">
        <f t="shared" si="49"/>
        <v>0</v>
      </c>
      <c r="BL218" s="14" t="s">
        <v>161</v>
      </c>
      <c r="BM218" s="164" t="s">
        <v>616</v>
      </c>
    </row>
    <row r="219" spans="1:65" s="2" customFormat="1" ht="49.15" customHeight="1">
      <c r="A219" s="30"/>
      <c r="B219" s="151"/>
      <c r="C219" s="165" t="s">
        <v>617</v>
      </c>
      <c r="D219" s="165" t="s">
        <v>250</v>
      </c>
      <c r="E219" s="166" t="s">
        <v>618</v>
      </c>
      <c r="F219" s="167" t="s">
        <v>619</v>
      </c>
      <c r="G219" s="168" t="s">
        <v>348</v>
      </c>
      <c r="H219" s="169">
        <v>1037.3</v>
      </c>
      <c r="I219" s="170"/>
      <c r="J219" s="171">
        <f t="shared" si="40"/>
        <v>0</v>
      </c>
      <c r="K219" s="172"/>
      <c r="L219" s="173"/>
      <c r="M219" s="174" t="s">
        <v>1</v>
      </c>
      <c r="N219" s="175" t="s">
        <v>41</v>
      </c>
      <c r="O219" s="56"/>
      <c r="P219" s="162">
        <f t="shared" si="41"/>
        <v>0</v>
      </c>
      <c r="Q219" s="162">
        <v>4.7000000000000002E-3</v>
      </c>
      <c r="R219" s="162">
        <f t="shared" si="42"/>
        <v>4.8753099999999998</v>
      </c>
      <c r="S219" s="162">
        <v>0</v>
      </c>
      <c r="T219" s="163">
        <f t="shared" si="4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253</v>
      </c>
      <c r="AT219" s="164" t="s">
        <v>250</v>
      </c>
      <c r="AU219" s="164" t="s">
        <v>86</v>
      </c>
      <c r="AY219" s="14" t="s">
        <v>134</v>
      </c>
      <c r="BE219" s="95">
        <f t="shared" si="44"/>
        <v>0</v>
      </c>
      <c r="BF219" s="95">
        <f t="shared" si="45"/>
        <v>0</v>
      </c>
      <c r="BG219" s="95">
        <f t="shared" si="46"/>
        <v>0</v>
      </c>
      <c r="BH219" s="95">
        <f t="shared" si="47"/>
        <v>0</v>
      </c>
      <c r="BI219" s="95">
        <f t="shared" si="48"/>
        <v>0</v>
      </c>
      <c r="BJ219" s="14" t="s">
        <v>84</v>
      </c>
      <c r="BK219" s="95">
        <f t="shared" si="49"/>
        <v>0</v>
      </c>
      <c r="BL219" s="14" t="s">
        <v>161</v>
      </c>
      <c r="BM219" s="164" t="s">
        <v>620</v>
      </c>
    </row>
    <row r="220" spans="1:65" s="2" customFormat="1" ht="24.2" customHeight="1">
      <c r="A220" s="30"/>
      <c r="B220" s="151"/>
      <c r="C220" s="152" t="s">
        <v>621</v>
      </c>
      <c r="D220" s="152" t="s">
        <v>137</v>
      </c>
      <c r="E220" s="153" t="s">
        <v>622</v>
      </c>
      <c r="F220" s="154" t="s">
        <v>623</v>
      </c>
      <c r="G220" s="155" t="s">
        <v>348</v>
      </c>
      <c r="H220" s="156">
        <v>900</v>
      </c>
      <c r="I220" s="157"/>
      <c r="J220" s="158">
        <f t="shared" si="40"/>
        <v>0</v>
      </c>
      <c r="K220" s="159"/>
      <c r="L220" s="31"/>
      <c r="M220" s="160" t="s">
        <v>1</v>
      </c>
      <c r="N220" s="161" t="s">
        <v>41</v>
      </c>
      <c r="O220" s="56"/>
      <c r="P220" s="162">
        <f t="shared" si="41"/>
        <v>0</v>
      </c>
      <c r="Q220" s="162">
        <v>0</v>
      </c>
      <c r="R220" s="162">
        <f t="shared" si="42"/>
        <v>0</v>
      </c>
      <c r="S220" s="162">
        <v>3.2000000000000002E-3</v>
      </c>
      <c r="T220" s="163">
        <f t="shared" si="43"/>
        <v>2.8800000000000003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161</v>
      </c>
      <c r="AT220" s="164" t="s">
        <v>137</v>
      </c>
      <c r="AU220" s="164" t="s">
        <v>86</v>
      </c>
      <c r="AY220" s="14" t="s">
        <v>134</v>
      </c>
      <c r="BE220" s="95">
        <f t="shared" si="44"/>
        <v>0</v>
      </c>
      <c r="BF220" s="95">
        <f t="shared" si="45"/>
        <v>0</v>
      </c>
      <c r="BG220" s="95">
        <f t="shared" si="46"/>
        <v>0</v>
      </c>
      <c r="BH220" s="95">
        <f t="shared" si="47"/>
        <v>0</v>
      </c>
      <c r="BI220" s="95">
        <f t="shared" si="48"/>
        <v>0</v>
      </c>
      <c r="BJ220" s="14" t="s">
        <v>84</v>
      </c>
      <c r="BK220" s="95">
        <f t="shared" si="49"/>
        <v>0</v>
      </c>
      <c r="BL220" s="14" t="s">
        <v>161</v>
      </c>
      <c r="BM220" s="164" t="s">
        <v>624</v>
      </c>
    </row>
    <row r="221" spans="1:65" s="2" customFormat="1" ht="37.9" customHeight="1">
      <c r="A221" s="30"/>
      <c r="B221" s="151"/>
      <c r="C221" s="152" t="s">
        <v>625</v>
      </c>
      <c r="D221" s="152" t="s">
        <v>137</v>
      </c>
      <c r="E221" s="153" t="s">
        <v>626</v>
      </c>
      <c r="F221" s="154" t="s">
        <v>627</v>
      </c>
      <c r="G221" s="155" t="s">
        <v>348</v>
      </c>
      <c r="H221" s="156">
        <v>32</v>
      </c>
      <c r="I221" s="157"/>
      <c r="J221" s="158">
        <f t="shared" si="40"/>
        <v>0</v>
      </c>
      <c r="K221" s="159"/>
      <c r="L221" s="31"/>
      <c r="M221" s="160" t="s">
        <v>1</v>
      </c>
      <c r="N221" s="161" t="s">
        <v>41</v>
      </c>
      <c r="O221" s="56"/>
      <c r="P221" s="162">
        <f t="shared" si="41"/>
        <v>0</v>
      </c>
      <c r="Q221" s="162">
        <v>1.3999999999999999E-4</v>
      </c>
      <c r="R221" s="162">
        <f t="shared" si="42"/>
        <v>4.4799999999999996E-3</v>
      </c>
      <c r="S221" s="162">
        <v>0</v>
      </c>
      <c r="T221" s="163">
        <f t="shared" si="4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161</v>
      </c>
      <c r="AT221" s="164" t="s">
        <v>137</v>
      </c>
      <c r="AU221" s="164" t="s">
        <v>86</v>
      </c>
      <c r="AY221" s="14" t="s">
        <v>134</v>
      </c>
      <c r="BE221" s="95">
        <f t="shared" si="44"/>
        <v>0</v>
      </c>
      <c r="BF221" s="95">
        <f t="shared" si="45"/>
        <v>0</v>
      </c>
      <c r="BG221" s="95">
        <f t="shared" si="46"/>
        <v>0</v>
      </c>
      <c r="BH221" s="95">
        <f t="shared" si="47"/>
        <v>0</v>
      </c>
      <c r="BI221" s="95">
        <f t="shared" si="48"/>
        <v>0</v>
      </c>
      <c r="BJ221" s="14" t="s">
        <v>84</v>
      </c>
      <c r="BK221" s="95">
        <f t="shared" si="49"/>
        <v>0</v>
      </c>
      <c r="BL221" s="14" t="s">
        <v>161</v>
      </c>
      <c r="BM221" s="164" t="s">
        <v>628</v>
      </c>
    </row>
    <row r="222" spans="1:65" s="2" customFormat="1" ht="37.9" customHeight="1">
      <c r="A222" s="30"/>
      <c r="B222" s="151"/>
      <c r="C222" s="152" t="s">
        <v>629</v>
      </c>
      <c r="D222" s="152" t="s">
        <v>137</v>
      </c>
      <c r="E222" s="153" t="s">
        <v>630</v>
      </c>
      <c r="F222" s="154" t="s">
        <v>631</v>
      </c>
      <c r="G222" s="155" t="s">
        <v>348</v>
      </c>
      <c r="H222" s="156">
        <v>262</v>
      </c>
      <c r="I222" s="157"/>
      <c r="J222" s="158">
        <f t="shared" si="40"/>
        <v>0</v>
      </c>
      <c r="K222" s="159"/>
      <c r="L222" s="31"/>
      <c r="M222" s="160" t="s">
        <v>1</v>
      </c>
      <c r="N222" s="161" t="s">
        <v>41</v>
      </c>
      <c r="O222" s="56"/>
      <c r="P222" s="162">
        <f t="shared" si="41"/>
        <v>0</v>
      </c>
      <c r="Q222" s="162">
        <v>2.7999999999999998E-4</v>
      </c>
      <c r="R222" s="162">
        <f t="shared" si="42"/>
        <v>7.3359999999999995E-2</v>
      </c>
      <c r="S222" s="162">
        <v>0</v>
      </c>
      <c r="T222" s="163">
        <f t="shared" si="4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161</v>
      </c>
      <c r="AT222" s="164" t="s">
        <v>137</v>
      </c>
      <c r="AU222" s="164" t="s">
        <v>86</v>
      </c>
      <c r="AY222" s="14" t="s">
        <v>134</v>
      </c>
      <c r="BE222" s="95">
        <f t="shared" si="44"/>
        <v>0</v>
      </c>
      <c r="BF222" s="95">
        <f t="shared" si="45"/>
        <v>0</v>
      </c>
      <c r="BG222" s="95">
        <f t="shared" si="46"/>
        <v>0</v>
      </c>
      <c r="BH222" s="95">
        <f t="shared" si="47"/>
        <v>0</v>
      </c>
      <c r="BI222" s="95">
        <f t="shared" si="48"/>
        <v>0</v>
      </c>
      <c r="BJ222" s="14" t="s">
        <v>84</v>
      </c>
      <c r="BK222" s="95">
        <f t="shared" si="49"/>
        <v>0</v>
      </c>
      <c r="BL222" s="14" t="s">
        <v>161</v>
      </c>
      <c r="BM222" s="164" t="s">
        <v>632</v>
      </c>
    </row>
    <row r="223" spans="1:65" s="2" customFormat="1" ht="37.9" customHeight="1">
      <c r="A223" s="30"/>
      <c r="B223" s="151"/>
      <c r="C223" s="152" t="s">
        <v>633</v>
      </c>
      <c r="D223" s="152" t="s">
        <v>137</v>
      </c>
      <c r="E223" s="153" t="s">
        <v>634</v>
      </c>
      <c r="F223" s="154" t="s">
        <v>635</v>
      </c>
      <c r="G223" s="155" t="s">
        <v>348</v>
      </c>
      <c r="H223" s="156">
        <v>623</v>
      </c>
      <c r="I223" s="157"/>
      <c r="J223" s="158">
        <f t="shared" si="40"/>
        <v>0</v>
      </c>
      <c r="K223" s="159"/>
      <c r="L223" s="31"/>
      <c r="M223" s="160" t="s">
        <v>1</v>
      </c>
      <c r="N223" s="161" t="s">
        <v>41</v>
      </c>
      <c r="O223" s="56"/>
      <c r="P223" s="162">
        <f t="shared" si="41"/>
        <v>0</v>
      </c>
      <c r="Q223" s="162">
        <v>4.2000000000000002E-4</v>
      </c>
      <c r="R223" s="162">
        <f t="shared" si="42"/>
        <v>0.26166</v>
      </c>
      <c r="S223" s="162">
        <v>0</v>
      </c>
      <c r="T223" s="163">
        <f t="shared" si="4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161</v>
      </c>
      <c r="AT223" s="164" t="s">
        <v>137</v>
      </c>
      <c r="AU223" s="164" t="s">
        <v>86</v>
      </c>
      <c r="AY223" s="14" t="s">
        <v>134</v>
      </c>
      <c r="BE223" s="95">
        <f t="shared" si="44"/>
        <v>0</v>
      </c>
      <c r="BF223" s="95">
        <f t="shared" si="45"/>
        <v>0</v>
      </c>
      <c r="BG223" s="95">
        <f t="shared" si="46"/>
        <v>0</v>
      </c>
      <c r="BH223" s="95">
        <f t="shared" si="47"/>
        <v>0</v>
      </c>
      <c r="BI223" s="95">
        <f t="shared" si="48"/>
        <v>0</v>
      </c>
      <c r="BJ223" s="14" t="s">
        <v>84</v>
      </c>
      <c r="BK223" s="95">
        <f t="shared" si="49"/>
        <v>0</v>
      </c>
      <c r="BL223" s="14" t="s">
        <v>161</v>
      </c>
      <c r="BM223" s="164" t="s">
        <v>636</v>
      </c>
    </row>
    <row r="224" spans="1:65" s="2" customFormat="1" ht="24.2" customHeight="1">
      <c r="A224" s="30"/>
      <c r="B224" s="151"/>
      <c r="C224" s="165" t="s">
        <v>637</v>
      </c>
      <c r="D224" s="165" t="s">
        <v>250</v>
      </c>
      <c r="E224" s="166" t="s">
        <v>638</v>
      </c>
      <c r="F224" s="167" t="s">
        <v>639</v>
      </c>
      <c r="G224" s="168" t="s">
        <v>348</v>
      </c>
      <c r="H224" s="169">
        <v>1008.7</v>
      </c>
      <c r="I224" s="170"/>
      <c r="J224" s="171">
        <f t="shared" si="40"/>
        <v>0</v>
      </c>
      <c r="K224" s="172"/>
      <c r="L224" s="173"/>
      <c r="M224" s="174" t="s">
        <v>1</v>
      </c>
      <c r="N224" s="175" t="s">
        <v>41</v>
      </c>
      <c r="O224" s="56"/>
      <c r="P224" s="162">
        <f t="shared" si="41"/>
        <v>0</v>
      </c>
      <c r="Q224" s="162">
        <v>2.2000000000000001E-3</v>
      </c>
      <c r="R224" s="162">
        <f t="shared" si="42"/>
        <v>2.2191400000000003</v>
      </c>
      <c r="S224" s="162">
        <v>0</v>
      </c>
      <c r="T224" s="163">
        <f t="shared" si="4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253</v>
      </c>
      <c r="AT224" s="164" t="s">
        <v>250</v>
      </c>
      <c r="AU224" s="164" t="s">
        <v>86</v>
      </c>
      <c r="AY224" s="14" t="s">
        <v>134</v>
      </c>
      <c r="BE224" s="95">
        <f t="shared" si="44"/>
        <v>0</v>
      </c>
      <c r="BF224" s="95">
        <f t="shared" si="45"/>
        <v>0</v>
      </c>
      <c r="BG224" s="95">
        <f t="shared" si="46"/>
        <v>0</v>
      </c>
      <c r="BH224" s="95">
        <f t="shared" si="47"/>
        <v>0</v>
      </c>
      <c r="BI224" s="95">
        <f t="shared" si="48"/>
        <v>0</v>
      </c>
      <c r="BJ224" s="14" t="s">
        <v>84</v>
      </c>
      <c r="BK224" s="95">
        <f t="shared" si="49"/>
        <v>0</v>
      </c>
      <c r="BL224" s="14" t="s">
        <v>161</v>
      </c>
      <c r="BM224" s="164" t="s">
        <v>640</v>
      </c>
    </row>
    <row r="225" spans="1:65" s="2" customFormat="1" ht="24.2" customHeight="1">
      <c r="A225" s="30"/>
      <c r="B225" s="151"/>
      <c r="C225" s="152" t="s">
        <v>641</v>
      </c>
      <c r="D225" s="152" t="s">
        <v>137</v>
      </c>
      <c r="E225" s="153" t="s">
        <v>642</v>
      </c>
      <c r="F225" s="154" t="s">
        <v>643</v>
      </c>
      <c r="G225" s="155" t="s">
        <v>348</v>
      </c>
      <c r="H225" s="156">
        <v>900</v>
      </c>
      <c r="I225" s="157"/>
      <c r="J225" s="158">
        <f t="shared" si="40"/>
        <v>0</v>
      </c>
      <c r="K225" s="159"/>
      <c r="L225" s="31"/>
      <c r="M225" s="160" t="s">
        <v>1</v>
      </c>
      <c r="N225" s="161" t="s">
        <v>41</v>
      </c>
      <c r="O225" s="56"/>
      <c r="P225" s="162">
        <f t="shared" si="41"/>
        <v>0</v>
      </c>
      <c r="Q225" s="162">
        <v>0</v>
      </c>
      <c r="R225" s="162">
        <f t="shared" si="42"/>
        <v>0</v>
      </c>
      <c r="S225" s="162">
        <v>3.5999999999999999E-3</v>
      </c>
      <c r="T225" s="163">
        <f t="shared" si="43"/>
        <v>3.2399999999999998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161</v>
      </c>
      <c r="AT225" s="164" t="s">
        <v>137</v>
      </c>
      <c r="AU225" s="164" t="s">
        <v>86</v>
      </c>
      <c r="AY225" s="14" t="s">
        <v>134</v>
      </c>
      <c r="BE225" s="95">
        <f t="shared" si="44"/>
        <v>0</v>
      </c>
      <c r="BF225" s="95">
        <f t="shared" si="45"/>
        <v>0</v>
      </c>
      <c r="BG225" s="95">
        <f t="shared" si="46"/>
        <v>0</v>
      </c>
      <c r="BH225" s="95">
        <f t="shared" si="47"/>
        <v>0</v>
      </c>
      <c r="BI225" s="95">
        <f t="shared" si="48"/>
        <v>0</v>
      </c>
      <c r="BJ225" s="14" t="s">
        <v>84</v>
      </c>
      <c r="BK225" s="95">
        <f t="shared" si="49"/>
        <v>0</v>
      </c>
      <c r="BL225" s="14" t="s">
        <v>161</v>
      </c>
      <c r="BM225" s="164" t="s">
        <v>644</v>
      </c>
    </row>
    <row r="226" spans="1:65" s="2" customFormat="1" ht="24.2" customHeight="1">
      <c r="A226" s="30"/>
      <c r="B226" s="151"/>
      <c r="C226" s="152" t="s">
        <v>645</v>
      </c>
      <c r="D226" s="152" t="s">
        <v>137</v>
      </c>
      <c r="E226" s="153" t="s">
        <v>646</v>
      </c>
      <c r="F226" s="154" t="s">
        <v>647</v>
      </c>
      <c r="G226" s="155" t="s">
        <v>348</v>
      </c>
      <c r="H226" s="156">
        <v>917</v>
      </c>
      <c r="I226" s="157"/>
      <c r="J226" s="158">
        <f t="shared" si="40"/>
        <v>0</v>
      </c>
      <c r="K226" s="159"/>
      <c r="L226" s="31"/>
      <c r="M226" s="160" t="s">
        <v>1</v>
      </c>
      <c r="N226" s="161" t="s">
        <v>41</v>
      </c>
      <c r="O226" s="56"/>
      <c r="P226" s="162">
        <f t="shared" si="41"/>
        <v>0</v>
      </c>
      <c r="Q226" s="162">
        <v>0</v>
      </c>
      <c r="R226" s="162">
        <f t="shared" si="42"/>
        <v>0</v>
      </c>
      <c r="S226" s="162">
        <v>0</v>
      </c>
      <c r="T226" s="163">
        <f t="shared" si="4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161</v>
      </c>
      <c r="AT226" s="164" t="s">
        <v>137</v>
      </c>
      <c r="AU226" s="164" t="s">
        <v>86</v>
      </c>
      <c r="AY226" s="14" t="s">
        <v>134</v>
      </c>
      <c r="BE226" s="95">
        <f t="shared" si="44"/>
        <v>0</v>
      </c>
      <c r="BF226" s="95">
        <f t="shared" si="45"/>
        <v>0</v>
      </c>
      <c r="BG226" s="95">
        <f t="shared" si="46"/>
        <v>0</v>
      </c>
      <c r="BH226" s="95">
        <f t="shared" si="47"/>
        <v>0</v>
      </c>
      <c r="BI226" s="95">
        <f t="shared" si="48"/>
        <v>0</v>
      </c>
      <c r="BJ226" s="14" t="s">
        <v>84</v>
      </c>
      <c r="BK226" s="95">
        <f t="shared" si="49"/>
        <v>0</v>
      </c>
      <c r="BL226" s="14" t="s">
        <v>161</v>
      </c>
      <c r="BM226" s="164" t="s">
        <v>648</v>
      </c>
    </row>
    <row r="227" spans="1:65" s="2" customFormat="1" ht="16.5" customHeight="1">
      <c r="A227" s="30"/>
      <c r="B227" s="151"/>
      <c r="C227" s="165" t="s">
        <v>649</v>
      </c>
      <c r="D227" s="165" t="s">
        <v>250</v>
      </c>
      <c r="E227" s="166" t="s">
        <v>650</v>
      </c>
      <c r="F227" s="167" t="s">
        <v>651</v>
      </c>
      <c r="G227" s="168" t="s">
        <v>348</v>
      </c>
      <c r="H227" s="169">
        <v>1008.7</v>
      </c>
      <c r="I227" s="170"/>
      <c r="J227" s="171">
        <f t="shared" si="40"/>
        <v>0</v>
      </c>
      <c r="K227" s="172"/>
      <c r="L227" s="173"/>
      <c r="M227" s="174" t="s">
        <v>1</v>
      </c>
      <c r="N227" s="175" t="s">
        <v>41</v>
      </c>
      <c r="O227" s="56"/>
      <c r="P227" s="162">
        <f t="shared" si="41"/>
        <v>0</v>
      </c>
      <c r="Q227" s="162">
        <v>2.9999999999999997E-4</v>
      </c>
      <c r="R227" s="162">
        <f t="shared" si="42"/>
        <v>0.30260999999999999</v>
      </c>
      <c r="S227" s="162">
        <v>0</v>
      </c>
      <c r="T227" s="163">
        <f t="shared" si="4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253</v>
      </c>
      <c r="AT227" s="164" t="s">
        <v>250</v>
      </c>
      <c r="AU227" s="164" t="s">
        <v>86</v>
      </c>
      <c r="AY227" s="14" t="s">
        <v>134</v>
      </c>
      <c r="BE227" s="95">
        <f t="shared" si="44"/>
        <v>0</v>
      </c>
      <c r="BF227" s="95">
        <f t="shared" si="45"/>
        <v>0</v>
      </c>
      <c r="BG227" s="95">
        <f t="shared" si="46"/>
        <v>0</v>
      </c>
      <c r="BH227" s="95">
        <f t="shared" si="47"/>
        <v>0</v>
      </c>
      <c r="BI227" s="95">
        <f t="shared" si="48"/>
        <v>0</v>
      </c>
      <c r="BJ227" s="14" t="s">
        <v>84</v>
      </c>
      <c r="BK227" s="95">
        <f t="shared" si="49"/>
        <v>0</v>
      </c>
      <c r="BL227" s="14" t="s">
        <v>161</v>
      </c>
      <c r="BM227" s="164" t="s">
        <v>652</v>
      </c>
    </row>
    <row r="228" spans="1:65" s="2" customFormat="1" ht="24.2" customHeight="1">
      <c r="A228" s="30"/>
      <c r="B228" s="151"/>
      <c r="C228" s="152" t="s">
        <v>653</v>
      </c>
      <c r="D228" s="152" t="s">
        <v>137</v>
      </c>
      <c r="E228" s="153" t="s">
        <v>654</v>
      </c>
      <c r="F228" s="154" t="s">
        <v>655</v>
      </c>
      <c r="G228" s="155" t="s">
        <v>198</v>
      </c>
      <c r="H228" s="156">
        <v>1</v>
      </c>
      <c r="I228" s="157"/>
      <c r="J228" s="158">
        <f t="shared" si="40"/>
        <v>0</v>
      </c>
      <c r="K228" s="159"/>
      <c r="L228" s="31"/>
      <c r="M228" s="160" t="s">
        <v>1</v>
      </c>
      <c r="N228" s="161" t="s">
        <v>41</v>
      </c>
      <c r="O228" s="56"/>
      <c r="P228" s="162">
        <f t="shared" si="41"/>
        <v>0</v>
      </c>
      <c r="Q228" s="162">
        <v>0</v>
      </c>
      <c r="R228" s="162">
        <f t="shared" si="42"/>
        <v>0</v>
      </c>
      <c r="S228" s="162">
        <v>0</v>
      </c>
      <c r="T228" s="163">
        <f t="shared" si="4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161</v>
      </c>
      <c r="AT228" s="164" t="s">
        <v>137</v>
      </c>
      <c r="AU228" s="164" t="s">
        <v>86</v>
      </c>
      <c r="AY228" s="14" t="s">
        <v>134</v>
      </c>
      <c r="BE228" s="95">
        <f t="shared" si="44"/>
        <v>0</v>
      </c>
      <c r="BF228" s="95">
        <f t="shared" si="45"/>
        <v>0</v>
      </c>
      <c r="BG228" s="95">
        <f t="shared" si="46"/>
        <v>0</v>
      </c>
      <c r="BH228" s="95">
        <f t="shared" si="47"/>
        <v>0</v>
      </c>
      <c r="BI228" s="95">
        <f t="shared" si="48"/>
        <v>0</v>
      </c>
      <c r="BJ228" s="14" t="s">
        <v>84</v>
      </c>
      <c r="BK228" s="95">
        <f t="shared" si="49"/>
        <v>0</v>
      </c>
      <c r="BL228" s="14" t="s">
        <v>161</v>
      </c>
      <c r="BM228" s="164" t="s">
        <v>656</v>
      </c>
    </row>
    <row r="229" spans="1:65" s="2" customFormat="1" ht="24.2" customHeight="1">
      <c r="A229" s="30"/>
      <c r="B229" s="151"/>
      <c r="C229" s="152" t="s">
        <v>657</v>
      </c>
      <c r="D229" s="152" t="s">
        <v>137</v>
      </c>
      <c r="E229" s="153" t="s">
        <v>658</v>
      </c>
      <c r="F229" s="154" t="s">
        <v>659</v>
      </c>
      <c r="G229" s="155" t="s">
        <v>140</v>
      </c>
      <c r="H229" s="156">
        <v>8.8490000000000002</v>
      </c>
      <c r="I229" s="157"/>
      <c r="J229" s="158">
        <f t="shared" si="40"/>
        <v>0</v>
      </c>
      <c r="K229" s="159"/>
      <c r="L229" s="31"/>
      <c r="M229" s="160" t="s">
        <v>1</v>
      </c>
      <c r="N229" s="161" t="s">
        <v>41</v>
      </c>
      <c r="O229" s="56"/>
      <c r="P229" s="162">
        <f t="shared" si="41"/>
        <v>0</v>
      </c>
      <c r="Q229" s="162">
        <v>0</v>
      </c>
      <c r="R229" s="162">
        <f t="shared" si="42"/>
        <v>0</v>
      </c>
      <c r="S229" s="162">
        <v>0</v>
      </c>
      <c r="T229" s="163">
        <f t="shared" si="4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161</v>
      </c>
      <c r="AT229" s="164" t="s">
        <v>137</v>
      </c>
      <c r="AU229" s="164" t="s">
        <v>86</v>
      </c>
      <c r="AY229" s="14" t="s">
        <v>134</v>
      </c>
      <c r="BE229" s="95">
        <f t="shared" si="44"/>
        <v>0</v>
      </c>
      <c r="BF229" s="95">
        <f t="shared" si="45"/>
        <v>0</v>
      </c>
      <c r="BG229" s="95">
        <f t="shared" si="46"/>
        <v>0</v>
      </c>
      <c r="BH229" s="95">
        <f t="shared" si="47"/>
        <v>0</v>
      </c>
      <c r="BI229" s="95">
        <f t="shared" si="48"/>
        <v>0</v>
      </c>
      <c r="BJ229" s="14" t="s">
        <v>84</v>
      </c>
      <c r="BK229" s="95">
        <f t="shared" si="49"/>
        <v>0</v>
      </c>
      <c r="BL229" s="14" t="s">
        <v>161</v>
      </c>
      <c r="BM229" s="164" t="s">
        <v>660</v>
      </c>
    </row>
    <row r="230" spans="1:65" s="12" customFormat="1" ht="22.9" customHeight="1">
      <c r="B230" s="138"/>
      <c r="D230" s="139" t="s">
        <v>75</v>
      </c>
      <c r="E230" s="149" t="s">
        <v>661</v>
      </c>
      <c r="F230" s="149" t="s">
        <v>662</v>
      </c>
      <c r="I230" s="141"/>
      <c r="J230" s="150">
        <f>BK230</f>
        <v>0</v>
      </c>
      <c r="L230" s="138"/>
      <c r="M230" s="143"/>
      <c r="N230" s="144"/>
      <c r="O230" s="144"/>
      <c r="P230" s="145">
        <f>SUM(P231:P241)</f>
        <v>0</v>
      </c>
      <c r="Q230" s="144"/>
      <c r="R230" s="145">
        <f>SUM(R231:R241)</f>
        <v>8.2351449999999993</v>
      </c>
      <c r="S230" s="144"/>
      <c r="T230" s="146">
        <f>SUM(T231:T241)</f>
        <v>0.78749999999999998</v>
      </c>
      <c r="AR230" s="139" t="s">
        <v>86</v>
      </c>
      <c r="AT230" s="147" t="s">
        <v>75</v>
      </c>
      <c r="AU230" s="147" t="s">
        <v>84</v>
      </c>
      <c r="AY230" s="139" t="s">
        <v>134</v>
      </c>
      <c r="BK230" s="148">
        <f>SUM(BK231:BK241)</f>
        <v>0</v>
      </c>
    </row>
    <row r="231" spans="1:65" s="2" customFormat="1" ht="24.2" customHeight="1">
      <c r="A231" s="30"/>
      <c r="B231" s="151"/>
      <c r="C231" s="152" t="s">
        <v>663</v>
      </c>
      <c r="D231" s="152" t="s">
        <v>137</v>
      </c>
      <c r="E231" s="153" t="s">
        <v>664</v>
      </c>
      <c r="F231" s="154" t="s">
        <v>665</v>
      </c>
      <c r="G231" s="155" t="s">
        <v>348</v>
      </c>
      <c r="H231" s="156">
        <v>81</v>
      </c>
      <c r="I231" s="157"/>
      <c r="J231" s="158">
        <f t="shared" ref="J231:J241" si="50">ROUND(I231*H231,2)</f>
        <v>0</v>
      </c>
      <c r="K231" s="159"/>
      <c r="L231" s="31"/>
      <c r="M231" s="160" t="s">
        <v>1</v>
      </c>
      <c r="N231" s="161" t="s">
        <v>41</v>
      </c>
      <c r="O231" s="56"/>
      <c r="P231" s="162">
        <f t="shared" ref="P231:P241" si="51">O231*H231</f>
        <v>0</v>
      </c>
      <c r="Q231" s="162">
        <v>6.0000000000000001E-3</v>
      </c>
      <c r="R231" s="162">
        <f t="shared" ref="R231:R241" si="52">Q231*H231</f>
        <v>0.48599999999999999</v>
      </c>
      <c r="S231" s="162">
        <v>0</v>
      </c>
      <c r="T231" s="163">
        <f t="shared" ref="T231:T241" si="53"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161</v>
      </c>
      <c r="AT231" s="164" t="s">
        <v>137</v>
      </c>
      <c r="AU231" s="164" t="s">
        <v>86</v>
      </c>
      <c r="AY231" s="14" t="s">
        <v>134</v>
      </c>
      <c r="BE231" s="95">
        <f t="shared" ref="BE231:BE241" si="54">IF(N231="základní",J231,0)</f>
        <v>0</v>
      </c>
      <c r="BF231" s="95">
        <f t="shared" ref="BF231:BF241" si="55">IF(N231="snížená",J231,0)</f>
        <v>0</v>
      </c>
      <c r="BG231" s="95">
        <f t="shared" ref="BG231:BG241" si="56">IF(N231="zákl. přenesená",J231,0)</f>
        <v>0</v>
      </c>
      <c r="BH231" s="95">
        <f t="shared" ref="BH231:BH241" si="57">IF(N231="sníž. přenesená",J231,0)</f>
        <v>0</v>
      </c>
      <c r="BI231" s="95">
        <f t="shared" ref="BI231:BI241" si="58">IF(N231="nulová",J231,0)</f>
        <v>0</v>
      </c>
      <c r="BJ231" s="14" t="s">
        <v>84</v>
      </c>
      <c r="BK231" s="95">
        <f t="shared" ref="BK231:BK241" si="59">ROUND(I231*H231,2)</f>
        <v>0</v>
      </c>
      <c r="BL231" s="14" t="s">
        <v>161</v>
      </c>
      <c r="BM231" s="164" t="s">
        <v>666</v>
      </c>
    </row>
    <row r="232" spans="1:65" s="2" customFormat="1" ht="24.2" customHeight="1">
      <c r="A232" s="30"/>
      <c r="B232" s="151"/>
      <c r="C232" s="165" t="s">
        <v>667</v>
      </c>
      <c r="D232" s="165" t="s">
        <v>250</v>
      </c>
      <c r="E232" s="166" t="s">
        <v>447</v>
      </c>
      <c r="F232" s="167" t="s">
        <v>448</v>
      </c>
      <c r="G232" s="168" t="s">
        <v>348</v>
      </c>
      <c r="H232" s="169">
        <v>85.05</v>
      </c>
      <c r="I232" s="170"/>
      <c r="J232" s="171">
        <f t="shared" si="50"/>
        <v>0</v>
      </c>
      <c r="K232" s="172"/>
      <c r="L232" s="173"/>
      <c r="M232" s="174" t="s">
        <v>1</v>
      </c>
      <c r="N232" s="175" t="s">
        <v>41</v>
      </c>
      <c r="O232" s="56"/>
      <c r="P232" s="162">
        <f t="shared" si="51"/>
        <v>0</v>
      </c>
      <c r="Q232" s="162">
        <v>4.8999999999999998E-3</v>
      </c>
      <c r="R232" s="162">
        <f t="shared" si="52"/>
        <v>0.41674499999999998</v>
      </c>
      <c r="S232" s="162">
        <v>0</v>
      </c>
      <c r="T232" s="163">
        <f t="shared" si="5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253</v>
      </c>
      <c r="AT232" s="164" t="s">
        <v>250</v>
      </c>
      <c r="AU232" s="164" t="s">
        <v>86</v>
      </c>
      <c r="AY232" s="14" t="s">
        <v>134</v>
      </c>
      <c r="BE232" s="95">
        <f t="shared" si="54"/>
        <v>0</v>
      </c>
      <c r="BF232" s="95">
        <f t="shared" si="55"/>
        <v>0</v>
      </c>
      <c r="BG232" s="95">
        <f t="shared" si="56"/>
        <v>0</v>
      </c>
      <c r="BH232" s="95">
        <f t="shared" si="57"/>
        <v>0</v>
      </c>
      <c r="BI232" s="95">
        <f t="shared" si="58"/>
        <v>0</v>
      </c>
      <c r="BJ232" s="14" t="s">
        <v>84</v>
      </c>
      <c r="BK232" s="95">
        <f t="shared" si="59"/>
        <v>0</v>
      </c>
      <c r="BL232" s="14" t="s">
        <v>161</v>
      </c>
      <c r="BM232" s="164" t="s">
        <v>668</v>
      </c>
    </row>
    <row r="233" spans="1:65" s="2" customFormat="1" ht="33" customHeight="1">
      <c r="A233" s="30"/>
      <c r="B233" s="151"/>
      <c r="C233" s="152" t="s">
        <v>669</v>
      </c>
      <c r="D233" s="152" t="s">
        <v>137</v>
      </c>
      <c r="E233" s="153" t="s">
        <v>670</v>
      </c>
      <c r="F233" s="154" t="s">
        <v>671</v>
      </c>
      <c r="G233" s="155" t="s">
        <v>348</v>
      </c>
      <c r="H233" s="156">
        <v>450</v>
      </c>
      <c r="I233" s="157"/>
      <c r="J233" s="158">
        <f t="shared" si="50"/>
        <v>0</v>
      </c>
      <c r="K233" s="159"/>
      <c r="L233" s="31"/>
      <c r="M233" s="160" t="s">
        <v>1</v>
      </c>
      <c r="N233" s="161" t="s">
        <v>41</v>
      </c>
      <c r="O233" s="56"/>
      <c r="P233" s="162">
        <f t="shared" si="51"/>
        <v>0</v>
      </c>
      <c r="Q233" s="162">
        <v>0</v>
      </c>
      <c r="R233" s="162">
        <f t="shared" si="52"/>
        <v>0</v>
      </c>
      <c r="S233" s="162">
        <v>1.75E-3</v>
      </c>
      <c r="T233" s="163">
        <f t="shared" si="53"/>
        <v>0.78749999999999998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161</v>
      </c>
      <c r="AT233" s="164" t="s">
        <v>137</v>
      </c>
      <c r="AU233" s="164" t="s">
        <v>86</v>
      </c>
      <c r="AY233" s="14" t="s">
        <v>134</v>
      </c>
      <c r="BE233" s="95">
        <f t="shared" si="54"/>
        <v>0</v>
      </c>
      <c r="BF233" s="95">
        <f t="shared" si="55"/>
        <v>0</v>
      </c>
      <c r="BG233" s="95">
        <f t="shared" si="56"/>
        <v>0</v>
      </c>
      <c r="BH233" s="95">
        <f t="shared" si="57"/>
        <v>0</v>
      </c>
      <c r="BI233" s="95">
        <f t="shared" si="58"/>
        <v>0</v>
      </c>
      <c r="BJ233" s="14" t="s">
        <v>84</v>
      </c>
      <c r="BK233" s="95">
        <f t="shared" si="59"/>
        <v>0</v>
      </c>
      <c r="BL233" s="14" t="s">
        <v>161</v>
      </c>
      <c r="BM233" s="164" t="s">
        <v>672</v>
      </c>
    </row>
    <row r="234" spans="1:65" s="2" customFormat="1" ht="33" customHeight="1">
      <c r="A234" s="30"/>
      <c r="B234" s="151"/>
      <c r="C234" s="152" t="s">
        <v>673</v>
      </c>
      <c r="D234" s="152" t="s">
        <v>137</v>
      </c>
      <c r="E234" s="153" t="s">
        <v>674</v>
      </c>
      <c r="F234" s="154" t="s">
        <v>675</v>
      </c>
      <c r="G234" s="155" t="s">
        <v>348</v>
      </c>
      <c r="H234" s="156">
        <v>459</v>
      </c>
      <c r="I234" s="157"/>
      <c r="J234" s="158">
        <f t="shared" si="50"/>
        <v>0</v>
      </c>
      <c r="K234" s="159"/>
      <c r="L234" s="31"/>
      <c r="M234" s="160" t="s">
        <v>1</v>
      </c>
      <c r="N234" s="161" t="s">
        <v>41</v>
      </c>
      <c r="O234" s="56"/>
      <c r="P234" s="162">
        <f t="shared" si="51"/>
        <v>0</v>
      </c>
      <c r="Q234" s="162">
        <v>1.16E-3</v>
      </c>
      <c r="R234" s="162">
        <f t="shared" si="52"/>
        <v>0.53244000000000002</v>
      </c>
      <c r="S234" s="162">
        <v>0</v>
      </c>
      <c r="T234" s="163">
        <f t="shared" si="5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161</v>
      </c>
      <c r="AT234" s="164" t="s">
        <v>137</v>
      </c>
      <c r="AU234" s="164" t="s">
        <v>86</v>
      </c>
      <c r="AY234" s="14" t="s">
        <v>134</v>
      </c>
      <c r="BE234" s="95">
        <f t="shared" si="54"/>
        <v>0</v>
      </c>
      <c r="BF234" s="95">
        <f t="shared" si="55"/>
        <v>0</v>
      </c>
      <c r="BG234" s="95">
        <f t="shared" si="56"/>
        <v>0</v>
      </c>
      <c r="BH234" s="95">
        <f t="shared" si="57"/>
        <v>0</v>
      </c>
      <c r="BI234" s="95">
        <f t="shared" si="58"/>
        <v>0</v>
      </c>
      <c r="BJ234" s="14" t="s">
        <v>84</v>
      </c>
      <c r="BK234" s="95">
        <f t="shared" si="59"/>
        <v>0</v>
      </c>
      <c r="BL234" s="14" t="s">
        <v>161</v>
      </c>
      <c r="BM234" s="164" t="s">
        <v>676</v>
      </c>
    </row>
    <row r="235" spans="1:65" s="2" customFormat="1" ht="24.2" customHeight="1">
      <c r="A235" s="30"/>
      <c r="B235" s="151"/>
      <c r="C235" s="165" t="s">
        <v>677</v>
      </c>
      <c r="D235" s="165" t="s">
        <v>250</v>
      </c>
      <c r="E235" s="166" t="s">
        <v>678</v>
      </c>
      <c r="F235" s="167" t="s">
        <v>679</v>
      </c>
      <c r="G235" s="168" t="s">
        <v>348</v>
      </c>
      <c r="H235" s="169">
        <v>468.18</v>
      </c>
      <c r="I235" s="170"/>
      <c r="J235" s="171">
        <f t="shared" si="50"/>
        <v>0</v>
      </c>
      <c r="K235" s="172"/>
      <c r="L235" s="173"/>
      <c r="M235" s="174" t="s">
        <v>1</v>
      </c>
      <c r="N235" s="175" t="s">
        <v>41</v>
      </c>
      <c r="O235" s="56"/>
      <c r="P235" s="162">
        <f t="shared" si="51"/>
        <v>0</v>
      </c>
      <c r="Q235" s="162">
        <v>6.0000000000000001E-3</v>
      </c>
      <c r="R235" s="162">
        <f t="shared" si="52"/>
        <v>2.8090800000000002</v>
      </c>
      <c r="S235" s="162">
        <v>0</v>
      </c>
      <c r="T235" s="163">
        <f t="shared" si="5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253</v>
      </c>
      <c r="AT235" s="164" t="s">
        <v>250</v>
      </c>
      <c r="AU235" s="164" t="s">
        <v>86</v>
      </c>
      <c r="AY235" s="14" t="s">
        <v>134</v>
      </c>
      <c r="BE235" s="95">
        <f t="shared" si="54"/>
        <v>0</v>
      </c>
      <c r="BF235" s="95">
        <f t="shared" si="55"/>
        <v>0</v>
      </c>
      <c r="BG235" s="95">
        <f t="shared" si="56"/>
        <v>0</v>
      </c>
      <c r="BH235" s="95">
        <f t="shared" si="57"/>
        <v>0</v>
      </c>
      <c r="BI235" s="95">
        <f t="shared" si="58"/>
        <v>0</v>
      </c>
      <c r="BJ235" s="14" t="s">
        <v>84</v>
      </c>
      <c r="BK235" s="95">
        <f t="shared" si="59"/>
        <v>0</v>
      </c>
      <c r="BL235" s="14" t="s">
        <v>161</v>
      </c>
      <c r="BM235" s="164" t="s">
        <v>680</v>
      </c>
    </row>
    <row r="236" spans="1:65" s="2" customFormat="1" ht="33" customHeight="1">
      <c r="A236" s="30"/>
      <c r="B236" s="151"/>
      <c r="C236" s="152" t="s">
        <v>681</v>
      </c>
      <c r="D236" s="152" t="s">
        <v>137</v>
      </c>
      <c r="E236" s="153" t="s">
        <v>682</v>
      </c>
      <c r="F236" s="154" t="s">
        <v>683</v>
      </c>
      <c r="G236" s="155" t="s">
        <v>348</v>
      </c>
      <c r="H236" s="156">
        <v>433</v>
      </c>
      <c r="I236" s="157"/>
      <c r="J236" s="158">
        <f t="shared" si="50"/>
        <v>0</v>
      </c>
      <c r="K236" s="159"/>
      <c r="L236" s="31"/>
      <c r="M236" s="160" t="s">
        <v>1</v>
      </c>
      <c r="N236" s="161" t="s">
        <v>41</v>
      </c>
      <c r="O236" s="56"/>
      <c r="P236" s="162">
        <f t="shared" si="51"/>
        <v>0</v>
      </c>
      <c r="Q236" s="162">
        <v>2.32E-3</v>
      </c>
      <c r="R236" s="162">
        <f t="shared" si="52"/>
        <v>1.0045599999999999</v>
      </c>
      <c r="S236" s="162">
        <v>0</v>
      </c>
      <c r="T236" s="163">
        <f t="shared" si="5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161</v>
      </c>
      <c r="AT236" s="164" t="s">
        <v>137</v>
      </c>
      <c r="AU236" s="164" t="s">
        <v>86</v>
      </c>
      <c r="AY236" s="14" t="s">
        <v>134</v>
      </c>
      <c r="BE236" s="95">
        <f t="shared" si="54"/>
        <v>0</v>
      </c>
      <c r="BF236" s="95">
        <f t="shared" si="55"/>
        <v>0</v>
      </c>
      <c r="BG236" s="95">
        <f t="shared" si="56"/>
        <v>0</v>
      </c>
      <c r="BH236" s="95">
        <f t="shared" si="57"/>
        <v>0</v>
      </c>
      <c r="BI236" s="95">
        <f t="shared" si="58"/>
        <v>0</v>
      </c>
      <c r="BJ236" s="14" t="s">
        <v>84</v>
      </c>
      <c r="BK236" s="95">
        <f t="shared" si="59"/>
        <v>0</v>
      </c>
      <c r="BL236" s="14" t="s">
        <v>161</v>
      </c>
      <c r="BM236" s="164" t="s">
        <v>684</v>
      </c>
    </row>
    <row r="237" spans="1:65" s="2" customFormat="1" ht="24.2" customHeight="1">
      <c r="A237" s="30"/>
      <c r="B237" s="151"/>
      <c r="C237" s="165" t="s">
        <v>685</v>
      </c>
      <c r="D237" s="165" t="s">
        <v>250</v>
      </c>
      <c r="E237" s="166" t="s">
        <v>686</v>
      </c>
      <c r="F237" s="167" t="s">
        <v>687</v>
      </c>
      <c r="G237" s="168" t="s">
        <v>382</v>
      </c>
      <c r="H237" s="169">
        <v>50</v>
      </c>
      <c r="I237" s="170"/>
      <c r="J237" s="171">
        <f t="shared" si="50"/>
        <v>0</v>
      </c>
      <c r="K237" s="172"/>
      <c r="L237" s="173"/>
      <c r="M237" s="174" t="s">
        <v>1</v>
      </c>
      <c r="N237" s="175" t="s">
        <v>41</v>
      </c>
      <c r="O237" s="56"/>
      <c r="P237" s="162">
        <f t="shared" si="51"/>
        <v>0</v>
      </c>
      <c r="Q237" s="162">
        <v>2.5000000000000001E-2</v>
      </c>
      <c r="R237" s="162">
        <f t="shared" si="52"/>
        <v>1.25</v>
      </c>
      <c r="S237" s="162">
        <v>0</v>
      </c>
      <c r="T237" s="163">
        <f t="shared" si="5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253</v>
      </c>
      <c r="AT237" s="164" t="s">
        <v>250</v>
      </c>
      <c r="AU237" s="164" t="s">
        <v>86</v>
      </c>
      <c r="AY237" s="14" t="s">
        <v>134</v>
      </c>
      <c r="BE237" s="95">
        <f t="shared" si="54"/>
        <v>0</v>
      </c>
      <c r="BF237" s="95">
        <f t="shared" si="55"/>
        <v>0</v>
      </c>
      <c r="BG237" s="95">
        <f t="shared" si="56"/>
        <v>0</v>
      </c>
      <c r="BH237" s="95">
        <f t="shared" si="57"/>
        <v>0</v>
      </c>
      <c r="BI237" s="95">
        <f t="shared" si="58"/>
        <v>0</v>
      </c>
      <c r="BJ237" s="14" t="s">
        <v>84</v>
      </c>
      <c r="BK237" s="95">
        <f t="shared" si="59"/>
        <v>0</v>
      </c>
      <c r="BL237" s="14" t="s">
        <v>161</v>
      </c>
      <c r="BM237" s="164" t="s">
        <v>688</v>
      </c>
    </row>
    <row r="238" spans="1:65" s="2" customFormat="1" ht="24.2" customHeight="1">
      <c r="A238" s="30"/>
      <c r="B238" s="151"/>
      <c r="C238" s="165" t="s">
        <v>689</v>
      </c>
      <c r="D238" s="165" t="s">
        <v>250</v>
      </c>
      <c r="E238" s="166" t="s">
        <v>690</v>
      </c>
      <c r="F238" s="167" t="s">
        <v>691</v>
      </c>
      <c r="G238" s="168" t="s">
        <v>348</v>
      </c>
      <c r="H238" s="169">
        <v>316.2</v>
      </c>
      <c r="I238" s="170"/>
      <c r="J238" s="171">
        <f t="shared" si="50"/>
        <v>0</v>
      </c>
      <c r="K238" s="172"/>
      <c r="L238" s="173"/>
      <c r="M238" s="174" t="s">
        <v>1</v>
      </c>
      <c r="N238" s="175" t="s">
        <v>41</v>
      </c>
      <c r="O238" s="56"/>
      <c r="P238" s="162">
        <f t="shared" si="51"/>
        <v>0</v>
      </c>
      <c r="Q238" s="162">
        <v>3.5000000000000001E-3</v>
      </c>
      <c r="R238" s="162">
        <f t="shared" si="52"/>
        <v>1.1067</v>
      </c>
      <c r="S238" s="162">
        <v>0</v>
      </c>
      <c r="T238" s="163">
        <f t="shared" si="5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253</v>
      </c>
      <c r="AT238" s="164" t="s">
        <v>250</v>
      </c>
      <c r="AU238" s="164" t="s">
        <v>86</v>
      </c>
      <c r="AY238" s="14" t="s">
        <v>134</v>
      </c>
      <c r="BE238" s="95">
        <f t="shared" si="54"/>
        <v>0</v>
      </c>
      <c r="BF238" s="95">
        <f t="shared" si="55"/>
        <v>0</v>
      </c>
      <c r="BG238" s="95">
        <f t="shared" si="56"/>
        <v>0</v>
      </c>
      <c r="BH238" s="95">
        <f t="shared" si="57"/>
        <v>0</v>
      </c>
      <c r="BI238" s="95">
        <f t="shared" si="58"/>
        <v>0</v>
      </c>
      <c r="BJ238" s="14" t="s">
        <v>84</v>
      </c>
      <c r="BK238" s="95">
        <f t="shared" si="59"/>
        <v>0</v>
      </c>
      <c r="BL238" s="14" t="s">
        <v>161</v>
      </c>
      <c r="BM238" s="164" t="s">
        <v>692</v>
      </c>
    </row>
    <row r="239" spans="1:65" s="2" customFormat="1" ht="24.2" customHeight="1">
      <c r="A239" s="30"/>
      <c r="B239" s="151"/>
      <c r="C239" s="165" t="s">
        <v>693</v>
      </c>
      <c r="D239" s="165" t="s">
        <v>250</v>
      </c>
      <c r="E239" s="166" t="s">
        <v>694</v>
      </c>
      <c r="F239" s="167" t="s">
        <v>695</v>
      </c>
      <c r="G239" s="168" t="s">
        <v>348</v>
      </c>
      <c r="H239" s="169">
        <v>125.46</v>
      </c>
      <c r="I239" s="170"/>
      <c r="J239" s="171">
        <f t="shared" si="50"/>
        <v>0</v>
      </c>
      <c r="K239" s="172"/>
      <c r="L239" s="173"/>
      <c r="M239" s="174" t="s">
        <v>1</v>
      </c>
      <c r="N239" s="175" t="s">
        <v>41</v>
      </c>
      <c r="O239" s="56"/>
      <c r="P239" s="162">
        <f t="shared" si="51"/>
        <v>0</v>
      </c>
      <c r="Q239" s="162">
        <v>5.0000000000000001E-3</v>
      </c>
      <c r="R239" s="162">
        <f t="shared" si="52"/>
        <v>0.62729999999999997</v>
      </c>
      <c r="S239" s="162">
        <v>0</v>
      </c>
      <c r="T239" s="163">
        <f t="shared" si="5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253</v>
      </c>
      <c r="AT239" s="164" t="s">
        <v>250</v>
      </c>
      <c r="AU239" s="164" t="s">
        <v>86</v>
      </c>
      <c r="AY239" s="14" t="s">
        <v>134</v>
      </c>
      <c r="BE239" s="95">
        <f t="shared" si="54"/>
        <v>0</v>
      </c>
      <c r="BF239" s="95">
        <f t="shared" si="55"/>
        <v>0</v>
      </c>
      <c r="BG239" s="95">
        <f t="shared" si="56"/>
        <v>0</v>
      </c>
      <c r="BH239" s="95">
        <f t="shared" si="57"/>
        <v>0</v>
      </c>
      <c r="BI239" s="95">
        <f t="shared" si="58"/>
        <v>0</v>
      </c>
      <c r="BJ239" s="14" t="s">
        <v>84</v>
      </c>
      <c r="BK239" s="95">
        <f t="shared" si="59"/>
        <v>0</v>
      </c>
      <c r="BL239" s="14" t="s">
        <v>161</v>
      </c>
      <c r="BM239" s="164" t="s">
        <v>696</v>
      </c>
    </row>
    <row r="240" spans="1:65" s="2" customFormat="1" ht="24.2" customHeight="1">
      <c r="A240" s="30"/>
      <c r="B240" s="151"/>
      <c r="C240" s="152" t="s">
        <v>697</v>
      </c>
      <c r="D240" s="152" t="s">
        <v>137</v>
      </c>
      <c r="E240" s="153" t="s">
        <v>698</v>
      </c>
      <c r="F240" s="154" t="s">
        <v>699</v>
      </c>
      <c r="G240" s="155" t="s">
        <v>198</v>
      </c>
      <c r="H240" s="156">
        <v>1</v>
      </c>
      <c r="I240" s="157"/>
      <c r="J240" s="158">
        <f t="shared" si="50"/>
        <v>0</v>
      </c>
      <c r="K240" s="159"/>
      <c r="L240" s="31"/>
      <c r="M240" s="160" t="s">
        <v>1</v>
      </c>
      <c r="N240" s="161" t="s">
        <v>41</v>
      </c>
      <c r="O240" s="56"/>
      <c r="P240" s="162">
        <f t="shared" si="51"/>
        <v>0</v>
      </c>
      <c r="Q240" s="162">
        <v>2.32E-3</v>
      </c>
      <c r="R240" s="162">
        <f t="shared" si="52"/>
        <v>2.32E-3</v>
      </c>
      <c r="S240" s="162">
        <v>0</v>
      </c>
      <c r="T240" s="163">
        <f t="shared" si="5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161</v>
      </c>
      <c r="AT240" s="164" t="s">
        <v>137</v>
      </c>
      <c r="AU240" s="164" t="s">
        <v>86</v>
      </c>
      <c r="AY240" s="14" t="s">
        <v>134</v>
      </c>
      <c r="BE240" s="95">
        <f t="shared" si="54"/>
        <v>0</v>
      </c>
      <c r="BF240" s="95">
        <f t="shared" si="55"/>
        <v>0</v>
      </c>
      <c r="BG240" s="95">
        <f t="shared" si="56"/>
        <v>0</v>
      </c>
      <c r="BH240" s="95">
        <f t="shared" si="57"/>
        <v>0</v>
      </c>
      <c r="BI240" s="95">
        <f t="shared" si="58"/>
        <v>0</v>
      </c>
      <c r="BJ240" s="14" t="s">
        <v>84</v>
      </c>
      <c r="BK240" s="95">
        <f t="shared" si="59"/>
        <v>0</v>
      </c>
      <c r="BL240" s="14" t="s">
        <v>161</v>
      </c>
      <c r="BM240" s="164" t="s">
        <v>700</v>
      </c>
    </row>
    <row r="241" spans="1:65" s="2" customFormat="1" ht="24.2" customHeight="1">
      <c r="A241" s="30"/>
      <c r="B241" s="151"/>
      <c r="C241" s="152" t="s">
        <v>701</v>
      </c>
      <c r="D241" s="152" t="s">
        <v>137</v>
      </c>
      <c r="E241" s="153" t="s">
        <v>702</v>
      </c>
      <c r="F241" s="154" t="s">
        <v>703</v>
      </c>
      <c r="G241" s="155" t="s">
        <v>140</v>
      </c>
      <c r="H241" s="156">
        <v>8.2349999999999994</v>
      </c>
      <c r="I241" s="157"/>
      <c r="J241" s="158">
        <f t="shared" si="50"/>
        <v>0</v>
      </c>
      <c r="K241" s="159"/>
      <c r="L241" s="31"/>
      <c r="M241" s="160" t="s">
        <v>1</v>
      </c>
      <c r="N241" s="161" t="s">
        <v>41</v>
      </c>
      <c r="O241" s="56"/>
      <c r="P241" s="162">
        <f t="shared" si="51"/>
        <v>0</v>
      </c>
      <c r="Q241" s="162">
        <v>0</v>
      </c>
      <c r="R241" s="162">
        <f t="shared" si="52"/>
        <v>0</v>
      </c>
      <c r="S241" s="162">
        <v>0</v>
      </c>
      <c r="T241" s="163">
        <f t="shared" si="5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161</v>
      </c>
      <c r="AT241" s="164" t="s">
        <v>137</v>
      </c>
      <c r="AU241" s="164" t="s">
        <v>86</v>
      </c>
      <c r="AY241" s="14" t="s">
        <v>134</v>
      </c>
      <c r="BE241" s="95">
        <f t="shared" si="54"/>
        <v>0</v>
      </c>
      <c r="BF241" s="95">
        <f t="shared" si="55"/>
        <v>0</v>
      </c>
      <c r="BG241" s="95">
        <f t="shared" si="56"/>
        <v>0</v>
      </c>
      <c r="BH241" s="95">
        <f t="shared" si="57"/>
        <v>0</v>
      </c>
      <c r="BI241" s="95">
        <f t="shared" si="58"/>
        <v>0</v>
      </c>
      <c r="BJ241" s="14" t="s">
        <v>84</v>
      </c>
      <c r="BK241" s="95">
        <f t="shared" si="59"/>
        <v>0</v>
      </c>
      <c r="BL241" s="14" t="s">
        <v>161</v>
      </c>
      <c r="BM241" s="164" t="s">
        <v>704</v>
      </c>
    </row>
    <row r="242" spans="1:65" s="12" customFormat="1" ht="22.9" customHeight="1">
      <c r="B242" s="138"/>
      <c r="D242" s="139" t="s">
        <v>75</v>
      </c>
      <c r="E242" s="149" t="s">
        <v>243</v>
      </c>
      <c r="F242" s="149" t="s">
        <v>244</v>
      </c>
      <c r="I242" s="141"/>
      <c r="J242" s="150">
        <f>BK242</f>
        <v>0</v>
      </c>
      <c r="L242" s="138"/>
      <c r="M242" s="143"/>
      <c r="N242" s="144"/>
      <c r="O242" s="144"/>
      <c r="P242" s="145">
        <f>P243</f>
        <v>0</v>
      </c>
      <c r="Q242" s="144"/>
      <c r="R242" s="145">
        <f>R243</f>
        <v>0</v>
      </c>
      <c r="S242" s="144"/>
      <c r="T242" s="146">
        <f>T243</f>
        <v>0</v>
      </c>
      <c r="AR242" s="139" t="s">
        <v>86</v>
      </c>
      <c r="AT242" s="147" t="s">
        <v>75</v>
      </c>
      <c r="AU242" s="147" t="s">
        <v>84</v>
      </c>
      <c r="AY242" s="139" t="s">
        <v>134</v>
      </c>
      <c r="BK242" s="148">
        <f>BK243</f>
        <v>0</v>
      </c>
    </row>
    <row r="243" spans="1:65" s="2" customFormat="1" ht="16.5" customHeight="1">
      <c r="A243" s="30"/>
      <c r="B243" s="151"/>
      <c r="C243" s="152" t="s">
        <v>705</v>
      </c>
      <c r="D243" s="152" t="s">
        <v>137</v>
      </c>
      <c r="E243" s="153" t="s">
        <v>706</v>
      </c>
      <c r="F243" s="154" t="s">
        <v>707</v>
      </c>
      <c r="G243" s="155" t="s">
        <v>198</v>
      </c>
      <c r="H243" s="156">
        <v>1</v>
      </c>
      <c r="I243" s="157"/>
      <c r="J243" s="158">
        <f>ROUND(I243*H243,2)</f>
        <v>0</v>
      </c>
      <c r="K243" s="159"/>
      <c r="L243" s="31"/>
      <c r="M243" s="160" t="s">
        <v>1</v>
      </c>
      <c r="N243" s="161" t="s">
        <v>41</v>
      </c>
      <c r="O243" s="56"/>
      <c r="P243" s="162">
        <f>O243*H243</f>
        <v>0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161</v>
      </c>
      <c r="AT243" s="164" t="s">
        <v>137</v>
      </c>
      <c r="AU243" s="164" t="s">
        <v>86</v>
      </c>
      <c r="AY243" s="14" t="s">
        <v>134</v>
      </c>
      <c r="BE243" s="95">
        <f>IF(N243="základní",J243,0)</f>
        <v>0</v>
      </c>
      <c r="BF243" s="95">
        <f>IF(N243="snížená",J243,0)</f>
        <v>0</v>
      </c>
      <c r="BG243" s="95">
        <f>IF(N243="zákl. přenesená",J243,0)</f>
        <v>0</v>
      </c>
      <c r="BH243" s="95">
        <f>IF(N243="sníž. přenesená",J243,0)</f>
        <v>0</v>
      </c>
      <c r="BI243" s="95">
        <f>IF(N243="nulová",J243,0)</f>
        <v>0</v>
      </c>
      <c r="BJ243" s="14" t="s">
        <v>84</v>
      </c>
      <c r="BK243" s="95">
        <f>ROUND(I243*H243,2)</f>
        <v>0</v>
      </c>
      <c r="BL243" s="14" t="s">
        <v>161</v>
      </c>
      <c r="BM243" s="164" t="s">
        <v>708</v>
      </c>
    </row>
    <row r="244" spans="1:65" s="12" customFormat="1" ht="22.9" customHeight="1">
      <c r="B244" s="138"/>
      <c r="D244" s="139" t="s">
        <v>75</v>
      </c>
      <c r="E244" s="149" t="s">
        <v>285</v>
      </c>
      <c r="F244" s="149" t="s">
        <v>286</v>
      </c>
      <c r="I244" s="141"/>
      <c r="J244" s="150">
        <f>BK244</f>
        <v>0</v>
      </c>
      <c r="L244" s="138"/>
      <c r="M244" s="143"/>
      <c r="N244" s="144"/>
      <c r="O244" s="144"/>
      <c r="P244" s="145">
        <f>SUM(P245:P248)</f>
        <v>0</v>
      </c>
      <c r="Q244" s="144"/>
      <c r="R244" s="145">
        <f>SUM(R245:R248)</f>
        <v>2.0000000000000001E-4</v>
      </c>
      <c r="S244" s="144"/>
      <c r="T244" s="146">
        <f>SUM(T245:T248)</f>
        <v>0</v>
      </c>
      <c r="AR244" s="139" t="s">
        <v>86</v>
      </c>
      <c r="AT244" s="147" t="s">
        <v>75</v>
      </c>
      <c r="AU244" s="147" t="s">
        <v>84</v>
      </c>
      <c r="AY244" s="139" t="s">
        <v>134</v>
      </c>
      <c r="BK244" s="148">
        <f>SUM(BK245:BK248)</f>
        <v>0</v>
      </c>
    </row>
    <row r="245" spans="1:65" s="2" customFormat="1" ht="16.5" customHeight="1">
      <c r="A245" s="30"/>
      <c r="B245" s="151"/>
      <c r="C245" s="152" t="s">
        <v>709</v>
      </c>
      <c r="D245" s="152" t="s">
        <v>137</v>
      </c>
      <c r="E245" s="153" t="s">
        <v>710</v>
      </c>
      <c r="F245" s="154" t="s">
        <v>711</v>
      </c>
      <c r="G245" s="155" t="s">
        <v>198</v>
      </c>
      <c r="H245" s="156">
        <v>1</v>
      </c>
      <c r="I245" s="157"/>
      <c r="J245" s="158">
        <f>ROUND(I245*H245,2)</f>
        <v>0</v>
      </c>
      <c r="K245" s="159"/>
      <c r="L245" s="31"/>
      <c r="M245" s="160" t="s">
        <v>1</v>
      </c>
      <c r="N245" s="161" t="s">
        <v>41</v>
      </c>
      <c r="O245" s="56"/>
      <c r="P245" s="162">
        <f>O245*H245</f>
        <v>0</v>
      </c>
      <c r="Q245" s="162">
        <v>0</v>
      </c>
      <c r="R245" s="162">
        <f>Q245*H245</f>
        <v>0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161</v>
      </c>
      <c r="AT245" s="164" t="s">
        <v>137</v>
      </c>
      <c r="AU245" s="164" t="s">
        <v>86</v>
      </c>
      <c r="AY245" s="14" t="s">
        <v>134</v>
      </c>
      <c r="BE245" s="95">
        <f>IF(N245="základní",J245,0)</f>
        <v>0</v>
      </c>
      <c r="BF245" s="95">
        <f>IF(N245="snížená",J245,0)</f>
        <v>0</v>
      </c>
      <c r="BG245" s="95">
        <f>IF(N245="zákl. přenesená",J245,0)</f>
        <v>0</v>
      </c>
      <c r="BH245" s="95">
        <f>IF(N245="sníž. přenesená",J245,0)</f>
        <v>0</v>
      </c>
      <c r="BI245" s="95">
        <f>IF(N245="nulová",J245,0)</f>
        <v>0</v>
      </c>
      <c r="BJ245" s="14" t="s">
        <v>84</v>
      </c>
      <c r="BK245" s="95">
        <f>ROUND(I245*H245,2)</f>
        <v>0</v>
      </c>
      <c r="BL245" s="14" t="s">
        <v>161</v>
      </c>
      <c r="BM245" s="164" t="s">
        <v>712</v>
      </c>
    </row>
    <row r="246" spans="1:65" s="2" customFormat="1" ht="24.2" customHeight="1">
      <c r="A246" s="30"/>
      <c r="B246" s="151"/>
      <c r="C246" s="152" t="s">
        <v>713</v>
      </c>
      <c r="D246" s="152" t="s">
        <v>137</v>
      </c>
      <c r="E246" s="153" t="s">
        <v>714</v>
      </c>
      <c r="F246" s="154" t="s">
        <v>715</v>
      </c>
      <c r="G246" s="155" t="s">
        <v>178</v>
      </c>
      <c r="H246" s="156">
        <v>1</v>
      </c>
      <c r="I246" s="157"/>
      <c r="J246" s="158">
        <f>ROUND(I246*H246,2)</f>
        <v>0</v>
      </c>
      <c r="K246" s="159"/>
      <c r="L246" s="31"/>
      <c r="M246" s="160" t="s">
        <v>1</v>
      </c>
      <c r="N246" s="161" t="s">
        <v>41</v>
      </c>
      <c r="O246" s="56"/>
      <c r="P246" s="162">
        <f>O246*H246</f>
        <v>0</v>
      </c>
      <c r="Q246" s="162">
        <v>0</v>
      </c>
      <c r="R246" s="162">
        <f>Q246*H246</f>
        <v>0</v>
      </c>
      <c r="S246" s="162">
        <v>0</v>
      </c>
      <c r="T246" s="163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141</v>
      </c>
      <c r="AT246" s="164" t="s">
        <v>137</v>
      </c>
      <c r="AU246" s="164" t="s">
        <v>86</v>
      </c>
      <c r="AY246" s="14" t="s">
        <v>134</v>
      </c>
      <c r="BE246" s="95">
        <f>IF(N246="základní",J246,0)</f>
        <v>0</v>
      </c>
      <c r="BF246" s="95">
        <f>IF(N246="snížená",J246,0)</f>
        <v>0</v>
      </c>
      <c r="BG246" s="95">
        <f>IF(N246="zákl. přenesená",J246,0)</f>
        <v>0</v>
      </c>
      <c r="BH246" s="95">
        <f>IF(N246="sníž. přenesená",J246,0)</f>
        <v>0</v>
      </c>
      <c r="BI246" s="95">
        <f>IF(N246="nulová",J246,0)</f>
        <v>0</v>
      </c>
      <c r="BJ246" s="14" t="s">
        <v>84</v>
      </c>
      <c r="BK246" s="95">
        <f>ROUND(I246*H246,2)</f>
        <v>0</v>
      </c>
      <c r="BL246" s="14" t="s">
        <v>141</v>
      </c>
      <c r="BM246" s="164" t="s">
        <v>716</v>
      </c>
    </row>
    <row r="247" spans="1:65" s="2" customFormat="1" ht="16.5" customHeight="1">
      <c r="A247" s="30"/>
      <c r="B247" s="151"/>
      <c r="C247" s="165" t="s">
        <v>717</v>
      </c>
      <c r="D247" s="165" t="s">
        <v>250</v>
      </c>
      <c r="E247" s="166" t="s">
        <v>718</v>
      </c>
      <c r="F247" s="167" t="s">
        <v>719</v>
      </c>
      <c r="G247" s="168" t="s">
        <v>178</v>
      </c>
      <c r="H247" s="169">
        <v>1</v>
      </c>
      <c r="I247" s="170"/>
      <c r="J247" s="171">
        <f>ROUND(I247*H247,2)</f>
        <v>0</v>
      </c>
      <c r="K247" s="172"/>
      <c r="L247" s="173"/>
      <c r="M247" s="174" t="s">
        <v>1</v>
      </c>
      <c r="N247" s="175" t="s">
        <v>41</v>
      </c>
      <c r="O247" s="56"/>
      <c r="P247" s="162">
        <f>O247*H247</f>
        <v>0</v>
      </c>
      <c r="Q247" s="162">
        <v>2.0000000000000001E-4</v>
      </c>
      <c r="R247" s="162">
        <f>Q247*H247</f>
        <v>2.0000000000000001E-4</v>
      </c>
      <c r="S247" s="162">
        <v>0</v>
      </c>
      <c r="T247" s="16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171</v>
      </c>
      <c r="AT247" s="164" t="s">
        <v>250</v>
      </c>
      <c r="AU247" s="164" t="s">
        <v>86</v>
      </c>
      <c r="AY247" s="14" t="s">
        <v>134</v>
      </c>
      <c r="BE247" s="95">
        <f>IF(N247="základní",J247,0)</f>
        <v>0</v>
      </c>
      <c r="BF247" s="95">
        <f>IF(N247="snížená",J247,0)</f>
        <v>0</v>
      </c>
      <c r="BG247" s="95">
        <f>IF(N247="zákl. přenesená",J247,0)</f>
        <v>0</v>
      </c>
      <c r="BH247" s="95">
        <f>IF(N247="sníž. přenesená",J247,0)</f>
        <v>0</v>
      </c>
      <c r="BI247" s="95">
        <f>IF(N247="nulová",J247,0)</f>
        <v>0</v>
      </c>
      <c r="BJ247" s="14" t="s">
        <v>84</v>
      </c>
      <c r="BK247" s="95">
        <f>ROUND(I247*H247,2)</f>
        <v>0</v>
      </c>
      <c r="BL247" s="14" t="s">
        <v>141</v>
      </c>
      <c r="BM247" s="164" t="s">
        <v>720</v>
      </c>
    </row>
    <row r="248" spans="1:65" s="2" customFormat="1" ht="24.2" customHeight="1">
      <c r="A248" s="30"/>
      <c r="B248" s="151"/>
      <c r="C248" s="152" t="s">
        <v>721</v>
      </c>
      <c r="D248" s="152" t="s">
        <v>137</v>
      </c>
      <c r="E248" s="153" t="s">
        <v>722</v>
      </c>
      <c r="F248" s="154" t="s">
        <v>723</v>
      </c>
      <c r="G248" s="155" t="s">
        <v>178</v>
      </c>
      <c r="H248" s="156">
        <v>1</v>
      </c>
      <c r="I248" s="157"/>
      <c r="J248" s="158">
        <f>ROUND(I248*H248,2)</f>
        <v>0</v>
      </c>
      <c r="K248" s="159"/>
      <c r="L248" s="31"/>
      <c r="M248" s="160" t="s">
        <v>1</v>
      </c>
      <c r="N248" s="161" t="s">
        <v>41</v>
      </c>
      <c r="O248" s="56"/>
      <c r="P248" s="162">
        <f>O248*H248</f>
        <v>0</v>
      </c>
      <c r="Q248" s="162">
        <v>0</v>
      </c>
      <c r="R248" s="162">
        <f>Q248*H248</f>
        <v>0</v>
      </c>
      <c r="S248" s="162">
        <v>0</v>
      </c>
      <c r="T248" s="163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141</v>
      </c>
      <c r="AT248" s="164" t="s">
        <v>137</v>
      </c>
      <c r="AU248" s="164" t="s">
        <v>86</v>
      </c>
      <c r="AY248" s="14" t="s">
        <v>134</v>
      </c>
      <c r="BE248" s="95">
        <f>IF(N248="základní",J248,0)</f>
        <v>0</v>
      </c>
      <c r="BF248" s="95">
        <f>IF(N248="snížená",J248,0)</f>
        <v>0</v>
      </c>
      <c r="BG248" s="95">
        <f>IF(N248="zákl. přenesená",J248,0)</f>
        <v>0</v>
      </c>
      <c r="BH248" s="95">
        <f>IF(N248="sníž. přenesená",J248,0)</f>
        <v>0</v>
      </c>
      <c r="BI248" s="95">
        <f>IF(N248="nulová",J248,0)</f>
        <v>0</v>
      </c>
      <c r="BJ248" s="14" t="s">
        <v>84</v>
      </c>
      <c r="BK248" s="95">
        <f>ROUND(I248*H248,2)</f>
        <v>0</v>
      </c>
      <c r="BL248" s="14" t="s">
        <v>141</v>
      </c>
      <c r="BM248" s="164" t="s">
        <v>724</v>
      </c>
    </row>
    <row r="249" spans="1:65" s="12" customFormat="1" ht="22.9" customHeight="1">
      <c r="B249" s="138"/>
      <c r="D249" s="139" t="s">
        <v>75</v>
      </c>
      <c r="E249" s="149" t="s">
        <v>725</v>
      </c>
      <c r="F249" s="149" t="s">
        <v>726</v>
      </c>
      <c r="I249" s="141"/>
      <c r="J249" s="150">
        <f>BK249</f>
        <v>0</v>
      </c>
      <c r="L249" s="138"/>
      <c r="M249" s="143"/>
      <c r="N249" s="144"/>
      <c r="O249" s="144"/>
      <c r="P249" s="145">
        <f>SUM(P250:P254)</f>
        <v>0</v>
      </c>
      <c r="Q249" s="144"/>
      <c r="R249" s="145">
        <f>SUM(R250:R254)</f>
        <v>0.52626400000000007</v>
      </c>
      <c r="S249" s="144"/>
      <c r="T249" s="146">
        <f>SUM(T250:T254)</f>
        <v>6.3</v>
      </c>
      <c r="AR249" s="139" t="s">
        <v>86</v>
      </c>
      <c r="AT249" s="147" t="s">
        <v>75</v>
      </c>
      <c r="AU249" s="147" t="s">
        <v>84</v>
      </c>
      <c r="AY249" s="139" t="s">
        <v>134</v>
      </c>
      <c r="BK249" s="148">
        <f>SUM(BK250:BK254)</f>
        <v>0</v>
      </c>
    </row>
    <row r="250" spans="1:65" s="2" customFormat="1" ht="24.2" customHeight="1">
      <c r="A250" s="30"/>
      <c r="B250" s="151"/>
      <c r="C250" s="152" t="s">
        <v>727</v>
      </c>
      <c r="D250" s="152" t="s">
        <v>137</v>
      </c>
      <c r="E250" s="153" t="s">
        <v>728</v>
      </c>
      <c r="F250" s="154" t="s">
        <v>729</v>
      </c>
      <c r="G250" s="155" t="s">
        <v>348</v>
      </c>
      <c r="H250" s="156">
        <v>31</v>
      </c>
      <c r="I250" s="157"/>
      <c r="J250" s="158">
        <f>ROUND(I250*H250,2)</f>
        <v>0</v>
      </c>
      <c r="K250" s="159"/>
      <c r="L250" s="31"/>
      <c r="M250" s="160" t="s">
        <v>1</v>
      </c>
      <c r="N250" s="161" t="s">
        <v>41</v>
      </c>
      <c r="O250" s="56"/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161</v>
      </c>
      <c r="AT250" s="164" t="s">
        <v>137</v>
      </c>
      <c r="AU250" s="164" t="s">
        <v>86</v>
      </c>
      <c r="AY250" s="14" t="s">
        <v>134</v>
      </c>
      <c r="BE250" s="95">
        <f>IF(N250="základní",J250,0)</f>
        <v>0</v>
      </c>
      <c r="BF250" s="95">
        <f>IF(N250="snížená",J250,0)</f>
        <v>0</v>
      </c>
      <c r="BG250" s="95">
        <f>IF(N250="zákl. přenesená",J250,0)</f>
        <v>0</v>
      </c>
      <c r="BH250" s="95">
        <f>IF(N250="sníž. přenesená",J250,0)</f>
        <v>0</v>
      </c>
      <c r="BI250" s="95">
        <f>IF(N250="nulová",J250,0)</f>
        <v>0</v>
      </c>
      <c r="BJ250" s="14" t="s">
        <v>84</v>
      </c>
      <c r="BK250" s="95">
        <f>ROUND(I250*H250,2)</f>
        <v>0</v>
      </c>
      <c r="BL250" s="14" t="s">
        <v>161</v>
      </c>
      <c r="BM250" s="164" t="s">
        <v>730</v>
      </c>
    </row>
    <row r="251" spans="1:65" s="2" customFormat="1" ht="21.75" customHeight="1">
      <c r="A251" s="30"/>
      <c r="B251" s="151"/>
      <c r="C251" s="165" t="s">
        <v>731</v>
      </c>
      <c r="D251" s="165" t="s">
        <v>250</v>
      </c>
      <c r="E251" s="166" t="s">
        <v>732</v>
      </c>
      <c r="F251" s="167" t="s">
        <v>733</v>
      </c>
      <c r="G251" s="168" t="s">
        <v>348</v>
      </c>
      <c r="H251" s="169">
        <v>34.1</v>
      </c>
      <c r="I251" s="170"/>
      <c r="J251" s="171">
        <f>ROUND(I251*H251,2)</f>
        <v>0</v>
      </c>
      <c r="K251" s="172"/>
      <c r="L251" s="173"/>
      <c r="M251" s="174" t="s">
        <v>1</v>
      </c>
      <c r="N251" s="175" t="s">
        <v>41</v>
      </c>
      <c r="O251" s="56"/>
      <c r="P251" s="162">
        <f>O251*H251</f>
        <v>0</v>
      </c>
      <c r="Q251" s="162">
        <v>1.49E-2</v>
      </c>
      <c r="R251" s="162">
        <f>Q251*H251</f>
        <v>0.50809000000000004</v>
      </c>
      <c r="S251" s="162">
        <v>0</v>
      </c>
      <c r="T251" s="163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253</v>
      </c>
      <c r="AT251" s="164" t="s">
        <v>250</v>
      </c>
      <c r="AU251" s="164" t="s">
        <v>86</v>
      </c>
      <c r="AY251" s="14" t="s">
        <v>134</v>
      </c>
      <c r="BE251" s="95">
        <f>IF(N251="základní",J251,0)</f>
        <v>0</v>
      </c>
      <c r="BF251" s="95">
        <f>IF(N251="snížená",J251,0)</f>
        <v>0</v>
      </c>
      <c r="BG251" s="95">
        <f>IF(N251="zákl. přenesená",J251,0)</f>
        <v>0</v>
      </c>
      <c r="BH251" s="95">
        <f>IF(N251="sníž. přenesená",J251,0)</f>
        <v>0</v>
      </c>
      <c r="BI251" s="95">
        <f>IF(N251="nulová",J251,0)</f>
        <v>0</v>
      </c>
      <c r="BJ251" s="14" t="s">
        <v>84</v>
      </c>
      <c r="BK251" s="95">
        <f>ROUND(I251*H251,2)</f>
        <v>0</v>
      </c>
      <c r="BL251" s="14" t="s">
        <v>161</v>
      </c>
      <c r="BM251" s="164" t="s">
        <v>734</v>
      </c>
    </row>
    <row r="252" spans="1:65" s="2" customFormat="1" ht="16.5" customHeight="1">
      <c r="A252" s="30"/>
      <c r="B252" s="151"/>
      <c r="C252" s="152" t="s">
        <v>735</v>
      </c>
      <c r="D252" s="152" t="s">
        <v>137</v>
      </c>
      <c r="E252" s="153" t="s">
        <v>736</v>
      </c>
      <c r="F252" s="154" t="s">
        <v>737</v>
      </c>
      <c r="G252" s="155" t="s">
        <v>348</v>
      </c>
      <c r="H252" s="156">
        <v>450</v>
      </c>
      <c r="I252" s="157"/>
      <c r="J252" s="158">
        <f>ROUND(I252*H252,2)</f>
        <v>0</v>
      </c>
      <c r="K252" s="159"/>
      <c r="L252" s="31"/>
      <c r="M252" s="160" t="s">
        <v>1</v>
      </c>
      <c r="N252" s="161" t="s">
        <v>41</v>
      </c>
      <c r="O252" s="56"/>
      <c r="P252" s="162">
        <f>O252*H252</f>
        <v>0</v>
      </c>
      <c r="Q252" s="162">
        <v>0</v>
      </c>
      <c r="R252" s="162">
        <f>Q252*H252</f>
        <v>0</v>
      </c>
      <c r="S252" s="162">
        <v>1.4E-2</v>
      </c>
      <c r="T252" s="163">
        <f>S252*H252</f>
        <v>6.3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161</v>
      </c>
      <c r="AT252" s="164" t="s">
        <v>137</v>
      </c>
      <c r="AU252" s="164" t="s">
        <v>86</v>
      </c>
      <c r="AY252" s="14" t="s">
        <v>134</v>
      </c>
      <c r="BE252" s="95">
        <f>IF(N252="základní",J252,0)</f>
        <v>0</v>
      </c>
      <c r="BF252" s="95">
        <f>IF(N252="snížená",J252,0)</f>
        <v>0</v>
      </c>
      <c r="BG252" s="95">
        <f>IF(N252="zákl. přenesená",J252,0)</f>
        <v>0</v>
      </c>
      <c r="BH252" s="95">
        <f>IF(N252="sníž. přenesená",J252,0)</f>
        <v>0</v>
      </c>
      <c r="BI252" s="95">
        <f>IF(N252="nulová",J252,0)</f>
        <v>0</v>
      </c>
      <c r="BJ252" s="14" t="s">
        <v>84</v>
      </c>
      <c r="BK252" s="95">
        <f>ROUND(I252*H252,2)</f>
        <v>0</v>
      </c>
      <c r="BL252" s="14" t="s">
        <v>161</v>
      </c>
      <c r="BM252" s="164" t="s">
        <v>738</v>
      </c>
    </row>
    <row r="253" spans="1:65" s="2" customFormat="1" ht="24.2" customHeight="1">
      <c r="A253" s="30"/>
      <c r="B253" s="151"/>
      <c r="C253" s="152" t="s">
        <v>739</v>
      </c>
      <c r="D253" s="152" t="s">
        <v>137</v>
      </c>
      <c r="E253" s="153" t="s">
        <v>740</v>
      </c>
      <c r="F253" s="154" t="s">
        <v>741</v>
      </c>
      <c r="G253" s="155" t="s">
        <v>382</v>
      </c>
      <c r="H253" s="156">
        <v>0.78</v>
      </c>
      <c r="I253" s="157"/>
      <c r="J253" s="158">
        <f>ROUND(I253*H253,2)</f>
        <v>0</v>
      </c>
      <c r="K253" s="159"/>
      <c r="L253" s="31"/>
      <c r="M253" s="160" t="s">
        <v>1</v>
      </c>
      <c r="N253" s="161" t="s">
        <v>41</v>
      </c>
      <c r="O253" s="56"/>
      <c r="P253" s="162">
        <f>O253*H253</f>
        <v>0</v>
      </c>
      <c r="Q253" s="162">
        <v>2.3300000000000001E-2</v>
      </c>
      <c r="R253" s="162">
        <f>Q253*H253</f>
        <v>1.8174000000000003E-2</v>
      </c>
      <c r="S253" s="162">
        <v>0</v>
      </c>
      <c r="T253" s="16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161</v>
      </c>
      <c r="AT253" s="164" t="s">
        <v>137</v>
      </c>
      <c r="AU253" s="164" t="s">
        <v>86</v>
      </c>
      <c r="AY253" s="14" t="s">
        <v>134</v>
      </c>
      <c r="BE253" s="95">
        <f>IF(N253="základní",J253,0)</f>
        <v>0</v>
      </c>
      <c r="BF253" s="95">
        <f>IF(N253="snížená",J253,0)</f>
        <v>0</v>
      </c>
      <c r="BG253" s="95">
        <f>IF(N253="zákl. přenesená",J253,0)</f>
        <v>0</v>
      </c>
      <c r="BH253" s="95">
        <f>IF(N253="sníž. přenesená",J253,0)</f>
        <v>0</v>
      </c>
      <c r="BI253" s="95">
        <f>IF(N253="nulová",J253,0)</f>
        <v>0</v>
      </c>
      <c r="BJ253" s="14" t="s">
        <v>84</v>
      </c>
      <c r="BK253" s="95">
        <f>ROUND(I253*H253,2)</f>
        <v>0</v>
      </c>
      <c r="BL253" s="14" t="s">
        <v>161</v>
      </c>
      <c r="BM253" s="164" t="s">
        <v>742</v>
      </c>
    </row>
    <row r="254" spans="1:65" s="2" customFormat="1" ht="24.2" customHeight="1">
      <c r="A254" s="30"/>
      <c r="B254" s="151"/>
      <c r="C254" s="152" t="s">
        <v>743</v>
      </c>
      <c r="D254" s="152" t="s">
        <v>137</v>
      </c>
      <c r="E254" s="153" t="s">
        <v>744</v>
      </c>
      <c r="F254" s="154" t="s">
        <v>745</v>
      </c>
      <c r="G254" s="155" t="s">
        <v>140</v>
      </c>
      <c r="H254" s="156">
        <v>0.52600000000000002</v>
      </c>
      <c r="I254" s="157"/>
      <c r="J254" s="158">
        <f>ROUND(I254*H254,2)</f>
        <v>0</v>
      </c>
      <c r="K254" s="159"/>
      <c r="L254" s="31"/>
      <c r="M254" s="160" t="s">
        <v>1</v>
      </c>
      <c r="N254" s="161" t="s">
        <v>41</v>
      </c>
      <c r="O254" s="56"/>
      <c r="P254" s="162">
        <f>O254*H254</f>
        <v>0</v>
      </c>
      <c r="Q254" s="162">
        <v>0</v>
      </c>
      <c r="R254" s="162">
        <f>Q254*H254</f>
        <v>0</v>
      </c>
      <c r="S254" s="162">
        <v>0</v>
      </c>
      <c r="T254" s="163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161</v>
      </c>
      <c r="AT254" s="164" t="s">
        <v>137</v>
      </c>
      <c r="AU254" s="164" t="s">
        <v>86</v>
      </c>
      <c r="AY254" s="14" t="s">
        <v>134</v>
      </c>
      <c r="BE254" s="95">
        <f>IF(N254="základní",J254,0)</f>
        <v>0</v>
      </c>
      <c r="BF254" s="95">
        <f>IF(N254="snížená",J254,0)</f>
        <v>0</v>
      </c>
      <c r="BG254" s="95">
        <f>IF(N254="zákl. přenesená",J254,0)</f>
        <v>0</v>
      </c>
      <c r="BH254" s="95">
        <f>IF(N254="sníž. přenesená",J254,0)</f>
        <v>0</v>
      </c>
      <c r="BI254" s="95">
        <f>IF(N254="nulová",J254,0)</f>
        <v>0</v>
      </c>
      <c r="BJ254" s="14" t="s">
        <v>84</v>
      </c>
      <c r="BK254" s="95">
        <f>ROUND(I254*H254,2)</f>
        <v>0</v>
      </c>
      <c r="BL254" s="14" t="s">
        <v>161</v>
      </c>
      <c r="BM254" s="164" t="s">
        <v>746</v>
      </c>
    </row>
    <row r="255" spans="1:65" s="12" customFormat="1" ht="22.9" customHeight="1">
      <c r="B255" s="138"/>
      <c r="D255" s="139" t="s">
        <v>75</v>
      </c>
      <c r="E255" s="149" t="s">
        <v>747</v>
      </c>
      <c r="F255" s="149" t="s">
        <v>748</v>
      </c>
      <c r="I255" s="141"/>
      <c r="J255" s="150">
        <f>BK255</f>
        <v>0</v>
      </c>
      <c r="L255" s="138"/>
      <c r="M255" s="143"/>
      <c r="N255" s="144"/>
      <c r="O255" s="144"/>
      <c r="P255" s="145">
        <f>SUM(P256:P270)</f>
        <v>0</v>
      </c>
      <c r="Q255" s="144"/>
      <c r="R255" s="145">
        <f>SUM(R256:R270)</f>
        <v>1.57751</v>
      </c>
      <c r="S255" s="144"/>
      <c r="T255" s="146">
        <f>SUM(T256:T270)</f>
        <v>1.1870099999999999</v>
      </c>
      <c r="AR255" s="139" t="s">
        <v>86</v>
      </c>
      <c r="AT255" s="147" t="s">
        <v>75</v>
      </c>
      <c r="AU255" s="147" t="s">
        <v>84</v>
      </c>
      <c r="AY255" s="139" t="s">
        <v>134</v>
      </c>
      <c r="BK255" s="148">
        <f>SUM(BK256:BK270)</f>
        <v>0</v>
      </c>
    </row>
    <row r="256" spans="1:65" s="2" customFormat="1" ht="16.5" customHeight="1">
      <c r="A256" s="30"/>
      <c r="B256" s="151"/>
      <c r="C256" s="152" t="s">
        <v>749</v>
      </c>
      <c r="D256" s="152" t="s">
        <v>137</v>
      </c>
      <c r="E256" s="153" t="s">
        <v>750</v>
      </c>
      <c r="F256" s="154" t="s">
        <v>751</v>
      </c>
      <c r="G256" s="155" t="s">
        <v>160</v>
      </c>
      <c r="H256" s="156">
        <v>61.5</v>
      </c>
      <c r="I256" s="157"/>
      <c r="J256" s="158">
        <f t="shared" ref="J256:J270" si="60">ROUND(I256*H256,2)</f>
        <v>0</v>
      </c>
      <c r="K256" s="159"/>
      <c r="L256" s="31"/>
      <c r="M256" s="160" t="s">
        <v>1</v>
      </c>
      <c r="N256" s="161" t="s">
        <v>41</v>
      </c>
      <c r="O256" s="56"/>
      <c r="P256" s="162">
        <f t="shared" ref="P256:P270" si="61">O256*H256</f>
        <v>0</v>
      </c>
      <c r="Q256" s="162">
        <v>0</v>
      </c>
      <c r="R256" s="162">
        <f t="shared" ref="R256:R270" si="62">Q256*H256</f>
        <v>0</v>
      </c>
      <c r="S256" s="162">
        <v>1.6999999999999999E-3</v>
      </c>
      <c r="T256" s="163">
        <f t="shared" ref="T256:T270" si="63">S256*H256</f>
        <v>0.10454999999999999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161</v>
      </c>
      <c r="AT256" s="164" t="s">
        <v>137</v>
      </c>
      <c r="AU256" s="164" t="s">
        <v>86</v>
      </c>
      <c r="AY256" s="14" t="s">
        <v>134</v>
      </c>
      <c r="BE256" s="95">
        <f t="shared" ref="BE256:BE270" si="64">IF(N256="základní",J256,0)</f>
        <v>0</v>
      </c>
      <c r="BF256" s="95">
        <f t="shared" ref="BF256:BF270" si="65">IF(N256="snížená",J256,0)</f>
        <v>0</v>
      </c>
      <c r="BG256" s="95">
        <f t="shared" ref="BG256:BG270" si="66">IF(N256="zákl. přenesená",J256,0)</f>
        <v>0</v>
      </c>
      <c r="BH256" s="95">
        <f t="shared" ref="BH256:BH270" si="67">IF(N256="sníž. přenesená",J256,0)</f>
        <v>0</v>
      </c>
      <c r="BI256" s="95">
        <f t="shared" ref="BI256:BI270" si="68">IF(N256="nulová",J256,0)</f>
        <v>0</v>
      </c>
      <c r="BJ256" s="14" t="s">
        <v>84</v>
      </c>
      <c r="BK256" s="95">
        <f t="shared" ref="BK256:BK270" si="69">ROUND(I256*H256,2)</f>
        <v>0</v>
      </c>
      <c r="BL256" s="14" t="s">
        <v>161</v>
      </c>
      <c r="BM256" s="164" t="s">
        <v>752</v>
      </c>
    </row>
    <row r="257" spans="1:65" s="2" customFormat="1" ht="24.2" customHeight="1">
      <c r="A257" s="30"/>
      <c r="B257" s="151"/>
      <c r="C257" s="152" t="s">
        <v>753</v>
      </c>
      <c r="D257" s="152" t="s">
        <v>137</v>
      </c>
      <c r="E257" s="153" t="s">
        <v>754</v>
      </c>
      <c r="F257" s="154" t="s">
        <v>755</v>
      </c>
      <c r="G257" s="155" t="s">
        <v>160</v>
      </c>
      <c r="H257" s="156">
        <v>194</v>
      </c>
      <c r="I257" s="157"/>
      <c r="J257" s="158">
        <f t="shared" si="60"/>
        <v>0</v>
      </c>
      <c r="K257" s="159"/>
      <c r="L257" s="31"/>
      <c r="M257" s="160" t="s">
        <v>1</v>
      </c>
      <c r="N257" s="161" t="s">
        <v>41</v>
      </c>
      <c r="O257" s="56"/>
      <c r="P257" s="162">
        <f t="shared" si="61"/>
        <v>0</v>
      </c>
      <c r="Q257" s="162">
        <v>0</v>
      </c>
      <c r="R257" s="162">
        <f t="shared" si="62"/>
        <v>0</v>
      </c>
      <c r="S257" s="162">
        <v>1.7700000000000001E-3</v>
      </c>
      <c r="T257" s="163">
        <f t="shared" si="63"/>
        <v>0.34338000000000002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161</v>
      </c>
      <c r="AT257" s="164" t="s">
        <v>137</v>
      </c>
      <c r="AU257" s="164" t="s">
        <v>86</v>
      </c>
      <c r="AY257" s="14" t="s">
        <v>134</v>
      </c>
      <c r="BE257" s="95">
        <f t="shared" si="64"/>
        <v>0</v>
      </c>
      <c r="BF257" s="95">
        <f t="shared" si="65"/>
        <v>0</v>
      </c>
      <c r="BG257" s="95">
        <f t="shared" si="66"/>
        <v>0</v>
      </c>
      <c r="BH257" s="95">
        <f t="shared" si="67"/>
        <v>0</v>
      </c>
      <c r="BI257" s="95">
        <f t="shared" si="68"/>
        <v>0</v>
      </c>
      <c r="BJ257" s="14" t="s">
        <v>84</v>
      </c>
      <c r="BK257" s="95">
        <f t="shared" si="69"/>
        <v>0</v>
      </c>
      <c r="BL257" s="14" t="s">
        <v>161</v>
      </c>
      <c r="BM257" s="164" t="s">
        <v>756</v>
      </c>
    </row>
    <row r="258" spans="1:65" s="2" customFormat="1" ht="16.5" customHeight="1">
      <c r="A258" s="30"/>
      <c r="B258" s="151"/>
      <c r="C258" s="152" t="s">
        <v>757</v>
      </c>
      <c r="D258" s="152" t="s">
        <v>137</v>
      </c>
      <c r="E258" s="153" t="s">
        <v>758</v>
      </c>
      <c r="F258" s="154" t="s">
        <v>759</v>
      </c>
      <c r="G258" s="155" t="s">
        <v>160</v>
      </c>
      <c r="H258" s="156">
        <v>78</v>
      </c>
      <c r="I258" s="157"/>
      <c r="J258" s="158">
        <f t="shared" si="60"/>
        <v>0</v>
      </c>
      <c r="K258" s="159"/>
      <c r="L258" s="31"/>
      <c r="M258" s="160" t="s">
        <v>1</v>
      </c>
      <c r="N258" s="161" t="s">
        <v>41</v>
      </c>
      <c r="O258" s="56"/>
      <c r="P258" s="162">
        <f t="shared" si="61"/>
        <v>0</v>
      </c>
      <c r="Q258" s="162">
        <v>0</v>
      </c>
      <c r="R258" s="162">
        <f t="shared" si="62"/>
        <v>0</v>
      </c>
      <c r="S258" s="162">
        <v>1.67E-3</v>
      </c>
      <c r="T258" s="163">
        <f t="shared" si="63"/>
        <v>0.13026000000000001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161</v>
      </c>
      <c r="AT258" s="164" t="s">
        <v>137</v>
      </c>
      <c r="AU258" s="164" t="s">
        <v>86</v>
      </c>
      <c r="AY258" s="14" t="s">
        <v>134</v>
      </c>
      <c r="BE258" s="95">
        <f t="shared" si="64"/>
        <v>0</v>
      </c>
      <c r="BF258" s="95">
        <f t="shared" si="65"/>
        <v>0</v>
      </c>
      <c r="BG258" s="95">
        <f t="shared" si="66"/>
        <v>0</v>
      </c>
      <c r="BH258" s="95">
        <f t="shared" si="67"/>
        <v>0</v>
      </c>
      <c r="BI258" s="95">
        <f t="shared" si="68"/>
        <v>0</v>
      </c>
      <c r="BJ258" s="14" t="s">
        <v>84</v>
      </c>
      <c r="BK258" s="95">
        <f t="shared" si="69"/>
        <v>0</v>
      </c>
      <c r="BL258" s="14" t="s">
        <v>161</v>
      </c>
      <c r="BM258" s="164" t="s">
        <v>760</v>
      </c>
    </row>
    <row r="259" spans="1:65" s="2" customFormat="1" ht="16.5" customHeight="1">
      <c r="A259" s="30"/>
      <c r="B259" s="151"/>
      <c r="C259" s="152" t="s">
        <v>761</v>
      </c>
      <c r="D259" s="152" t="s">
        <v>137</v>
      </c>
      <c r="E259" s="153" t="s">
        <v>762</v>
      </c>
      <c r="F259" s="154" t="s">
        <v>763</v>
      </c>
      <c r="G259" s="155" t="s">
        <v>160</v>
      </c>
      <c r="H259" s="156">
        <v>169</v>
      </c>
      <c r="I259" s="157"/>
      <c r="J259" s="158">
        <f t="shared" si="60"/>
        <v>0</v>
      </c>
      <c r="K259" s="159"/>
      <c r="L259" s="31"/>
      <c r="M259" s="160" t="s">
        <v>1</v>
      </c>
      <c r="N259" s="161" t="s">
        <v>41</v>
      </c>
      <c r="O259" s="56"/>
      <c r="P259" s="162">
        <f t="shared" si="61"/>
        <v>0</v>
      </c>
      <c r="Q259" s="162">
        <v>0</v>
      </c>
      <c r="R259" s="162">
        <f t="shared" si="62"/>
        <v>0</v>
      </c>
      <c r="S259" s="162">
        <v>2.5999999999999999E-3</v>
      </c>
      <c r="T259" s="163">
        <f t="shared" si="63"/>
        <v>0.43939999999999996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161</v>
      </c>
      <c r="AT259" s="164" t="s">
        <v>137</v>
      </c>
      <c r="AU259" s="164" t="s">
        <v>86</v>
      </c>
      <c r="AY259" s="14" t="s">
        <v>134</v>
      </c>
      <c r="BE259" s="95">
        <f t="shared" si="64"/>
        <v>0</v>
      </c>
      <c r="BF259" s="95">
        <f t="shared" si="65"/>
        <v>0</v>
      </c>
      <c r="BG259" s="95">
        <f t="shared" si="66"/>
        <v>0</v>
      </c>
      <c r="BH259" s="95">
        <f t="shared" si="67"/>
        <v>0</v>
      </c>
      <c r="BI259" s="95">
        <f t="shared" si="68"/>
        <v>0</v>
      </c>
      <c r="BJ259" s="14" t="s">
        <v>84</v>
      </c>
      <c r="BK259" s="95">
        <f t="shared" si="69"/>
        <v>0</v>
      </c>
      <c r="BL259" s="14" t="s">
        <v>161</v>
      </c>
      <c r="BM259" s="164" t="s">
        <v>764</v>
      </c>
    </row>
    <row r="260" spans="1:65" s="2" customFormat="1" ht="16.5" customHeight="1">
      <c r="A260" s="30"/>
      <c r="B260" s="151"/>
      <c r="C260" s="152" t="s">
        <v>765</v>
      </c>
      <c r="D260" s="152" t="s">
        <v>137</v>
      </c>
      <c r="E260" s="153" t="s">
        <v>766</v>
      </c>
      <c r="F260" s="154" t="s">
        <v>767</v>
      </c>
      <c r="G260" s="155" t="s">
        <v>160</v>
      </c>
      <c r="H260" s="156">
        <v>43</v>
      </c>
      <c r="I260" s="157"/>
      <c r="J260" s="158">
        <f t="shared" si="60"/>
        <v>0</v>
      </c>
      <c r="K260" s="159"/>
      <c r="L260" s="31"/>
      <c r="M260" s="160" t="s">
        <v>1</v>
      </c>
      <c r="N260" s="161" t="s">
        <v>41</v>
      </c>
      <c r="O260" s="56"/>
      <c r="P260" s="162">
        <f t="shared" si="61"/>
        <v>0</v>
      </c>
      <c r="Q260" s="162">
        <v>0</v>
      </c>
      <c r="R260" s="162">
        <f t="shared" si="62"/>
        <v>0</v>
      </c>
      <c r="S260" s="162">
        <v>3.9399999999999999E-3</v>
      </c>
      <c r="T260" s="163">
        <f t="shared" si="63"/>
        <v>0.16941999999999999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161</v>
      </c>
      <c r="AT260" s="164" t="s">
        <v>137</v>
      </c>
      <c r="AU260" s="164" t="s">
        <v>86</v>
      </c>
      <c r="AY260" s="14" t="s">
        <v>134</v>
      </c>
      <c r="BE260" s="95">
        <f t="shared" si="64"/>
        <v>0</v>
      </c>
      <c r="BF260" s="95">
        <f t="shared" si="65"/>
        <v>0</v>
      </c>
      <c r="BG260" s="95">
        <f t="shared" si="66"/>
        <v>0</v>
      </c>
      <c r="BH260" s="95">
        <f t="shared" si="67"/>
        <v>0</v>
      </c>
      <c r="BI260" s="95">
        <f t="shared" si="68"/>
        <v>0</v>
      </c>
      <c r="BJ260" s="14" t="s">
        <v>84</v>
      </c>
      <c r="BK260" s="95">
        <f t="shared" si="69"/>
        <v>0</v>
      </c>
      <c r="BL260" s="14" t="s">
        <v>161</v>
      </c>
      <c r="BM260" s="164" t="s">
        <v>768</v>
      </c>
    </row>
    <row r="261" spans="1:65" s="2" customFormat="1" ht="24.2" customHeight="1">
      <c r="A261" s="30"/>
      <c r="B261" s="151"/>
      <c r="C261" s="152" t="s">
        <v>769</v>
      </c>
      <c r="D261" s="152" t="s">
        <v>137</v>
      </c>
      <c r="E261" s="153" t="s">
        <v>770</v>
      </c>
      <c r="F261" s="154" t="s">
        <v>771</v>
      </c>
      <c r="G261" s="155" t="s">
        <v>160</v>
      </c>
      <c r="H261" s="156">
        <v>146</v>
      </c>
      <c r="I261" s="157"/>
      <c r="J261" s="158">
        <f t="shared" si="60"/>
        <v>0</v>
      </c>
      <c r="K261" s="159"/>
      <c r="L261" s="31"/>
      <c r="M261" s="160" t="s">
        <v>1</v>
      </c>
      <c r="N261" s="161" t="s">
        <v>41</v>
      </c>
      <c r="O261" s="56"/>
      <c r="P261" s="162">
        <f t="shared" si="61"/>
        <v>0</v>
      </c>
      <c r="Q261" s="162">
        <v>8.9999999999999998E-4</v>
      </c>
      <c r="R261" s="162">
        <f t="shared" si="62"/>
        <v>0.13139999999999999</v>
      </c>
      <c r="S261" s="162">
        <v>0</v>
      </c>
      <c r="T261" s="163">
        <f t="shared" si="6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161</v>
      </c>
      <c r="AT261" s="164" t="s">
        <v>137</v>
      </c>
      <c r="AU261" s="164" t="s">
        <v>86</v>
      </c>
      <c r="AY261" s="14" t="s">
        <v>134</v>
      </c>
      <c r="BE261" s="95">
        <f t="shared" si="64"/>
        <v>0</v>
      </c>
      <c r="BF261" s="95">
        <f t="shared" si="65"/>
        <v>0</v>
      </c>
      <c r="BG261" s="95">
        <f t="shared" si="66"/>
        <v>0</v>
      </c>
      <c r="BH261" s="95">
        <f t="shared" si="67"/>
        <v>0</v>
      </c>
      <c r="BI261" s="95">
        <f t="shared" si="68"/>
        <v>0</v>
      </c>
      <c r="BJ261" s="14" t="s">
        <v>84</v>
      </c>
      <c r="BK261" s="95">
        <f t="shared" si="69"/>
        <v>0</v>
      </c>
      <c r="BL261" s="14" t="s">
        <v>161</v>
      </c>
      <c r="BM261" s="164" t="s">
        <v>772</v>
      </c>
    </row>
    <row r="262" spans="1:65" s="2" customFormat="1" ht="24.2" customHeight="1">
      <c r="A262" s="30"/>
      <c r="B262" s="151"/>
      <c r="C262" s="152" t="s">
        <v>773</v>
      </c>
      <c r="D262" s="152" t="s">
        <v>137</v>
      </c>
      <c r="E262" s="153" t="s">
        <v>774</v>
      </c>
      <c r="F262" s="154" t="s">
        <v>775</v>
      </c>
      <c r="G262" s="155" t="s">
        <v>160</v>
      </c>
      <c r="H262" s="156">
        <v>61.5</v>
      </c>
      <c r="I262" s="157"/>
      <c r="J262" s="158">
        <f t="shared" si="60"/>
        <v>0</v>
      </c>
      <c r="K262" s="159"/>
      <c r="L262" s="31"/>
      <c r="M262" s="160" t="s">
        <v>1</v>
      </c>
      <c r="N262" s="161" t="s">
        <v>41</v>
      </c>
      <c r="O262" s="56"/>
      <c r="P262" s="162">
        <f t="shared" si="61"/>
        <v>0</v>
      </c>
      <c r="Q262" s="162">
        <v>4.3299999999999996E-3</v>
      </c>
      <c r="R262" s="162">
        <f t="shared" si="62"/>
        <v>0.266295</v>
      </c>
      <c r="S262" s="162">
        <v>0</v>
      </c>
      <c r="T262" s="163">
        <f t="shared" si="6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64" t="s">
        <v>161</v>
      </c>
      <c r="AT262" s="164" t="s">
        <v>137</v>
      </c>
      <c r="AU262" s="164" t="s">
        <v>86</v>
      </c>
      <c r="AY262" s="14" t="s">
        <v>134</v>
      </c>
      <c r="BE262" s="95">
        <f t="shared" si="64"/>
        <v>0</v>
      </c>
      <c r="BF262" s="95">
        <f t="shared" si="65"/>
        <v>0</v>
      </c>
      <c r="BG262" s="95">
        <f t="shared" si="66"/>
        <v>0</v>
      </c>
      <c r="BH262" s="95">
        <f t="shared" si="67"/>
        <v>0</v>
      </c>
      <c r="BI262" s="95">
        <f t="shared" si="68"/>
        <v>0</v>
      </c>
      <c r="BJ262" s="14" t="s">
        <v>84</v>
      </c>
      <c r="BK262" s="95">
        <f t="shared" si="69"/>
        <v>0</v>
      </c>
      <c r="BL262" s="14" t="s">
        <v>161</v>
      </c>
      <c r="BM262" s="164" t="s">
        <v>776</v>
      </c>
    </row>
    <row r="263" spans="1:65" s="2" customFormat="1" ht="24.2" customHeight="1">
      <c r="A263" s="30"/>
      <c r="B263" s="151"/>
      <c r="C263" s="152" t="s">
        <v>777</v>
      </c>
      <c r="D263" s="152" t="s">
        <v>137</v>
      </c>
      <c r="E263" s="153" t="s">
        <v>778</v>
      </c>
      <c r="F263" s="154" t="s">
        <v>779</v>
      </c>
      <c r="G263" s="155" t="s">
        <v>160</v>
      </c>
      <c r="H263" s="156">
        <v>194</v>
      </c>
      <c r="I263" s="157"/>
      <c r="J263" s="158">
        <f t="shared" si="60"/>
        <v>0</v>
      </c>
      <c r="K263" s="159"/>
      <c r="L263" s="31"/>
      <c r="M263" s="160" t="s">
        <v>1</v>
      </c>
      <c r="N263" s="161" t="s">
        <v>41</v>
      </c>
      <c r="O263" s="56"/>
      <c r="P263" s="162">
        <f t="shared" si="61"/>
        <v>0</v>
      </c>
      <c r="Q263" s="162">
        <v>1.8500000000000001E-3</v>
      </c>
      <c r="R263" s="162">
        <f t="shared" si="62"/>
        <v>0.3589</v>
      </c>
      <c r="S263" s="162">
        <v>0</v>
      </c>
      <c r="T263" s="163">
        <f t="shared" si="6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161</v>
      </c>
      <c r="AT263" s="164" t="s">
        <v>137</v>
      </c>
      <c r="AU263" s="164" t="s">
        <v>86</v>
      </c>
      <c r="AY263" s="14" t="s">
        <v>134</v>
      </c>
      <c r="BE263" s="95">
        <f t="shared" si="64"/>
        <v>0</v>
      </c>
      <c r="BF263" s="95">
        <f t="shared" si="65"/>
        <v>0</v>
      </c>
      <c r="BG263" s="95">
        <f t="shared" si="66"/>
        <v>0</v>
      </c>
      <c r="BH263" s="95">
        <f t="shared" si="67"/>
        <v>0</v>
      </c>
      <c r="BI263" s="95">
        <f t="shared" si="68"/>
        <v>0</v>
      </c>
      <c r="BJ263" s="14" t="s">
        <v>84</v>
      </c>
      <c r="BK263" s="95">
        <f t="shared" si="69"/>
        <v>0</v>
      </c>
      <c r="BL263" s="14" t="s">
        <v>161</v>
      </c>
      <c r="BM263" s="164" t="s">
        <v>780</v>
      </c>
    </row>
    <row r="264" spans="1:65" s="2" customFormat="1" ht="24.2" customHeight="1">
      <c r="A264" s="30"/>
      <c r="B264" s="151"/>
      <c r="C264" s="152" t="s">
        <v>781</v>
      </c>
      <c r="D264" s="152" t="s">
        <v>137</v>
      </c>
      <c r="E264" s="153" t="s">
        <v>782</v>
      </c>
      <c r="F264" s="154" t="s">
        <v>783</v>
      </c>
      <c r="G264" s="155" t="s">
        <v>160</v>
      </c>
      <c r="H264" s="156">
        <v>76.2</v>
      </c>
      <c r="I264" s="157"/>
      <c r="J264" s="158">
        <f t="shared" si="60"/>
        <v>0</v>
      </c>
      <c r="K264" s="159"/>
      <c r="L264" s="31"/>
      <c r="M264" s="160" t="s">
        <v>1</v>
      </c>
      <c r="N264" s="161" t="s">
        <v>41</v>
      </c>
      <c r="O264" s="56"/>
      <c r="P264" s="162">
        <f t="shared" si="61"/>
        <v>0</v>
      </c>
      <c r="Q264" s="162">
        <v>2.64E-3</v>
      </c>
      <c r="R264" s="162">
        <f t="shared" si="62"/>
        <v>0.20116800000000001</v>
      </c>
      <c r="S264" s="162">
        <v>0</v>
      </c>
      <c r="T264" s="163">
        <f t="shared" si="6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161</v>
      </c>
      <c r="AT264" s="164" t="s">
        <v>137</v>
      </c>
      <c r="AU264" s="164" t="s">
        <v>86</v>
      </c>
      <c r="AY264" s="14" t="s">
        <v>134</v>
      </c>
      <c r="BE264" s="95">
        <f t="shared" si="64"/>
        <v>0</v>
      </c>
      <c r="BF264" s="95">
        <f t="shared" si="65"/>
        <v>0</v>
      </c>
      <c r="BG264" s="95">
        <f t="shared" si="66"/>
        <v>0</v>
      </c>
      <c r="BH264" s="95">
        <f t="shared" si="67"/>
        <v>0</v>
      </c>
      <c r="BI264" s="95">
        <f t="shared" si="68"/>
        <v>0</v>
      </c>
      <c r="BJ264" s="14" t="s">
        <v>84</v>
      </c>
      <c r="BK264" s="95">
        <f t="shared" si="69"/>
        <v>0</v>
      </c>
      <c r="BL264" s="14" t="s">
        <v>161</v>
      </c>
      <c r="BM264" s="164" t="s">
        <v>784</v>
      </c>
    </row>
    <row r="265" spans="1:65" s="2" customFormat="1" ht="24.2" customHeight="1">
      <c r="A265" s="30"/>
      <c r="B265" s="151"/>
      <c r="C265" s="152" t="s">
        <v>785</v>
      </c>
      <c r="D265" s="152" t="s">
        <v>137</v>
      </c>
      <c r="E265" s="153" t="s">
        <v>786</v>
      </c>
      <c r="F265" s="154" t="s">
        <v>787</v>
      </c>
      <c r="G265" s="155" t="s">
        <v>160</v>
      </c>
      <c r="H265" s="156">
        <v>169</v>
      </c>
      <c r="I265" s="157"/>
      <c r="J265" s="158">
        <f t="shared" si="60"/>
        <v>0</v>
      </c>
      <c r="K265" s="159"/>
      <c r="L265" s="31"/>
      <c r="M265" s="160" t="s">
        <v>1</v>
      </c>
      <c r="N265" s="161" t="s">
        <v>41</v>
      </c>
      <c r="O265" s="56"/>
      <c r="P265" s="162">
        <f t="shared" si="61"/>
        <v>0</v>
      </c>
      <c r="Q265" s="162">
        <v>2.8600000000000001E-3</v>
      </c>
      <c r="R265" s="162">
        <f t="shared" si="62"/>
        <v>0.48334000000000005</v>
      </c>
      <c r="S265" s="162">
        <v>0</v>
      </c>
      <c r="T265" s="163">
        <f t="shared" si="6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161</v>
      </c>
      <c r="AT265" s="164" t="s">
        <v>137</v>
      </c>
      <c r="AU265" s="164" t="s">
        <v>86</v>
      </c>
      <c r="AY265" s="14" t="s">
        <v>134</v>
      </c>
      <c r="BE265" s="95">
        <f t="shared" si="64"/>
        <v>0</v>
      </c>
      <c r="BF265" s="95">
        <f t="shared" si="65"/>
        <v>0</v>
      </c>
      <c r="BG265" s="95">
        <f t="shared" si="66"/>
        <v>0</v>
      </c>
      <c r="BH265" s="95">
        <f t="shared" si="67"/>
        <v>0</v>
      </c>
      <c r="BI265" s="95">
        <f t="shared" si="68"/>
        <v>0</v>
      </c>
      <c r="BJ265" s="14" t="s">
        <v>84</v>
      </c>
      <c r="BK265" s="95">
        <f t="shared" si="69"/>
        <v>0</v>
      </c>
      <c r="BL265" s="14" t="s">
        <v>161</v>
      </c>
      <c r="BM265" s="164" t="s">
        <v>788</v>
      </c>
    </row>
    <row r="266" spans="1:65" s="2" customFormat="1" ht="24.2" customHeight="1">
      <c r="A266" s="30"/>
      <c r="B266" s="151"/>
      <c r="C266" s="152" t="s">
        <v>789</v>
      </c>
      <c r="D266" s="152" t="s">
        <v>137</v>
      </c>
      <c r="E266" s="153" t="s">
        <v>790</v>
      </c>
      <c r="F266" s="154" t="s">
        <v>791</v>
      </c>
      <c r="G266" s="155" t="s">
        <v>178</v>
      </c>
      <c r="H266" s="156">
        <v>2</v>
      </c>
      <c r="I266" s="157"/>
      <c r="J266" s="158">
        <f t="shared" si="60"/>
        <v>0</v>
      </c>
      <c r="K266" s="159"/>
      <c r="L266" s="31"/>
      <c r="M266" s="160" t="s">
        <v>1</v>
      </c>
      <c r="N266" s="161" t="s">
        <v>41</v>
      </c>
      <c r="O266" s="56"/>
      <c r="P266" s="162">
        <f t="shared" si="61"/>
        <v>0</v>
      </c>
      <c r="Q266" s="162">
        <v>6.7000000000000002E-4</v>
      </c>
      <c r="R266" s="162">
        <f t="shared" si="62"/>
        <v>1.34E-3</v>
      </c>
      <c r="S266" s="162">
        <v>0</v>
      </c>
      <c r="T266" s="163">
        <f t="shared" si="6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161</v>
      </c>
      <c r="AT266" s="164" t="s">
        <v>137</v>
      </c>
      <c r="AU266" s="164" t="s">
        <v>86</v>
      </c>
      <c r="AY266" s="14" t="s">
        <v>134</v>
      </c>
      <c r="BE266" s="95">
        <f t="shared" si="64"/>
        <v>0</v>
      </c>
      <c r="BF266" s="95">
        <f t="shared" si="65"/>
        <v>0</v>
      </c>
      <c r="BG266" s="95">
        <f t="shared" si="66"/>
        <v>0</v>
      </c>
      <c r="BH266" s="95">
        <f t="shared" si="67"/>
        <v>0</v>
      </c>
      <c r="BI266" s="95">
        <f t="shared" si="68"/>
        <v>0</v>
      </c>
      <c r="BJ266" s="14" t="s">
        <v>84</v>
      </c>
      <c r="BK266" s="95">
        <f t="shared" si="69"/>
        <v>0</v>
      </c>
      <c r="BL266" s="14" t="s">
        <v>161</v>
      </c>
      <c r="BM266" s="164" t="s">
        <v>792</v>
      </c>
    </row>
    <row r="267" spans="1:65" s="2" customFormat="1" ht="24.2" customHeight="1">
      <c r="A267" s="30"/>
      <c r="B267" s="151"/>
      <c r="C267" s="152" t="s">
        <v>793</v>
      </c>
      <c r="D267" s="152" t="s">
        <v>137</v>
      </c>
      <c r="E267" s="153" t="s">
        <v>794</v>
      </c>
      <c r="F267" s="154" t="s">
        <v>795</v>
      </c>
      <c r="G267" s="155" t="s">
        <v>178</v>
      </c>
      <c r="H267" s="156">
        <v>11</v>
      </c>
      <c r="I267" s="157"/>
      <c r="J267" s="158">
        <f t="shared" si="60"/>
        <v>0</v>
      </c>
      <c r="K267" s="159"/>
      <c r="L267" s="31"/>
      <c r="M267" s="160" t="s">
        <v>1</v>
      </c>
      <c r="N267" s="161" t="s">
        <v>41</v>
      </c>
      <c r="O267" s="56"/>
      <c r="P267" s="162">
        <f t="shared" si="61"/>
        <v>0</v>
      </c>
      <c r="Q267" s="162">
        <v>6.4000000000000005E-4</v>
      </c>
      <c r="R267" s="162">
        <f t="shared" si="62"/>
        <v>7.0400000000000003E-3</v>
      </c>
      <c r="S267" s="162">
        <v>0</v>
      </c>
      <c r="T267" s="163">
        <f t="shared" si="6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161</v>
      </c>
      <c r="AT267" s="164" t="s">
        <v>137</v>
      </c>
      <c r="AU267" s="164" t="s">
        <v>86</v>
      </c>
      <c r="AY267" s="14" t="s">
        <v>134</v>
      </c>
      <c r="BE267" s="95">
        <f t="shared" si="64"/>
        <v>0</v>
      </c>
      <c r="BF267" s="95">
        <f t="shared" si="65"/>
        <v>0</v>
      </c>
      <c r="BG267" s="95">
        <f t="shared" si="66"/>
        <v>0</v>
      </c>
      <c r="BH267" s="95">
        <f t="shared" si="67"/>
        <v>0</v>
      </c>
      <c r="BI267" s="95">
        <f t="shared" si="68"/>
        <v>0</v>
      </c>
      <c r="BJ267" s="14" t="s">
        <v>84</v>
      </c>
      <c r="BK267" s="95">
        <f t="shared" si="69"/>
        <v>0</v>
      </c>
      <c r="BL267" s="14" t="s">
        <v>161</v>
      </c>
      <c r="BM267" s="164" t="s">
        <v>796</v>
      </c>
    </row>
    <row r="268" spans="1:65" s="2" customFormat="1" ht="24.2" customHeight="1">
      <c r="A268" s="30"/>
      <c r="B268" s="151"/>
      <c r="C268" s="152" t="s">
        <v>797</v>
      </c>
      <c r="D268" s="152" t="s">
        <v>137</v>
      </c>
      <c r="E268" s="153" t="s">
        <v>798</v>
      </c>
      <c r="F268" s="154" t="s">
        <v>799</v>
      </c>
      <c r="G268" s="155" t="s">
        <v>160</v>
      </c>
      <c r="H268" s="156">
        <v>43.3</v>
      </c>
      <c r="I268" s="157"/>
      <c r="J268" s="158">
        <f t="shared" si="60"/>
        <v>0</v>
      </c>
      <c r="K268" s="159"/>
      <c r="L268" s="31"/>
      <c r="M268" s="160" t="s">
        <v>1</v>
      </c>
      <c r="N268" s="161" t="s">
        <v>41</v>
      </c>
      <c r="O268" s="56"/>
      <c r="P268" s="162">
        <f t="shared" si="61"/>
        <v>0</v>
      </c>
      <c r="Q268" s="162">
        <v>2.8900000000000002E-3</v>
      </c>
      <c r="R268" s="162">
        <f t="shared" si="62"/>
        <v>0.125137</v>
      </c>
      <c r="S268" s="162">
        <v>0</v>
      </c>
      <c r="T268" s="163">
        <f t="shared" si="6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161</v>
      </c>
      <c r="AT268" s="164" t="s">
        <v>137</v>
      </c>
      <c r="AU268" s="164" t="s">
        <v>86</v>
      </c>
      <c r="AY268" s="14" t="s">
        <v>134</v>
      </c>
      <c r="BE268" s="95">
        <f t="shared" si="64"/>
        <v>0</v>
      </c>
      <c r="BF268" s="95">
        <f t="shared" si="65"/>
        <v>0</v>
      </c>
      <c r="BG268" s="95">
        <f t="shared" si="66"/>
        <v>0</v>
      </c>
      <c r="BH268" s="95">
        <f t="shared" si="67"/>
        <v>0</v>
      </c>
      <c r="BI268" s="95">
        <f t="shared" si="68"/>
        <v>0</v>
      </c>
      <c r="BJ268" s="14" t="s">
        <v>84</v>
      </c>
      <c r="BK268" s="95">
        <f t="shared" si="69"/>
        <v>0</v>
      </c>
      <c r="BL268" s="14" t="s">
        <v>161</v>
      </c>
      <c r="BM268" s="164" t="s">
        <v>800</v>
      </c>
    </row>
    <row r="269" spans="1:65" s="2" customFormat="1" ht="24.2" customHeight="1">
      <c r="A269" s="30"/>
      <c r="B269" s="151"/>
      <c r="C269" s="152" t="s">
        <v>801</v>
      </c>
      <c r="D269" s="152" t="s">
        <v>137</v>
      </c>
      <c r="E269" s="153" t="s">
        <v>802</v>
      </c>
      <c r="F269" s="154" t="s">
        <v>803</v>
      </c>
      <c r="G269" s="155" t="s">
        <v>198</v>
      </c>
      <c r="H269" s="156">
        <v>1</v>
      </c>
      <c r="I269" s="157"/>
      <c r="J269" s="158">
        <f t="shared" si="60"/>
        <v>0</v>
      </c>
      <c r="K269" s="159"/>
      <c r="L269" s="31"/>
      <c r="M269" s="160" t="s">
        <v>1</v>
      </c>
      <c r="N269" s="161" t="s">
        <v>41</v>
      </c>
      <c r="O269" s="56"/>
      <c r="P269" s="162">
        <f t="shared" si="61"/>
        <v>0</v>
      </c>
      <c r="Q269" s="162">
        <v>2.8900000000000002E-3</v>
      </c>
      <c r="R269" s="162">
        <f t="shared" si="62"/>
        <v>2.8900000000000002E-3</v>
      </c>
      <c r="S269" s="162">
        <v>0</v>
      </c>
      <c r="T269" s="163">
        <f t="shared" si="6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161</v>
      </c>
      <c r="AT269" s="164" t="s">
        <v>137</v>
      </c>
      <c r="AU269" s="164" t="s">
        <v>86</v>
      </c>
      <c r="AY269" s="14" t="s">
        <v>134</v>
      </c>
      <c r="BE269" s="95">
        <f t="shared" si="64"/>
        <v>0</v>
      </c>
      <c r="BF269" s="95">
        <f t="shared" si="65"/>
        <v>0</v>
      </c>
      <c r="BG269" s="95">
        <f t="shared" si="66"/>
        <v>0</v>
      </c>
      <c r="BH269" s="95">
        <f t="shared" si="67"/>
        <v>0</v>
      </c>
      <c r="BI269" s="95">
        <f t="shared" si="68"/>
        <v>0</v>
      </c>
      <c r="BJ269" s="14" t="s">
        <v>84</v>
      </c>
      <c r="BK269" s="95">
        <f t="shared" si="69"/>
        <v>0</v>
      </c>
      <c r="BL269" s="14" t="s">
        <v>161</v>
      </c>
      <c r="BM269" s="164" t="s">
        <v>804</v>
      </c>
    </row>
    <row r="270" spans="1:65" s="2" customFormat="1" ht="24.2" customHeight="1">
      <c r="A270" s="30"/>
      <c r="B270" s="151"/>
      <c r="C270" s="152" t="s">
        <v>805</v>
      </c>
      <c r="D270" s="152" t="s">
        <v>137</v>
      </c>
      <c r="E270" s="153" t="s">
        <v>806</v>
      </c>
      <c r="F270" s="154" t="s">
        <v>807</v>
      </c>
      <c r="G270" s="155" t="s">
        <v>140</v>
      </c>
      <c r="H270" s="156">
        <v>1.5780000000000001</v>
      </c>
      <c r="I270" s="157"/>
      <c r="J270" s="158">
        <f t="shared" si="60"/>
        <v>0</v>
      </c>
      <c r="K270" s="159"/>
      <c r="L270" s="31"/>
      <c r="M270" s="160" t="s">
        <v>1</v>
      </c>
      <c r="N270" s="161" t="s">
        <v>41</v>
      </c>
      <c r="O270" s="56"/>
      <c r="P270" s="162">
        <f t="shared" si="61"/>
        <v>0</v>
      </c>
      <c r="Q270" s="162">
        <v>0</v>
      </c>
      <c r="R270" s="162">
        <f t="shared" si="62"/>
        <v>0</v>
      </c>
      <c r="S270" s="162">
        <v>0</v>
      </c>
      <c r="T270" s="163">
        <f t="shared" si="6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4" t="s">
        <v>161</v>
      </c>
      <c r="AT270" s="164" t="s">
        <v>137</v>
      </c>
      <c r="AU270" s="164" t="s">
        <v>86</v>
      </c>
      <c r="AY270" s="14" t="s">
        <v>134</v>
      </c>
      <c r="BE270" s="95">
        <f t="shared" si="64"/>
        <v>0</v>
      </c>
      <c r="BF270" s="95">
        <f t="shared" si="65"/>
        <v>0</v>
      </c>
      <c r="BG270" s="95">
        <f t="shared" si="66"/>
        <v>0</v>
      </c>
      <c r="BH270" s="95">
        <f t="shared" si="67"/>
        <v>0</v>
      </c>
      <c r="BI270" s="95">
        <f t="shared" si="68"/>
        <v>0</v>
      </c>
      <c r="BJ270" s="14" t="s">
        <v>84</v>
      </c>
      <c r="BK270" s="95">
        <f t="shared" si="69"/>
        <v>0</v>
      </c>
      <c r="BL270" s="14" t="s">
        <v>161</v>
      </c>
      <c r="BM270" s="164" t="s">
        <v>808</v>
      </c>
    </row>
    <row r="271" spans="1:65" s="12" customFormat="1" ht="22.9" customHeight="1">
      <c r="B271" s="138"/>
      <c r="D271" s="139" t="s">
        <v>75</v>
      </c>
      <c r="E271" s="149" t="s">
        <v>809</v>
      </c>
      <c r="F271" s="149" t="s">
        <v>810</v>
      </c>
      <c r="I271" s="141"/>
      <c r="J271" s="150">
        <f>BK271</f>
        <v>0</v>
      </c>
      <c r="L271" s="138"/>
      <c r="M271" s="143"/>
      <c r="N271" s="144"/>
      <c r="O271" s="144"/>
      <c r="P271" s="145">
        <f>SUM(P272:P283)</f>
        <v>0</v>
      </c>
      <c r="Q271" s="144"/>
      <c r="R271" s="145">
        <f>SUM(R272:R283)</f>
        <v>1.1555640000000003</v>
      </c>
      <c r="S271" s="144"/>
      <c r="T271" s="146">
        <f>SUM(T272:T283)</f>
        <v>0</v>
      </c>
      <c r="AR271" s="139" t="s">
        <v>86</v>
      </c>
      <c r="AT271" s="147" t="s">
        <v>75</v>
      </c>
      <c r="AU271" s="147" t="s">
        <v>84</v>
      </c>
      <c r="AY271" s="139" t="s">
        <v>134</v>
      </c>
      <c r="BK271" s="148">
        <f>SUM(BK272:BK283)</f>
        <v>0</v>
      </c>
    </row>
    <row r="272" spans="1:65" s="2" customFormat="1" ht="24.2" customHeight="1">
      <c r="A272" s="30"/>
      <c r="B272" s="151"/>
      <c r="C272" s="152" t="s">
        <v>811</v>
      </c>
      <c r="D272" s="152" t="s">
        <v>137</v>
      </c>
      <c r="E272" s="153" t="s">
        <v>812</v>
      </c>
      <c r="F272" s="154" t="s">
        <v>813</v>
      </c>
      <c r="G272" s="155" t="s">
        <v>348</v>
      </c>
      <c r="H272" s="156">
        <v>23.1</v>
      </c>
      <c r="I272" s="157"/>
      <c r="J272" s="158">
        <f>ROUND(I272*H272,2)</f>
        <v>0</v>
      </c>
      <c r="K272" s="159"/>
      <c r="L272" s="31"/>
      <c r="M272" s="160" t="s">
        <v>1</v>
      </c>
      <c r="N272" s="161" t="s">
        <v>41</v>
      </c>
      <c r="O272" s="56"/>
      <c r="P272" s="162">
        <f>O272*H272</f>
        <v>0</v>
      </c>
      <c r="Q272" s="162">
        <v>2.7E-4</v>
      </c>
      <c r="R272" s="162">
        <f>Q272*H272</f>
        <v>6.2370000000000004E-3</v>
      </c>
      <c r="S272" s="162">
        <v>0</v>
      </c>
      <c r="T272" s="163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161</v>
      </c>
      <c r="AT272" s="164" t="s">
        <v>137</v>
      </c>
      <c r="AU272" s="164" t="s">
        <v>86</v>
      </c>
      <c r="AY272" s="14" t="s">
        <v>134</v>
      </c>
      <c r="BE272" s="95">
        <f>IF(N272="základní",J272,0)</f>
        <v>0</v>
      </c>
      <c r="BF272" s="95">
        <f>IF(N272="snížená",J272,0)</f>
        <v>0</v>
      </c>
      <c r="BG272" s="95">
        <f>IF(N272="zákl. přenesená",J272,0)</f>
        <v>0</v>
      </c>
      <c r="BH272" s="95">
        <f>IF(N272="sníž. přenesená",J272,0)</f>
        <v>0</v>
      </c>
      <c r="BI272" s="95">
        <f>IF(N272="nulová",J272,0)</f>
        <v>0</v>
      </c>
      <c r="BJ272" s="14" t="s">
        <v>84</v>
      </c>
      <c r="BK272" s="95">
        <f>ROUND(I272*H272,2)</f>
        <v>0</v>
      </c>
      <c r="BL272" s="14" t="s">
        <v>161</v>
      </c>
      <c r="BM272" s="164" t="s">
        <v>814</v>
      </c>
    </row>
    <row r="273" spans="1:65" s="2" customFormat="1" ht="24.2" customHeight="1">
      <c r="A273" s="30"/>
      <c r="B273" s="151"/>
      <c r="C273" s="165" t="s">
        <v>815</v>
      </c>
      <c r="D273" s="165" t="s">
        <v>250</v>
      </c>
      <c r="E273" s="166" t="s">
        <v>816</v>
      </c>
      <c r="F273" s="167" t="s">
        <v>817</v>
      </c>
      <c r="G273" s="168" t="s">
        <v>348</v>
      </c>
      <c r="H273" s="169">
        <v>23.1</v>
      </c>
      <c r="I273" s="170"/>
      <c r="J273" s="171">
        <f>ROUND(I273*H273,2)</f>
        <v>0</v>
      </c>
      <c r="K273" s="172"/>
      <c r="L273" s="173"/>
      <c r="M273" s="174" t="s">
        <v>1</v>
      </c>
      <c r="N273" s="175" t="s">
        <v>41</v>
      </c>
      <c r="O273" s="56"/>
      <c r="P273" s="162">
        <f>O273*H273</f>
        <v>0</v>
      </c>
      <c r="Q273" s="162">
        <v>3.6810000000000002E-2</v>
      </c>
      <c r="R273" s="162">
        <f>Q273*H273</f>
        <v>0.85031100000000015</v>
      </c>
      <c r="S273" s="162">
        <v>0</v>
      </c>
      <c r="T273" s="163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4" t="s">
        <v>253</v>
      </c>
      <c r="AT273" s="164" t="s">
        <v>250</v>
      </c>
      <c r="AU273" s="164" t="s">
        <v>86</v>
      </c>
      <c r="AY273" s="14" t="s">
        <v>134</v>
      </c>
      <c r="BE273" s="95">
        <f>IF(N273="základní",J273,0)</f>
        <v>0</v>
      </c>
      <c r="BF273" s="95">
        <f>IF(N273="snížená",J273,0)</f>
        <v>0</v>
      </c>
      <c r="BG273" s="95">
        <f>IF(N273="zákl. přenesená",J273,0)</f>
        <v>0</v>
      </c>
      <c r="BH273" s="95">
        <f>IF(N273="sníž. přenesená",J273,0)</f>
        <v>0</v>
      </c>
      <c r="BI273" s="95">
        <f>IF(N273="nulová",J273,0)</f>
        <v>0</v>
      </c>
      <c r="BJ273" s="14" t="s">
        <v>84</v>
      </c>
      <c r="BK273" s="95">
        <f>ROUND(I273*H273,2)</f>
        <v>0</v>
      </c>
      <c r="BL273" s="14" t="s">
        <v>161</v>
      </c>
      <c r="BM273" s="164" t="s">
        <v>818</v>
      </c>
    </row>
    <row r="274" spans="1:65" s="2" customFormat="1" ht="24.2" customHeight="1">
      <c r="A274" s="30"/>
      <c r="B274" s="151"/>
      <c r="C274" s="152" t="s">
        <v>819</v>
      </c>
      <c r="D274" s="152" t="s">
        <v>137</v>
      </c>
      <c r="E274" s="153" t="s">
        <v>820</v>
      </c>
      <c r="F274" s="154" t="s">
        <v>821</v>
      </c>
      <c r="G274" s="155" t="s">
        <v>178</v>
      </c>
      <c r="H274" s="156">
        <v>2</v>
      </c>
      <c r="I274" s="157"/>
      <c r="J274" s="158">
        <f>ROUND(I274*H274,2)</f>
        <v>0</v>
      </c>
      <c r="K274" s="159"/>
      <c r="L274" s="31"/>
      <c r="M274" s="160" t="s">
        <v>1</v>
      </c>
      <c r="N274" s="161" t="s">
        <v>41</v>
      </c>
      <c r="O274" s="56"/>
      <c r="P274" s="162">
        <f>O274*H274</f>
        <v>0</v>
      </c>
      <c r="Q274" s="162">
        <v>9.2000000000000003E-4</v>
      </c>
      <c r="R274" s="162">
        <f>Q274*H274</f>
        <v>1.8400000000000001E-3</v>
      </c>
      <c r="S274" s="162">
        <v>0</v>
      </c>
      <c r="T274" s="163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4" t="s">
        <v>161</v>
      </c>
      <c r="AT274" s="164" t="s">
        <v>137</v>
      </c>
      <c r="AU274" s="164" t="s">
        <v>86</v>
      </c>
      <c r="AY274" s="14" t="s">
        <v>134</v>
      </c>
      <c r="BE274" s="95">
        <f>IF(N274="základní",J274,0)</f>
        <v>0</v>
      </c>
      <c r="BF274" s="95">
        <f>IF(N274="snížená",J274,0)</f>
        <v>0</v>
      </c>
      <c r="BG274" s="95">
        <f>IF(N274="zákl. přenesená",J274,0)</f>
        <v>0</v>
      </c>
      <c r="BH274" s="95">
        <f>IF(N274="sníž. přenesená",J274,0)</f>
        <v>0</v>
      </c>
      <c r="BI274" s="95">
        <f>IF(N274="nulová",J274,0)</f>
        <v>0</v>
      </c>
      <c r="BJ274" s="14" t="s">
        <v>84</v>
      </c>
      <c r="BK274" s="95">
        <f>ROUND(I274*H274,2)</f>
        <v>0</v>
      </c>
      <c r="BL274" s="14" t="s">
        <v>161</v>
      </c>
      <c r="BM274" s="164" t="s">
        <v>822</v>
      </c>
    </row>
    <row r="275" spans="1:65" s="2" customFormat="1" ht="24.2" customHeight="1">
      <c r="A275" s="30"/>
      <c r="B275" s="151"/>
      <c r="C275" s="165" t="s">
        <v>823</v>
      </c>
      <c r="D275" s="165" t="s">
        <v>250</v>
      </c>
      <c r="E275" s="166" t="s">
        <v>824</v>
      </c>
      <c r="F275" s="167" t="s">
        <v>825</v>
      </c>
      <c r="G275" s="168" t="s">
        <v>348</v>
      </c>
      <c r="H275" s="169">
        <v>3.2</v>
      </c>
      <c r="I275" s="170"/>
      <c r="J275" s="171">
        <f>ROUND(I275*H275,2)</f>
        <v>0</v>
      </c>
      <c r="K275" s="172"/>
      <c r="L275" s="173"/>
      <c r="M275" s="174" t="s">
        <v>1</v>
      </c>
      <c r="N275" s="175" t="s">
        <v>41</v>
      </c>
      <c r="O275" s="56"/>
      <c r="P275" s="162">
        <f>O275*H275</f>
        <v>0</v>
      </c>
      <c r="Q275" s="162">
        <v>2.5440000000000001E-2</v>
      </c>
      <c r="R275" s="162">
        <f>Q275*H275</f>
        <v>8.1408000000000008E-2</v>
      </c>
      <c r="S275" s="162">
        <v>0</v>
      </c>
      <c r="T275" s="163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64" t="s">
        <v>253</v>
      </c>
      <c r="AT275" s="164" t="s">
        <v>250</v>
      </c>
      <c r="AU275" s="164" t="s">
        <v>86</v>
      </c>
      <c r="AY275" s="14" t="s">
        <v>134</v>
      </c>
      <c r="BE275" s="95">
        <f>IF(N275="základní",J275,0)</f>
        <v>0</v>
      </c>
      <c r="BF275" s="95">
        <f>IF(N275="snížená",J275,0)</f>
        <v>0</v>
      </c>
      <c r="BG275" s="95">
        <f>IF(N275="zákl. přenesená",J275,0)</f>
        <v>0</v>
      </c>
      <c r="BH275" s="95">
        <f>IF(N275="sníž. přenesená",J275,0)</f>
        <v>0</v>
      </c>
      <c r="BI275" s="95">
        <f>IF(N275="nulová",J275,0)</f>
        <v>0</v>
      </c>
      <c r="BJ275" s="14" t="s">
        <v>84</v>
      </c>
      <c r="BK275" s="95">
        <f>ROUND(I275*H275,2)</f>
        <v>0</v>
      </c>
      <c r="BL275" s="14" t="s">
        <v>161</v>
      </c>
      <c r="BM275" s="164" t="s">
        <v>826</v>
      </c>
    </row>
    <row r="276" spans="1:65" s="2" customFormat="1" ht="19.5">
      <c r="A276" s="30"/>
      <c r="B276" s="31"/>
      <c r="C276" s="30"/>
      <c r="D276" s="176" t="s">
        <v>263</v>
      </c>
      <c r="E276" s="30"/>
      <c r="F276" s="177" t="s">
        <v>827</v>
      </c>
      <c r="G276" s="30"/>
      <c r="H276" s="30"/>
      <c r="I276" s="178"/>
      <c r="J276" s="30"/>
      <c r="K276" s="30"/>
      <c r="L276" s="31"/>
      <c r="M276" s="179"/>
      <c r="N276" s="180"/>
      <c r="O276" s="56"/>
      <c r="P276" s="56"/>
      <c r="Q276" s="56"/>
      <c r="R276" s="56"/>
      <c r="S276" s="56"/>
      <c r="T276" s="57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T276" s="14" t="s">
        <v>263</v>
      </c>
      <c r="AU276" s="14" t="s">
        <v>86</v>
      </c>
    </row>
    <row r="277" spans="1:65" s="2" customFormat="1" ht="24.2" customHeight="1">
      <c r="A277" s="30"/>
      <c r="B277" s="151"/>
      <c r="C277" s="152" t="s">
        <v>828</v>
      </c>
      <c r="D277" s="152" t="s">
        <v>137</v>
      </c>
      <c r="E277" s="153" t="s">
        <v>829</v>
      </c>
      <c r="F277" s="154" t="s">
        <v>830</v>
      </c>
      <c r="G277" s="155" t="s">
        <v>178</v>
      </c>
      <c r="H277" s="156">
        <v>1</v>
      </c>
      <c r="I277" s="157"/>
      <c r="J277" s="158">
        <f>ROUND(I277*H277,2)</f>
        <v>0</v>
      </c>
      <c r="K277" s="159"/>
      <c r="L277" s="31"/>
      <c r="M277" s="160" t="s">
        <v>1</v>
      </c>
      <c r="N277" s="161" t="s">
        <v>41</v>
      </c>
      <c r="O277" s="56"/>
      <c r="P277" s="162">
        <f>O277*H277</f>
        <v>0</v>
      </c>
      <c r="Q277" s="162">
        <v>8.8000000000000003E-4</v>
      </c>
      <c r="R277" s="162">
        <f>Q277*H277</f>
        <v>8.8000000000000003E-4</v>
      </c>
      <c r="S277" s="162">
        <v>0</v>
      </c>
      <c r="T277" s="163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4" t="s">
        <v>161</v>
      </c>
      <c r="AT277" s="164" t="s">
        <v>137</v>
      </c>
      <c r="AU277" s="164" t="s">
        <v>86</v>
      </c>
      <c r="AY277" s="14" t="s">
        <v>134</v>
      </c>
      <c r="BE277" s="95">
        <f>IF(N277="základní",J277,0)</f>
        <v>0</v>
      </c>
      <c r="BF277" s="95">
        <f>IF(N277="snížená",J277,0)</f>
        <v>0</v>
      </c>
      <c r="BG277" s="95">
        <f>IF(N277="zákl. přenesená",J277,0)</f>
        <v>0</v>
      </c>
      <c r="BH277" s="95">
        <f>IF(N277="sníž. přenesená",J277,0)</f>
        <v>0</v>
      </c>
      <c r="BI277" s="95">
        <f>IF(N277="nulová",J277,0)</f>
        <v>0</v>
      </c>
      <c r="BJ277" s="14" t="s">
        <v>84</v>
      </c>
      <c r="BK277" s="95">
        <f>ROUND(I277*H277,2)</f>
        <v>0</v>
      </c>
      <c r="BL277" s="14" t="s">
        <v>161</v>
      </c>
      <c r="BM277" s="164" t="s">
        <v>831</v>
      </c>
    </row>
    <row r="278" spans="1:65" s="2" customFormat="1" ht="24.2" customHeight="1">
      <c r="A278" s="30"/>
      <c r="B278" s="151"/>
      <c r="C278" s="165" t="s">
        <v>832</v>
      </c>
      <c r="D278" s="165" t="s">
        <v>250</v>
      </c>
      <c r="E278" s="166" t="s">
        <v>833</v>
      </c>
      <c r="F278" s="167" t="s">
        <v>834</v>
      </c>
      <c r="G278" s="168" t="s">
        <v>348</v>
      </c>
      <c r="H278" s="169">
        <v>2.7</v>
      </c>
      <c r="I278" s="170"/>
      <c r="J278" s="171">
        <f>ROUND(I278*H278,2)</f>
        <v>0</v>
      </c>
      <c r="K278" s="172"/>
      <c r="L278" s="173"/>
      <c r="M278" s="174" t="s">
        <v>1</v>
      </c>
      <c r="N278" s="175" t="s">
        <v>41</v>
      </c>
      <c r="O278" s="56"/>
      <c r="P278" s="162">
        <f>O278*H278</f>
        <v>0</v>
      </c>
      <c r="Q278" s="162">
        <v>2.5440000000000001E-2</v>
      </c>
      <c r="R278" s="162">
        <f>Q278*H278</f>
        <v>6.8688000000000013E-2</v>
      </c>
      <c r="S278" s="162">
        <v>0</v>
      </c>
      <c r="T278" s="163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4" t="s">
        <v>253</v>
      </c>
      <c r="AT278" s="164" t="s">
        <v>250</v>
      </c>
      <c r="AU278" s="164" t="s">
        <v>86</v>
      </c>
      <c r="AY278" s="14" t="s">
        <v>134</v>
      </c>
      <c r="BE278" s="95">
        <f>IF(N278="základní",J278,0)</f>
        <v>0</v>
      </c>
      <c r="BF278" s="95">
        <f>IF(N278="snížená",J278,0)</f>
        <v>0</v>
      </c>
      <c r="BG278" s="95">
        <f>IF(N278="zákl. přenesená",J278,0)</f>
        <v>0</v>
      </c>
      <c r="BH278" s="95">
        <f>IF(N278="sníž. přenesená",J278,0)</f>
        <v>0</v>
      </c>
      <c r="BI278" s="95">
        <f>IF(N278="nulová",J278,0)</f>
        <v>0</v>
      </c>
      <c r="BJ278" s="14" t="s">
        <v>84</v>
      </c>
      <c r="BK278" s="95">
        <f>ROUND(I278*H278,2)</f>
        <v>0</v>
      </c>
      <c r="BL278" s="14" t="s">
        <v>161</v>
      </c>
      <c r="BM278" s="164" t="s">
        <v>835</v>
      </c>
    </row>
    <row r="279" spans="1:65" s="2" customFormat="1" ht="19.5">
      <c r="A279" s="30"/>
      <c r="B279" s="31"/>
      <c r="C279" s="30"/>
      <c r="D279" s="176" t="s">
        <v>263</v>
      </c>
      <c r="E279" s="30"/>
      <c r="F279" s="177" t="s">
        <v>827</v>
      </c>
      <c r="G279" s="30"/>
      <c r="H279" s="30"/>
      <c r="I279" s="178"/>
      <c r="J279" s="30"/>
      <c r="K279" s="30"/>
      <c r="L279" s="31"/>
      <c r="M279" s="179"/>
      <c r="N279" s="180"/>
      <c r="O279" s="56"/>
      <c r="P279" s="56"/>
      <c r="Q279" s="56"/>
      <c r="R279" s="56"/>
      <c r="S279" s="56"/>
      <c r="T279" s="5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T279" s="14" t="s">
        <v>263</v>
      </c>
      <c r="AU279" s="14" t="s">
        <v>86</v>
      </c>
    </row>
    <row r="280" spans="1:65" s="2" customFormat="1" ht="24.2" customHeight="1">
      <c r="A280" s="30"/>
      <c r="B280" s="151"/>
      <c r="C280" s="152" t="s">
        <v>836</v>
      </c>
      <c r="D280" s="152" t="s">
        <v>137</v>
      </c>
      <c r="E280" s="153" t="s">
        <v>837</v>
      </c>
      <c r="F280" s="154" t="s">
        <v>838</v>
      </c>
      <c r="G280" s="155" t="s">
        <v>160</v>
      </c>
      <c r="H280" s="156">
        <v>29</v>
      </c>
      <c r="I280" s="157"/>
      <c r="J280" s="158">
        <f>ROUND(I280*H280,2)</f>
        <v>0</v>
      </c>
      <c r="K280" s="159"/>
      <c r="L280" s="31"/>
      <c r="M280" s="160" t="s">
        <v>1</v>
      </c>
      <c r="N280" s="161" t="s">
        <v>41</v>
      </c>
      <c r="O280" s="56"/>
      <c r="P280" s="162">
        <f>O280*H280</f>
        <v>0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161</v>
      </c>
      <c r="AT280" s="164" t="s">
        <v>137</v>
      </c>
      <c r="AU280" s="164" t="s">
        <v>86</v>
      </c>
      <c r="AY280" s="14" t="s">
        <v>134</v>
      </c>
      <c r="BE280" s="95">
        <f>IF(N280="základní",J280,0)</f>
        <v>0</v>
      </c>
      <c r="BF280" s="95">
        <f>IF(N280="snížená",J280,0)</f>
        <v>0</v>
      </c>
      <c r="BG280" s="95">
        <f>IF(N280="zákl. přenesená",J280,0)</f>
        <v>0</v>
      </c>
      <c r="BH280" s="95">
        <f>IF(N280="sníž. přenesená",J280,0)</f>
        <v>0</v>
      </c>
      <c r="BI280" s="95">
        <f>IF(N280="nulová",J280,0)</f>
        <v>0</v>
      </c>
      <c r="BJ280" s="14" t="s">
        <v>84</v>
      </c>
      <c r="BK280" s="95">
        <f>ROUND(I280*H280,2)</f>
        <v>0</v>
      </c>
      <c r="BL280" s="14" t="s">
        <v>161</v>
      </c>
      <c r="BM280" s="164" t="s">
        <v>839</v>
      </c>
    </row>
    <row r="281" spans="1:65" s="2" customFormat="1" ht="16.5" customHeight="1">
      <c r="A281" s="30"/>
      <c r="B281" s="151"/>
      <c r="C281" s="165" t="s">
        <v>840</v>
      </c>
      <c r="D281" s="165" t="s">
        <v>250</v>
      </c>
      <c r="E281" s="166" t="s">
        <v>841</v>
      </c>
      <c r="F281" s="167" t="s">
        <v>842</v>
      </c>
      <c r="G281" s="168" t="s">
        <v>160</v>
      </c>
      <c r="H281" s="169">
        <v>29</v>
      </c>
      <c r="I281" s="170"/>
      <c r="J281" s="171">
        <f>ROUND(I281*H281,2)</f>
        <v>0</v>
      </c>
      <c r="K281" s="172"/>
      <c r="L281" s="173"/>
      <c r="M281" s="174" t="s">
        <v>1</v>
      </c>
      <c r="N281" s="175" t="s">
        <v>41</v>
      </c>
      <c r="O281" s="56"/>
      <c r="P281" s="162">
        <f>O281*H281</f>
        <v>0</v>
      </c>
      <c r="Q281" s="162">
        <v>5.0000000000000001E-3</v>
      </c>
      <c r="R281" s="162">
        <f>Q281*H281</f>
        <v>0.14499999999999999</v>
      </c>
      <c r="S281" s="162">
        <v>0</v>
      </c>
      <c r="T281" s="163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4" t="s">
        <v>253</v>
      </c>
      <c r="AT281" s="164" t="s">
        <v>250</v>
      </c>
      <c r="AU281" s="164" t="s">
        <v>86</v>
      </c>
      <c r="AY281" s="14" t="s">
        <v>134</v>
      </c>
      <c r="BE281" s="95">
        <f>IF(N281="základní",J281,0)</f>
        <v>0</v>
      </c>
      <c r="BF281" s="95">
        <f>IF(N281="snížená",J281,0)</f>
        <v>0</v>
      </c>
      <c r="BG281" s="95">
        <f>IF(N281="zákl. přenesená",J281,0)</f>
        <v>0</v>
      </c>
      <c r="BH281" s="95">
        <f>IF(N281="sníž. přenesená",J281,0)</f>
        <v>0</v>
      </c>
      <c r="BI281" s="95">
        <f>IF(N281="nulová",J281,0)</f>
        <v>0</v>
      </c>
      <c r="BJ281" s="14" t="s">
        <v>84</v>
      </c>
      <c r="BK281" s="95">
        <f>ROUND(I281*H281,2)</f>
        <v>0</v>
      </c>
      <c r="BL281" s="14" t="s">
        <v>161</v>
      </c>
      <c r="BM281" s="164" t="s">
        <v>843</v>
      </c>
    </row>
    <row r="282" spans="1:65" s="2" customFormat="1" ht="24.2" customHeight="1">
      <c r="A282" s="30"/>
      <c r="B282" s="151"/>
      <c r="C282" s="165" t="s">
        <v>844</v>
      </c>
      <c r="D282" s="165" t="s">
        <v>250</v>
      </c>
      <c r="E282" s="166" t="s">
        <v>845</v>
      </c>
      <c r="F282" s="167" t="s">
        <v>846</v>
      </c>
      <c r="G282" s="168" t="s">
        <v>178</v>
      </c>
      <c r="H282" s="169">
        <v>20</v>
      </c>
      <c r="I282" s="170"/>
      <c r="J282" s="171">
        <f>ROUND(I282*H282,2)</f>
        <v>0</v>
      </c>
      <c r="K282" s="172"/>
      <c r="L282" s="173"/>
      <c r="M282" s="174" t="s">
        <v>1</v>
      </c>
      <c r="N282" s="175" t="s">
        <v>41</v>
      </c>
      <c r="O282" s="56"/>
      <c r="P282" s="162">
        <f>O282*H282</f>
        <v>0</v>
      </c>
      <c r="Q282" s="162">
        <v>6.0000000000000002E-5</v>
      </c>
      <c r="R282" s="162">
        <f>Q282*H282</f>
        <v>1.2000000000000001E-3</v>
      </c>
      <c r="S282" s="162">
        <v>0</v>
      </c>
      <c r="T282" s="163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4" t="s">
        <v>253</v>
      </c>
      <c r="AT282" s="164" t="s">
        <v>250</v>
      </c>
      <c r="AU282" s="164" t="s">
        <v>86</v>
      </c>
      <c r="AY282" s="14" t="s">
        <v>134</v>
      </c>
      <c r="BE282" s="95">
        <f>IF(N282="základní",J282,0)</f>
        <v>0</v>
      </c>
      <c r="BF282" s="95">
        <f>IF(N282="snížená",J282,0)</f>
        <v>0</v>
      </c>
      <c r="BG282" s="95">
        <f>IF(N282="zákl. přenesená",J282,0)</f>
        <v>0</v>
      </c>
      <c r="BH282" s="95">
        <f>IF(N282="sníž. přenesená",J282,0)</f>
        <v>0</v>
      </c>
      <c r="BI282" s="95">
        <f>IF(N282="nulová",J282,0)</f>
        <v>0</v>
      </c>
      <c r="BJ282" s="14" t="s">
        <v>84</v>
      </c>
      <c r="BK282" s="95">
        <f>ROUND(I282*H282,2)</f>
        <v>0</v>
      </c>
      <c r="BL282" s="14" t="s">
        <v>161</v>
      </c>
      <c r="BM282" s="164" t="s">
        <v>847</v>
      </c>
    </row>
    <row r="283" spans="1:65" s="2" customFormat="1" ht="24.2" customHeight="1">
      <c r="A283" s="30"/>
      <c r="B283" s="151"/>
      <c r="C283" s="152" t="s">
        <v>848</v>
      </c>
      <c r="D283" s="152" t="s">
        <v>137</v>
      </c>
      <c r="E283" s="153" t="s">
        <v>849</v>
      </c>
      <c r="F283" s="154" t="s">
        <v>850</v>
      </c>
      <c r="G283" s="155" t="s">
        <v>140</v>
      </c>
      <c r="H283" s="156">
        <v>1.1559999999999999</v>
      </c>
      <c r="I283" s="157"/>
      <c r="J283" s="158">
        <f>ROUND(I283*H283,2)</f>
        <v>0</v>
      </c>
      <c r="K283" s="159"/>
      <c r="L283" s="31"/>
      <c r="M283" s="160" t="s">
        <v>1</v>
      </c>
      <c r="N283" s="161" t="s">
        <v>41</v>
      </c>
      <c r="O283" s="56"/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161</v>
      </c>
      <c r="AT283" s="164" t="s">
        <v>137</v>
      </c>
      <c r="AU283" s="164" t="s">
        <v>86</v>
      </c>
      <c r="AY283" s="14" t="s">
        <v>134</v>
      </c>
      <c r="BE283" s="95">
        <f>IF(N283="základní",J283,0)</f>
        <v>0</v>
      </c>
      <c r="BF283" s="95">
        <f>IF(N283="snížená",J283,0)</f>
        <v>0</v>
      </c>
      <c r="BG283" s="95">
        <f>IF(N283="zákl. přenesená",J283,0)</f>
        <v>0</v>
      </c>
      <c r="BH283" s="95">
        <f>IF(N283="sníž. přenesená",J283,0)</f>
        <v>0</v>
      </c>
      <c r="BI283" s="95">
        <f>IF(N283="nulová",J283,0)</f>
        <v>0</v>
      </c>
      <c r="BJ283" s="14" t="s">
        <v>84</v>
      </c>
      <c r="BK283" s="95">
        <f>ROUND(I283*H283,2)</f>
        <v>0</v>
      </c>
      <c r="BL283" s="14" t="s">
        <v>161</v>
      </c>
      <c r="BM283" s="164" t="s">
        <v>851</v>
      </c>
    </row>
    <row r="284" spans="1:65" s="12" customFormat="1" ht="22.9" customHeight="1">
      <c r="B284" s="138"/>
      <c r="D284" s="139" t="s">
        <v>75</v>
      </c>
      <c r="E284" s="149" t="s">
        <v>852</v>
      </c>
      <c r="F284" s="149" t="s">
        <v>853</v>
      </c>
      <c r="I284" s="141"/>
      <c r="J284" s="150">
        <f>BK284</f>
        <v>0</v>
      </c>
      <c r="L284" s="138"/>
      <c r="M284" s="143"/>
      <c r="N284" s="144"/>
      <c r="O284" s="144"/>
      <c r="P284" s="145">
        <f>SUM(P285:P296)</f>
        <v>0</v>
      </c>
      <c r="Q284" s="144"/>
      <c r="R284" s="145">
        <f>SUM(R285:R296)</f>
        <v>0.94179000000000013</v>
      </c>
      <c r="S284" s="144"/>
      <c r="T284" s="146">
        <f>SUM(T285:T296)</f>
        <v>1.36</v>
      </c>
      <c r="AR284" s="139" t="s">
        <v>86</v>
      </c>
      <c r="AT284" s="147" t="s">
        <v>75</v>
      </c>
      <c r="AU284" s="147" t="s">
        <v>84</v>
      </c>
      <c r="AY284" s="139" t="s">
        <v>134</v>
      </c>
      <c r="BK284" s="148">
        <f>SUM(BK285:BK296)</f>
        <v>0</v>
      </c>
    </row>
    <row r="285" spans="1:65" s="2" customFormat="1" ht="16.5" customHeight="1">
      <c r="A285" s="30"/>
      <c r="B285" s="151"/>
      <c r="C285" s="152" t="s">
        <v>854</v>
      </c>
      <c r="D285" s="152" t="s">
        <v>137</v>
      </c>
      <c r="E285" s="153" t="s">
        <v>855</v>
      </c>
      <c r="F285" s="154" t="s">
        <v>856</v>
      </c>
      <c r="G285" s="155" t="s">
        <v>348</v>
      </c>
      <c r="H285" s="156">
        <v>55.5</v>
      </c>
      <c r="I285" s="157"/>
      <c r="J285" s="158">
        <f t="shared" ref="J285:J296" si="70">ROUND(I285*H285,2)</f>
        <v>0</v>
      </c>
      <c r="K285" s="159"/>
      <c r="L285" s="31"/>
      <c r="M285" s="160" t="s">
        <v>1</v>
      </c>
      <c r="N285" s="161" t="s">
        <v>41</v>
      </c>
      <c r="O285" s="56"/>
      <c r="P285" s="162">
        <f t="shared" ref="P285:P296" si="71">O285*H285</f>
        <v>0</v>
      </c>
      <c r="Q285" s="162">
        <v>0</v>
      </c>
      <c r="R285" s="162">
        <f t="shared" ref="R285:R296" si="72">Q285*H285</f>
        <v>0</v>
      </c>
      <c r="S285" s="162">
        <v>0.02</v>
      </c>
      <c r="T285" s="163">
        <f t="shared" ref="T285:T296" si="73">S285*H285</f>
        <v>1.1100000000000001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64" t="s">
        <v>161</v>
      </c>
      <c r="AT285" s="164" t="s">
        <v>137</v>
      </c>
      <c r="AU285" s="164" t="s">
        <v>86</v>
      </c>
      <c r="AY285" s="14" t="s">
        <v>134</v>
      </c>
      <c r="BE285" s="95">
        <f t="shared" ref="BE285:BE296" si="74">IF(N285="základní",J285,0)</f>
        <v>0</v>
      </c>
      <c r="BF285" s="95">
        <f t="shared" ref="BF285:BF296" si="75">IF(N285="snížená",J285,0)</f>
        <v>0</v>
      </c>
      <c r="BG285" s="95">
        <f t="shared" ref="BG285:BG296" si="76">IF(N285="zákl. přenesená",J285,0)</f>
        <v>0</v>
      </c>
      <c r="BH285" s="95">
        <f t="shared" ref="BH285:BH296" si="77">IF(N285="sníž. přenesená",J285,0)</f>
        <v>0</v>
      </c>
      <c r="BI285" s="95">
        <f t="shared" ref="BI285:BI296" si="78">IF(N285="nulová",J285,0)</f>
        <v>0</v>
      </c>
      <c r="BJ285" s="14" t="s">
        <v>84</v>
      </c>
      <c r="BK285" s="95">
        <f t="shared" ref="BK285:BK296" si="79">ROUND(I285*H285,2)</f>
        <v>0</v>
      </c>
      <c r="BL285" s="14" t="s">
        <v>161</v>
      </c>
      <c r="BM285" s="164" t="s">
        <v>857</v>
      </c>
    </row>
    <row r="286" spans="1:65" s="2" customFormat="1" ht="16.5" customHeight="1">
      <c r="A286" s="30"/>
      <c r="B286" s="151"/>
      <c r="C286" s="152" t="s">
        <v>858</v>
      </c>
      <c r="D286" s="152" t="s">
        <v>137</v>
      </c>
      <c r="E286" s="153" t="s">
        <v>859</v>
      </c>
      <c r="F286" s="154" t="s">
        <v>860</v>
      </c>
      <c r="G286" s="155" t="s">
        <v>348</v>
      </c>
      <c r="H286" s="156">
        <v>55.5</v>
      </c>
      <c r="I286" s="157"/>
      <c r="J286" s="158">
        <f t="shared" si="70"/>
        <v>0</v>
      </c>
      <c r="K286" s="159"/>
      <c r="L286" s="31"/>
      <c r="M286" s="160" t="s">
        <v>1</v>
      </c>
      <c r="N286" s="161" t="s">
        <v>41</v>
      </c>
      <c r="O286" s="56"/>
      <c r="P286" s="162">
        <f t="shared" si="71"/>
        <v>0</v>
      </c>
      <c r="Q286" s="162">
        <v>2.0000000000000002E-5</v>
      </c>
      <c r="R286" s="162">
        <f t="shared" si="72"/>
        <v>1.1100000000000001E-3</v>
      </c>
      <c r="S286" s="162">
        <v>0</v>
      </c>
      <c r="T286" s="163">
        <f t="shared" si="7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161</v>
      </c>
      <c r="AT286" s="164" t="s">
        <v>137</v>
      </c>
      <c r="AU286" s="164" t="s">
        <v>86</v>
      </c>
      <c r="AY286" s="14" t="s">
        <v>134</v>
      </c>
      <c r="BE286" s="95">
        <f t="shared" si="74"/>
        <v>0</v>
      </c>
      <c r="BF286" s="95">
        <f t="shared" si="75"/>
        <v>0</v>
      </c>
      <c r="BG286" s="95">
        <f t="shared" si="76"/>
        <v>0</v>
      </c>
      <c r="BH286" s="95">
        <f t="shared" si="77"/>
        <v>0</v>
      </c>
      <c r="BI286" s="95">
        <f t="shared" si="78"/>
        <v>0</v>
      </c>
      <c r="BJ286" s="14" t="s">
        <v>84</v>
      </c>
      <c r="BK286" s="95">
        <f t="shared" si="79"/>
        <v>0</v>
      </c>
      <c r="BL286" s="14" t="s">
        <v>161</v>
      </c>
      <c r="BM286" s="164" t="s">
        <v>861</v>
      </c>
    </row>
    <row r="287" spans="1:65" s="2" customFormat="1" ht="16.5" customHeight="1">
      <c r="A287" s="30"/>
      <c r="B287" s="151"/>
      <c r="C287" s="165" t="s">
        <v>862</v>
      </c>
      <c r="D287" s="165" t="s">
        <v>250</v>
      </c>
      <c r="E287" s="166" t="s">
        <v>863</v>
      </c>
      <c r="F287" s="167" t="s">
        <v>864</v>
      </c>
      <c r="G287" s="168" t="s">
        <v>348</v>
      </c>
      <c r="H287" s="169">
        <v>55.5</v>
      </c>
      <c r="I287" s="170"/>
      <c r="J287" s="171">
        <f t="shared" si="70"/>
        <v>0</v>
      </c>
      <c r="K287" s="172"/>
      <c r="L287" s="173"/>
      <c r="M287" s="174" t="s">
        <v>1</v>
      </c>
      <c r="N287" s="175" t="s">
        <v>41</v>
      </c>
      <c r="O287" s="56"/>
      <c r="P287" s="162">
        <f t="shared" si="71"/>
        <v>0</v>
      </c>
      <c r="Q287" s="162">
        <v>0.01</v>
      </c>
      <c r="R287" s="162">
        <f t="shared" si="72"/>
        <v>0.55500000000000005</v>
      </c>
      <c r="S287" s="162">
        <v>0</v>
      </c>
      <c r="T287" s="163">
        <f t="shared" si="7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253</v>
      </c>
      <c r="AT287" s="164" t="s">
        <v>250</v>
      </c>
      <c r="AU287" s="164" t="s">
        <v>86</v>
      </c>
      <c r="AY287" s="14" t="s">
        <v>134</v>
      </c>
      <c r="BE287" s="95">
        <f t="shared" si="74"/>
        <v>0</v>
      </c>
      <c r="BF287" s="95">
        <f t="shared" si="75"/>
        <v>0</v>
      </c>
      <c r="BG287" s="95">
        <f t="shared" si="76"/>
        <v>0</v>
      </c>
      <c r="BH287" s="95">
        <f t="shared" si="77"/>
        <v>0</v>
      </c>
      <c r="BI287" s="95">
        <f t="shared" si="78"/>
        <v>0</v>
      </c>
      <c r="BJ287" s="14" t="s">
        <v>84</v>
      </c>
      <c r="BK287" s="95">
        <f t="shared" si="79"/>
        <v>0</v>
      </c>
      <c r="BL287" s="14" t="s">
        <v>161</v>
      </c>
      <c r="BM287" s="164" t="s">
        <v>865</v>
      </c>
    </row>
    <row r="288" spans="1:65" s="2" customFormat="1" ht="24.2" customHeight="1">
      <c r="A288" s="30"/>
      <c r="B288" s="151"/>
      <c r="C288" s="152" t="s">
        <v>866</v>
      </c>
      <c r="D288" s="152" t="s">
        <v>137</v>
      </c>
      <c r="E288" s="153" t="s">
        <v>867</v>
      </c>
      <c r="F288" s="154" t="s">
        <v>868</v>
      </c>
      <c r="G288" s="155" t="s">
        <v>160</v>
      </c>
      <c r="H288" s="156">
        <v>5</v>
      </c>
      <c r="I288" s="157"/>
      <c r="J288" s="158">
        <f t="shared" si="70"/>
        <v>0</v>
      </c>
      <c r="K288" s="159"/>
      <c r="L288" s="31"/>
      <c r="M288" s="160" t="s">
        <v>1</v>
      </c>
      <c r="N288" s="161" t="s">
        <v>41</v>
      </c>
      <c r="O288" s="56"/>
      <c r="P288" s="162">
        <f t="shared" si="71"/>
        <v>0</v>
      </c>
      <c r="Q288" s="162">
        <v>0</v>
      </c>
      <c r="R288" s="162">
        <f t="shared" si="72"/>
        <v>0</v>
      </c>
      <c r="S288" s="162">
        <v>0</v>
      </c>
      <c r="T288" s="163">
        <f t="shared" si="7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161</v>
      </c>
      <c r="AT288" s="164" t="s">
        <v>137</v>
      </c>
      <c r="AU288" s="164" t="s">
        <v>86</v>
      </c>
      <c r="AY288" s="14" t="s">
        <v>134</v>
      </c>
      <c r="BE288" s="95">
        <f t="shared" si="74"/>
        <v>0</v>
      </c>
      <c r="BF288" s="95">
        <f t="shared" si="75"/>
        <v>0</v>
      </c>
      <c r="BG288" s="95">
        <f t="shared" si="76"/>
        <v>0</v>
      </c>
      <c r="BH288" s="95">
        <f t="shared" si="77"/>
        <v>0</v>
      </c>
      <c r="BI288" s="95">
        <f t="shared" si="78"/>
        <v>0</v>
      </c>
      <c r="BJ288" s="14" t="s">
        <v>84</v>
      </c>
      <c r="BK288" s="95">
        <f t="shared" si="79"/>
        <v>0</v>
      </c>
      <c r="BL288" s="14" t="s">
        <v>161</v>
      </c>
      <c r="BM288" s="164" t="s">
        <v>869</v>
      </c>
    </row>
    <row r="289" spans="1:65" s="2" customFormat="1" ht="37.9" customHeight="1">
      <c r="A289" s="30"/>
      <c r="B289" s="151"/>
      <c r="C289" s="165" t="s">
        <v>870</v>
      </c>
      <c r="D289" s="165" t="s">
        <v>250</v>
      </c>
      <c r="E289" s="166" t="s">
        <v>871</v>
      </c>
      <c r="F289" s="167" t="s">
        <v>872</v>
      </c>
      <c r="G289" s="168" t="s">
        <v>160</v>
      </c>
      <c r="H289" s="169">
        <v>5</v>
      </c>
      <c r="I289" s="170"/>
      <c r="J289" s="171">
        <f t="shared" si="70"/>
        <v>0</v>
      </c>
      <c r="K289" s="172"/>
      <c r="L289" s="173"/>
      <c r="M289" s="174" t="s">
        <v>1</v>
      </c>
      <c r="N289" s="175" t="s">
        <v>41</v>
      </c>
      <c r="O289" s="56"/>
      <c r="P289" s="162">
        <f t="shared" si="71"/>
        <v>0</v>
      </c>
      <c r="Q289" s="162">
        <v>5.3100000000000001E-2</v>
      </c>
      <c r="R289" s="162">
        <f t="shared" si="72"/>
        <v>0.26550000000000001</v>
      </c>
      <c r="S289" s="162">
        <v>0</v>
      </c>
      <c r="T289" s="163">
        <f t="shared" si="7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253</v>
      </c>
      <c r="AT289" s="164" t="s">
        <v>250</v>
      </c>
      <c r="AU289" s="164" t="s">
        <v>86</v>
      </c>
      <c r="AY289" s="14" t="s">
        <v>134</v>
      </c>
      <c r="BE289" s="95">
        <f t="shared" si="74"/>
        <v>0</v>
      </c>
      <c r="BF289" s="95">
        <f t="shared" si="75"/>
        <v>0</v>
      </c>
      <c r="BG289" s="95">
        <f t="shared" si="76"/>
        <v>0</v>
      </c>
      <c r="BH289" s="95">
        <f t="shared" si="77"/>
        <v>0</v>
      </c>
      <c r="BI289" s="95">
        <f t="shared" si="78"/>
        <v>0</v>
      </c>
      <c r="BJ289" s="14" t="s">
        <v>84</v>
      </c>
      <c r="BK289" s="95">
        <f t="shared" si="79"/>
        <v>0</v>
      </c>
      <c r="BL289" s="14" t="s">
        <v>161</v>
      </c>
      <c r="BM289" s="164" t="s">
        <v>873</v>
      </c>
    </row>
    <row r="290" spans="1:65" s="2" customFormat="1" ht="24.2" customHeight="1">
      <c r="A290" s="30"/>
      <c r="B290" s="151"/>
      <c r="C290" s="152" t="s">
        <v>874</v>
      </c>
      <c r="D290" s="152" t="s">
        <v>137</v>
      </c>
      <c r="E290" s="153" t="s">
        <v>875</v>
      </c>
      <c r="F290" s="154" t="s">
        <v>876</v>
      </c>
      <c r="G290" s="155" t="s">
        <v>160</v>
      </c>
      <c r="H290" s="156">
        <v>5</v>
      </c>
      <c r="I290" s="157"/>
      <c r="J290" s="158">
        <f t="shared" si="70"/>
        <v>0</v>
      </c>
      <c r="K290" s="159"/>
      <c r="L290" s="31"/>
      <c r="M290" s="160" t="s">
        <v>1</v>
      </c>
      <c r="N290" s="161" t="s">
        <v>41</v>
      </c>
      <c r="O290" s="56"/>
      <c r="P290" s="162">
        <f t="shared" si="71"/>
        <v>0</v>
      </c>
      <c r="Q290" s="162">
        <v>0</v>
      </c>
      <c r="R290" s="162">
        <f t="shared" si="72"/>
        <v>0</v>
      </c>
      <c r="S290" s="162">
        <v>0.05</v>
      </c>
      <c r="T290" s="163">
        <f t="shared" si="73"/>
        <v>0.25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161</v>
      </c>
      <c r="AT290" s="164" t="s">
        <v>137</v>
      </c>
      <c r="AU290" s="164" t="s">
        <v>86</v>
      </c>
      <c r="AY290" s="14" t="s">
        <v>134</v>
      </c>
      <c r="BE290" s="95">
        <f t="shared" si="74"/>
        <v>0</v>
      </c>
      <c r="BF290" s="95">
        <f t="shared" si="75"/>
        <v>0</v>
      </c>
      <c r="BG290" s="95">
        <f t="shared" si="76"/>
        <v>0</v>
      </c>
      <c r="BH290" s="95">
        <f t="shared" si="77"/>
        <v>0</v>
      </c>
      <c r="BI290" s="95">
        <f t="shared" si="78"/>
        <v>0</v>
      </c>
      <c r="BJ290" s="14" t="s">
        <v>84</v>
      </c>
      <c r="BK290" s="95">
        <f t="shared" si="79"/>
        <v>0</v>
      </c>
      <c r="BL290" s="14" t="s">
        <v>161</v>
      </c>
      <c r="BM290" s="164" t="s">
        <v>877</v>
      </c>
    </row>
    <row r="291" spans="1:65" s="2" customFormat="1" ht="24.2" customHeight="1">
      <c r="A291" s="30"/>
      <c r="B291" s="151"/>
      <c r="C291" s="152" t="s">
        <v>878</v>
      </c>
      <c r="D291" s="152" t="s">
        <v>137</v>
      </c>
      <c r="E291" s="153" t="s">
        <v>879</v>
      </c>
      <c r="F291" s="154" t="s">
        <v>880</v>
      </c>
      <c r="G291" s="155" t="s">
        <v>178</v>
      </c>
      <c r="H291" s="156">
        <v>2</v>
      </c>
      <c r="I291" s="157"/>
      <c r="J291" s="158">
        <f t="shared" si="70"/>
        <v>0</v>
      </c>
      <c r="K291" s="159"/>
      <c r="L291" s="31"/>
      <c r="M291" s="160" t="s">
        <v>1</v>
      </c>
      <c r="N291" s="161" t="s">
        <v>41</v>
      </c>
      <c r="O291" s="56"/>
      <c r="P291" s="162">
        <f t="shared" si="71"/>
        <v>0</v>
      </c>
      <c r="Q291" s="162">
        <v>4.0000000000000003E-5</v>
      </c>
      <c r="R291" s="162">
        <f t="shared" si="72"/>
        <v>8.0000000000000007E-5</v>
      </c>
      <c r="S291" s="162">
        <v>0</v>
      </c>
      <c r="T291" s="163">
        <f t="shared" si="7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161</v>
      </c>
      <c r="AT291" s="164" t="s">
        <v>137</v>
      </c>
      <c r="AU291" s="164" t="s">
        <v>86</v>
      </c>
      <c r="AY291" s="14" t="s">
        <v>134</v>
      </c>
      <c r="BE291" s="95">
        <f t="shared" si="74"/>
        <v>0</v>
      </c>
      <c r="BF291" s="95">
        <f t="shared" si="75"/>
        <v>0</v>
      </c>
      <c r="BG291" s="95">
        <f t="shared" si="76"/>
        <v>0</v>
      </c>
      <c r="BH291" s="95">
        <f t="shared" si="77"/>
        <v>0</v>
      </c>
      <c r="BI291" s="95">
        <f t="shared" si="78"/>
        <v>0</v>
      </c>
      <c r="BJ291" s="14" t="s">
        <v>84</v>
      </c>
      <c r="BK291" s="95">
        <f t="shared" si="79"/>
        <v>0</v>
      </c>
      <c r="BL291" s="14" t="s">
        <v>161</v>
      </c>
      <c r="BM291" s="164" t="s">
        <v>881</v>
      </c>
    </row>
    <row r="292" spans="1:65" s="2" customFormat="1" ht="33" customHeight="1">
      <c r="A292" s="30"/>
      <c r="B292" s="151"/>
      <c r="C292" s="152" t="s">
        <v>882</v>
      </c>
      <c r="D292" s="152" t="s">
        <v>137</v>
      </c>
      <c r="E292" s="153" t="s">
        <v>883</v>
      </c>
      <c r="F292" s="154" t="s">
        <v>884</v>
      </c>
      <c r="G292" s="155" t="s">
        <v>178</v>
      </c>
      <c r="H292" s="156">
        <v>1</v>
      </c>
      <c r="I292" s="157"/>
      <c r="J292" s="158">
        <f t="shared" si="70"/>
        <v>0</v>
      </c>
      <c r="K292" s="159"/>
      <c r="L292" s="31"/>
      <c r="M292" s="160" t="s">
        <v>1</v>
      </c>
      <c r="N292" s="161" t="s">
        <v>41</v>
      </c>
      <c r="O292" s="56"/>
      <c r="P292" s="162">
        <f t="shared" si="71"/>
        <v>0</v>
      </c>
      <c r="Q292" s="162">
        <v>5.0000000000000002E-5</v>
      </c>
      <c r="R292" s="162">
        <f t="shared" si="72"/>
        <v>5.0000000000000002E-5</v>
      </c>
      <c r="S292" s="162">
        <v>0</v>
      </c>
      <c r="T292" s="163">
        <f t="shared" si="7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161</v>
      </c>
      <c r="AT292" s="164" t="s">
        <v>137</v>
      </c>
      <c r="AU292" s="164" t="s">
        <v>86</v>
      </c>
      <c r="AY292" s="14" t="s">
        <v>134</v>
      </c>
      <c r="BE292" s="95">
        <f t="shared" si="74"/>
        <v>0</v>
      </c>
      <c r="BF292" s="95">
        <f t="shared" si="75"/>
        <v>0</v>
      </c>
      <c r="BG292" s="95">
        <f t="shared" si="76"/>
        <v>0</v>
      </c>
      <c r="BH292" s="95">
        <f t="shared" si="77"/>
        <v>0</v>
      </c>
      <c r="BI292" s="95">
        <f t="shared" si="78"/>
        <v>0</v>
      </c>
      <c r="BJ292" s="14" t="s">
        <v>84</v>
      </c>
      <c r="BK292" s="95">
        <f t="shared" si="79"/>
        <v>0</v>
      </c>
      <c r="BL292" s="14" t="s">
        <v>161</v>
      </c>
      <c r="BM292" s="164" t="s">
        <v>885</v>
      </c>
    </row>
    <row r="293" spans="1:65" s="2" customFormat="1" ht="37.9" customHeight="1">
      <c r="A293" s="30"/>
      <c r="B293" s="151"/>
      <c r="C293" s="165" t="s">
        <v>886</v>
      </c>
      <c r="D293" s="165" t="s">
        <v>250</v>
      </c>
      <c r="E293" s="166" t="s">
        <v>887</v>
      </c>
      <c r="F293" s="167" t="s">
        <v>888</v>
      </c>
      <c r="G293" s="168" t="s">
        <v>178</v>
      </c>
      <c r="H293" s="169">
        <v>2</v>
      </c>
      <c r="I293" s="170"/>
      <c r="J293" s="171">
        <f t="shared" si="70"/>
        <v>0</v>
      </c>
      <c r="K293" s="172"/>
      <c r="L293" s="173"/>
      <c r="M293" s="174" t="s">
        <v>1</v>
      </c>
      <c r="N293" s="175" t="s">
        <v>41</v>
      </c>
      <c r="O293" s="56"/>
      <c r="P293" s="162">
        <f t="shared" si="71"/>
        <v>0</v>
      </c>
      <c r="Q293" s="162">
        <v>3.85E-2</v>
      </c>
      <c r="R293" s="162">
        <f t="shared" si="72"/>
        <v>7.6999999999999999E-2</v>
      </c>
      <c r="S293" s="162">
        <v>0</v>
      </c>
      <c r="T293" s="163">
        <f t="shared" si="7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253</v>
      </c>
      <c r="AT293" s="164" t="s">
        <v>250</v>
      </c>
      <c r="AU293" s="164" t="s">
        <v>86</v>
      </c>
      <c r="AY293" s="14" t="s">
        <v>134</v>
      </c>
      <c r="BE293" s="95">
        <f t="shared" si="74"/>
        <v>0</v>
      </c>
      <c r="BF293" s="95">
        <f t="shared" si="75"/>
        <v>0</v>
      </c>
      <c r="BG293" s="95">
        <f t="shared" si="76"/>
        <v>0</v>
      </c>
      <c r="BH293" s="95">
        <f t="shared" si="77"/>
        <v>0</v>
      </c>
      <c r="BI293" s="95">
        <f t="shared" si="78"/>
        <v>0</v>
      </c>
      <c r="BJ293" s="14" t="s">
        <v>84</v>
      </c>
      <c r="BK293" s="95">
        <f t="shared" si="79"/>
        <v>0</v>
      </c>
      <c r="BL293" s="14" t="s">
        <v>161</v>
      </c>
      <c r="BM293" s="164" t="s">
        <v>889</v>
      </c>
    </row>
    <row r="294" spans="1:65" s="2" customFormat="1" ht="37.9" customHeight="1">
      <c r="A294" s="30"/>
      <c r="B294" s="151"/>
      <c r="C294" s="165" t="s">
        <v>890</v>
      </c>
      <c r="D294" s="165" t="s">
        <v>250</v>
      </c>
      <c r="E294" s="166" t="s">
        <v>891</v>
      </c>
      <c r="F294" s="167" t="s">
        <v>892</v>
      </c>
      <c r="G294" s="168" t="s">
        <v>178</v>
      </c>
      <c r="H294" s="169">
        <v>1</v>
      </c>
      <c r="I294" s="170"/>
      <c r="J294" s="171">
        <f t="shared" si="70"/>
        <v>0</v>
      </c>
      <c r="K294" s="172"/>
      <c r="L294" s="173"/>
      <c r="M294" s="174" t="s">
        <v>1</v>
      </c>
      <c r="N294" s="175" t="s">
        <v>41</v>
      </c>
      <c r="O294" s="56"/>
      <c r="P294" s="162">
        <f t="shared" si="71"/>
        <v>0</v>
      </c>
      <c r="Q294" s="162">
        <v>4.2999999999999997E-2</v>
      </c>
      <c r="R294" s="162">
        <f t="shared" si="72"/>
        <v>4.2999999999999997E-2</v>
      </c>
      <c r="S294" s="162">
        <v>0</v>
      </c>
      <c r="T294" s="163">
        <f t="shared" si="7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64" t="s">
        <v>253</v>
      </c>
      <c r="AT294" s="164" t="s">
        <v>250</v>
      </c>
      <c r="AU294" s="164" t="s">
        <v>86</v>
      </c>
      <c r="AY294" s="14" t="s">
        <v>134</v>
      </c>
      <c r="BE294" s="95">
        <f t="shared" si="74"/>
        <v>0</v>
      </c>
      <c r="BF294" s="95">
        <f t="shared" si="75"/>
        <v>0</v>
      </c>
      <c r="BG294" s="95">
        <f t="shared" si="76"/>
        <v>0</v>
      </c>
      <c r="BH294" s="95">
        <f t="shared" si="77"/>
        <v>0</v>
      </c>
      <c r="BI294" s="95">
        <f t="shared" si="78"/>
        <v>0</v>
      </c>
      <c r="BJ294" s="14" t="s">
        <v>84</v>
      </c>
      <c r="BK294" s="95">
        <f t="shared" si="79"/>
        <v>0</v>
      </c>
      <c r="BL294" s="14" t="s">
        <v>161</v>
      </c>
      <c r="BM294" s="164" t="s">
        <v>893</v>
      </c>
    </row>
    <row r="295" spans="1:65" s="2" customFormat="1" ht="33" customHeight="1">
      <c r="A295" s="30"/>
      <c r="B295" s="151"/>
      <c r="C295" s="152" t="s">
        <v>894</v>
      </c>
      <c r="D295" s="152" t="s">
        <v>137</v>
      </c>
      <c r="E295" s="153" t="s">
        <v>895</v>
      </c>
      <c r="F295" s="154" t="s">
        <v>896</v>
      </c>
      <c r="G295" s="155" t="s">
        <v>198</v>
      </c>
      <c r="H295" s="156">
        <v>1</v>
      </c>
      <c r="I295" s="157"/>
      <c r="J295" s="158">
        <f t="shared" si="70"/>
        <v>0</v>
      </c>
      <c r="K295" s="159"/>
      <c r="L295" s="31"/>
      <c r="M295" s="160" t="s">
        <v>1</v>
      </c>
      <c r="N295" s="161" t="s">
        <v>41</v>
      </c>
      <c r="O295" s="56"/>
      <c r="P295" s="162">
        <f t="shared" si="71"/>
        <v>0</v>
      </c>
      <c r="Q295" s="162">
        <v>5.0000000000000002E-5</v>
      </c>
      <c r="R295" s="162">
        <f t="shared" si="72"/>
        <v>5.0000000000000002E-5</v>
      </c>
      <c r="S295" s="162">
        <v>0</v>
      </c>
      <c r="T295" s="163">
        <f t="shared" si="7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161</v>
      </c>
      <c r="AT295" s="164" t="s">
        <v>137</v>
      </c>
      <c r="AU295" s="164" t="s">
        <v>86</v>
      </c>
      <c r="AY295" s="14" t="s">
        <v>134</v>
      </c>
      <c r="BE295" s="95">
        <f t="shared" si="74"/>
        <v>0</v>
      </c>
      <c r="BF295" s="95">
        <f t="shared" si="75"/>
        <v>0</v>
      </c>
      <c r="BG295" s="95">
        <f t="shared" si="76"/>
        <v>0</v>
      </c>
      <c r="BH295" s="95">
        <f t="shared" si="77"/>
        <v>0</v>
      </c>
      <c r="BI295" s="95">
        <f t="shared" si="78"/>
        <v>0</v>
      </c>
      <c r="BJ295" s="14" t="s">
        <v>84</v>
      </c>
      <c r="BK295" s="95">
        <f t="shared" si="79"/>
        <v>0</v>
      </c>
      <c r="BL295" s="14" t="s">
        <v>161</v>
      </c>
      <c r="BM295" s="164" t="s">
        <v>897</v>
      </c>
    </row>
    <row r="296" spans="1:65" s="2" customFormat="1" ht="24.2" customHeight="1">
      <c r="A296" s="30"/>
      <c r="B296" s="151"/>
      <c r="C296" s="152" t="s">
        <v>898</v>
      </c>
      <c r="D296" s="152" t="s">
        <v>137</v>
      </c>
      <c r="E296" s="153" t="s">
        <v>899</v>
      </c>
      <c r="F296" s="154" t="s">
        <v>900</v>
      </c>
      <c r="G296" s="155" t="s">
        <v>140</v>
      </c>
      <c r="H296" s="156">
        <v>0.94199999999999995</v>
      </c>
      <c r="I296" s="157"/>
      <c r="J296" s="158">
        <f t="shared" si="70"/>
        <v>0</v>
      </c>
      <c r="K296" s="159"/>
      <c r="L296" s="31"/>
      <c r="M296" s="160" t="s">
        <v>1</v>
      </c>
      <c r="N296" s="161" t="s">
        <v>41</v>
      </c>
      <c r="O296" s="56"/>
      <c r="P296" s="162">
        <f t="shared" si="71"/>
        <v>0</v>
      </c>
      <c r="Q296" s="162">
        <v>0</v>
      </c>
      <c r="R296" s="162">
        <f t="shared" si="72"/>
        <v>0</v>
      </c>
      <c r="S296" s="162">
        <v>0</v>
      </c>
      <c r="T296" s="163">
        <f t="shared" si="7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161</v>
      </c>
      <c r="AT296" s="164" t="s">
        <v>137</v>
      </c>
      <c r="AU296" s="164" t="s">
        <v>86</v>
      </c>
      <c r="AY296" s="14" t="s">
        <v>134</v>
      </c>
      <c r="BE296" s="95">
        <f t="shared" si="74"/>
        <v>0</v>
      </c>
      <c r="BF296" s="95">
        <f t="shared" si="75"/>
        <v>0</v>
      </c>
      <c r="BG296" s="95">
        <f t="shared" si="76"/>
        <v>0</v>
      </c>
      <c r="BH296" s="95">
        <f t="shared" si="77"/>
        <v>0</v>
      </c>
      <c r="BI296" s="95">
        <f t="shared" si="78"/>
        <v>0</v>
      </c>
      <c r="BJ296" s="14" t="s">
        <v>84</v>
      </c>
      <c r="BK296" s="95">
        <f t="shared" si="79"/>
        <v>0</v>
      </c>
      <c r="BL296" s="14" t="s">
        <v>161</v>
      </c>
      <c r="BM296" s="164" t="s">
        <v>901</v>
      </c>
    </row>
    <row r="297" spans="1:65" s="12" customFormat="1" ht="22.9" customHeight="1">
      <c r="B297" s="138"/>
      <c r="D297" s="139" t="s">
        <v>75</v>
      </c>
      <c r="E297" s="149" t="s">
        <v>343</v>
      </c>
      <c r="F297" s="149" t="s">
        <v>344</v>
      </c>
      <c r="I297" s="141"/>
      <c r="J297" s="150">
        <f>BK297</f>
        <v>0</v>
      </c>
      <c r="L297" s="138"/>
      <c r="M297" s="143"/>
      <c r="N297" s="144"/>
      <c r="O297" s="144"/>
      <c r="P297" s="145">
        <f>SUM(P298:P301)</f>
        <v>0</v>
      </c>
      <c r="Q297" s="144"/>
      <c r="R297" s="145">
        <f>SUM(R298:R301)</f>
        <v>0.23799999999999999</v>
      </c>
      <c r="S297" s="144"/>
      <c r="T297" s="146">
        <f>SUM(T298:T301)</f>
        <v>7.4999999999999997E-3</v>
      </c>
      <c r="AR297" s="139" t="s">
        <v>86</v>
      </c>
      <c r="AT297" s="147" t="s">
        <v>75</v>
      </c>
      <c r="AU297" s="147" t="s">
        <v>84</v>
      </c>
      <c r="AY297" s="139" t="s">
        <v>134</v>
      </c>
      <c r="BK297" s="148">
        <f>SUM(BK298:BK301)</f>
        <v>0</v>
      </c>
    </row>
    <row r="298" spans="1:65" s="2" customFormat="1" ht="24.2" customHeight="1">
      <c r="A298" s="30"/>
      <c r="B298" s="151"/>
      <c r="C298" s="152" t="s">
        <v>902</v>
      </c>
      <c r="D298" s="152" t="s">
        <v>137</v>
      </c>
      <c r="E298" s="153" t="s">
        <v>346</v>
      </c>
      <c r="F298" s="154" t="s">
        <v>347</v>
      </c>
      <c r="G298" s="155" t="s">
        <v>348</v>
      </c>
      <c r="H298" s="156">
        <v>50</v>
      </c>
      <c r="I298" s="157"/>
      <c r="J298" s="158">
        <f>ROUND(I298*H298,2)</f>
        <v>0</v>
      </c>
      <c r="K298" s="159"/>
      <c r="L298" s="31"/>
      <c r="M298" s="160" t="s">
        <v>1</v>
      </c>
      <c r="N298" s="161" t="s">
        <v>41</v>
      </c>
      <c r="O298" s="56"/>
      <c r="P298" s="162">
        <f>O298*H298</f>
        <v>0</v>
      </c>
      <c r="Q298" s="162">
        <v>0</v>
      </c>
      <c r="R298" s="162">
        <f>Q298*H298</f>
        <v>0</v>
      </c>
      <c r="S298" s="162">
        <v>0</v>
      </c>
      <c r="T298" s="16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161</v>
      </c>
      <c r="AT298" s="164" t="s">
        <v>137</v>
      </c>
      <c r="AU298" s="164" t="s">
        <v>86</v>
      </c>
      <c r="AY298" s="14" t="s">
        <v>134</v>
      </c>
      <c r="BE298" s="95">
        <f>IF(N298="základní",J298,0)</f>
        <v>0</v>
      </c>
      <c r="BF298" s="95">
        <f>IF(N298="snížená",J298,0)</f>
        <v>0</v>
      </c>
      <c r="BG298" s="95">
        <f>IF(N298="zákl. přenesená",J298,0)</f>
        <v>0</v>
      </c>
      <c r="BH298" s="95">
        <f>IF(N298="sníž. přenesená",J298,0)</f>
        <v>0</v>
      </c>
      <c r="BI298" s="95">
        <f>IF(N298="nulová",J298,0)</f>
        <v>0</v>
      </c>
      <c r="BJ298" s="14" t="s">
        <v>84</v>
      </c>
      <c r="BK298" s="95">
        <f>ROUND(I298*H298,2)</f>
        <v>0</v>
      </c>
      <c r="BL298" s="14" t="s">
        <v>161</v>
      </c>
      <c r="BM298" s="164" t="s">
        <v>903</v>
      </c>
    </row>
    <row r="299" spans="1:65" s="2" customFormat="1" ht="24.2" customHeight="1">
      <c r="A299" s="30"/>
      <c r="B299" s="151"/>
      <c r="C299" s="152" t="s">
        <v>904</v>
      </c>
      <c r="D299" s="152" t="s">
        <v>137</v>
      </c>
      <c r="E299" s="153" t="s">
        <v>351</v>
      </c>
      <c r="F299" s="154" t="s">
        <v>352</v>
      </c>
      <c r="G299" s="155" t="s">
        <v>348</v>
      </c>
      <c r="H299" s="156">
        <v>50</v>
      </c>
      <c r="I299" s="157"/>
      <c r="J299" s="158">
        <f>ROUND(I299*H299,2)</f>
        <v>0</v>
      </c>
      <c r="K299" s="159"/>
      <c r="L299" s="31"/>
      <c r="M299" s="160" t="s">
        <v>1</v>
      </c>
      <c r="N299" s="161" t="s">
        <v>41</v>
      </c>
      <c r="O299" s="56"/>
      <c r="P299" s="162">
        <f>O299*H299</f>
        <v>0</v>
      </c>
      <c r="Q299" s="162">
        <v>0</v>
      </c>
      <c r="R299" s="162">
        <f>Q299*H299</f>
        <v>0</v>
      </c>
      <c r="S299" s="162">
        <v>1.4999999999999999E-4</v>
      </c>
      <c r="T299" s="163">
        <f>S299*H299</f>
        <v>7.4999999999999997E-3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161</v>
      </c>
      <c r="AT299" s="164" t="s">
        <v>137</v>
      </c>
      <c r="AU299" s="164" t="s">
        <v>86</v>
      </c>
      <c r="AY299" s="14" t="s">
        <v>134</v>
      </c>
      <c r="BE299" s="95">
        <f>IF(N299="základní",J299,0)</f>
        <v>0</v>
      </c>
      <c r="BF299" s="95">
        <f>IF(N299="snížená",J299,0)</f>
        <v>0</v>
      </c>
      <c r="BG299" s="95">
        <f>IF(N299="zákl. přenesená",J299,0)</f>
        <v>0</v>
      </c>
      <c r="BH299" s="95">
        <f>IF(N299="sníž. přenesená",J299,0)</f>
        <v>0</v>
      </c>
      <c r="BI299" s="95">
        <f>IF(N299="nulová",J299,0)</f>
        <v>0</v>
      </c>
      <c r="BJ299" s="14" t="s">
        <v>84</v>
      </c>
      <c r="BK299" s="95">
        <f>ROUND(I299*H299,2)</f>
        <v>0</v>
      </c>
      <c r="BL299" s="14" t="s">
        <v>161</v>
      </c>
      <c r="BM299" s="164" t="s">
        <v>905</v>
      </c>
    </row>
    <row r="300" spans="1:65" s="2" customFormat="1" ht="24.2" customHeight="1">
      <c r="A300" s="30"/>
      <c r="B300" s="151"/>
      <c r="C300" s="152" t="s">
        <v>906</v>
      </c>
      <c r="D300" s="152" t="s">
        <v>137</v>
      </c>
      <c r="E300" s="153" t="s">
        <v>355</v>
      </c>
      <c r="F300" s="154" t="s">
        <v>356</v>
      </c>
      <c r="G300" s="155" t="s">
        <v>348</v>
      </c>
      <c r="H300" s="156">
        <v>50</v>
      </c>
      <c r="I300" s="157"/>
      <c r="J300" s="158">
        <f>ROUND(I300*H300,2)</f>
        <v>0</v>
      </c>
      <c r="K300" s="159"/>
      <c r="L300" s="31"/>
      <c r="M300" s="160" t="s">
        <v>1</v>
      </c>
      <c r="N300" s="161" t="s">
        <v>41</v>
      </c>
      <c r="O300" s="56"/>
      <c r="P300" s="162">
        <f>O300*H300</f>
        <v>0</v>
      </c>
      <c r="Q300" s="162">
        <v>4.4999999999999997E-3</v>
      </c>
      <c r="R300" s="162">
        <f>Q300*H300</f>
        <v>0.22499999999999998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161</v>
      </c>
      <c r="AT300" s="164" t="s">
        <v>137</v>
      </c>
      <c r="AU300" s="164" t="s">
        <v>86</v>
      </c>
      <c r="AY300" s="14" t="s">
        <v>134</v>
      </c>
      <c r="BE300" s="95">
        <f>IF(N300="základní",J300,0)</f>
        <v>0</v>
      </c>
      <c r="BF300" s="95">
        <f>IF(N300="snížená",J300,0)</f>
        <v>0</v>
      </c>
      <c r="BG300" s="95">
        <f>IF(N300="zákl. přenesená",J300,0)</f>
        <v>0</v>
      </c>
      <c r="BH300" s="95">
        <f>IF(N300="sníž. přenesená",J300,0)</f>
        <v>0</v>
      </c>
      <c r="BI300" s="95">
        <f>IF(N300="nulová",J300,0)</f>
        <v>0</v>
      </c>
      <c r="BJ300" s="14" t="s">
        <v>84</v>
      </c>
      <c r="BK300" s="95">
        <f>ROUND(I300*H300,2)</f>
        <v>0</v>
      </c>
      <c r="BL300" s="14" t="s">
        <v>161</v>
      </c>
      <c r="BM300" s="164" t="s">
        <v>907</v>
      </c>
    </row>
    <row r="301" spans="1:65" s="2" customFormat="1" ht="33" customHeight="1">
      <c r="A301" s="30"/>
      <c r="B301" s="151"/>
      <c r="C301" s="152" t="s">
        <v>908</v>
      </c>
      <c r="D301" s="152" t="s">
        <v>137</v>
      </c>
      <c r="E301" s="153" t="s">
        <v>359</v>
      </c>
      <c r="F301" s="154" t="s">
        <v>360</v>
      </c>
      <c r="G301" s="155" t="s">
        <v>348</v>
      </c>
      <c r="H301" s="156">
        <v>50</v>
      </c>
      <c r="I301" s="157"/>
      <c r="J301" s="158">
        <f>ROUND(I301*H301,2)</f>
        <v>0</v>
      </c>
      <c r="K301" s="159"/>
      <c r="L301" s="31"/>
      <c r="M301" s="160" t="s">
        <v>1</v>
      </c>
      <c r="N301" s="161" t="s">
        <v>41</v>
      </c>
      <c r="O301" s="56"/>
      <c r="P301" s="162">
        <f>O301*H301</f>
        <v>0</v>
      </c>
      <c r="Q301" s="162">
        <v>2.5999999999999998E-4</v>
      </c>
      <c r="R301" s="162">
        <f>Q301*H301</f>
        <v>1.2999999999999999E-2</v>
      </c>
      <c r="S301" s="162">
        <v>0</v>
      </c>
      <c r="T301" s="163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4" t="s">
        <v>161</v>
      </c>
      <c r="AT301" s="164" t="s">
        <v>137</v>
      </c>
      <c r="AU301" s="164" t="s">
        <v>86</v>
      </c>
      <c r="AY301" s="14" t="s">
        <v>134</v>
      </c>
      <c r="BE301" s="95">
        <f>IF(N301="základní",J301,0)</f>
        <v>0</v>
      </c>
      <c r="BF301" s="95">
        <f>IF(N301="snížená",J301,0)</f>
        <v>0</v>
      </c>
      <c r="BG301" s="95">
        <f>IF(N301="zákl. přenesená",J301,0)</f>
        <v>0</v>
      </c>
      <c r="BH301" s="95">
        <f>IF(N301="sníž. přenesená",J301,0)</f>
        <v>0</v>
      </c>
      <c r="BI301" s="95">
        <f>IF(N301="nulová",J301,0)</f>
        <v>0</v>
      </c>
      <c r="BJ301" s="14" t="s">
        <v>84</v>
      </c>
      <c r="BK301" s="95">
        <f>ROUND(I301*H301,2)</f>
        <v>0</v>
      </c>
      <c r="BL301" s="14" t="s">
        <v>161</v>
      </c>
      <c r="BM301" s="164" t="s">
        <v>909</v>
      </c>
    </row>
    <row r="302" spans="1:65" s="12" customFormat="1" ht="25.9" customHeight="1">
      <c r="B302" s="138"/>
      <c r="D302" s="139" t="s">
        <v>75</v>
      </c>
      <c r="E302" s="140" t="s">
        <v>910</v>
      </c>
      <c r="F302" s="140" t="s">
        <v>911</v>
      </c>
      <c r="I302" s="141"/>
      <c r="J302" s="142">
        <f>BK302</f>
        <v>0</v>
      </c>
      <c r="L302" s="138"/>
      <c r="M302" s="143"/>
      <c r="N302" s="144"/>
      <c r="O302" s="144"/>
      <c r="P302" s="145">
        <f>SUM(P303:P304)</f>
        <v>0</v>
      </c>
      <c r="Q302" s="144"/>
      <c r="R302" s="145">
        <f>SUM(R303:R304)</f>
        <v>0</v>
      </c>
      <c r="S302" s="144"/>
      <c r="T302" s="146">
        <f>SUM(T303:T304)</f>
        <v>0</v>
      </c>
      <c r="AR302" s="139" t="s">
        <v>141</v>
      </c>
      <c r="AT302" s="147" t="s">
        <v>75</v>
      </c>
      <c r="AU302" s="147" t="s">
        <v>76</v>
      </c>
      <c r="AY302" s="139" t="s">
        <v>134</v>
      </c>
      <c r="BK302" s="148">
        <f>SUM(BK303:BK304)</f>
        <v>0</v>
      </c>
    </row>
    <row r="303" spans="1:65" s="2" customFormat="1" ht="16.5" customHeight="1">
      <c r="A303" s="30"/>
      <c r="B303" s="151"/>
      <c r="C303" s="152" t="s">
        <v>912</v>
      </c>
      <c r="D303" s="152" t="s">
        <v>137</v>
      </c>
      <c r="E303" s="153" t="s">
        <v>913</v>
      </c>
      <c r="F303" s="154" t="s">
        <v>914</v>
      </c>
      <c r="G303" s="155" t="s">
        <v>915</v>
      </c>
      <c r="H303" s="156">
        <v>8</v>
      </c>
      <c r="I303" s="157"/>
      <c r="J303" s="158">
        <f>ROUND(I303*H303,2)</f>
        <v>0</v>
      </c>
      <c r="K303" s="159"/>
      <c r="L303" s="31"/>
      <c r="M303" s="160" t="s">
        <v>1</v>
      </c>
      <c r="N303" s="161" t="s">
        <v>41</v>
      </c>
      <c r="O303" s="56"/>
      <c r="P303" s="162">
        <f>O303*H303</f>
        <v>0</v>
      </c>
      <c r="Q303" s="162">
        <v>0</v>
      </c>
      <c r="R303" s="162">
        <f>Q303*H303</f>
        <v>0</v>
      </c>
      <c r="S303" s="162">
        <v>0</v>
      </c>
      <c r="T303" s="163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4" t="s">
        <v>916</v>
      </c>
      <c r="AT303" s="164" t="s">
        <v>137</v>
      </c>
      <c r="AU303" s="164" t="s">
        <v>84</v>
      </c>
      <c r="AY303" s="14" t="s">
        <v>134</v>
      </c>
      <c r="BE303" s="95">
        <f>IF(N303="základní",J303,0)</f>
        <v>0</v>
      </c>
      <c r="BF303" s="95">
        <f>IF(N303="snížená",J303,0)</f>
        <v>0</v>
      </c>
      <c r="BG303" s="95">
        <f>IF(N303="zákl. přenesená",J303,0)</f>
        <v>0</v>
      </c>
      <c r="BH303" s="95">
        <f>IF(N303="sníž. přenesená",J303,0)</f>
        <v>0</v>
      </c>
      <c r="BI303" s="95">
        <f>IF(N303="nulová",J303,0)</f>
        <v>0</v>
      </c>
      <c r="BJ303" s="14" t="s">
        <v>84</v>
      </c>
      <c r="BK303" s="95">
        <f>ROUND(I303*H303,2)</f>
        <v>0</v>
      </c>
      <c r="BL303" s="14" t="s">
        <v>916</v>
      </c>
      <c r="BM303" s="164" t="s">
        <v>917</v>
      </c>
    </row>
    <row r="304" spans="1:65" s="2" customFormat="1" ht="16.5" customHeight="1">
      <c r="A304" s="30"/>
      <c r="B304" s="151"/>
      <c r="C304" s="152" t="s">
        <v>918</v>
      </c>
      <c r="D304" s="152" t="s">
        <v>137</v>
      </c>
      <c r="E304" s="153" t="s">
        <v>919</v>
      </c>
      <c r="F304" s="154" t="s">
        <v>920</v>
      </c>
      <c r="G304" s="155" t="s">
        <v>915</v>
      </c>
      <c r="H304" s="156">
        <v>8</v>
      </c>
      <c r="I304" s="157"/>
      <c r="J304" s="158">
        <f>ROUND(I304*H304,2)</f>
        <v>0</v>
      </c>
      <c r="K304" s="159"/>
      <c r="L304" s="31"/>
      <c r="M304" s="181" t="s">
        <v>1</v>
      </c>
      <c r="N304" s="182" t="s">
        <v>41</v>
      </c>
      <c r="O304" s="183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916</v>
      </c>
      <c r="AT304" s="164" t="s">
        <v>137</v>
      </c>
      <c r="AU304" s="164" t="s">
        <v>84</v>
      </c>
      <c r="AY304" s="14" t="s">
        <v>134</v>
      </c>
      <c r="BE304" s="95">
        <f>IF(N304="základní",J304,0)</f>
        <v>0</v>
      </c>
      <c r="BF304" s="95">
        <f>IF(N304="snížená",J304,0)</f>
        <v>0</v>
      </c>
      <c r="BG304" s="95">
        <f>IF(N304="zákl. přenesená",J304,0)</f>
        <v>0</v>
      </c>
      <c r="BH304" s="95">
        <f>IF(N304="sníž. přenesená",J304,0)</f>
        <v>0</v>
      </c>
      <c r="BI304" s="95">
        <f>IF(N304="nulová",J304,0)</f>
        <v>0</v>
      </c>
      <c r="BJ304" s="14" t="s">
        <v>84</v>
      </c>
      <c r="BK304" s="95">
        <f>ROUND(I304*H304,2)</f>
        <v>0</v>
      </c>
      <c r="BL304" s="14" t="s">
        <v>916</v>
      </c>
      <c r="BM304" s="164" t="s">
        <v>921</v>
      </c>
    </row>
    <row r="305" spans="1:31" s="2" customFormat="1" ht="6.95" customHeight="1">
      <c r="A305" s="30"/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1"/>
      <c r="M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</row>
  </sheetData>
  <autoFilter ref="C134:K304" xr:uid="{00000000-0009-0000-0000-000002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102</v>
      </c>
      <c r="L4" s="17"/>
      <c r="M4" s="101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31" t="str">
        <f>'Rekapitulace stavby'!K6</f>
        <v>Zateplení tělocvičny 3.ZŠ</v>
      </c>
      <c r="F7" s="232"/>
      <c r="G7" s="232"/>
      <c r="H7" s="232"/>
      <c r="L7" s="17"/>
    </row>
    <row r="8" spans="1:46" s="2" customFormat="1" ht="12" customHeight="1">
      <c r="A8" s="30"/>
      <c r="B8" s="31"/>
      <c r="C8" s="30"/>
      <c r="D8" s="24" t="s">
        <v>103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6" t="s">
        <v>922</v>
      </c>
      <c r="F9" s="233"/>
      <c r="G9" s="233"/>
      <c r="H9" s="23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4" t="s">
        <v>18</v>
      </c>
      <c r="E11" s="30"/>
      <c r="F11" s="22" t="s">
        <v>1</v>
      </c>
      <c r="G11" s="30"/>
      <c r="H11" s="30"/>
      <c r="I11" s="24" t="s">
        <v>19</v>
      </c>
      <c r="J11" s="22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4" t="s">
        <v>20</v>
      </c>
      <c r="E12" s="30"/>
      <c r="F12" s="22" t="s">
        <v>21</v>
      </c>
      <c r="G12" s="30"/>
      <c r="H12" s="30"/>
      <c r="I12" s="24" t="s">
        <v>22</v>
      </c>
      <c r="J12" s="53" t="str">
        <f>'Rekapitulace stavby'!AN8</f>
        <v>6. 6. 2024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4" t="s">
        <v>24</v>
      </c>
      <c r="E14" s="30"/>
      <c r="F14" s="30"/>
      <c r="G14" s="30"/>
      <c r="H14" s="30"/>
      <c r="I14" s="24" t="s">
        <v>25</v>
      </c>
      <c r="J14" s="22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2" t="str">
        <f>IF('Rekapitulace stavby'!E11="","",'Rekapitulace stavby'!E11)</f>
        <v xml:space="preserve"> </v>
      </c>
      <c r="F15" s="30"/>
      <c r="G15" s="30"/>
      <c r="H15" s="30"/>
      <c r="I15" s="24" t="s">
        <v>27</v>
      </c>
      <c r="J15" s="22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4" t="s">
        <v>28</v>
      </c>
      <c r="E17" s="30"/>
      <c r="F17" s="30"/>
      <c r="G17" s="30"/>
      <c r="H17" s="30"/>
      <c r="I17" s="24" t="s">
        <v>25</v>
      </c>
      <c r="J17" s="25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4" t="str">
        <f>'Rekapitulace stavby'!E14</f>
        <v>Vyplň údaj</v>
      </c>
      <c r="F18" s="213"/>
      <c r="G18" s="213"/>
      <c r="H18" s="213"/>
      <c r="I18" s="24" t="s">
        <v>27</v>
      </c>
      <c r="J18" s="25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4" t="s">
        <v>30</v>
      </c>
      <c r="E20" s="30"/>
      <c r="F20" s="30"/>
      <c r="G20" s="30"/>
      <c r="H20" s="30"/>
      <c r="I20" s="24" t="s">
        <v>25</v>
      </c>
      <c r="J20" s="22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2" t="str">
        <f>IF('Rekapitulace stavby'!E17="","",'Rekapitulace stavby'!E17)</f>
        <v xml:space="preserve"> </v>
      </c>
      <c r="F21" s="30"/>
      <c r="G21" s="30"/>
      <c r="H21" s="30"/>
      <c r="I21" s="24" t="s">
        <v>27</v>
      </c>
      <c r="J21" s="22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4" t="s">
        <v>32</v>
      </c>
      <c r="E23" s="30"/>
      <c r="F23" s="30"/>
      <c r="G23" s="30"/>
      <c r="H23" s="30"/>
      <c r="I23" s="24" t="s">
        <v>25</v>
      </c>
      <c r="J23" s="22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2" t="str">
        <f>IF('Rekapitulace stavby'!E20="","",'Rekapitulace stavby'!E20)</f>
        <v xml:space="preserve"> </v>
      </c>
      <c r="F24" s="30"/>
      <c r="G24" s="30"/>
      <c r="H24" s="30"/>
      <c r="I24" s="24" t="s">
        <v>27</v>
      </c>
      <c r="J24" s="22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4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2"/>
      <c r="B27" s="103"/>
      <c r="C27" s="102"/>
      <c r="D27" s="102"/>
      <c r="E27" s="218" t="s">
        <v>1</v>
      </c>
      <c r="F27" s="218"/>
      <c r="G27" s="218"/>
      <c r="H27" s="21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5" t="s">
        <v>36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6" t="s">
        <v>40</v>
      </c>
      <c r="E33" s="24" t="s">
        <v>41</v>
      </c>
      <c r="F33" s="107">
        <f>ROUND((SUM(BE122:BE135)),  2)</f>
        <v>0</v>
      </c>
      <c r="G33" s="30"/>
      <c r="H33" s="30"/>
      <c r="I33" s="108">
        <v>0.21</v>
      </c>
      <c r="J33" s="107">
        <f>ROUND(((SUM(BE122:BE135))*I33),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4" t="s">
        <v>42</v>
      </c>
      <c r="F34" s="107">
        <f>ROUND((SUM(BF122:BF135)),  2)</f>
        <v>0</v>
      </c>
      <c r="G34" s="30"/>
      <c r="H34" s="30"/>
      <c r="I34" s="108">
        <v>0.12</v>
      </c>
      <c r="J34" s="107">
        <f>ROUND(((SUM(BF122:BF135))*I34),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43</v>
      </c>
      <c r="F35" s="107">
        <f>ROUND((SUM(BG122:BG135)),  2)</f>
        <v>0</v>
      </c>
      <c r="G35" s="30"/>
      <c r="H35" s="30"/>
      <c r="I35" s="108">
        <v>0.21</v>
      </c>
      <c r="J35" s="10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44</v>
      </c>
      <c r="F36" s="107">
        <f>ROUND((SUM(BH122:BH135)),  2)</f>
        <v>0</v>
      </c>
      <c r="G36" s="30"/>
      <c r="H36" s="30"/>
      <c r="I36" s="108">
        <v>0.12</v>
      </c>
      <c r="J36" s="10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4" t="s">
        <v>45</v>
      </c>
      <c r="F37" s="107">
        <f>ROUND((SUM(BI122:BI135)),  2)</f>
        <v>0</v>
      </c>
      <c r="G37" s="30"/>
      <c r="H37" s="30"/>
      <c r="I37" s="108">
        <v>0</v>
      </c>
      <c r="J37" s="10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9" t="s">
        <v>46</v>
      </c>
      <c r="E39" s="58"/>
      <c r="F39" s="58"/>
      <c r="G39" s="110" t="s">
        <v>47</v>
      </c>
      <c r="H39" s="111" t="s">
        <v>48</v>
      </c>
      <c r="I39" s="58"/>
      <c r="J39" s="112">
        <f>SUM(J30:J37)</f>
        <v>0</v>
      </c>
      <c r="K39" s="113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0"/>
      <c r="B61" s="31"/>
      <c r="C61" s="30"/>
      <c r="D61" s="43" t="s">
        <v>51</v>
      </c>
      <c r="E61" s="33"/>
      <c r="F61" s="114" t="s">
        <v>52</v>
      </c>
      <c r="G61" s="43" t="s">
        <v>51</v>
      </c>
      <c r="H61" s="33"/>
      <c r="I61" s="33"/>
      <c r="J61" s="115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0"/>
      <c r="B76" s="31"/>
      <c r="C76" s="30"/>
      <c r="D76" s="43" t="s">
        <v>51</v>
      </c>
      <c r="E76" s="33"/>
      <c r="F76" s="114" t="s">
        <v>52</v>
      </c>
      <c r="G76" s="43" t="s">
        <v>51</v>
      </c>
      <c r="H76" s="33"/>
      <c r="I76" s="33"/>
      <c r="J76" s="115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8" t="s">
        <v>105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4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1" t="str">
        <f>E7</f>
        <v>Zateplení tělocvičny 3.ZŠ</v>
      </c>
      <c r="F85" s="232"/>
      <c r="G85" s="232"/>
      <c r="H85" s="23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4" t="s">
        <v>103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6" t="str">
        <f>E9</f>
        <v>SO3 - VRN</v>
      </c>
      <c r="F87" s="233"/>
      <c r="G87" s="233"/>
      <c r="H87" s="23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4" t="s">
        <v>20</v>
      </c>
      <c r="D89" s="30"/>
      <c r="E89" s="30"/>
      <c r="F89" s="22" t="str">
        <f>F12</f>
        <v>Lovosice</v>
      </c>
      <c r="G89" s="30"/>
      <c r="H89" s="30"/>
      <c r="I89" s="24" t="s">
        <v>22</v>
      </c>
      <c r="J89" s="53" t="str">
        <f>IF(J12="","",J12)</f>
        <v>6. 6. 2024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4" t="s">
        <v>24</v>
      </c>
      <c r="D91" s="30"/>
      <c r="E91" s="30"/>
      <c r="F91" s="22" t="str">
        <f>E15</f>
        <v xml:space="preserve"> </v>
      </c>
      <c r="G91" s="30"/>
      <c r="H91" s="30"/>
      <c r="I91" s="24" t="s">
        <v>30</v>
      </c>
      <c r="J91" s="27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4" t="s">
        <v>28</v>
      </c>
      <c r="D92" s="30"/>
      <c r="E92" s="30"/>
      <c r="F92" s="22" t="str">
        <f>IF(E18="","",E18)</f>
        <v>Vyplň údaj</v>
      </c>
      <c r="G92" s="30"/>
      <c r="H92" s="30"/>
      <c r="I92" s="24" t="s">
        <v>32</v>
      </c>
      <c r="J92" s="27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106</v>
      </c>
      <c r="D94" s="100"/>
      <c r="E94" s="100"/>
      <c r="F94" s="100"/>
      <c r="G94" s="100"/>
      <c r="H94" s="100"/>
      <c r="I94" s="100"/>
      <c r="J94" s="117" t="s">
        <v>107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108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109</v>
      </c>
    </row>
    <row r="97" spans="1:31" s="9" customFormat="1" ht="24.95" customHeight="1">
      <c r="B97" s="119"/>
      <c r="D97" s="120" t="s">
        <v>923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3"/>
      <c r="D98" s="124" t="s">
        <v>924</v>
      </c>
      <c r="E98" s="125"/>
      <c r="F98" s="125"/>
      <c r="G98" s="125"/>
      <c r="H98" s="125"/>
      <c r="I98" s="125"/>
      <c r="J98" s="126">
        <f>J124</f>
        <v>0</v>
      </c>
      <c r="L98" s="123"/>
    </row>
    <row r="99" spans="1:31" s="10" customFormat="1" ht="19.899999999999999" customHeight="1">
      <c r="B99" s="123"/>
      <c r="D99" s="124" t="s">
        <v>925</v>
      </c>
      <c r="E99" s="125"/>
      <c r="F99" s="125"/>
      <c r="G99" s="125"/>
      <c r="H99" s="125"/>
      <c r="I99" s="125"/>
      <c r="J99" s="126">
        <f>J126</f>
        <v>0</v>
      </c>
      <c r="L99" s="123"/>
    </row>
    <row r="100" spans="1:31" s="10" customFormat="1" ht="19.899999999999999" customHeight="1">
      <c r="B100" s="123"/>
      <c r="D100" s="124" t="s">
        <v>926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31" s="10" customFormat="1" ht="19.899999999999999" customHeight="1">
      <c r="B101" s="123"/>
      <c r="D101" s="124" t="s">
        <v>927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31" s="10" customFormat="1" ht="19.899999999999999" customHeight="1">
      <c r="B102" s="123"/>
      <c r="D102" s="124" t="s">
        <v>928</v>
      </c>
      <c r="E102" s="125"/>
      <c r="F102" s="125"/>
      <c r="G102" s="125"/>
      <c r="H102" s="125"/>
      <c r="I102" s="125"/>
      <c r="J102" s="126">
        <f>J133</f>
        <v>0</v>
      </c>
      <c r="L102" s="123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8" t="s">
        <v>119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4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31" t="str">
        <f>E7</f>
        <v>Zateplení tělocvičny 3.ZŠ</v>
      </c>
      <c r="F112" s="232"/>
      <c r="G112" s="232"/>
      <c r="H112" s="232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4" t="s">
        <v>103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186" t="str">
        <f>E9</f>
        <v>SO3 - VRN</v>
      </c>
      <c r="F114" s="233"/>
      <c r="G114" s="233"/>
      <c r="H114" s="233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4" t="s">
        <v>20</v>
      </c>
      <c r="D116" s="30"/>
      <c r="E116" s="30"/>
      <c r="F116" s="22" t="str">
        <f>F12</f>
        <v>Lovosice</v>
      </c>
      <c r="G116" s="30"/>
      <c r="H116" s="30"/>
      <c r="I116" s="24" t="s">
        <v>22</v>
      </c>
      <c r="J116" s="53" t="str">
        <f>IF(J12="","",J12)</f>
        <v>6. 6. 2024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4" t="s">
        <v>24</v>
      </c>
      <c r="D118" s="30"/>
      <c r="E118" s="30"/>
      <c r="F118" s="22" t="str">
        <f>E15</f>
        <v xml:space="preserve"> </v>
      </c>
      <c r="G118" s="30"/>
      <c r="H118" s="30"/>
      <c r="I118" s="24" t="s">
        <v>30</v>
      </c>
      <c r="J118" s="27" t="str">
        <f>E21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4" t="s">
        <v>28</v>
      </c>
      <c r="D119" s="30"/>
      <c r="E119" s="30"/>
      <c r="F119" s="22" t="str">
        <f>IF(E18="","",E18)</f>
        <v>Vyplň údaj</v>
      </c>
      <c r="G119" s="30"/>
      <c r="H119" s="30"/>
      <c r="I119" s="24" t="s">
        <v>32</v>
      </c>
      <c r="J119" s="27" t="str">
        <f>E24</f>
        <v xml:space="preserve"> 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7"/>
      <c r="B121" s="128"/>
      <c r="C121" s="129" t="s">
        <v>120</v>
      </c>
      <c r="D121" s="130" t="s">
        <v>61</v>
      </c>
      <c r="E121" s="130" t="s">
        <v>57</v>
      </c>
      <c r="F121" s="130" t="s">
        <v>58</v>
      </c>
      <c r="G121" s="130" t="s">
        <v>121</v>
      </c>
      <c r="H121" s="130" t="s">
        <v>122</v>
      </c>
      <c r="I121" s="130" t="s">
        <v>123</v>
      </c>
      <c r="J121" s="131" t="s">
        <v>107</v>
      </c>
      <c r="K121" s="132" t="s">
        <v>124</v>
      </c>
      <c r="L121" s="133"/>
      <c r="M121" s="60" t="s">
        <v>1</v>
      </c>
      <c r="N121" s="61" t="s">
        <v>40</v>
      </c>
      <c r="O121" s="61" t="s">
        <v>125</v>
      </c>
      <c r="P121" s="61" t="s">
        <v>126</v>
      </c>
      <c r="Q121" s="61" t="s">
        <v>127</v>
      </c>
      <c r="R121" s="61" t="s">
        <v>128</v>
      </c>
      <c r="S121" s="61" t="s">
        <v>129</v>
      </c>
      <c r="T121" s="62" t="s">
        <v>130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0"/>
      <c r="B122" s="31"/>
      <c r="C122" s="67" t="s">
        <v>131</v>
      </c>
      <c r="D122" s="30"/>
      <c r="E122" s="30"/>
      <c r="F122" s="30"/>
      <c r="G122" s="30"/>
      <c r="H122" s="30"/>
      <c r="I122" s="30"/>
      <c r="J122" s="134">
        <f>BK122</f>
        <v>0</v>
      </c>
      <c r="K122" s="30"/>
      <c r="L122" s="31"/>
      <c r="M122" s="63"/>
      <c r="N122" s="54"/>
      <c r="O122" s="64"/>
      <c r="P122" s="135">
        <f>P123</f>
        <v>0</v>
      </c>
      <c r="Q122" s="64"/>
      <c r="R122" s="135">
        <f>R123</f>
        <v>0</v>
      </c>
      <c r="S122" s="64"/>
      <c r="T122" s="136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4" t="s">
        <v>75</v>
      </c>
      <c r="AU122" s="14" t="s">
        <v>109</v>
      </c>
      <c r="BK122" s="137">
        <f>BK123</f>
        <v>0</v>
      </c>
    </row>
    <row r="123" spans="1:65" s="12" customFormat="1" ht="25.9" customHeight="1">
      <c r="B123" s="138"/>
      <c r="D123" s="139" t="s">
        <v>75</v>
      </c>
      <c r="E123" s="140" t="s">
        <v>91</v>
      </c>
      <c r="F123" s="140" t="s">
        <v>929</v>
      </c>
      <c r="I123" s="141"/>
      <c r="J123" s="142">
        <f>BK123</f>
        <v>0</v>
      </c>
      <c r="L123" s="138"/>
      <c r="M123" s="143"/>
      <c r="N123" s="144"/>
      <c r="O123" s="144"/>
      <c r="P123" s="145">
        <f>P124+P126+P128+P131+P133</f>
        <v>0</v>
      </c>
      <c r="Q123" s="144"/>
      <c r="R123" s="145">
        <f>R124+R126+R128+R131+R133</f>
        <v>0</v>
      </c>
      <c r="S123" s="144"/>
      <c r="T123" s="146">
        <f>T124+T126+T128+T131+T133</f>
        <v>0</v>
      </c>
      <c r="AR123" s="139" t="s">
        <v>157</v>
      </c>
      <c r="AT123" s="147" t="s">
        <v>75</v>
      </c>
      <c r="AU123" s="147" t="s">
        <v>76</v>
      </c>
      <c r="AY123" s="139" t="s">
        <v>134</v>
      </c>
      <c r="BK123" s="148">
        <f>BK124+BK126+BK128+BK131+BK133</f>
        <v>0</v>
      </c>
    </row>
    <row r="124" spans="1:65" s="12" customFormat="1" ht="22.9" customHeight="1">
      <c r="B124" s="138"/>
      <c r="D124" s="139" t="s">
        <v>75</v>
      </c>
      <c r="E124" s="149" t="s">
        <v>930</v>
      </c>
      <c r="F124" s="149" t="s">
        <v>931</v>
      </c>
      <c r="I124" s="141"/>
      <c r="J124" s="150">
        <f>BK124</f>
        <v>0</v>
      </c>
      <c r="L124" s="138"/>
      <c r="M124" s="143"/>
      <c r="N124" s="144"/>
      <c r="O124" s="144"/>
      <c r="P124" s="145">
        <f>P125</f>
        <v>0</v>
      </c>
      <c r="Q124" s="144"/>
      <c r="R124" s="145">
        <f>R125</f>
        <v>0</v>
      </c>
      <c r="S124" s="144"/>
      <c r="T124" s="146">
        <f>T125</f>
        <v>0</v>
      </c>
      <c r="AR124" s="139" t="s">
        <v>157</v>
      </c>
      <c r="AT124" s="147" t="s">
        <v>75</v>
      </c>
      <c r="AU124" s="147" t="s">
        <v>84</v>
      </c>
      <c r="AY124" s="139" t="s">
        <v>134</v>
      </c>
      <c r="BK124" s="148">
        <f>BK125</f>
        <v>0</v>
      </c>
    </row>
    <row r="125" spans="1:65" s="2" customFormat="1" ht="16.5" customHeight="1">
      <c r="A125" s="30"/>
      <c r="B125" s="151"/>
      <c r="C125" s="152" t="s">
        <v>84</v>
      </c>
      <c r="D125" s="152" t="s">
        <v>137</v>
      </c>
      <c r="E125" s="153" t="s">
        <v>932</v>
      </c>
      <c r="F125" s="154" t="s">
        <v>933</v>
      </c>
      <c r="G125" s="155" t="s">
        <v>934</v>
      </c>
      <c r="H125" s="156">
        <v>1</v>
      </c>
      <c r="I125" s="157"/>
      <c r="J125" s="158">
        <f>ROUND(I125*H125,2)</f>
        <v>0</v>
      </c>
      <c r="K125" s="159"/>
      <c r="L125" s="31"/>
      <c r="M125" s="160" t="s">
        <v>1</v>
      </c>
      <c r="N125" s="161" t="s">
        <v>41</v>
      </c>
      <c r="O125" s="56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935</v>
      </c>
      <c r="AT125" s="164" t="s">
        <v>137</v>
      </c>
      <c r="AU125" s="164" t="s">
        <v>86</v>
      </c>
      <c r="AY125" s="14" t="s">
        <v>134</v>
      </c>
      <c r="BE125" s="95">
        <f>IF(N125="základní",J125,0)</f>
        <v>0</v>
      </c>
      <c r="BF125" s="95">
        <f>IF(N125="snížená",J125,0)</f>
        <v>0</v>
      </c>
      <c r="BG125" s="95">
        <f>IF(N125="zákl. přenesená",J125,0)</f>
        <v>0</v>
      </c>
      <c r="BH125" s="95">
        <f>IF(N125="sníž. přenesená",J125,0)</f>
        <v>0</v>
      </c>
      <c r="BI125" s="95">
        <f>IF(N125="nulová",J125,0)</f>
        <v>0</v>
      </c>
      <c r="BJ125" s="14" t="s">
        <v>84</v>
      </c>
      <c r="BK125" s="95">
        <f>ROUND(I125*H125,2)</f>
        <v>0</v>
      </c>
      <c r="BL125" s="14" t="s">
        <v>935</v>
      </c>
      <c r="BM125" s="164" t="s">
        <v>936</v>
      </c>
    </row>
    <row r="126" spans="1:65" s="12" customFormat="1" ht="22.9" customHeight="1">
      <c r="B126" s="138"/>
      <c r="D126" s="139" t="s">
        <v>75</v>
      </c>
      <c r="E126" s="149" t="s">
        <v>937</v>
      </c>
      <c r="F126" s="149" t="s">
        <v>938</v>
      </c>
      <c r="I126" s="141"/>
      <c r="J126" s="150">
        <f>BK126</f>
        <v>0</v>
      </c>
      <c r="L126" s="138"/>
      <c r="M126" s="143"/>
      <c r="N126" s="144"/>
      <c r="O126" s="144"/>
      <c r="P126" s="145">
        <f>P127</f>
        <v>0</v>
      </c>
      <c r="Q126" s="144"/>
      <c r="R126" s="145">
        <f>R127</f>
        <v>0</v>
      </c>
      <c r="S126" s="144"/>
      <c r="T126" s="146">
        <f>T127</f>
        <v>0</v>
      </c>
      <c r="AR126" s="139" t="s">
        <v>157</v>
      </c>
      <c r="AT126" s="147" t="s">
        <v>75</v>
      </c>
      <c r="AU126" s="147" t="s">
        <v>84</v>
      </c>
      <c r="AY126" s="139" t="s">
        <v>134</v>
      </c>
      <c r="BK126" s="148">
        <f>BK127</f>
        <v>0</v>
      </c>
    </row>
    <row r="127" spans="1:65" s="2" customFormat="1" ht="16.5" customHeight="1">
      <c r="A127" s="30"/>
      <c r="B127" s="151"/>
      <c r="C127" s="152" t="s">
        <v>86</v>
      </c>
      <c r="D127" s="152" t="s">
        <v>137</v>
      </c>
      <c r="E127" s="153" t="s">
        <v>939</v>
      </c>
      <c r="F127" s="154" t="s">
        <v>938</v>
      </c>
      <c r="G127" s="155" t="s">
        <v>934</v>
      </c>
      <c r="H127" s="156">
        <v>1</v>
      </c>
      <c r="I127" s="157"/>
      <c r="J127" s="158">
        <f>ROUND(I127*H127,2)</f>
        <v>0</v>
      </c>
      <c r="K127" s="159"/>
      <c r="L127" s="31"/>
      <c r="M127" s="160" t="s">
        <v>1</v>
      </c>
      <c r="N127" s="161" t="s">
        <v>41</v>
      </c>
      <c r="O127" s="56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935</v>
      </c>
      <c r="AT127" s="164" t="s">
        <v>137</v>
      </c>
      <c r="AU127" s="164" t="s">
        <v>86</v>
      </c>
      <c r="AY127" s="14" t="s">
        <v>134</v>
      </c>
      <c r="BE127" s="95">
        <f>IF(N127="základní",J127,0)</f>
        <v>0</v>
      </c>
      <c r="BF127" s="95">
        <f>IF(N127="snížená",J127,0)</f>
        <v>0</v>
      </c>
      <c r="BG127" s="95">
        <f>IF(N127="zákl. přenesená",J127,0)</f>
        <v>0</v>
      </c>
      <c r="BH127" s="95">
        <f>IF(N127="sníž. přenesená",J127,0)</f>
        <v>0</v>
      </c>
      <c r="BI127" s="95">
        <f>IF(N127="nulová",J127,0)</f>
        <v>0</v>
      </c>
      <c r="BJ127" s="14" t="s">
        <v>84</v>
      </c>
      <c r="BK127" s="95">
        <f>ROUND(I127*H127,2)</f>
        <v>0</v>
      </c>
      <c r="BL127" s="14" t="s">
        <v>935</v>
      </c>
      <c r="BM127" s="164" t="s">
        <v>940</v>
      </c>
    </row>
    <row r="128" spans="1:65" s="12" customFormat="1" ht="22.9" customHeight="1">
      <c r="B128" s="138"/>
      <c r="D128" s="139" t="s">
        <v>75</v>
      </c>
      <c r="E128" s="149" t="s">
        <v>941</v>
      </c>
      <c r="F128" s="149" t="s">
        <v>942</v>
      </c>
      <c r="I128" s="141"/>
      <c r="J128" s="150">
        <f>BK128</f>
        <v>0</v>
      </c>
      <c r="L128" s="138"/>
      <c r="M128" s="143"/>
      <c r="N128" s="144"/>
      <c r="O128" s="144"/>
      <c r="P128" s="145">
        <f>SUM(P129:P130)</f>
        <v>0</v>
      </c>
      <c r="Q128" s="144"/>
      <c r="R128" s="145">
        <f>SUM(R129:R130)</f>
        <v>0</v>
      </c>
      <c r="S128" s="144"/>
      <c r="T128" s="146">
        <f>SUM(T129:T130)</f>
        <v>0</v>
      </c>
      <c r="AR128" s="139" t="s">
        <v>157</v>
      </c>
      <c r="AT128" s="147" t="s">
        <v>75</v>
      </c>
      <c r="AU128" s="147" t="s">
        <v>84</v>
      </c>
      <c r="AY128" s="139" t="s">
        <v>134</v>
      </c>
      <c r="BK128" s="148">
        <f>SUM(BK129:BK130)</f>
        <v>0</v>
      </c>
    </row>
    <row r="129" spans="1:65" s="2" customFormat="1" ht="16.5" customHeight="1">
      <c r="A129" s="30"/>
      <c r="B129" s="151"/>
      <c r="C129" s="152" t="s">
        <v>146</v>
      </c>
      <c r="D129" s="152" t="s">
        <v>137</v>
      </c>
      <c r="E129" s="153" t="s">
        <v>943</v>
      </c>
      <c r="F129" s="154" t="s">
        <v>944</v>
      </c>
      <c r="G129" s="155" t="s">
        <v>934</v>
      </c>
      <c r="H129" s="156">
        <v>1</v>
      </c>
      <c r="I129" s="157"/>
      <c r="J129" s="158">
        <f>ROUND(I129*H129,2)</f>
        <v>0</v>
      </c>
      <c r="K129" s="159"/>
      <c r="L129" s="31"/>
      <c r="M129" s="160" t="s">
        <v>1</v>
      </c>
      <c r="N129" s="161" t="s">
        <v>41</v>
      </c>
      <c r="O129" s="56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935</v>
      </c>
      <c r="AT129" s="164" t="s">
        <v>137</v>
      </c>
      <c r="AU129" s="164" t="s">
        <v>86</v>
      </c>
      <c r="AY129" s="14" t="s">
        <v>134</v>
      </c>
      <c r="BE129" s="95">
        <f>IF(N129="základní",J129,0)</f>
        <v>0</v>
      </c>
      <c r="BF129" s="95">
        <f>IF(N129="snížená",J129,0)</f>
        <v>0</v>
      </c>
      <c r="BG129" s="95">
        <f>IF(N129="zákl. přenesená",J129,0)</f>
        <v>0</v>
      </c>
      <c r="BH129" s="95">
        <f>IF(N129="sníž. přenesená",J129,0)</f>
        <v>0</v>
      </c>
      <c r="BI129" s="95">
        <f>IF(N129="nulová",J129,0)</f>
        <v>0</v>
      </c>
      <c r="BJ129" s="14" t="s">
        <v>84</v>
      </c>
      <c r="BK129" s="95">
        <f>ROUND(I129*H129,2)</f>
        <v>0</v>
      </c>
      <c r="BL129" s="14" t="s">
        <v>935</v>
      </c>
      <c r="BM129" s="164" t="s">
        <v>945</v>
      </c>
    </row>
    <row r="130" spans="1:65" s="2" customFormat="1" ht="16.5" customHeight="1">
      <c r="A130" s="30"/>
      <c r="B130" s="151"/>
      <c r="C130" s="152" t="s">
        <v>141</v>
      </c>
      <c r="D130" s="152" t="s">
        <v>137</v>
      </c>
      <c r="E130" s="153" t="s">
        <v>946</v>
      </c>
      <c r="F130" s="154" t="s">
        <v>947</v>
      </c>
      <c r="G130" s="155" t="s">
        <v>934</v>
      </c>
      <c r="H130" s="156">
        <v>1</v>
      </c>
      <c r="I130" s="157"/>
      <c r="J130" s="158">
        <f>ROUND(I130*H130,2)</f>
        <v>0</v>
      </c>
      <c r="K130" s="159"/>
      <c r="L130" s="31"/>
      <c r="M130" s="160" t="s">
        <v>1</v>
      </c>
      <c r="N130" s="161" t="s">
        <v>41</v>
      </c>
      <c r="O130" s="56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935</v>
      </c>
      <c r="AT130" s="164" t="s">
        <v>137</v>
      </c>
      <c r="AU130" s="164" t="s">
        <v>86</v>
      </c>
      <c r="AY130" s="14" t="s">
        <v>134</v>
      </c>
      <c r="BE130" s="95">
        <f>IF(N130="základní",J130,0)</f>
        <v>0</v>
      </c>
      <c r="BF130" s="95">
        <f>IF(N130="snížená",J130,0)</f>
        <v>0</v>
      </c>
      <c r="BG130" s="95">
        <f>IF(N130="zákl. přenesená",J130,0)</f>
        <v>0</v>
      </c>
      <c r="BH130" s="95">
        <f>IF(N130="sníž. přenesená",J130,0)</f>
        <v>0</v>
      </c>
      <c r="BI130" s="95">
        <f>IF(N130="nulová",J130,0)</f>
        <v>0</v>
      </c>
      <c r="BJ130" s="14" t="s">
        <v>84</v>
      </c>
      <c r="BK130" s="95">
        <f>ROUND(I130*H130,2)</f>
        <v>0</v>
      </c>
      <c r="BL130" s="14" t="s">
        <v>935</v>
      </c>
      <c r="BM130" s="164" t="s">
        <v>948</v>
      </c>
    </row>
    <row r="131" spans="1:65" s="12" customFormat="1" ht="22.9" customHeight="1">
      <c r="B131" s="138"/>
      <c r="D131" s="139" t="s">
        <v>75</v>
      </c>
      <c r="E131" s="149" t="s">
        <v>949</v>
      </c>
      <c r="F131" s="149" t="s">
        <v>950</v>
      </c>
      <c r="I131" s="141"/>
      <c r="J131" s="150">
        <f>BK131</f>
        <v>0</v>
      </c>
      <c r="L131" s="138"/>
      <c r="M131" s="143"/>
      <c r="N131" s="144"/>
      <c r="O131" s="144"/>
      <c r="P131" s="145">
        <f>P132</f>
        <v>0</v>
      </c>
      <c r="Q131" s="144"/>
      <c r="R131" s="145">
        <f>R132</f>
        <v>0</v>
      </c>
      <c r="S131" s="144"/>
      <c r="T131" s="146">
        <f>T132</f>
        <v>0</v>
      </c>
      <c r="AR131" s="139" t="s">
        <v>157</v>
      </c>
      <c r="AT131" s="147" t="s">
        <v>75</v>
      </c>
      <c r="AU131" s="147" t="s">
        <v>84</v>
      </c>
      <c r="AY131" s="139" t="s">
        <v>134</v>
      </c>
      <c r="BK131" s="148">
        <f>BK132</f>
        <v>0</v>
      </c>
    </row>
    <row r="132" spans="1:65" s="2" customFormat="1" ht="16.5" customHeight="1">
      <c r="A132" s="30"/>
      <c r="B132" s="151"/>
      <c r="C132" s="152" t="s">
        <v>157</v>
      </c>
      <c r="D132" s="152" t="s">
        <v>137</v>
      </c>
      <c r="E132" s="153" t="s">
        <v>951</v>
      </c>
      <c r="F132" s="154" t="s">
        <v>952</v>
      </c>
      <c r="G132" s="155" t="s">
        <v>934</v>
      </c>
      <c r="H132" s="156">
        <v>1</v>
      </c>
      <c r="I132" s="157"/>
      <c r="J132" s="158">
        <f>ROUND(I132*H132,2)</f>
        <v>0</v>
      </c>
      <c r="K132" s="159"/>
      <c r="L132" s="31"/>
      <c r="M132" s="160" t="s">
        <v>1</v>
      </c>
      <c r="N132" s="161" t="s">
        <v>41</v>
      </c>
      <c r="O132" s="56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935</v>
      </c>
      <c r="AT132" s="164" t="s">
        <v>137</v>
      </c>
      <c r="AU132" s="164" t="s">
        <v>86</v>
      </c>
      <c r="AY132" s="14" t="s">
        <v>134</v>
      </c>
      <c r="BE132" s="95">
        <f>IF(N132="základní",J132,0)</f>
        <v>0</v>
      </c>
      <c r="BF132" s="95">
        <f>IF(N132="snížená",J132,0)</f>
        <v>0</v>
      </c>
      <c r="BG132" s="95">
        <f>IF(N132="zákl. přenesená",J132,0)</f>
        <v>0</v>
      </c>
      <c r="BH132" s="95">
        <f>IF(N132="sníž. přenesená",J132,0)</f>
        <v>0</v>
      </c>
      <c r="BI132" s="95">
        <f>IF(N132="nulová",J132,0)</f>
        <v>0</v>
      </c>
      <c r="BJ132" s="14" t="s">
        <v>84</v>
      </c>
      <c r="BK132" s="95">
        <f>ROUND(I132*H132,2)</f>
        <v>0</v>
      </c>
      <c r="BL132" s="14" t="s">
        <v>935</v>
      </c>
      <c r="BM132" s="164" t="s">
        <v>953</v>
      </c>
    </row>
    <row r="133" spans="1:65" s="12" customFormat="1" ht="22.9" customHeight="1">
      <c r="B133" s="138"/>
      <c r="D133" s="139" t="s">
        <v>75</v>
      </c>
      <c r="E133" s="149" t="s">
        <v>954</v>
      </c>
      <c r="F133" s="149" t="s">
        <v>955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SUM(P134:P135)</f>
        <v>0</v>
      </c>
      <c r="Q133" s="144"/>
      <c r="R133" s="145">
        <f>SUM(R134:R135)</f>
        <v>0</v>
      </c>
      <c r="S133" s="144"/>
      <c r="T133" s="146">
        <f>SUM(T134:T135)</f>
        <v>0</v>
      </c>
      <c r="AR133" s="139" t="s">
        <v>157</v>
      </c>
      <c r="AT133" s="147" t="s">
        <v>75</v>
      </c>
      <c r="AU133" s="147" t="s">
        <v>84</v>
      </c>
      <c r="AY133" s="139" t="s">
        <v>134</v>
      </c>
      <c r="BK133" s="148">
        <f>SUM(BK134:BK135)</f>
        <v>0</v>
      </c>
    </row>
    <row r="134" spans="1:65" s="2" customFormat="1" ht="16.5" customHeight="1">
      <c r="A134" s="30"/>
      <c r="B134" s="151"/>
      <c r="C134" s="152" t="s">
        <v>163</v>
      </c>
      <c r="D134" s="152" t="s">
        <v>137</v>
      </c>
      <c r="E134" s="153" t="s">
        <v>956</v>
      </c>
      <c r="F134" s="154" t="s">
        <v>957</v>
      </c>
      <c r="G134" s="155" t="s">
        <v>934</v>
      </c>
      <c r="H134" s="156">
        <v>1</v>
      </c>
      <c r="I134" s="157"/>
      <c r="J134" s="158">
        <f>ROUND(I134*H134,2)</f>
        <v>0</v>
      </c>
      <c r="K134" s="159"/>
      <c r="L134" s="31"/>
      <c r="M134" s="160" t="s">
        <v>1</v>
      </c>
      <c r="N134" s="161" t="s">
        <v>41</v>
      </c>
      <c r="O134" s="56"/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935</v>
      </c>
      <c r="AT134" s="164" t="s">
        <v>137</v>
      </c>
      <c r="AU134" s="164" t="s">
        <v>86</v>
      </c>
      <c r="AY134" s="14" t="s">
        <v>134</v>
      </c>
      <c r="BE134" s="95">
        <f>IF(N134="základní",J134,0)</f>
        <v>0</v>
      </c>
      <c r="BF134" s="95">
        <f>IF(N134="snížená",J134,0)</f>
        <v>0</v>
      </c>
      <c r="BG134" s="95">
        <f>IF(N134="zákl. přenesená",J134,0)</f>
        <v>0</v>
      </c>
      <c r="BH134" s="95">
        <f>IF(N134="sníž. přenesená",J134,0)</f>
        <v>0</v>
      </c>
      <c r="BI134" s="95">
        <f>IF(N134="nulová",J134,0)</f>
        <v>0</v>
      </c>
      <c r="BJ134" s="14" t="s">
        <v>84</v>
      </c>
      <c r="BK134" s="95">
        <f>ROUND(I134*H134,2)</f>
        <v>0</v>
      </c>
      <c r="BL134" s="14" t="s">
        <v>935</v>
      </c>
      <c r="BM134" s="164" t="s">
        <v>958</v>
      </c>
    </row>
    <row r="135" spans="1:65" s="2" customFormat="1" ht="16.5" customHeight="1">
      <c r="A135" s="30"/>
      <c r="B135" s="151"/>
      <c r="C135" s="152" t="s">
        <v>167</v>
      </c>
      <c r="D135" s="152" t="s">
        <v>137</v>
      </c>
      <c r="E135" s="153" t="s">
        <v>959</v>
      </c>
      <c r="F135" s="154" t="s">
        <v>960</v>
      </c>
      <c r="G135" s="155" t="s">
        <v>934</v>
      </c>
      <c r="H135" s="156">
        <v>1</v>
      </c>
      <c r="I135" s="157"/>
      <c r="J135" s="158">
        <f>ROUND(I135*H135,2)</f>
        <v>0</v>
      </c>
      <c r="K135" s="159"/>
      <c r="L135" s="31"/>
      <c r="M135" s="181" t="s">
        <v>1</v>
      </c>
      <c r="N135" s="182" t="s">
        <v>41</v>
      </c>
      <c r="O135" s="183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935</v>
      </c>
      <c r="AT135" s="164" t="s">
        <v>137</v>
      </c>
      <c r="AU135" s="164" t="s">
        <v>86</v>
      </c>
      <c r="AY135" s="14" t="s">
        <v>134</v>
      </c>
      <c r="BE135" s="95">
        <f>IF(N135="základní",J135,0)</f>
        <v>0</v>
      </c>
      <c r="BF135" s="95">
        <f>IF(N135="snížená",J135,0)</f>
        <v>0</v>
      </c>
      <c r="BG135" s="95">
        <f>IF(N135="zákl. přenesená",J135,0)</f>
        <v>0</v>
      </c>
      <c r="BH135" s="95">
        <f>IF(N135="sníž. přenesená",J135,0)</f>
        <v>0</v>
      </c>
      <c r="BI135" s="95">
        <f>IF(N135="nulová",J135,0)</f>
        <v>0</v>
      </c>
      <c r="BJ135" s="14" t="s">
        <v>84</v>
      </c>
      <c r="BK135" s="95">
        <f>ROUND(I135*H135,2)</f>
        <v>0</v>
      </c>
      <c r="BL135" s="14" t="s">
        <v>935</v>
      </c>
      <c r="BM135" s="164" t="s">
        <v>961</v>
      </c>
    </row>
    <row r="136" spans="1:65" s="2" customFormat="1" ht="6.95" customHeight="1">
      <c r="A136" s="30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31"/>
      <c r="M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</sheetData>
  <autoFilter ref="C121:K13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SO2 - příprava TUV</vt:lpstr>
      <vt:lpstr>SO1 - Zateplení tělocvičny</vt:lpstr>
      <vt:lpstr>SO3 - VRN</vt:lpstr>
      <vt:lpstr>'Rekapitulace stavby'!Názvy_tisku</vt:lpstr>
      <vt:lpstr>'SO1 - Zateplení tělocvičny'!Názvy_tisku</vt:lpstr>
      <vt:lpstr>'SO2 - příprava TUV'!Názvy_tisku</vt:lpstr>
      <vt:lpstr>'SO3 - VRN'!Názvy_tisku</vt:lpstr>
      <vt:lpstr>'Rekapitulace stavby'!Oblast_tisku</vt:lpstr>
      <vt:lpstr>'SO1 - Zateplení tělocvičny'!Oblast_tisku</vt:lpstr>
      <vt:lpstr>'SO2 - příprava TUV'!Oblast_tisku</vt:lpstr>
      <vt:lpstr>'SO3 -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DESKTOP-V20LB2D\admin</dc:creator>
  <cp:lastModifiedBy>Burda Pavel</cp:lastModifiedBy>
  <dcterms:created xsi:type="dcterms:W3CDTF">2025-04-22T14:42:26Z</dcterms:created>
  <dcterms:modified xsi:type="dcterms:W3CDTF">2025-04-23T04:04:07Z</dcterms:modified>
</cp:coreProperties>
</file>