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VEŘEJNÉ ZAKÁZKY-VÝBĚROVÁ ŘÍZENÍ\2025\Oprava konstrukčních vrstev komunikace v ulici Osvoboditelů\"/>
    </mc:Choice>
  </mc:AlternateContent>
  <xr:revisionPtr revIDLastSave="0" documentId="8_{9370E5EC-3368-4A18-9A84-B33B7FC5BD09}" xr6:coauthVersionLast="36" xr6:coauthVersionMax="36" xr10:uidLastSave="{00000000-0000-0000-0000-000000000000}"/>
  <bookViews>
    <workbookView xWindow="0" yWindow="0" windowWidth="28800" windowHeight="11025" activeTab="1" xr2:uid="{00000000-000D-0000-FFFF-FFFF00000000}"/>
  </bookViews>
  <sheets>
    <sheet name="Rekapitulace stavby" sheetId="1" r:id="rId1"/>
    <sheet name="01 - Oprava konstrukčních..." sheetId="2" r:id="rId2"/>
  </sheets>
  <definedNames>
    <definedName name="_xlnm._FilterDatabase" localSheetId="1" hidden="1">'01 - Oprava konstrukčních...'!$C$124:$K$184</definedName>
    <definedName name="_xlnm.Print_Titles" localSheetId="1">'01 - Oprava konstrukčních...'!$124:$124</definedName>
    <definedName name="_xlnm.Print_Titles" localSheetId="0">'Rekapitulace stavby'!$92:$92</definedName>
    <definedName name="_xlnm.Print_Area" localSheetId="1">'01 - Oprava konstrukčních...'!$C$4:$J$76,'01 - Oprava konstrukčních...'!$C$82:$J$106,'01 - Oprava konstrukčních...'!$C$112:$K$184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AX95" i="1" l="1"/>
  <c r="J37" i="2"/>
  <c r="J36" i="2"/>
  <c r="AY95" i="1"/>
  <c r="J35" i="2"/>
  <c r="BI184" i="2"/>
  <c r="BH184" i="2"/>
  <c r="BG184" i="2"/>
  <c r="BF184" i="2"/>
  <c r="BK184" i="2"/>
  <c r="J184" i="2" s="1"/>
  <c r="BE184" i="2" s="1"/>
  <c r="BI183" i="2"/>
  <c r="BH183" i="2"/>
  <c r="BG183" i="2"/>
  <c r="BF183" i="2"/>
  <c r="BK183" i="2"/>
  <c r="J183" i="2" s="1"/>
  <c r="BE183" i="2" s="1"/>
  <c r="BI182" i="2"/>
  <c r="BH182" i="2"/>
  <c r="BG182" i="2"/>
  <c r="BF182" i="2"/>
  <c r="BK182" i="2"/>
  <c r="J182" i="2"/>
  <c r="BE182" i="2" s="1"/>
  <c r="BI181" i="2"/>
  <c r="BH181" i="2"/>
  <c r="BG181" i="2"/>
  <c r="BF181" i="2"/>
  <c r="BK181" i="2"/>
  <c r="J181" i="2" s="1"/>
  <c r="BE181" i="2" s="1"/>
  <c r="BI180" i="2"/>
  <c r="BH180" i="2"/>
  <c r="BG180" i="2"/>
  <c r="BF180" i="2"/>
  <c r="BK180" i="2"/>
  <c r="J180" i="2"/>
  <c r="BE180" i="2" s="1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T154" i="2"/>
  <c r="R155" i="2"/>
  <c r="R154" i="2" s="1"/>
  <c r="P155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21" i="2"/>
  <c r="F119" i="2"/>
  <c r="E117" i="2"/>
  <c r="F91" i="2"/>
  <c r="F89" i="2"/>
  <c r="E87" i="2"/>
  <c r="J24" i="2"/>
  <c r="E24" i="2"/>
  <c r="J122" i="2"/>
  <c r="J23" i="2"/>
  <c r="J21" i="2"/>
  <c r="E21" i="2"/>
  <c r="J121" i="2" s="1"/>
  <c r="J20" i="2"/>
  <c r="J18" i="2"/>
  <c r="E18" i="2"/>
  <c r="F122" i="2"/>
  <c r="J17" i="2"/>
  <c r="J12" i="2"/>
  <c r="J119" i="2" s="1"/>
  <c r="E7" i="2"/>
  <c r="E115" i="2"/>
  <c r="L90" i="1"/>
  <c r="AM90" i="1"/>
  <c r="AM89" i="1"/>
  <c r="L89" i="1"/>
  <c r="AM87" i="1"/>
  <c r="L87" i="1"/>
  <c r="L85" i="1"/>
  <c r="L84" i="1"/>
  <c r="J177" i="2"/>
  <c r="BK169" i="2"/>
  <c r="BK166" i="2"/>
  <c r="J164" i="2"/>
  <c r="BK160" i="2"/>
  <c r="BK155" i="2"/>
  <c r="BK150" i="2"/>
  <c r="J148" i="2"/>
  <c r="J142" i="2"/>
  <c r="BK135" i="2"/>
  <c r="BK128" i="2"/>
  <c r="BK178" i="2"/>
  <c r="BK173" i="2"/>
  <c r="BK171" i="2"/>
  <c r="J169" i="2"/>
  <c r="BK164" i="2"/>
  <c r="J162" i="2"/>
  <c r="BK158" i="2"/>
  <c r="J152" i="2"/>
  <c r="BK148" i="2"/>
  <c r="BK139" i="2"/>
  <c r="BK133" i="2"/>
  <c r="BK129" i="2"/>
  <c r="F36" i="2"/>
  <c r="BK152" i="2"/>
  <c r="J146" i="2"/>
  <c r="J139" i="2"/>
  <c r="J133" i="2"/>
  <c r="AS94" i="1"/>
  <c r="F37" i="2"/>
  <c r="J34" i="2"/>
  <c r="J178" i="2"/>
  <c r="BK177" i="2"/>
  <c r="J173" i="2"/>
  <c r="J171" i="2"/>
  <c r="J166" i="2"/>
  <c r="BK162" i="2"/>
  <c r="J160" i="2"/>
  <c r="J155" i="2"/>
  <c r="J150" i="2"/>
  <c r="BK146" i="2"/>
  <c r="BK144" i="2"/>
  <c r="J137" i="2"/>
  <c r="BK131" i="2"/>
  <c r="F34" i="2"/>
  <c r="J158" i="2"/>
  <c r="BK142" i="2"/>
  <c r="BK137" i="2"/>
  <c r="J135" i="2"/>
  <c r="J131" i="2"/>
  <c r="J128" i="2"/>
  <c r="F35" i="2"/>
  <c r="J144" i="2"/>
  <c r="J129" i="2"/>
  <c r="R127" i="2" l="1"/>
  <c r="T127" i="2"/>
  <c r="BK127" i="2"/>
  <c r="BK141" i="2"/>
  <c r="J141" i="2"/>
  <c r="J99" i="2"/>
  <c r="P157" i="2"/>
  <c r="T141" i="2"/>
  <c r="BK157" i="2"/>
  <c r="J157" i="2"/>
  <c r="J101" i="2" s="1"/>
  <c r="T157" i="2"/>
  <c r="R168" i="2"/>
  <c r="BK179" i="2"/>
  <c r="J179" i="2" s="1"/>
  <c r="J105" i="2" s="1"/>
  <c r="R141" i="2"/>
  <c r="BK168" i="2"/>
  <c r="J168" i="2" s="1"/>
  <c r="J102" i="2" s="1"/>
  <c r="P168" i="2"/>
  <c r="P176" i="2"/>
  <c r="P175" i="2" s="1"/>
  <c r="R176" i="2"/>
  <c r="R175" i="2" s="1"/>
  <c r="P127" i="2"/>
  <c r="P141" i="2"/>
  <c r="R157" i="2"/>
  <c r="T168" i="2"/>
  <c r="BK176" i="2"/>
  <c r="BK175" i="2" s="1"/>
  <c r="J175" i="2" s="1"/>
  <c r="J103" i="2" s="1"/>
  <c r="T176" i="2"/>
  <c r="T175" i="2" s="1"/>
  <c r="BK154" i="2"/>
  <c r="J154" i="2"/>
  <c r="J100" i="2"/>
  <c r="AW95" i="1"/>
  <c r="BC95" i="1"/>
  <c r="BC94" i="1" s="1"/>
  <c r="W32" i="1" s="1"/>
  <c r="BA95" i="1"/>
  <c r="E85" i="2"/>
  <c r="J89" i="2"/>
  <c r="J91" i="2"/>
  <c r="F92" i="2"/>
  <c r="J92" i="2"/>
  <c r="BE128" i="2"/>
  <c r="BE129" i="2"/>
  <c r="BE131" i="2"/>
  <c r="BE133" i="2"/>
  <c r="BE135" i="2"/>
  <c r="BE137" i="2"/>
  <c r="BE139" i="2"/>
  <c r="BE142" i="2"/>
  <c r="BE144" i="2"/>
  <c r="BE146" i="2"/>
  <c r="BE148" i="2"/>
  <c r="BE150" i="2"/>
  <c r="BE152" i="2"/>
  <c r="BE155" i="2"/>
  <c r="BE158" i="2"/>
  <c r="BE160" i="2"/>
  <c r="BE162" i="2"/>
  <c r="BE164" i="2"/>
  <c r="BE166" i="2"/>
  <c r="BE169" i="2"/>
  <c r="BE171" i="2"/>
  <c r="BE173" i="2"/>
  <c r="BE177" i="2"/>
  <c r="BE178" i="2"/>
  <c r="BB95" i="1"/>
  <c r="BB94" i="1" s="1"/>
  <c r="W31" i="1" s="1"/>
  <c r="BD95" i="1"/>
  <c r="BD94" i="1" s="1"/>
  <c r="W33" i="1" s="1"/>
  <c r="BA94" i="1"/>
  <c r="W30" i="1" s="1"/>
  <c r="P126" i="2" l="1"/>
  <c r="P125" i="2"/>
  <c r="AU95" i="1" s="1"/>
  <c r="AU94" i="1" s="1"/>
  <c r="BK126" i="2"/>
  <c r="BK125" i="2"/>
  <c r="J125" i="2"/>
  <c r="J30" i="2" s="1"/>
  <c r="AG95" i="1" s="1"/>
  <c r="AG94" i="1" s="1"/>
  <c r="AK26" i="1" s="1"/>
  <c r="T126" i="2"/>
  <c r="T125" i="2"/>
  <c r="R126" i="2"/>
  <c r="R125" i="2"/>
  <c r="J127" i="2"/>
  <c r="J98" i="2"/>
  <c r="J176" i="2"/>
  <c r="J104" i="2"/>
  <c r="J33" i="2"/>
  <c r="AV95" i="1" s="1"/>
  <c r="AT95" i="1" s="1"/>
  <c r="AW94" i="1"/>
  <c r="AK30" i="1"/>
  <c r="F33" i="2"/>
  <c r="AZ95" i="1"/>
  <c r="AZ94" i="1" s="1"/>
  <c r="W29" i="1" s="1"/>
  <c r="AX94" i="1"/>
  <c r="AY94" i="1"/>
  <c r="J96" i="2" l="1"/>
  <c r="J126" i="2"/>
  <c r="J97" i="2"/>
  <c r="J39" i="2"/>
  <c r="AN95" i="1"/>
  <c r="AV94" i="1"/>
  <c r="AK29" i="1" s="1"/>
  <c r="AK35" i="1" s="1"/>
  <c r="AT94" i="1" l="1"/>
  <c r="AN94" i="1"/>
</calcChain>
</file>

<file path=xl/sharedStrings.xml><?xml version="1.0" encoding="utf-8"?>
<sst xmlns="http://schemas.openxmlformats.org/spreadsheetml/2006/main" count="809" uniqueCount="256">
  <si>
    <t>Export Komplet</t>
  </si>
  <si>
    <t/>
  </si>
  <si>
    <t>2.0</t>
  </si>
  <si>
    <t>ZAMOK</t>
  </si>
  <si>
    <t>False</t>
  </si>
  <si>
    <t>{ff5ad091-a4af-4347-b0c4-d30646d08c5c}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</si>
  <si>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</si>
  <si>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</si>
  <si>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</si>
  <si>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</si>
  <si>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</si>
  <si>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</si>
  <si>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</si>
  <si>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</si>
  <si>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20250428xx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</si>
  <si>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</si>
  <si>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</si>
  <si>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Lovosice, ul. Osvoboditelů u kruhového objezdu</t>
  </si>
  <si>
    <t>KSO:</t>
  </si>
  <si>
    <t>CC-CZ:</t>
  </si>
  <si>
    <t>Místo:</t>
  </si>
  <si>
    <t>Lovosice, katastrální území: Lovosice [687707]</t>
  </si>
  <si>
    <t>Datum:</t>
  </si>
  <si>
    <t>28. 4. 2025</t>
  </si>
  <si>
    <t>Zadavatel:</t>
  </si>
  <si>
    <t>IČ:</t>
  </si>
  <si>
    <t>00263991</t>
  </si>
  <si>
    <t>Město Lovosice, Školní 407/2, 410 02 Lovosice</t>
  </si>
  <si>
    <t>DIČ:</t>
  </si>
  <si>
    <t>CZ00263991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</si>
  <si>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</si>
  <si>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</si>
  <si>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</si>
  <si>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</si>
  <si>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</si>
  <si>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</si>
  <si>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</si>
  <si>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</si>
  <si>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</si>
  <si>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</si>
  <si>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</si>
  <si>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</si>
  <si>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</si>
  <si>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</si>
  <si>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</si>
  <si>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</si>
  <si>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</si>
  <si>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</si>
  <si>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</si>
  <si>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</si>
  <si>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</si>
  <si>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</si>
  <si>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</si>
  <si>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</si>
  <si>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</si>
  <si>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</si>
  <si>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</si>
  <si>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</si>
  <si>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</si>
  <si>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</si>
  <si>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</si>
  <si>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</si>
  <si>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</si>
  <si>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</si>
  <si>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</si>
  <si>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</si>
  <si>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</si>
  <si>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</si>
  <si>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</si>
  <si>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</si>
  <si>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</si>
  <si>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</si>
  <si>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</si>
  <si>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</si>
  <si>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</si>
  <si>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</si>
  <si>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</si>
  <si>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</si>
  <si>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</si>
  <si>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</si>
  <si>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</si>
  <si>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</si>
  <si>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</si>
  <si>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konstrukčních vrstev komunikace včetně finálního asfaltového povrchu v ulici Osvoboditelů</t>
  </si>
  <si>
    <t>STA</t>
  </si>
  <si>
    <t>1</t>
  </si>
  <si>
    <t>{800b2d73-a58e-4583-85be-541eaf09e6ad}</t>
  </si>
  <si>
    <t>2</t>
  </si>
  <si>
    <t>KRYCÍ LIST SOUPISU PRACÍ</t>
  </si>
  <si>
    <t>Objekt:</t>
  </si>
  <si>
    <t>01 - Oprava konstrukčních vrstev komunikace včetně finálního asfaltového povrchu v ulici Osvoboditelů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</si>
  <si>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</si>
  <si>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</si>
  <si>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</si>
  <si>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</si>
  <si>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</si>
  <si>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</si>
  <si>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</si>
  <si>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</si>
  <si>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</si>
  <si>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</si>
  <si>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</si>
  <si>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VRN - Vedlejší rozpočtové náklady</t>
  </si>
  <si>
    <t xml:space="preserve">    VRN3 - Zařízení staveniště</t>
  </si>
  <si>
    <t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</si>
  <si>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</si>
  <si>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</si>
  <si>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</si>
  <si>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</si>
  <si>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</si>
  <si>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</si>
  <si>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</si>
  <si>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</si>
  <si>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</si>
  <si>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</si>
  <si>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</si>
  <si>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</si>
  <si>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</si>
  <si>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</si>
  <si>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</si>
  <si>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</si>
  <si>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</si>
  <si>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</si>
  <si>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1131075R01</t>
  </si>
  <si>
    <t>Odstranění podkladů nebo krytů při překopech inženýrských sítí s přemístěním hmot na skládku ve vzdálenosti do 3 m nebo s naložením na dopravní prostředek strojně plochy jednotlivě přes 15 m2 živičných, o tl. vrstvy přes 100 do 150 mm</t>
  </si>
  <si>
    <t>m2</t>
  </si>
  <si>
    <t>4</t>
  </si>
  <si>
    <t>-1719517784</t>
  </si>
  <si>
    <t>122351302</t>
  </si>
  <si>
    <t>Odkopávky a prokopávky nezapažené strojně v omezeném prostoru v hornině třídy těžitelnosti II skupiny 4 přes 20 do 50 m3</t>
  </si>
  <si>
    <t>m3</t>
  </si>
  <si>
    <t>CS ÚRS 2025 01</t>
  </si>
  <si>
    <t>148872710</t>
  </si>
  <si>
    <t>Online PSC</t>
  </si>
  <si>
    <t>https://podminky.urs.cz/item/CS_URS_2025_01/122351302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</si>
  <si>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</si>
  <si>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</si>
  <si>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</si>
  <si>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-2036025483</t>
  </si>
  <si>
    <t>https://podminky.urs.cz/item/CS_URS_2025_01/162751117</t>
  </si>
  <si>
    <t>167151112</t>
  </si>
  <si>
    <t>Nakládání, skládání a překládání neulehlého výkopku nebo sypaniny strojně nakládání, množství přes 100 m3, z hornin třídy těžitelnosti II, skupiny 4 a 5</t>
  </si>
  <si>
    <t>-2060656372</t>
  </si>
  <si>
    <t>https://podminky.urs.cz/item/CS_URS_2025_01/167151112</t>
  </si>
  <si>
    <t>5</t>
  </si>
  <si>
    <t>171201221</t>
  </si>
  <si>
    <t>Poplatek za uložení stavebního odpadu na skládce (skládkovné) zeminy a kamení zatříděného do Katalogu odpadů pod kódem 17 05 04</t>
  </si>
  <si>
    <t>t</t>
  </si>
  <si>
    <t>-1050410293</t>
  </si>
  <si>
    <t>https://podminky.urs.cz/item/CS_URS_2025_01/171201221</t>
  </si>
  <si>
    <t>6</t>
  </si>
  <si>
    <t>171251201</t>
  </si>
  <si>
    <t>Uložení sypaniny na skládky nebo meziskládky bez hutnění s upravením uložené sypaniny do předepsaného tvaru</t>
  </si>
  <si>
    <t>1436771887</t>
  </si>
  <si>
    <t>https://podminky.urs.cz/item/CS_URS_2025_01/171251201</t>
  </si>
  <si>
    <t>7</t>
  </si>
  <si>
    <t>181951112</t>
  </si>
  <si>
    <t>Úprava pláně vyrovnáním výškových rozdílů strojně v hornině třídy těžitelnosti I, skupiny 1 až 3 se zhutněním</t>
  </si>
  <si>
    <t>-2126525263</t>
  </si>
  <si>
    <t>https://podminky.urs.cz/item/CS_URS_2025_01/181951112</t>
  </si>
  <si>
    <t>Komunikace pozemní</t>
  </si>
  <si>
    <t>8</t>
  </si>
  <si>
    <t>564851011</t>
  </si>
  <si>
    <t>Podklad ze štěrkodrti ŠD s rozprostřením a zhutněním plochy jednotlivě do 100 m2, po zhutnění tl. 150 mm</t>
  </si>
  <si>
    <t>-1501746654</t>
  </si>
  <si>
    <t>https://podminky.urs.cz/item/CS_URS_2025_01/564851011</t>
  </si>
  <si>
    <t>9</t>
  </si>
  <si>
    <t>565155101</t>
  </si>
  <si>
    <t>Asfaltový beton vrstva podkladní ACP 16 (obalované kamenivo střednězrnné - OKS) s rozprostřením a zhutněním v pruhu šířky do 1,5 m, po zhutnění tl. 70 mm</t>
  </si>
  <si>
    <t>-1956383603</t>
  </si>
  <si>
    <t>https://podminky.urs.cz/item/CS_URS_2025_01/565155101</t>
  </si>
  <si>
    <t>10</t>
  </si>
  <si>
    <t>567132113</t>
  </si>
  <si>
    <t>Podklad ze směsi stmelené cementem SC bez dilatačních spár, s rozprostřením a zhutněním SC C 8/10 (KSC I), po zhutnění tl. 180 mm</t>
  </si>
  <si>
    <t>758638858</t>
  </si>
  <si>
    <t>https://podminky.urs.cz/item/CS_URS_2025_01/567132113</t>
  </si>
  <si>
    <t>11</t>
  </si>
  <si>
    <t>573211112</t>
  </si>
  <si>
    <t>Postřik spojovací PS bez posypu kamenivem z asfaltu silničního, v množství 0,70 kg/m2</t>
  </si>
  <si>
    <t>-1859338356</t>
  </si>
  <si>
    <t>https://podminky.urs.cz/item/CS_URS_2025_01/573211112</t>
  </si>
  <si>
    <t>573231108</t>
  </si>
  <si>
    <t>Postřik spojovací PS bez posypu kamenivem ze silniční emulze, v množství 0,50 kg/m2</t>
  </si>
  <si>
    <t>104159651</t>
  </si>
  <si>
    <t>https://podminky.urs.cz/item/CS_URS_2025_01/573231108</t>
  </si>
  <si>
    <t>13</t>
  </si>
  <si>
    <t>577134141</t>
  </si>
  <si>
    <t>Asfaltový beton vrstva obrusná ACO 11 (ABS) s rozprostřením a se zhutněním z modifikovaného asfaltu v pruhu šířky přes 3 m, po zhutnění tl. 40 mm</t>
  </si>
  <si>
    <t>1184126619</t>
  </si>
  <si>
    <t>https://podminky.urs.cz/item/CS_URS_2025_01/577134141</t>
  </si>
  <si>
    <t>Vedení trubní dálková a přípojná</t>
  </si>
  <si>
    <t>14</t>
  </si>
  <si>
    <t>899133211</t>
  </si>
  <si>
    <t>Výměna (výšková úprava) vtokové mříže uliční vpusti na betonové skruži s použitím betonových vyrovnávacích prvků</t>
  </si>
  <si>
    <t>kus</t>
  </si>
  <si>
    <t>1770730658</t>
  </si>
  <si>
    <t>https://podminky.urs.cz/item/CS_URS_2025_01/899133211</t>
  </si>
  <si>
    <t>Ostatní konstrukce a práce, bourání</t>
  </si>
  <si>
    <t>15</t>
  </si>
  <si>
    <t>9152311R02</t>
  </si>
  <si>
    <t>Vodorovné dopravní značení stříkaným plastem přechody pro chodce, šipky, symboly nápisy žluté základní</t>
  </si>
  <si>
    <t>kpl</t>
  </si>
  <si>
    <t>684555540</t>
  </si>
  <si>
    <t>https://podminky.urs.cz/item/CS_URS_2025_01/9152311R02</t>
  </si>
  <si>
    <t>16</t>
  </si>
  <si>
    <t>919122122</t>
  </si>
  <si>
    <t>Utěsnění dilatačních spár zálivkou za tepla v cementobetonovém nebo živičném krytu včetně adhezního nátěru s těsnicím profilem pod zálivkou, pro komůrky šířky 15 mm, hloubky 30 mm</t>
  </si>
  <si>
    <t>m</t>
  </si>
  <si>
    <t>2000046966</t>
  </si>
  <si>
    <t>https://podminky.urs.cz/item/CS_URS_2025_01/919122122</t>
  </si>
  <si>
    <t>17</t>
  </si>
  <si>
    <t>919726122</t>
  </si>
  <si>
    <t>Geotextilie netkaná pro ochranu, separaci nebo filtraci měrná hmotnost přes 200 do 300 g/m2</t>
  </si>
  <si>
    <t>2136285526</t>
  </si>
  <si>
    <t>https://podminky.urs.cz/item/CS_URS_2025_01/919726122</t>
  </si>
  <si>
    <t>18</t>
  </si>
  <si>
    <t>919731122</t>
  </si>
  <si>
    <t>Zarovnání styčné plochy podkladu nebo krytu podél vybourané části komunikace nebo zpevněné plochy živičné tl. přes 50 do 100 mm</t>
  </si>
  <si>
    <t>-1942479248</t>
  </si>
  <si>
    <t>https://podminky.urs.cz/item/CS_URS_2025_01/919731122</t>
  </si>
  <si>
    <t>19</t>
  </si>
  <si>
    <t>919735112</t>
  </si>
  <si>
    <t>Řezání stávajícího živičného krytu nebo podkladu hloubky přes 50 do 100 mm</t>
  </si>
  <si>
    <t>-804414284</t>
  </si>
  <si>
    <t>https://podminky.urs.cz/item/CS_URS_2025_01/919735112</t>
  </si>
  <si>
    <t>997</t>
  </si>
  <si>
    <t>Doprava suti a vybouraných hmot</t>
  </si>
  <si>
    <t>20</t>
  </si>
  <si>
    <t>997013875</t>
  </si>
  <si>
    <t>Poplatek za uložení stavebního odpadu na recyklační skládce (skládkovné) asfaltového bez obsahu dehtu zatříděného do Katalogu odpadů pod kódem 17 03 02</t>
  </si>
  <si>
    <t>-1228044332</t>
  </si>
  <si>
    <t>https://podminky.urs.cz/item/CS_URS_2025_01/997013875</t>
  </si>
  <si>
    <t>997221571</t>
  </si>
  <si>
    <t>Vodorovná doprava vybouraných hmot bez naložení, ale se složením a s hrubým urovnáním na vzdálenost do 1 km</t>
  </si>
  <si>
    <t>-1946374263</t>
  </si>
  <si>
    <t>https://podminky.urs.cz/item/CS_URS_2025_01/997221571</t>
  </si>
  <si>
    <t>22</t>
  </si>
  <si>
    <t>997221579</t>
  </si>
  <si>
    <t>Vodorovná doprava vybouraných hmot bez naložení, ale se složením a s hrubým urovnáním na vzdálenost Příplatek k ceně za každý další započatý 1 km přes 1 km</t>
  </si>
  <si>
    <t>-1789674761</t>
  </si>
  <si>
    <t>https://podminky.urs.cz/item/CS_URS_2025_01/997221579</t>
  </si>
  <si>
    <t>VRN</t>
  </si>
  <si>
    <t>Vedlejší rozpočtové náklady</t>
  </si>
  <si>
    <t>VRN3</t>
  </si>
  <si>
    <t>Zařízení staveniště</t>
  </si>
  <si>
    <t>23</t>
  </si>
  <si>
    <t>0321030.0</t>
  </si>
  <si>
    <t>Zařízení staveniště, zabezpečení staveniště, VRN</t>
  </si>
  <si>
    <t>-902402322</t>
  </si>
  <si>
    <t>24</t>
  </si>
  <si>
    <t>034303.000</t>
  </si>
  <si>
    <t>DIO komplet komplet (návrh s projednáním) vč. přechodného dopravního značení po dobu stavby - III. etapy</t>
  </si>
  <si>
    <t>-976216698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</si>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</sst>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8" fillId="2" borderId="22" xfId="0" applyFont="1" applyFill="1" applyBorder="1" applyAlignment="1" applyProtection="1">
      <alignment horizontal="left" vertical="center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565155101" TargetMode="External"/><Relationship Id="rId13" Type="http://schemas.openxmlformats.org/officeDocument/2006/relationships/hyperlink" Target="https://podminky.urs.cz/item/CS_URS_2025_01/899133211" TargetMode="External"/><Relationship Id="rId18" Type="http://schemas.openxmlformats.org/officeDocument/2006/relationships/hyperlink" Target="https://podminky.urs.cz/item/CS_URS_2025_01/919735112" TargetMode="External"/><Relationship Id="rId3" Type="http://schemas.openxmlformats.org/officeDocument/2006/relationships/hyperlink" Target="https://podminky.urs.cz/item/CS_URS_2025_01/167151112" TargetMode="External"/><Relationship Id="rId21" Type="http://schemas.openxmlformats.org/officeDocument/2006/relationships/hyperlink" Target="https://podminky.urs.cz/item/CS_URS_2025_01/997221579" TargetMode="External"/><Relationship Id="rId7" Type="http://schemas.openxmlformats.org/officeDocument/2006/relationships/hyperlink" Target="https://podminky.urs.cz/item/CS_URS_2025_01/564851011" TargetMode="External"/><Relationship Id="rId12" Type="http://schemas.openxmlformats.org/officeDocument/2006/relationships/hyperlink" Target="https://podminky.urs.cz/item/CS_URS_2025_01/577134141" TargetMode="External"/><Relationship Id="rId17" Type="http://schemas.openxmlformats.org/officeDocument/2006/relationships/hyperlink" Target="https://podminky.urs.cz/item/CS_URS_2025_01/919731122" TargetMode="External"/><Relationship Id="rId2" Type="http://schemas.openxmlformats.org/officeDocument/2006/relationships/hyperlink" Target="https://podminky.urs.cz/item/CS_URS_2025_01/162751117" TargetMode="External"/><Relationship Id="rId16" Type="http://schemas.openxmlformats.org/officeDocument/2006/relationships/hyperlink" Target="https://podminky.urs.cz/item/CS_URS_2025_01/919726122" TargetMode="External"/><Relationship Id="rId20" Type="http://schemas.openxmlformats.org/officeDocument/2006/relationships/hyperlink" Target="https://podminky.urs.cz/item/CS_URS_2025_01/997221571" TargetMode="External"/><Relationship Id="rId1" Type="http://schemas.openxmlformats.org/officeDocument/2006/relationships/hyperlink" Target="https://podminky.urs.cz/item/CS_URS_2025_01/122351302" TargetMode="External"/><Relationship Id="rId6" Type="http://schemas.openxmlformats.org/officeDocument/2006/relationships/hyperlink" Target="https://podminky.urs.cz/item/CS_URS_2025_01/181951112" TargetMode="External"/><Relationship Id="rId11" Type="http://schemas.openxmlformats.org/officeDocument/2006/relationships/hyperlink" Target="https://podminky.urs.cz/item/CS_URS_2025_01/573231108" TargetMode="External"/><Relationship Id="rId5" Type="http://schemas.openxmlformats.org/officeDocument/2006/relationships/hyperlink" Target="https://podminky.urs.cz/item/CS_URS_2025_01/171251201" TargetMode="External"/><Relationship Id="rId15" Type="http://schemas.openxmlformats.org/officeDocument/2006/relationships/hyperlink" Target="https://podminky.urs.cz/item/CS_URS_2025_01/919122122" TargetMode="External"/><Relationship Id="rId10" Type="http://schemas.openxmlformats.org/officeDocument/2006/relationships/hyperlink" Target="https://podminky.urs.cz/item/CS_URS_2025_01/573211112" TargetMode="External"/><Relationship Id="rId19" Type="http://schemas.openxmlformats.org/officeDocument/2006/relationships/hyperlink" Target="https://podminky.urs.cz/item/CS_URS_2025_01/997013875" TargetMode="External"/><Relationship Id="rId4" Type="http://schemas.openxmlformats.org/officeDocument/2006/relationships/hyperlink" Target="https://podminky.urs.cz/item/CS_URS_2025_01/171201221" TargetMode="External"/><Relationship Id="rId9" Type="http://schemas.openxmlformats.org/officeDocument/2006/relationships/hyperlink" Target="https://podminky.urs.cz/item/CS_URS_2025_01/567132113" TargetMode="External"/><Relationship Id="rId14" Type="http://schemas.openxmlformats.org/officeDocument/2006/relationships/hyperlink" Target="https://podminky.urs.cz/item/CS_URS_2025_01/9152311R02" TargetMode="External"/><Relationship Id="rId2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7" workbookViewId="0">
      <selection activeCell="J95" sqref="J95:AF9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3" t="s">
        <v>14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19"/>
      <c r="AQ5" s="19"/>
      <c r="AR5" s="17"/>
      <c r="BE5" s="210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5" t="s">
        <v>17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19"/>
      <c r="AQ6" s="19"/>
      <c r="AR6" s="17"/>
      <c r="BE6" s="211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1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1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1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11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11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1"/>
      <c r="BS12" s="14" t="s">
        <v>6</v>
      </c>
    </row>
    <row r="13" spans="1:74" s="1" customFormat="1" ht="12" customHeight="1">
      <c r="B13" s="18"/>
      <c r="C13" s="19"/>
      <c r="D13" s="26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31</v>
      </c>
      <c r="AO13" s="19"/>
      <c r="AP13" s="19"/>
      <c r="AQ13" s="19"/>
      <c r="AR13" s="17"/>
      <c r="BE13" s="211"/>
      <c r="BS13" s="14" t="s">
        <v>6</v>
      </c>
    </row>
    <row r="14" spans="1:74" ht="12.75">
      <c r="B14" s="18"/>
      <c r="C14" s="19"/>
      <c r="D14" s="19"/>
      <c r="E14" s="216" t="s">
        <v>31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28</v>
      </c>
      <c r="AL14" s="19"/>
      <c r="AM14" s="19"/>
      <c r="AN14" s="28" t="s">
        <v>31</v>
      </c>
      <c r="AO14" s="19"/>
      <c r="AP14" s="19"/>
      <c r="AQ14" s="19"/>
      <c r="AR14" s="17"/>
      <c r="BE14" s="211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1"/>
      <c r="BS15" s="14" t="s">
        <v>4</v>
      </c>
    </row>
    <row r="16" spans="1:74" s="1" customFormat="1" ht="12" customHeight="1">
      <c r="B16" s="18"/>
      <c r="C16" s="19"/>
      <c r="D16" s="26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1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11"/>
      <c r="BS17" s="14" t="s">
        <v>34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1"/>
      <c r="BS18" s="14" t="s">
        <v>6</v>
      </c>
    </row>
    <row r="19" spans="1:71" s="1" customFormat="1" ht="12" customHeight="1">
      <c r="B19" s="18"/>
      <c r="C19" s="19"/>
      <c r="D19" s="26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1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11"/>
      <c r="BS20" s="14" t="s">
        <v>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1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1"/>
    </row>
    <row r="23" spans="1:71" s="1" customFormat="1" ht="16.5" customHeight="1">
      <c r="B23" s="18"/>
      <c r="C23" s="19"/>
      <c r="D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19"/>
      <c r="AP23" s="19"/>
      <c r="AQ23" s="19"/>
      <c r="AR23" s="17"/>
      <c r="BE23" s="211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1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1"/>
    </row>
    <row r="26" spans="1:71" s="2" customFormat="1" ht="25.9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19">
        <f>ROUND(AG94,2)</f>
        <v>0</v>
      </c>
      <c r="AL26" s="220"/>
      <c r="AM26" s="220"/>
      <c r="AN26" s="220"/>
      <c r="AO26" s="220"/>
      <c r="AP26" s="33"/>
      <c r="AQ26" s="33"/>
      <c r="AR26" s="36"/>
      <c r="BE26" s="21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1" t="s">
        <v>38</v>
      </c>
      <c r="M28" s="221"/>
      <c r="N28" s="221"/>
      <c r="O28" s="221"/>
      <c r="P28" s="221"/>
      <c r="Q28" s="33"/>
      <c r="R28" s="33"/>
      <c r="S28" s="33"/>
      <c r="T28" s="33"/>
      <c r="U28" s="33"/>
      <c r="V28" s="33"/>
      <c r="W28" s="221" t="s">
        <v>39</v>
      </c>
      <c r="X28" s="221"/>
      <c r="Y28" s="221"/>
      <c r="Z28" s="221"/>
      <c r="AA28" s="221"/>
      <c r="AB28" s="221"/>
      <c r="AC28" s="221"/>
      <c r="AD28" s="221"/>
      <c r="AE28" s="221"/>
      <c r="AF28" s="33"/>
      <c r="AG28" s="33"/>
      <c r="AH28" s="33"/>
      <c r="AI28" s="33"/>
      <c r="AJ28" s="33"/>
      <c r="AK28" s="221" t="s">
        <v>40</v>
      </c>
      <c r="AL28" s="221"/>
      <c r="AM28" s="221"/>
      <c r="AN28" s="221"/>
      <c r="AO28" s="221"/>
      <c r="AP28" s="33"/>
      <c r="AQ28" s="33"/>
      <c r="AR28" s="36"/>
      <c r="BE28" s="211"/>
    </row>
    <row r="29" spans="1:71" s="3" customFormat="1" ht="14.45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24">
        <v>0.21</v>
      </c>
      <c r="M29" s="223"/>
      <c r="N29" s="223"/>
      <c r="O29" s="223"/>
      <c r="P29" s="223"/>
      <c r="Q29" s="38"/>
      <c r="R29" s="38"/>
      <c r="S29" s="38"/>
      <c r="T29" s="38"/>
      <c r="U29" s="38"/>
      <c r="V29" s="38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8"/>
      <c r="AG29" s="38"/>
      <c r="AH29" s="38"/>
      <c r="AI29" s="38"/>
      <c r="AJ29" s="38"/>
      <c r="AK29" s="222">
        <f>ROUND(AV94, 2)</f>
        <v>0</v>
      </c>
      <c r="AL29" s="223"/>
      <c r="AM29" s="223"/>
      <c r="AN29" s="223"/>
      <c r="AO29" s="223"/>
      <c r="AP29" s="38"/>
      <c r="AQ29" s="38"/>
      <c r="AR29" s="39"/>
      <c r="BE29" s="212"/>
    </row>
    <row r="30" spans="1:71" s="3" customFormat="1" ht="14.45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24">
        <v>0.12</v>
      </c>
      <c r="M30" s="223"/>
      <c r="N30" s="223"/>
      <c r="O30" s="223"/>
      <c r="P30" s="223"/>
      <c r="Q30" s="38"/>
      <c r="R30" s="38"/>
      <c r="S30" s="38"/>
      <c r="T30" s="38"/>
      <c r="U30" s="38"/>
      <c r="V30" s="38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8"/>
      <c r="AG30" s="38"/>
      <c r="AH30" s="38"/>
      <c r="AI30" s="38"/>
      <c r="AJ30" s="38"/>
      <c r="AK30" s="222">
        <f>ROUND(AW94, 2)</f>
        <v>0</v>
      </c>
      <c r="AL30" s="223"/>
      <c r="AM30" s="223"/>
      <c r="AN30" s="223"/>
      <c r="AO30" s="223"/>
      <c r="AP30" s="38"/>
      <c r="AQ30" s="38"/>
      <c r="AR30" s="39"/>
      <c r="BE30" s="212"/>
    </row>
    <row r="31" spans="1:71" s="3" customFormat="1" ht="14.45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24">
        <v>0.21</v>
      </c>
      <c r="M31" s="223"/>
      <c r="N31" s="223"/>
      <c r="O31" s="223"/>
      <c r="P31" s="223"/>
      <c r="Q31" s="38"/>
      <c r="R31" s="38"/>
      <c r="S31" s="38"/>
      <c r="T31" s="38"/>
      <c r="U31" s="38"/>
      <c r="V31" s="38"/>
      <c r="W31" s="222">
        <f>ROUND(BB94, 2)</f>
        <v>0</v>
      </c>
      <c r="X31" s="223"/>
      <c r="Y31" s="223"/>
      <c r="Z31" s="223"/>
      <c r="AA31" s="223"/>
      <c r="AB31" s="223"/>
      <c r="AC31" s="223"/>
      <c r="AD31" s="223"/>
      <c r="AE31" s="223"/>
      <c r="AF31" s="38"/>
      <c r="AG31" s="38"/>
      <c r="AH31" s="38"/>
      <c r="AI31" s="38"/>
      <c r="AJ31" s="38"/>
      <c r="AK31" s="222">
        <v>0</v>
      </c>
      <c r="AL31" s="223"/>
      <c r="AM31" s="223"/>
      <c r="AN31" s="223"/>
      <c r="AO31" s="223"/>
      <c r="AP31" s="38"/>
      <c r="AQ31" s="38"/>
      <c r="AR31" s="39"/>
      <c r="BE31" s="212"/>
    </row>
    <row r="32" spans="1:71" s="3" customFormat="1" ht="14.45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24">
        <v>0.12</v>
      </c>
      <c r="M32" s="223"/>
      <c r="N32" s="223"/>
      <c r="O32" s="223"/>
      <c r="P32" s="223"/>
      <c r="Q32" s="38"/>
      <c r="R32" s="38"/>
      <c r="S32" s="38"/>
      <c r="T32" s="38"/>
      <c r="U32" s="38"/>
      <c r="V32" s="38"/>
      <c r="W32" s="222">
        <f>ROUND(BC94, 2)</f>
        <v>0</v>
      </c>
      <c r="X32" s="223"/>
      <c r="Y32" s="223"/>
      <c r="Z32" s="223"/>
      <c r="AA32" s="223"/>
      <c r="AB32" s="223"/>
      <c r="AC32" s="223"/>
      <c r="AD32" s="223"/>
      <c r="AE32" s="223"/>
      <c r="AF32" s="38"/>
      <c r="AG32" s="38"/>
      <c r="AH32" s="38"/>
      <c r="AI32" s="38"/>
      <c r="AJ32" s="38"/>
      <c r="AK32" s="222">
        <v>0</v>
      </c>
      <c r="AL32" s="223"/>
      <c r="AM32" s="223"/>
      <c r="AN32" s="223"/>
      <c r="AO32" s="223"/>
      <c r="AP32" s="38"/>
      <c r="AQ32" s="38"/>
      <c r="AR32" s="39"/>
      <c r="BE32" s="212"/>
    </row>
    <row r="33" spans="1:57" s="3" customFormat="1" ht="14.45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24">
        <v>0</v>
      </c>
      <c r="M33" s="223"/>
      <c r="N33" s="223"/>
      <c r="O33" s="223"/>
      <c r="P33" s="223"/>
      <c r="Q33" s="38"/>
      <c r="R33" s="38"/>
      <c r="S33" s="38"/>
      <c r="T33" s="38"/>
      <c r="U33" s="38"/>
      <c r="V33" s="38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8"/>
      <c r="AG33" s="38"/>
      <c r="AH33" s="38"/>
      <c r="AI33" s="38"/>
      <c r="AJ33" s="38"/>
      <c r="AK33" s="222">
        <v>0</v>
      </c>
      <c r="AL33" s="223"/>
      <c r="AM33" s="223"/>
      <c r="AN33" s="223"/>
      <c r="AO33" s="223"/>
      <c r="AP33" s="38"/>
      <c r="AQ33" s="38"/>
      <c r="AR33" s="39"/>
      <c r="BE33" s="21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1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25" t="s">
        <v>49</v>
      </c>
      <c r="Y35" s="226"/>
      <c r="Z35" s="226"/>
      <c r="AA35" s="226"/>
      <c r="AB35" s="226"/>
      <c r="AC35" s="42"/>
      <c r="AD35" s="42"/>
      <c r="AE35" s="42"/>
      <c r="AF35" s="42"/>
      <c r="AG35" s="42"/>
      <c r="AH35" s="42"/>
      <c r="AI35" s="42"/>
      <c r="AJ35" s="42"/>
      <c r="AK35" s="227">
        <f>SUM(AK26:AK33)</f>
        <v>0</v>
      </c>
      <c r="AL35" s="226"/>
      <c r="AM35" s="226"/>
      <c r="AN35" s="226"/>
      <c r="AO35" s="228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20250428xx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9" t="str">
        <f>K6</f>
        <v>Lovosice, ul. Osvoboditelů u kruhového objezdu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Lovosice, katastrální území: Lovosice [687707]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1" t="str">
        <f>IF(AN8= "","",AN8)</f>
        <v>28. 4. 2025</v>
      </c>
      <c r="AN87" s="231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Město Lovosice, Školní 407/2, 410 02 Lovosice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32</v>
      </c>
      <c r="AJ89" s="33"/>
      <c r="AK89" s="33"/>
      <c r="AL89" s="33"/>
      <c r="AM89" s="232" t="str">
        <f>IF(E17="","",E17)</f>
        <v xml:space="preserve"> </v>
      </c>
      <c r="AN89" s="233"/>
      <c r="AO89" s="233"/>
      <c r="AP89" s="233"/>
      <c r="AQ89" s="33"/>
      <c r="AR89" s="36"/>
      <c r="AS89" s="234" t="s">
        <v>57</v>
      </c>
      <c r="AT89" s="235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30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35</v>
      </c>
      <c r="AJ90" s="33"/>
      <c r="AK90" s="33"/>
      <c r="AL90" s="33"/>
      <c r="AM90" s="232" t="str">
        <f>IF(E20="","",E20)</f>
        <v xml:space="preserve"> </v>
      </c>
      <c r="AN90" s="233"/>
      <c r="AO90" s="233"/>
      <c r="AP90" s="233"/>
      <c r="AQ90" s="33"/>
      <c r="AR90" s="36"/>
      <c r="AS90" s="236"/>
      <c r="AT90" s="237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8"/>
      <c r="AT91" s="239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0" t="s">
        <v>58</v>
      </c>
      <c r="D92" s="241"/>
      <c r="E92" s="241"/>
      <c r="F92" s="241"/>
      <c r="G92" s="241"/>
      <c r="H92" s="70"/>
      <c r="I92" s="242" t="s">
        <v>59</v>
      </c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41"/>
      <c r="V92" s="241"/>
      <c r="W92" s="241"/>
      <c r="X92" s="241"/>
      <c r="Y92" s="241"/>
      <c r="Z92" s="241"/>
      <c r="AA92" s="241"/>
      <c r="AB92" s="241"/>
      <c r="AC92" s="241"/>
      <c r="AD92" s="241"/>
      <c r="AE92" s="241"/>
      <c r="AF92" s="241"/>
      <c r="AG92" s="243" t="s">
        <v>60</v>
      </c>
      <c r="AH92" s="241"/>
      <c r="AI92" s="241"/>
      <c r="AJ92" s="241"/>
      <c r="AK92" s="241"/>
      <c r="AL92" s="241"/>
      <c r="AM92" s="241"/>
      <c r="AN92" s="242" t="s">
        <v>61</v>
      </c>
      <c r="AO92" s="241"/>
      <c r="AP92" s="244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8">
        <f>ROUND(AG95,2)</f>
        <v>0</v>
      </c>
      <c r="AH94" s="248"/>
      <c r="AI94" s="248"/>
      <c r="AJ94" s="248"/>
      <c r="AK94" s="248"/>
      <c r="AL94" s="248"/>
      <c r="AM94" s="248"/>
      <c r="AN94" s="249">
        <f>SUM(AG94,AT94)</f>
        <v>0</v>
      </c>
      <c r="AO94" s="249"/>
      <c r="AP94" s="249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37.5" customHeight="1">
      <c r="A95" s="90" t="s">
        <v>81</v>
      </c>
      <c r="B95" s="91"/>
      <c r="C95" s="92"/>
      <c r="D95" s="247" t="s">
        <v>82</v>
      </c>
      <c r="E95" s="247"/>
      <c r="F95" s="247"/>
      <c r="G95" s="247"/>
      <c r="H95" s="247"/>
      <c r="I95" s="93"/>
      <c r="J95" s="247" t="s">
        <v>83</v>
      </c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5">
        <f>'01 - Oprava konstrukčních...'!J30</f>
        <v>0</v>
      </c>
      <c r="AH95" s="246"/>
      <c r="AI95" s="246"/>
      <c r="AJ95" s="246"/>
      <c r="AK95" s="246"/>
      <c r="AL95" s="246"/>
      <c r="AM95" s="246"/>
      <c r="AN95" s="245">
        <f>SUM(AG95,AT95)</f>
        <v>0</v>
      </c>
      <c r="AO95" s="246"/>
      <c r="AP95" s="246"/>
      <c r="AQ95" s="94" t="s">
        <v>84</v>
      </c>
      <c r="AR95" s="95"/>
      <c r="AS95" s="96">
        <v>0</v>
      </c>
      <c r="AT95" s="97">
        <f>ROUND(SUM(AV95:AW95),2)</f>
        <v>0</v>
      </c>
      <c r="AU95" s="98">
        <f>'01 - Oprava konstrukčních...'!P125</f>
        <v>0</v>
      </c>
      <c r="AV95" s="97">
        <f>'01 - Oprava konstrukčních...'!J33</f>
        <v>0</v>
      </c>
      <c r="AW95" s="97">
        <f>'01 - Oprava konstrukčních...'!J34</f>
        <v>0</v>
      </c>
      <c r="AX95" s="97">
        <f>'01 - Oprava konstrukčních...'!J35</f>
        <v>0</v>
      </c>
      <c r="AY95" s="97">
        <f>'01 - Oprava konstrukčních...'!J36</f>
        <v>0</v>
      </c>
      <c r="AZ95" s="97">
        <f>'01 - Oprava konstrukčních...'!F33</f>
        <v>0</v>
      </c>
      <c r="BA95" s="97">
        <f>'01 - Oprava konstrukčních...'!F34</f>
        <v>0</v>
      </c>
      <c r="BB95" s="97">
        <f>'01 - Oprava konstrukčních...'!F35</f>
        <v>0</v>
      </c>
      <c r="BC95" s="97">
        <f>'01 - Oprava konstrukčních...'!F36</f>
        <v>0</v>
      </c>
      <c r="BD95" s="99">
        <f>'01 - Oprava konstrukčních...'!F37</f>
        <v>0</v>
      </c>
      <c r="BT95" s="100" t="s">
        <v>85</v>
      </c>
      <c r="BV95" s="100" t="s">
        <v>79</v>
      </c>
      <c r="BW95" s="100" t="s">
        <v>86</v>
      </c>
      <c r="BX95" s="100" t="s">
        <v>5</v>
      </c>
      <c r="CL95" s="100" t="s">
        <v>1</v>
      </c>
      <c r="CM95" s="100" t="s">
        <v>87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pQQvmy4AIwIBe+/OrWA9JRy0hqkIXpBqi2AlHo6mO17qII4ttu2Ja1LtDv0zPjSHJSvkhrOqTulvXagCxHKxZA==" saltValue="vhIp9joLPMEEwqieNBHxJ3Rd3kyuMwvegcG4ElA6DoiOwAf6FX2Wq9Sqiq33GSIM+YdJEZ+rfd7qKQ/jtPt/L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Oprava konstrukčních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5"/>
  <sheetViews>
    <sheetView showGridLines="0" tabSelected="1" workbookViewId="0">
      <selection activeCell="E9" sqref="E9:H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4" t="s">
        <v>86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7"/>
      <c r="AT3" s="14" t="s">
        <v>87</v>
      </c>
    </row>
    <row r="4" spans="1:46" s="1" customFormat="1" ht="24.95" customHeight="1">
      <c r="B4" s="17"/>
      <c r="D4" s="103" t="s">
        <v>88</v>
      </c>
      <c r="L4" s="17"/>
      <c r="M4" s="104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5" t="s">
        <v>16</v>
      </c>
      <c r="L6" s="17"/>
    </row>
    <row r="7" spans="1:46" s="1" customFormat="1" ht="16.5" customHeight="1">
      <c r="B7" s="17"/>
      <c r="E7" s="251" t="str">
        <f>'Rekapitulace stavby'!K6</f>
        <v>Lovosice, ul. Osvoboditelů u kruhového objezdu</v>
      </c>
      <c r="F7" s="252"/>
      <c r="G7" s="252"/>
      <c r="H7" s="252"/>
      <c r="L7" s="17"/>
    </row>
    <row r="8" spans="1:46" s="2" customFormat="1" ht="12" customHeight="1">
      <c r="A8" s="31"/>
      <c r="B8" s="36"/>
      <c r="C8" s="31"/>
      <c r="D8" s="105" t="s">
        <v>89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53" t="s">
        <v>90</v>
      </c>
      <c r="F9" s="254"/>
      <c r="G9" s="254"/>
      <c r="H9" s="254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5" t="s">
        <v>18</v>
      </c>
      <c r="E11" s="31"/>
      <c r="F11" s="106" t="s">
        <v>1</v>
      </c>
      <c r="G11" s="31"/>
      <c r="H11" s="31"/>
      <c r="I11" s="105" t="s">
        <v>19</v>
      </c>
      <c r="J11" s="106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5" t="s">
        <v>20</v>
      </c>
      <c r="E12" s="31"/>
      <c r="F12" s="106" t="s">
        <v>21</v>
      </c>
      <c r="G12" s="31"/>
      <c r="H12" s="31"/>
      <c r="I12" s="105" t="s">
        <v>22</v>
      </c>
      <c r="J12" s="107" t="str">
        <f>'Rekapitulace stavby'!AN8</f>
        <v>28. 4. 2025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5" t="s">
        <v>24</v>
      </c>
      <c r="E14" s="31"/>
      <c r="F14" s="31"/>
      <c r="G14" s="31"/>
      <c r="H14" s="31"/>
      <c r="I14" s="105" t="s">
        <v>25</v>
      </c>
      <c r="J14" s="106" t="s">
        <v>26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6" t="s">
        <v>27</v>
      </c>
      <c r="F15" s="31"/>
      <c r="G15" s="31"/>
      <c r="H15" s="31"/>
      <c r="I15" s="105" t="s">
        <v>28</v>
      </c>
      <c r="J15" s="106" t="s">
        <v>29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5" t="s">
        <v>30</v>
      </c>
      <c r="E17" s="31"/>
      <c r="F17" s="31"/>
      <c r="G17" s="31"/>
      <c r="H17" s="31"/>
      <c r="I17" s="105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5" t="str">
        <f>'Rekapitulace stavby'!E14</f>
        <v>Vyplň údaj</v>
      </c>
      <c r="F18" s="256"/>
      <c r="G18" s="256"/>
      <c r="H18" s="256"/>
      <c r="I18" s="105" t="s">
        <v>28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5" t="s">
        <v>32</v>
      </c>
      <c r="E20" s="31"/>
      <c r="F20" s="31"/>
      <c r="G20" s="31"/>
      <c r="H20" s="31"/>
      <c r="I20" s="105" t="s">
        <v>25</v>
      </c>
      <c r="J20" s="106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6" t="str">
        <f>IF('Rekapitulace stavby'!E17="","",'Rekapitulace stavby'!E17)</f>
        <v xml:space="preserve"> </v>
      </c>
      <c r="F21" s="31"/>
      <c r="G21" s="31"/>
      <c r="H21" s="31"/>
      <c r="I21" s="105" t="s">
        <v>28</v>
      </c>
      <c r="J21" s="106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5" t="s">
        <v>35</v>
      </c>
      <c r="E23" s="31"/>
      <c r="F23" s="31"/>
      <c r="G23" s="31"/>
      <c r="H23" s="31"/>
      <c r="I23" s="105" t="s">
        <v>25</v>
      </c>
      <c r="J23" s="106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6" t="str">
        <f>IF('Rekapitulace stavby'!E20="","",'Rekapitulace stavby'!E20)</f>
        <v xml:space="preserve"> </v>
      </c>
      <c r="F24" s="31"/>
      <c r="G24" s="31"/>
      <c r="H24" s="31"/>
      <c r="I24" s="105" t="s">
        <v>28</v>
      </c>
      <c r="J24" s="106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5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8"/>
      <c r="B27" s="109"/>
      <c r="C27" s="108"/>
      <c r="D27" s="108"/>
      <c r="E27" s="257" t="s">
        <v>1</v>
      </c>
      <c r="F27" s="257"/>
      <c r="G27" s="257"/>
      <c r="H27" s="257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1"/>
      <c r="E29" s="111"/>
      <c r="F29" s="111"/>
      <c r="G29" s="111"/>
      <c r="H29" s="111"/>
      <c r="I29" s="111"/>
      <c r="J29" s="111"/>
      <c r="K29" s="111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2" t="s">
        <v>37</v>
      </c>
      <c r="E30" s="31"/>
      <c r="F30" s="31"/>
      <c r="G30" s="31"/>
      <c r="H30" s="31"/>
      <c r="I30" s="31"/>
      <c r="J30" s="113">
        <f>ROUND(J125,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1"/>
      <c r="E31" s="111"/>
      <c r="F31" s="111"/>
      <c r="G31" s="111"/>
      <c r="H31" s="111"/>
      <c r="I31" s="111"/>
      <c r="J31" s="111"/>
      <c r="K31" s="11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4" t="s">
        <v>39</v>
      </c>
      <c r="G32" s="31"/>
      <c r="H32" s="31"/>
      <c r="I32" s="114" t="s">
        <v>38</v>
      </c>
      <c r="J32" s="114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5" t="s">
        <v>41</v>
      </c>
      <c r="E33" s="105" t="s">
        <v>42</v>
      </c>
      <c r="F33" s="116">
        <f>ROUND((ROUND((SUM(BE125:BE178)),  2) + SUM(BE180:BE184)), 2)</f>
        <v>0</v>
      </c>
      <c r="G33" s="31"/>
      <c r="H33" s="31"/>
      <c r="I33" s="117">
        <v>0.21</v>
      </c>
      <c r="J33" s="116">
        <f>ROUND((ROUND(((SUM(BE125:BE178))*I33),  2) + (SUM(BE180:BE184)*I33)),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5" t="s">
        <v>43</v>
      </c>
      <c r="F34" s="116">
        <f>ROUND((ROUND((SUM(BF125:BF178)),  2) + SUM(BF180:BF184)), 2)</f>
        <v>0</v>
      </c>
      <c r="G34" s="31"/>
      <c r="H34" s="31"/>
      <c r="I34" s="117">
        <v>0.12</v>
      </c>
      <c r="J34" s="116">
        <f>ROUND((ROUND(((SUM(BF125:BF178))*I34),  2) + (SUM(BF180:BF184)*I34)),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5" t="s">
        <v>44</v>
      </c>
      <c r="F35" s="116">
        <f>ROUND((ROUND((SUM(BG125:BG178)),  2) + SUM(BG180:BG184)), 2)</f>
        <v>0</v>
      </c>
      <c r="G35" s="31"/>
      <c r="H35" s="31"/>
      <c r="I35" s="117">
        <v>0.21</v>
      </c>
      <c r="J35" s="116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5" t="s">
        <v>45</v>
      </c>
      <c r="F36" s="116">
        <f>ROUND((ROUND((SUM(BH125:BH178)),  2) + SUM(BH180:BH184)), 2)</f>
        <v>0</v>
      </c>
      <c r="G36" s="31"/>
      <c r="H36" s="31"/>
      <c r="I36" s="117">
        <v>0.12</v>
      </c>
      <c r="J36" s="116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5" t="s">
        <v>46</v>
      </c>
      <c r="F37" s="116">
        <f>ROUND((ROUND((SUM(BI125:BI178)),  2) + SUM(BI180:BI184)), 2)</f>
        <v>0</v>
      </c>
      <c r="G37" s="31"/>
      <c r="H37" s="31"/>
      <c r="I37" s="117">
        <v>0</v>
      </c>
      <c r="J37" s="11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5" t="s">
        <v>50</v>
      </c>
      <c r="E50" s="126"/>
      <c r="F50" s="126"/>
      <c r="G50" s="125" t="s">
        <v>51</v>
      </c>
      <c r="H50" s="126"/>
      <c r="I50" s="126"/>
      <c r="J50" s="126"/>
      <c r="K50" s="126"/>
      <c r="L50" s="48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31"/>
      <c r="B61" s="36"/>
      <c r="C61" s="31"/>
      <c r="D61" s="127" t="s">
        <v>52</v>
      </c>
      <c r="E61" s="128"/>
      <c r="F61" s="129" t="s">
        <v>53</v>
      </c>
      <c r="G61" s="127" t="s">
        <v>52</v>
      </c>
      <c r="H61" s="128"/>
      <c r="I61" s="128"/>
      <c r="J61" s="130" t="s">
        <v>53</v>
      </c>
      <c r="K61" s="12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31"/>
      <c r="B65" s="36"/>
      <c r="C65" s="31"/>
      <c r="D65" s="125" t="s">
        <v>54</v>
      </c>
      <c r="E65" s="131"/>
      <c r="F65" s="131"/>
      <c r="G65" s="125" t="s">
        <v>55</v>
      </c>
      <c r="H65" s="131"/>
      <c r="I65" s="131"/>
      <c r="J65" s="131"/>
      <c r="K65" s="13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31"/>
      <c r="B76" s="36"/>
      <c r="C76" s="31"/>
      <c r="D76" s="127" t="s">
        <v>52</v>
      </c>
      <c r="E76" s="128"/>
      <c r="F76" s="129" t="s">
        <v>53</v>
      </c>
      <c r="G76" s="127" t="s">
        <v>52</v>
      </c>
      <c r="H76" s="128"/>
      <c r="I76" s="128"/>
      <c r="J76" s="130" t="s">
        <v>53</v>
      </c>
      <c r="K76" s="12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3"/>
      <c r="D85" s="33"/>
      <c r="E85" s="258" t="str">
        <f>E7</f>
        <v>Lovosice, ul. Osvoboditelů u kruhového objezdu</v>
      </c>
      <c r="F85" s="259"/>
      <c r="G85" s="259"/>
      <c r="H85" s="259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3"/>
      <c r="D87" s="33"/>
      <c r="E87" s="229" t="str">
        <f>E9</f>
        <v>01 - Oprava konstrukčních vrstev komunikace včetně finálního asfaltového povrchu v ulici Osvoboditelů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Lovosice, katastrální území: Lovosice [687707]</v>
      </c>
      <c r="G89" s="33"/>
      <c r="H89" s="33"/>
      <c r="I89" s="26" t="s">
        <v>22</v>
      </c>
      <c r="J89" s="63" t="str">
        <f>IF(J12="","",J12)</f>
        <v>28. 4. 2025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>Město Lovosice, Školní 407/2, 410 02 Lovosice</v>
      </c>
      <c r="G91" s="33"/>
      <c r="H91" s="33"/>
      <c r="I91" s="26" t="s">
        <v>32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35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36" t="s">
        <v>92</v>
      </c>
      <c r="D94" s="137"/>
      <c r="E94" s="137"/>
      <c r="F94" s="137"/>
      <c r="G94" s="137"/>
      <c r="H94" s="137"/>
      <c r="I94" s="137"/>
      <c r="J94" s="138" t="s">
        <v>93</v>
      </c>
      <c r="K94" s="137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39" t="s">
        <v>94</v>
      </c>
      <c r="D96" s="33"/>
      <c r="E96" s="33"/>
      <c r="F96" s="33"/>
      <c r="G96" s="33"/>
      <c r="H96" s="33"/>
      <c r="I96" s="33"/>
      <c r="J96" s="81">
        <f>J125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1:31" s="9" customFormat="1" ht="24.95" customHeight="1">
      <c r="B97" s="140"/>
      <c r="C97" s="141"/>
      <c r="D97" s="142" t="s">
        <v>96</v>
      </c>
      <c r="E97" s="143"/>
      <c r="F97" s="143"/>
      <c r="G97" s="143"/>
      <c r="H97" s="143"/>
      <c r="I97" s="143"/>
      <c r="J97" s="144">
        <f>J126</f>
        <v>0</v>
      </c>
      <c r="K97" s="141"/>
      <c r="L97" s="145"/>
    </row>
    <row r="98" spans="1:31" s="10" customFormat="1" ht="19.899999999999999" customHeight="1">
      <c r="B98" s="146"/>
      <c r="C98" s="147"/>
      <c r="D98" s="148" t="s">
        <v>97</v>
      </c>
      <c r="E98" s="149"/>
      <c r="F98" s="149"/>
      <c r="G98" s="149"/>
      <c r="H98" s="149"/>
      <c r="I98" s="149"/>
      <c r="J98" s="150">
        <f>J127</f>
        <v>0</v>
      </c>
      <c r="K98" s="147"/>
      <c r="L98" s="151"/>
    </row>
    <row r="99" spans="1:31" s="10" customFormat="1" ht="19.899999999999999" customHeight="1">
      <c r="B99" s="146"/>
      <c r="C99" s="147"/>
      <c r="D99" s="148" t="s">
        <v>98</v>
      </c>
      <c r="E99" s="149"/>
      <c r="F99" s="149"/>
      <c r="G99" s="149"/>
      <c r="H99" s="149"/>
      <c r="I99" s="149"/>
      <c r="J99" s="150">
        <f>J141</f>
        <v>0</v>
      </c>
      <c r="K99" s="147"/>
      <c r="L99" s="151"/>
    </row>
    <row r="100" spans="1:31" s="10" customFormat="1" ht="19.899999999999999" customHeight="1">
      <c r="B100" s="146"/>
      <c r="C100" s="147"/>
      <c r="D100" s="148" t="s">
        <v>99</v>
      </c>
      <c r="E100" s="149"/>
      <c r="F100" s="149"/>
      <c r="G100" s="149"/>
      <c r="H100" s="149"/>
      <c r="I100" s="149"/>
      <c r="J100" s="150">
        <f>J154</f>
        <v>0</v>
      </c>
      <c r="K100" s="147"/>
      <c r="L100" s="151"/>
    </row>
    <row r="101" spans="1:31" s="10" customFormat="1" ht="19.899999999999999" customHeight="1">
      <c r="B101" s="146"/>
      <c r="C101" s="147"/>
      <c r="D101" s="148" t="s">
        <v>100</v>
      </c>
      <c r="E101" s="149"/>
      <c r="F101" s="149"/>
      <c r="G101" s="149"/>
      <c r="H101" s="149"/>
      <c r="I101" s="149"/>
      <c r="J101" s="150">
        <f>J157</f>
        <v>0</v>
      </c>
      <c r="K101" s="147"/>
      <c r="L101" s="151"/>
    </row>
    <row r="102" spans="1:31" s="10" customFormat="1" ht="19.899999999999999" customHeight="1">
      <c r="B102" s="146"/>
      <c r="C102" s="147"/>
      <c r="D102" s="148" t="s">
        <v>101</v>
      </c>
      <c r="E102" s="149"/>
      <c r="F102" s="149"/>
      <c r="G102" s="149"/>
      <c r="H102" s="149"/>
      <c r="I102" s="149"/>
      <c r="J102" s="150">
        <f>J168</f>
        <v>0</v>
      </c>
      <c r="K102" s="147"/>
      <c r="L102" s="151"/>
    </row>
    <row r="103" spans="1:31" s="9" customFormat="1" ht="24.95" customHeight="1">
      <c r="B103" s="140"/>
      <c r="C103" s="141"/>
      <c r="D103" s="142" t="s">
        <v>102</v>
      </c>
      <c r="E103" s="143"/>
      <c r="F103" s="143"/>
      <c r="G103" s="143"/>
      <c r="H103" s="143"/>
      <c r="I103" s="143"/>
      <c r="J103" s="144">
        <f>J175</f>
        <v>0</v>
      </c>
      <c r="K103" s="141"/>
      <c r="L103" s="145"/>
    </row>
    <row r="104" spans="1:31" s="10" customFormat="1" ht="19.899999999999999" customHeight="1">
      <c r="B104" s="146"/>
      <c r="C104" s="147"/>
      <c r="D104" s="148" t="s">
        <v>103</v>
      </c>
      <c r="E104" s="149"/>
      <c r="F104" s="149"/>
      <c r="G104" s="149"/>
      <c r="H104" s="149"/>
      <c r="I104" s="149"/>
      <c r="J104" s="150">
        <f>J176</f>
        <v>0</v>
      </c>
      <c r="K104" s="147"/>
      <c r="L104" s="151"/>
    </row>
    <row r="105" spans="1:31" s="9" customFormat="1" ht="21.75" customHeight="1">
      <c r="B105" s="140"/>
      <c r="C105" s="141"/>
      <c r="D105" s="152" t="s">
        <v>104</v>
      </c>
      <c r="E105" s="141"/>
      <c r="F105" s="141"/>
      <c r="G105" s="141"/>
      <c r="H105" s="141"/>
      <c r="I105" s="141"/>
      <c r="J105" s="153">
        <f>J179</f>
        <v>0</v>
      </c>
      <c r="K105" s="141"/>
      <c r="L105" s="145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105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58" t="str">
        <f>E7</f>
        <v>Lovosice, ul. Osvoboditelů u kruhového objezdu</v>
      </c>
      <c r="F115" s="259"/>
      <c r="G115" s="259"/>
      <c r="H115" s="259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89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30" customHeight="1">
      <c r="A117" s="31"/>
      <c r="B117" s="32"/>
      <c r="C117" s="33"/>
      <c r="D117" s="33"/>
      <c r="E117" s="229" t="str">
        <f>E9</f>
        <v>01 - Oprava konstrukčních vrstev komunikace včetně finálního asfaltového povrchu v ulici Osvoboditelů</v>
      </c>
      <c r="F117" s="260"/>
      <c r="G117" s="260"/>
      <c r="H117" s="260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>Lovosice, katastrální území: Lovosice [687707]</v>
      </c>
      <c r="G119" s="33"/>
      <c r="H119" s="33"/>
      <c r="I119" s="26" t="s">
        <v>22</v>
      </c>
      <c r="J119" s="63" t="str">
        <f>IF(J12="","",J12)</f>
        <v>28. 4. 2025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3"/>
      <c r="E121" s="33"/>
      <c r="F121" s="24" t="str">
        <f>E15</f>
        <v>Město Lovosice, Školní 407/2, 410 02 Lovosice</v>
      </c>
      <c r="G121" s="33"/>
      <c r="H121" s="33"/>
      <c r="I121" s="26" t="s">
        <v>32</v>
      </c>
      <c r="J121" s="29" t="str">
        <f>E21</f>
        <v xml:space="preserve"> 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30</v>
      </c>
      <c r="D122" s="33"/>
      <c r="E122" s="33"/>
      <c r="F122" s="24" t="str">
        <f>IF(E18="","",E18)</f>
        <v>Vyplň údaj</v>
      </c>
      <c r="G122" s="33"/>
      <c r="H122" s="33"/>
      <c r="I122" s="26" t="s">
        <v>35</v>
      </c>
      <c r="J122" s="29" t="str">
        <f>E24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54"/>
      <c r="B124" s="155"/>
      <c r="C124" s="156" t="s">
        <v>106</v>
      </c>
      <c r="D124" s="157" t="s">
        <v>62</v>
      </c>
      <c r="E124" s="157" t="s">
        <v>58</v>
      </c>
      <c r="F124" s="157" t="s">
        <v>59</v>
      </c>
      <c r="G124" s="157" t="s">
        <v>107</v>
      </c>
      <c r="H124" s="157" t="s">
        <v>108</v>
      </c>
      <c r="I124" s="157" t="s">
        <v>109</v>
      </c>
      <c r="J124" s="157" t="s">
        <v>93</v>
      </c>
      <c r="K124" s="158" t="s">
        <v>110</v>
      </c>
      <c r="L124" s="159"/>
      <c r="M124" s="72" t="s">
        <v>1</v>
      </c>
      <c r="N124" s="73" t="s">
        <v>41</v>
      </c>
      <c r="O124" s="73" t="s">
        <v>111</v>
      </c>
      <c r="P124" s="73" t="s">
        <v>112</v>
      </c>
      <c r="Q124" s="73" t="s">
        <v>113</v>
      </c>
      <c r="R124" s="73" t="s">
        <v>114</v>
      </c>
      <c r="S124" s="73" t="s">
        <v>115</v>
      </c>
      <c r="T124" s="74" t="s">
        <v>116</v>
      </c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</row>
    <row r="125" spans="1:65" s="2" customFormat="1" ht="22.9" customHeight="1">
      <c r="A125" s="31"/>
      <c r="B125" s="32"/>
      <c r="C125" s="79" t="s">
        <v>117</v>
      </c>
      <c r="D125" s="33"/>
      <c r="E125" s="33"/>
      <c r="F125" s="33"/>
      <c r="G125" s="33"/>
      <c r="H125" s="33"/>
      <c r="I125" s="33"/>
      <c r="J125" s="160">
        <f>BK125</f>
        <v>0</v>
      </c>
      <c r="K125" s="33"/>
      <c r="L125" s="36"/>
      <c r="M125" s="75"/>
      <c r="N125" s="161"/>
      <c r="O125" s="76"/>
      <c r="P125" s="162">
        <f>P126+P175+P179</f>
        <v>0</v>
      </c>
      <c r="Q125" s="76"/>
      <c r="R125" s="162">
        <f>R126+R175+R179</f>
        <v>961.21906000000013</v>
      </c>
      <c r="S125" s="76"/>
      <c r="T125" s="163">
        <f>T126+T175+T179</f>
        <v>278.01600000000002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76</v>
      </c>
      <c r="AU125" s="14" t="s">
        <v>95</v>
      </c>
      <c r="BK125" s="164">
        <f>BK126+BK175+BK179</f>
        <v>0</v>
      </c>
    </row>
    <row r="126" spans="1:65" s="12" customFormat="1" ht="25.9" customHeight="1">
      <c r="B126" s="165"/>
      <c r="C126" s="166"/>
      <c r="D126" s="167" t="s">
        <v>76</v>
      </c>
      <c r="E126" s="168" t="s">
        <v>118</v>
      </c>
      <c r="F126" s="168" t="s">
        <v>119</v>
      </c>
      <c r="G126" s="166"/>
      <c r="H126" s="166"/>
      <c r="I126" s="169"/>
      <c r="J126" s="153">
        <f>BK126</f>
        <v>0</v>
      </c>
      <c r="K126" s="166"/>
      <c r="L126" s="170"/>
      <c r="M126" s="171"/>
      <c r="N126" s="172"/>
      <c r="O126" s="172"/>
      <c r="P126" s="173">
        <f>P127+P141+P154+P157+P168</f>
        <v>0</v>
      </c>
      <c r="Q126" s="172"/>
      <c r="R126" s="173">
        <f>R127+R141+R154+R157+R168</f>
        <v>961.21906000000013</v>
      </c>
      <c r="S126" s="172"/>
      <c r="T126" s="174">
        <f>T127+T141+T154+T157+T168</f>
        <v>278.01600000000002</v>
      </c>
      <c r="AR126" s="175" t="s">
        <v>85</v>
      </c>
      <c r="AT126" s="176" t="s">
        <v>76</v>
      </c>
      <c r="AU126" s="176" t="s">
        <v>77</v>
      </c>
      <c r="AY126" s="175" t="s">
        <v>120</v>
      </c>
      <c r="BK126" s="177">
        <f>BK127+BK141+BK154+BK157+BK168</f>
        <v>0</v>
      </c>
    </row>
    <row r="127" spans="1:65" s="12" customFormat="1" ht="22.9" customHeight="1">
      <c r="B127" s="165"/>
      <c r="C127" s="166"/>
      <c r="D127" s="167" t="s">
        <v>76</v>
      </c>
      <c r="E127" s="178" t="s">
        <v>85</v>
      </c>
      <c r="F127" s="178" t="s">
        <v>121</v>
      </c>
      <c r="G127" s="166"/>
      <c r="H127" s="166"/>
      <c r="I127" s="169"/>
      <c r="J127" s="179">
        <f>BK127</f>
        <v>0</v>
      </c>
      <c r="K127" s="166"/>
      <c r="L127" s="170"/>
      <c r="M127" s="171"/>
      <c r="N127" s="172"/>
      <c r="O127" s="172"/>
      <c r="P127" s="173">
        <f>SUM(P128:P140)</f>
        <v>0</v>
      </c>
      <c r="Q127" s="172"/>
      <c r="R127" s="173">
        <f>SUM(R128:R140)</f>
        <v>0</v>
      </c>
      <c r="S127" s="172"/>
      <c r="T127" s="174">
        <f>SUM(T128:T140)</f>
        <v>276.81600000000003</v>
      </c>
      <c r="AR127" s="175" t="s">
        <v>85</v>
      </c>
      <c r="AT127" s="176" t="s">
        <v>76</v>
      </c>
      <c r="AU127" s="176" t="s">
        <v>85</v>
      </c>
      <c r="AY127" s="175" t="s">
        <v>120</v>
      </c>
      <c r="BK127" s="177">
        <f>SUM(BK128:BK140)</f>
        <v>0</v>
      </c>
    </row>
    <row r="128" spans="1:65" s="2" customFormat="1" ht="66.75" customHeight="1">
      <c r="A128" s="31"/>
      <c r="B128" s="32"/>
      <c r="C128" s="180" t="s">
        <v>85</v>
      </c>
      <c r="D128" s="180" t="s">
        <v>122</v>
      </c>
      <c r="E128" s="181" t="s">
        <v>123</v>
      </c>
      <c r="F128" s="182" t="s">
        <v>124</v>
      </c>
      <c r="G128" s="183" t="s">
        <v>125</v>
      </c>
      <c r="H128" s="184">
        <v>876</v>
      </c>
      <c r="I128" s="185"/>
      <c r="J128" s="186">
        <f>ROUND(I128*H128,2)</f>
        <v>0</v>
      </c>
      <c r="K128" s="182" t="s">
        <v>1</v>
      </c>
      <c r="L128" s="36"/>
      <c r="M128" s="187" t="s">
        <v>1</v>
      </c>
      <c r="N128" s="188" t="s">
        <v>42</v>
      </c>
      <c r="O128" s="68"/>
      <c r="P128" s="189">
        <f>O128*H128</f>
        <v>0</v>
      </c>
      <c r="Q128" s="189">
        <v>0</v>
      </c>
      <c r="R128" s="189">
        <f>Q128*H128</f>
        <v>0</v>
      </c>
      <c r="S128" s="189">
        <v>0.316</v>
      </c>
      <c r="T128" s="190">
        <f>S128*H128</f>
        <v>276.81600000000003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1" t="s">
        <v>126</v>
      </c>
      <c r="AT128" s="191" t="s">
        <v>122</v>
      </c>
      <c r="AU128" s="191" t="s">
        <v>87</v>
      </c>
      <c r="AY128" s="14" t="s">
        <v>120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4" t="s">
        <v>85</v>
      </c>
      <c r="BK128" s="192">
        <f>ROUND(I128*H128,2)</f>
        <v>0</v>
      </c>
      <c r="BL128" s="14" t="s">
        <v>126</v>
      </c>
      <c r="BM128" s="191" t="s">
        <v>127</v>
      </c>
    </row>
    <row r="129" spans="1:65" s="2" customFormat="1" ht="37.9" customHeight="1">
      <c r="A129" s="31"/>
      <c r="B129" s="32"/>
      <c r="C129" s="180" t="s">
        <v>87</v>
      </c>
      <c r="D129" s="180" t="s">
        <v>122</v>
      </c>
      <c r="E129" s="181" t="s">
        <v>128</v>
      </c>
      <c r="F129" s="182" t="s">
        <v>129</v>
      </c>
      <c r="G129" s="183" t="s">
        <v>130</v>
      </c>
      <c r="H129" s="184">
        <v>262.8</v>
      </c>
      <c r="I129" s="185"/>
      <c r="J129" s="186">
        <f>ROUND(I129*H129,2)</f>
        <v>0</v>
      </c>
      <c r="K129" s="182" t="s">
        <v>131</v>
      </c>
      <c r="L129" s="36"/>
      <c r="M129" s="187" t="s">
        <v>1</v>
      </c>
      <c r="N129" s="188" t="s">
        <v>42</v>
      </c>
      <c r="O129" s="68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1" t="s">
        <v>126</v>
      </c>
      <c r="AT129" s="191" t="s">
        <v>122</v>
      </c>
      <c r="AU129" s="191" t="s">
        <v>87</v>
      </c>
      <c r="AY129" s="14" t="s">
        <v>120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4" t="s">
        <v>85</v>
      </c>
      <c r="BK129" s="192">
        <f>ROUND(I129*H129,2)</f>
        <v>0</v>
      </c>
      <c r="BL129" s="14" t="s">
        <v>126</v>
      </c>
      <c r="BM129" s="191" t="s">
        <v>132</v>
      </c>
    </row>
    <row r="130" spans="1:65" s="2" customFormat="1" ht="11.25">
      <c r="A130" s="31"/>
      <c r="B130" s="32"/>
      <c r="C130" s="33"/>
      <c r="D130" s="193" t="s">
        <v>133</v>
      </c>
      <c r="E130" s="33"/>
      <c r="F130" s="194" t="s">
        <v>134</v>
      </c>
      <c r="G130" s="33"/>
      <c r="H130" s="33"/>
      <c r="I130" s="195"/>
      <c r="J130" s="33"/>
      <c r="K130" s="33"/>
      <c r="L130" s="36"/>
      <c r="M130" s="196"/>
      <c r="N130" s="197"/>
      <c r="O130" s="68"/>
      <c r="P130" s="68"/>
      <c r="Q130" s="68"/>
      <c r="R130" s="68"/>
      <c r="S130" s="68"/>
      <c r="T130" s="69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133</v>
      </c>
      <c r="AU130" s="14" t="s">
        <v>87</v>
      </c>
    </row>
    <row r="131" spans="1:65" s="2" customFormat="1" ht="62.65" customHeight="1">
      <c r="A131" s="31"/>
      <c r="B131" s="32"/>
      <c r="C131" s="180" t="s">
        <v>135</v>
      </c>
      <c r="D131" s="180" t="s">
        <v>122</v>
      </c>
      <c r="E131" s="181" t="s">
        <v>136</v>
      </c>
      <c r="F131" s="182" t="s">
        <v>137</v>
      </c>
      <c r="G131" s="183" t="s">
        <v>130</v>
      </c>
      <c r="H131" s="184">
        <v>262.8</v>
      </c>
      <c r="I131" s="185"/>
      <c r="J131" s="186">
        <f>ROUND(I131*H131,2)</f>
        <v>0</v>
      </c>
      <c r="K131" s="182" t="s">
        <v>131</v>
      </c>
      <c r="L131" s="36"/>
      <c r="M131" s="187" t="s">
        <v>1</v>
      </c>
      <c r="N131" s="188" t="s">
        <v>42</v>
      </c>
      <c r="O131" s="68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1" t="s">
        <v>126</v>
      </c>
      <c r="AT131" s="191" t="s">
        <v>122</v>
      </c>
      <c r="AU131" s="191" t="s">
        <v>87</v>
      </c>
      <c r="AY131" s="14" t="s">
        <v>120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4" t="s">
        <v>85</v>
      </c>
      <c r="BK131" s="192">
        <f>ROUND(I131*H131,2)</f>
        <v>0</v>
      </c>
      <c r="BL131" s="14" t="s">
        <v>126</v>
      </c>
      <c r="BM131" s="191" t="s">
        <v>138</v>
      </c>
    </row>
    <row r="132" spans="1:65" s="2" customFormat="1" ht="11.25">
      <c r="A132" s="31"/>
      <c r="B132" s="32"/>
      <c r="C132" s="33"/>
      <c r="D132" s="193" t="s">
        <v>133</v>
      </c>
      <c r="E132" s="33"/>
      <c r="F132" s="194" t="s">
        <v>139</v>
      </c>
      <c r="G132" s="33"/>
      <c r="H132" s="33"/>
      <c r="I132" s="195"/>
      <c r="J132" s="33"/>
      <c r="K132" s="33"/>
      <c r="L132" s="36"/>
      <c r="M132" s="196"/>
      <c r="N132" s="197"/>
      <c r="O132" s="68"/>
      <c r="P132" s="68"/>
      <c r="Q132" s="68"/>
      <c r="R132" s="68"/>
      <c r="S132" s="68"/>
      <c r="T132" s="69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4" t="s">
        <v>133</v>
      </c>
      <c r="AU132" s="14" t="s">
        <v>87</v>
      </c>
    </row>
    <row r="133" spans="1:65" s="2" customFormat="1" ht="44.25" customHeight="1">
      <c r="A133" s="31"/>
      <c r="B133" s="32"/>
      <c r="C133" s="180" t="s">
        <v>126</v>
      </c>
      <c r="D133" s="180" t="s">
        <v>122</v>
      </c>
      <c r="E133" s="181" t="s">
        <v>140</v>
      </c>
      <c r="F133" s="182" t="s">
        <v>141</v>
      </c>
      <c r="G133" s="183" t="s">
        <v>130</v>
      </c>
      <c r="H133" s="184">
        <v>262.8</v>
      </c>
      <c r="I133" s="185"/>
      <c r="J133" s="186">
        <f>ROUND(I133*H133,2)</f>
        <v>0</v>
      </c>
      <c r="K133" s="182" t="s">
        <v>131</v>
      </c>
      <c r="L133" s="36"/>
      <c r="M133" s="187" t="s">
        <v>1</v>
      </c>
      <c r="N133" s="188" t="s">
        <v>42</v>
      </c>
      <c r="O133" s="68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1" t="s">
        <v>126</v>
      </c>
      <c r="AT133" s="191" t="s">
        <v>122</v>
      </c>
      <c r="AU133" s="191" t="s">
        <v>87</v>
      </c>
      <c r="AY133" s="14" t="s">
        <v>120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4" t="s">
        <v>85</v>
      </c>
      <c r="BK133" s="192">
        <f>ROUND(I133*H133,2)</f>
        <v>0</v>
      </c>
      <c r="BL133" s="14" t="s">
        <v>126</v>
      </c>
      <c r="BM133" s="191" t="s">
        <v>142</v>
      </c>
    </row>
    <row r="134" spans="1:65" s="2" customFormat="1" ht="11.25">
      <c r="A134" s="31"/>
      <c r="B134" s="32"/>
      <c r="C134" s="33"/>
      <c r="D134" s="193" t="s">
        <v>133</v>
      </c>
      <c r="E134" s="33"/>
      <c r="F134" s="194" t="s">
        <v>143</v>
      </c>
      <c r="G134" s="33"/>
      <c r="H134" s="33"/>
      <c r="I134" s="195"/>
      <c r="J134" s="33"/>
      <c r="K134" s="33"/>
      <c r="L134" s="36"/>
      <c r="M134" s="196"/>
      <c r="N134" s="197"/>
      <c r="O134" s="68"/>
      <c r="P134" s="68"/>
      <c r="Q134" s="68"/>
      <c r="R134" s="68"/>
      <c r="S134" s="68"/>
      <c r="T134" s="69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T134" s="14" t="s">
        <v>133</v>
      </c>
      <c r="AU134" s="14" t="s">
        <v>87</v>
      </c>
    </row>
    <row r="135" spans="1:65" s="2" customFormat="1" ht="44.25" customHeight="1">
      <c r="A135" s="31"/>
      <c r="B135" s="32"/>
      <c r="C135" s="180" t="s">
        <v>144</v>
      </c>
      <c r="D135" s="180" t="s">
        <v>122</v>
      </c>
      <c r="E135" s="181" t="s">
        <v>145</v>
      </c>
      <c r="F135" s="182" t="s">
        <v>146</v>
      </c>
      <c r="G135" s="183" t="s">
        <v>147</v>
      </c>
      <c r="H135" s="184">
        <v>473.04</v>
      </c>
      <c r="I135" s="185"/>
      <c r="J135" s="186">
        <f>ROUND(I135*H135,2)</f>
        <v>0</v>
      </c>
      <c r="K135" s="182" t="s">
        <v>131</v>
      </c>
      <c r="L135" s="36"/>
      <c r="M135" s="187" t="s">
        <v>1</v>
      </c>
      <c r="N135" s="188" t="s">
        <v>42</v>
      </c>
      <c r="O135" s="68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1" t="s">
        <v>126</v>
      </c>
      <c r="AT135" s="191" t="s">
        <v>122</v>
      </c>
      <c r="AU135" s="191" t="s">
        <v>87</v>
      </c>
      <c r="AY135" s="14" t="s">
        <v>120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4" t="s">
        <v>85</v>
      </c>
      <c r="BK135" s="192">
        <f>ROUND(I135*H135,2)</f>
        <v>0</v>
      </c>
      <c r="BL135" s="14" t="s">
        <v>126</v>
      </c>
      <c r="BM135" s="191" t="s">
        <v>148</v>
      </c>
    </row>
    <row r="136" spans="1:65" s="2" customFormat="1" ht="11.25">
      <c r="A136" s="31"/>
      <c r="B136" s="32"/>
      <c r="C136" s="33"/>
      <c r="D136" s="193" t="s">
        <v>133</v>
      </c>
      <c r="E136" s="33"/>
      <c r="F136" s="194" t="s">
        <v>149</v>
      </c>
      <c r="G136" s="33"/>
      <c r="H136" s="33"/>
      <c r="I136" s="195"/>
      <c r="J136" s="33"/>
      <c r="K136" s="33"/>
      <c r="L136" s="36"/>
      <c r="M136" s="196"/>
      <c r="N136" s="197"/>
      <c r="O136" s="68"/>
      <c r="P136" s="68"/>
      <c r="Q136" s="68"/>
      <c r="R136" s="68"/>
      <c r="S136" s="68"/>
      <c r="T136" s="69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4" t="s">
        <v>133</v>
      </c>
      <c r="AU136" s="14" t="s">
        <v>87</v>
      </c>
    </row>
    <row r="137" spans="1:65" s="2" customFormat="1" ht="37.9" customHeight="1">
      <c r="A137" s="31"/>
      <c r="B137" s="32"/>
      <c r="C137" s="180" t="s">
        <v>150</v>
      </c>
      <c r="D137" s="180" t="s">
        <v>122</v>
      </c>
      <c r="E137" s="181" t="s">
        <v>151</v>
      </c>
      <c r="F137" s="182" t="s">
        <v>152</v>
      </c>
      <c r="G137" s="183" t="s">
        <v>130</v>
      </c>
      <c r="H137" s="184">
        <v>262.8</v>
      </c>
      <c r="I137" s="185"/>
      <c r="J137" s="186">
        <f>ROUND(I137*H137,2)</f>
        <v>0</v>
      </c>
      <c r="K137" s="182" t="s">
        <v>131</v>
      </c>
      <c r="L137" s="36"/>
      <c r="M137" s="187" t="s">
        <v>1</v>
      </c>
      <c r="N137" s="188" t="s">
        <v>42</v>
      </c>
      <c r="O137" s="68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1" t="s">
        <v>126</v>
      </c>
      <c r="AT137" s="191" t="s">
        <v>122</v>
      </c>
      <c r="AU137" s="191" t="s">
        <v>87</v>
      </c>
      <c r="AY137" s="14" t="s">
        <v>120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4" t="s">
        <v>85</v>
      </c>
      <c r="BK137" s="192">
        <f>ROUND(I137*H137,2)</f>
        <v>0</v>
      </c>
      <c r="BL137" s="14" t="s">
        <v>126</v>
      </c>
      <c r="BM137" s="191" t="s">
        <v>153</v>
      </c>
    </row>
    <row r="138" spans="1:65" s="2" customFormat="1" ht="11.25">
      <c r="A138" s="31"/>
      <c r="B138" s="32"/>
      <c r="C138" s="33"/>
      <c r="D138" s="193" t="s">
        <v>133</v>
      </c>
      <c r="E138" s="33"/>
      <c r="F138" s="194" t="s">
        <v>154</v>
      </c>
      <c r="G138" s="33"/>
      <c r="H138" s="33"/>
      <c r="I138" s="195"/>
      <c r="J138" s="33"/>
      <c r="K138" s="33"/>
      <c r="L138" s="36"/>
      <c r="M138" s="196"/>
      <c r="N138" s="197"/>
      <c r="O138" s="68"/>
      <c r="P138" s="68"/>
      <c r="Q138" s="68"/>
      <c r="R138" s="68"/>
      <c r="S138" s="68"/>
      <c r="T138" s="69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4" t="s">
        <v>133</v>
      </c>
      <c r="AU138" s="14" t="s">
        <v>87</v>
      </c>
    </row>
    <row r="139" spans="1:65" s="2" customFormat="1" ht="33" customHeight="1">
      <c r="A139" s="31"/>
      <c r="B139" s="32"/>
      <c r="C139" s="180" t="s">
        <v>155</v>
      </c>
      <c r="D139" s="180" t="s">
        <v>122</v>
      </c>
      <c r="E139" s="181" t="s">
        <v>156</v>
      </c>
      <c r="F139" s="182" t="s">
        <v>157</v>
      </c>
      <c r="G139" s="183" t="s">
        <v>125</v>
      </c>
      <c r="H139" s="184">
        <v>876</v>
      </c>
      <c r="I139" s="185"/>
      <c r="J139" s="186">
        <f>ROUND(I139*H139,2)</f>
        <v>0</v>
      </c>
      <c r="K139" s="182" t="s">
        <v>131</v>
      </c>
      <c r="L139" s="36"/>
      <c r="M139" s="187" t="s">
        <v>1</v>
      </c>
      <c r="N139" s="188" t="s">
        <v>42</v>
      </c>
      <c r="O139" s="68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1" t="s">
        <v>126</v>
      </c>
      <c r="AT139" s="191" t="s">
        <v>122</v>
      </c>
      <c r="AU139" s="191" t="s">
        <v>87</v>
      </c>
      <c r="AY139" s="14" t="s">
        <v>120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4" t="s">
        <v>85</v>
      </c>
      <c r="BK139" s="192">
        <f>ROUND(I139*H139,2)</f>
        <v>0</v>
      </c>
      <c r="BL139" s="14" t="s">
        <v>126</v>
      </c>
      <c r="BM139" s="191" t="s">
        <v>158</v>
      </c>
    </row>
    <row r="140" spans="1:65" s="2" customFormat="1" ht="11.25">
      <c r="A140" s="31"/>
      <c r="B140" s="32"/>
      <c r="C140" s="33"/>
      <c r="D140" s="193" t="s">
        <v>133</v>
      </c>
      <c r="E140" s="33"/>
      <c r="F140" s="194" t="s">
        <v>159</v>
      </c>
      <c r="G140" s="33"/>
      <c r="H140" s="33"/>
      <c r="I140" s="195"/>
      <c r="J140" s="33"/>
      <c r="K140" s="33"/>
      <c r="L140" s="36"/>
      <c r="M140" s="196"/>
      <c r="N140" s="197"/>
      <c r="O140" s="68"/>
      <c r="P140" s="68"/>
      <c r="Q140" s="68"/>
      <c r="R140" s="68"/>
      <c r="S140" s="68"/>
      <c r="T140" s="69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T140" s="14" t="s">
        <v>133</v>
      </c>
      <c r="AU140" s="14" t="s">
        <v>87</v>
      </c>
    </row>
    <row r="141" spans="1:65" s="12" customFormat="1" ht="22.9" customHeight="1">
      <c r="B141" s="165"/>
      <c r="C141" s="166"/>
      <c r="D141" s="167" t="s">
        <v>76</v>
      </c>
      <c r="E141" s="178" t="s">
        <v>144</v>
      </c>
      <c r="F141" s="178" t="s">
        <v>160</v>
      </c>
      <c r="G141" s="166"/>
      <c r="H141" s="166"/>
      <c r="I141" s="169"/>
      <c r="J141" s="179">
        <f>BK141</f>
        <v>0</v>
      </c>
      <c r="K141" s="166"/>
      <c r="L141" s="170"/>
      <c r="M141" s="171"/>
      <c r="N141" s="172"/>
      <c r="O141" s="172"/>
      <c r="P141" s="173">
        <f>SUM(P142:P153)</f>
        <v>0</v>
      </c>
      <c r="Q141" s="172"/>
      <c r="R141" s="173">
        <f>SUM(R142:R153)</f>
        <v>958.65060000000005</v>
      </c>
      <c r="S141" s="172"/>
      <c r="T141" s="174">
        <f>SUM(T142:T153)</f>
        <v>0</v>
      </c>
      <c r="AR141" s="175" t="s">
        <v>85</v>
      </c>
      <c r="AT141" s="176" t="s">
        <v>76</v>
      </c>
      <c r="AU141" s="176" t="s">
        <v>85</v>
      </c>
      <c r="AY141" s="175" t="s">
        <v>120</v>
      </c>
      <c r="BK141" s="177">
        <f>SUM(BK142:BK153)</f>
        <v>0</v>
      </c>
    </row>
    <row r="142" spans="1:65" s="2" customFormat="1" ht="33" customHeight="1">
      <c r="A142" s="31"/>
      <c r="B142" s="32"/>
      <c r="C142" s="180" t="s">
        <v>161</v>
      </c>
      <c r="D142" s="180" t="s">
        <v>122</v>
      </c>
      <c r="E142" s="181" t="s">
        <v>162</v>
      </c>
      <c r="F142" s="182" t="s">
        <v>163</v>
      </c>
      <c r="G142" s="183" t="s">
        <v>125</v>
      </c>
      <c r="H142" s="184">
        <v>876</v>
      </c>
      <c r="I142" s="185"/>
      <c r="J142" s="186">
        <f>ROUND(I142*H142,2)</f>
        <v>0</v>
      </c>
      <c r="K142" s="182" t="s">
        <v>131</v>
      </c>
      <c r="L142" s="36"/>
      <c r="M142" s="187" t="s">
        <v>1</v>
      </c>
      <c r="N142" s="188" t="s">
        <v>42</v>
      </c>
      <c r="O142" s="68"/>
      <c r="P142" s="189">
        <f>O142*H142</f>
        <v>0</v>
      </c>
      <c r="Q142" s="189">
        <v>0.34499999999999997</v>
      </c>
      <c r="R142" s="189">
        <f>Q142*H142</f>
        <v>302.21999999999997</v>
      </c>
      <c r="S142" s="189">
        <v>0</v>
      </c>
      <c r="T142" s="190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1" t="s">
        <v>126</v>
      </c>
      <c r="AT142" s="191" t="s">
        <v>122</v>
      </c>
      <c r="AU142" s="191" t="s">
        <v>87</v>
      </c>
      <c r="AY142" s="14" t="s">
        <v>120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4" t="s">
        <v>85</v>
      </c>
      <c r="BK142" s="192">
        <f>ROUND(I142*H142,2)</f>
        <v>0</v>
      </c>
      <c r="BL142" s="14" t="s">
        <v>126</v>
      </c>
      <c r="BM142" s="191" t="s">
        <v>164</v>
      </c>
    </row>
    <row r="143" spans="1:65" s="2" customFormat="1" ht="11.25">
      <c r="A143" s="31"/>
      <c r="B143" s="32"/>
      <c r="C143" s="33"/>
      <c r="D143" s="193" t="s">
        <v>133</v>
      </c>
      <c r="E143" s="33"/>
      <c r="F143" s="194" t="s">
        <v>165</v>
      </c>
      <c r="G143" s="33"/>
      <c r="H143" s="33"/>
      <c r="I143" s="195"/>
      <c r="J143" s="33"/>
      <c r="K143" s="33"/>
      <c r="L143" s="36"/>
      <c r="M143" s="196"/>
      <c r="N143" s="197"/>
      <c r="O143" s="68"/>
      <c r="P143" s="68"/>
      <c r="Q143" s="68"/>
      <c r="R143" s="68"/>
      <c r="S143" s="68"/>
      <c r="T143" s="6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4" t="s">
        <v>133</v>
      </c>
      <c r="AU143" s="14" t="s">
        <v>87</v>
      </c>
    </row>
    <row r="144" spans="1:65" s="2" customFormat="1" ht="49.15" customHeight="1">
      <c r="A144" s="31"/>
      <c r="B144" s="32"/>
      <c r="C144" s="180" t="s">
        <v>166</v>
      </c>
      <c r="D144" s="180" t="s">
        <v>122</v>
      </c>
      <c r="E144" s="181" t="s">
        <v>167</v>
      </c>
      <c r="F144" s="182" t="s">
        <v>168</v>
      </c>
      <c r="G144" s="183" t="s">
        <v>125</v>
      </c>
      <c r="H144" s="184">
        <v>876</v>
      </c>
      <c r="I144" s="185"/>
      <c r="J144" s="186">
        <f>ROUND(I144*H144,2)</f>
        <v>0</v>
      </c>
      <c r="K144" s="182" t="s">
        <v>131</v>
      </c>
      <c r="L144" s="36"/>
      <c r="M144" s="187" t="s">
        <v>1</v>
      </c>
      <c r="N144" s="188" t="s">
        <v>42</v>
      </c>
      <c r="O144" s="68"/>
      <c r="P144" s="189">
        <f>O144*H144</f>
        <v>0</v>
      </c>
      <c r="Q144" s="189">
        <v>0.18462999999999999</v>
      </c>
      <c r="R144" s="189">
        <f>Q144*H144</f>
        <v>161.73587999999998</v>
      </c>
      <c r="S144" s="189">
        <v>0</v>
      </c>
      <c r="T144" s="190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1" t="s">
        <v>126</v>
      </c>
      <c r="AT144" s="191" t="s">
        <v>122</v>
      </c>
      <c r="AU144" s="191" t="s">
        <v>87</v>
      </c>
      <c r="AY144" s="14" t="s">
        <v>120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4" t="s">
        <v>85</v>
      </c>
      <c r="BK144" s="192">
        <f>ROUND(I144*H144,2)</f>
        <v>0</v>
      </c>
      <c r="BL144" s="14" t="s">
        <v>126</v>
      </c>
      <c r="BM144" s="191" t="s">
        <v>169</v>
      </c>
    </row>
    <row r="145" spans="1:65" s="2" customFormat="1" ht="11.25">
      <c r="A145" s="31"/>
      <c r="B145" s="32"/>
      <c r="C145" s="33"/>
      <c r="D145" s="193" t="s">
        <v>133</v>
      </c>
      <c r="E145" s="33"/>
      <c r="F145" s="194" t="s">
        <v>170</v>
      </c>
      <c r="G145" s="33"/>
      <c r="H145" s="33"/>
      <c r="I145" s="195"/>
      <c r="J145" s="33"/>
      <c r="K145" s="33"/>
      <c r="L145" s="36"/>
      <c r="M145" s="196"/>
      <c r="N145" s="197"/>
      <c r="O145" s="68"/>
      <c r="P145" s="68"/>
      <c r="Q145" s="68"/>
      <c r="R145" s="68"/>
      <c r="S145" s="68"/>
      <c r="T145" s="69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T145" s="14" t="s">
        <v>133</v>
      </c>
      <c r="AU145" s="14" t="s">
        <v>87</v>
      </c>
    </row>
    <row r="146" spans="1:65" s="2" customFormat="1" ht="37.9" customHeight="1">
      <c r="A146" s="31"/>
      <c r="B146" s="32"/>
      <c r="C146" s="180" t="s">
        <v>171</v>
      </c>
      <c r="D146" s="180" t="s">
        <v>122</v>
      </c>
      <c r="E146" s="181" t="s">
        <v>172</v>
      </c>
      <c r="F146" s="182" t="s">
        <v>173</v>
      </c>
      <c r="G146" s="183" t="s">
        <v>125</v>
      </c>
      <c r="H146" s="184">
        <v>876</v>
      </c>
      <c r="I146" s="185"/>
      <c r="J146" s="186">
        <f>ROUND(I146*H146,2)</f>
        <v>0</v>
      </c>
      <c r="K146" s="182" t="s">
        <v>131</v>
      </c>
      <c r="L146" s="36"/>
      <c r="M146" s="187" t="s">
        <v>1</v>
      </c>
      <c r="N146" s="188" t="s">
        <v>42</v>
      </c>
      <c r="O146" s="68"/>
      <c r="P146" s="189">
        <f>O146*H146</f>
        <v>0</v>
      </c>
      <c r="Q146" s="189">
        <v>0.45977000000000001</v>
      </c>
      <c r="R146" s="189">
        <f>Q146*H146</f>
        <v>402.75852000000003</v>
      </c>
      <c r="S146" s="189">
        <v>0</v>
      </c>
      <c r="T146" s="190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1" t="s">
        <v>126</v>
      </c>
      <c r="AT146" s="191" t="s">
        <v>122</v>
      </c>
      <c r="AU146" s="191" t="s">
        <v>87</v>
      </c>
      <c r="AY146" s="14" t="s">
        <v>120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4" t="s">
        <v>85</v>
      </c>
      <c r="BK146" s="192">
        <f>ROUND(I146*H146,2)</f>
        <v>0</v>
      </c>
      <c r="BL146" s="14" t="s">
        <v>126</v>
      </c>
      <c r="BM146" s="191" t="s">
        <v>174</v>
      </c>
    </row>
    <row r="147" spans="1:65" s="2" customFormat="1" ht="11.25">
      <c r="A147" s="31"/>
      <c r="B147" s="32"/>
      <c r="C147" s="33"/>
      <c r="D147" s="193" t="s">
        <v>133</v>
      </c>
      <c r="E147" s="33"/>
      <c r="F147" s="194" t="s">
        <v>175</v>
      </c>
      <c r="G147" s="33"/>
      <c r="H147" s="33"/>
      <c r="I147" s="195"/>
      <c r="J147" s="33"/>
      <c r="K147" s="33"/>
      <c r="L147" s="36"/>
      <c r="M147" s="196"/>
      <c r="N147" s="197"/>
      <c r="O147" s="68"/>
      <c r="P147" s="68"/>
      <c r="Q147" s="68"/>
      <c r="R147" s="68"/>
      <c r="S147" s="68"/>
      <c r="T147" s="69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4" t="s">
        <v>133</v>
      </c>
      <c r="AU147" s="14" t="s">
        <v>87</v>
      </c>
    </row>
    <row r="148" spans="1:65" s="2" customFormat="1" ht="24.2" customHeight="1">
      <c r="A148" s="31"/>
      <c r="B148" s="32"/>
      <c r="C148" s="180" t="s">
        <v>176</v>
      </c>
      <c r="D148" s="180" t="s">
        <v>122</v>
      </c>
      <c r="E148" s="181" t="s">
        <v>177</v>
      </c>
      <c r="F148" s="182" t="s">
        <v>178</v>
      </c>
      <c r="G148" s="183" t="s">
        <v>125</v>
      </c>
      <c r="H148" s="184">
        <v>876</v>
      </c>
      <c r="I148" s="185"/>
      <c r="J148" s="186">
        <f>ROUND(I148*H148,2)</f>
        <v>0</v>
      </c>
      <c r="K148" s="182" t="s">
        <v>131</v>
      </c>
      <c r="L148" s="36"/>
      <c r="M148" s="187" t="s">
        <v>1</v>
      </c>
      <c r="N148" s="188" t="s">
        <v>42</v>
      </c>
      <c r="O148" s="68"/>
      <c r="P148" s="189">
        <f>O148*H148</f>
        <v>0</v>
      </c>
      <c r="Q148" s="189">
        <v>7.1000000000000002E-4</v>
      </c>
      <c r="R148" s="189">
        <f>Q148*H148</f>
        <v>0.62196000000000007</v>
      </c>
      <c r="S148" s="189">
        <v>0</v>
      </c>
      <c r="T148" s="190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1" t="s">
        <v>126</v>
      </c>
      <c r="AT148" s="191" t="s">
        <v>122</v>
      </c>
      <c r="AU148" s="191" t="s">
        <v>87</v>
      </c>
      <c r="AY148" s="14" t="s">
        <v>120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4" t="s">
        <v>85</v>
      </c>
      <c r="BK148" s="192">
        <f>ROUND(I148*H148,2)</f>
        <v>0</v>
      </c>
      <c r="BL148" s="14" t="s">
        <v>126</v>
      </c>
      <c r="BM148" s="191" t="s">
        <v>179</v>
      </c>
    </row>
    <row r="149" spans="1:65" s="2" customFormat="1" ht="11.25">
      <c r="A149" s="31"/>
      <c r="B149" s="32"/>
      <c r="C149" s="33"/>
      <c r="D149" s="193" t="s">
        <v>133</v>
      </c>
      <c r="E149" s="33"/>
      <c r="F149" s="194" t="s">
        <v>180</v>
      </c>
      <c r="G149" s="33"/>
      <c r="H149" s="33"/>
      <c r="I149" s="195"/>
      <c r="J149" s="33"/>
      <c r="K149" s="33"/>
      <c r="L149" s="36"/>
      <c r="M149" s="196"/>
      <c r="N149" s="197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133</v>
      </c>
      <c r="AU149" s="14" t="s">
        <v>87</v>
      </c>
    </row>
    <row r="150" spans="1:65" s="2" customFormat="1" ht="24.2" customHeight="1">
      <c r="A150" s="31"/>
      <c r="B150" s="32"/>
      <c r="C150" s="180" t="s">
        <v>8</v>
      </c>
      <c r="D150" s="180" t="s">
        <v>122</v>
      </c>
      <c r="E150" s="181" t="s">
        <v>181</v>
      </c>
      <c r="F150" s="182" t="s">
        <v>182</v>
      </c>
      <c r="G150" s="183" t="s">
        <v>125</v>
      </c>
      <c r="H150" s="184">
        <v>876</v>
      </c>
      <c r="I150" s="185"/>
      <c r="J150" s="186">
        <f>ROUND(I150*H150,2)</f>
        <v>0</v>
      </c>
      <c r="K150" s="182" t="s">
        <v>131</v>
      </c>
      <c r="L150" s="36"/>
      <c r="M150" s="187" t="s">
        <v>1</v>
      </c>
      <c r="N150" s="188" t="s">
        <v>42</v>
      </c>
      <c r="O150" s="68"/>
      <c r="P150" s="189">
        <f>O150*H150</f>
        <v>0</v>
      </c>
      <c r="Q150" s="189">
        <v>5.1000000000000004E-4</v>
      </c>
      <c r="R150" s="189">
        <f>Q150*H150</f>
        <v>0.44676000000000005</v>
      </c>
      <c r="S150" s="189">
        <v>0</v>
      </c>
      <c r="T150" s="190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1" t="s">
        <v>126</v>
      </c>
      <c r="AT150" s="191" t="s">
        <v>122</v>
      </c>
      <c r="AU150" s="191" t="s">
        <v>87</v>
      </c>
      <c r="AY150" s="14" t="s">
        <v>120</v>
      </c>
      <c r="BE150" s="192">
        <f>IF(N150="základní",J150,0)</f>
        <v>0</v>
      </c>
      <c r="BF150" s="192">
        <f>IF(N150="snížená",J150,0)</f>
        <v>0</v>
      </c>
      <c r="BG150" s="192">
        <f>IF(N150="zákl. přenesená",J150,0)</f>
        <v>0</v>
      </c>
      <c r="BH150" s="192">
        <f>IF(N150="sníž. přenesená",J150,0)</f>
        <v>0</v>
      </c>
      <c r="BI150" s="192">
        <f>IF(N150="nulová",J150,0)</f>
        <v>0</v>
      </c>
      <c r="BJ150" s="14" t="s">
        <v>85</v>
      </c>
      <c r="BK150" s="192">
        <f>ROUND(I150*H150,2)</f>
        <v>0</v>
      </c>
      <c r="BL150" s="14" t="s">
        <v>126</v>
      </c>
      <c r="BM150" s="191" t="s">
        <v>183</v>
      </c>
    </row>
    <row r="151" spans="1:65" s="2" customFormat="1" ht="11.25">
      <c r="A151" s="31"/>
      <c r="B151" s="32"/>
      <c r="C151" s="33"/>
      <c r="D151" s="193" t="s">
        <v>133</v>
      </c>
      <c r="E151" s="33"/>
      <c r="F151" s="194" t="s">
        <v>184</v>
      </c>
      <c r="G151" s="33"/>
      <c r="H151" s="33"/>
      <c r="I151" s="195"/>
      <c r="J151" s="33"/>
      <c r="K151" s="33"/>
      <c r="L151" s="36"/>
      <c r="M151" s="196"/>
      <c r="N151" s="197"/>
      <c r="O151" s="68"/>
      <c r="P151" s="68"/>
      <c r="Q151" s="68"/>
      <c r="R151" s="68"/>
      <c r="S151" s="68"/>
      <c r="T151" s="69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4" t="s">
        <v>133</v>
      </c>
      <c r="AU151" s="14" t="s">
        <v>87</v>
      </c>
    </row>
    <row r="152" spans="1:65" s="2" customFormat="1" ht="44.25" customHeight="1">
      <c r="A152" s="31"/>
      <c r="B152" s="32"/>
      <c r="C152" s="180" t="s">
        <v>185</v>
      </c>
      <c r="D152" s="180" t="s">
        <v>122</v>
      </c>
      <c r="E152" s="181" t="s">
        <v>186</v>
      </c>
      <c r="F152" s="182" t="s">
        <v>187</v>
      </c>
      <c r="G152" s="183" t="s">
        <v>125</v>
      </c>
      <c r="H152" s="184">
        <v>876</v>
      </c>
      <c r="I152" s="185"/>
      <c r="J152" s="186">
        <f>ROUND(I152*H152,2)</f>
        <v>0</v>
      </c>
      <c r="K152" s="182" t="s">
        <v>131</v>
      </c>
      <c r="L152" s="36"/>
      <c r="M152" s="187" t="s">
        <v>1</v>
      </c>
      <c r="N152" s="188" t="s">
        <v>42</v>
      </c>
      <c r="O152" s="68"/>
      <c r="P152" s="189">
        <f>O152*H152</f>
        <v>0</v>
      </c>
      <c r="Q152" s="189">
        <v>0.10373</v>
      </c>
      <c r="R152" s="189">
        <f>Q152*H152</f>
        <v>90.86748</v>
      </c>
      <c r="S152" s="189">
        <v>0</v>
      </c>
      <c r="T152" s="190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1" t="s">
        <v>126</v>
      </c>
      <c r="AT152" s="191" t="s">
        <v>122</v>
      </c>
      <c r="AU152" s="191" t="s">
        <v>87</v>
      </c>
      <c r="AY152" s="14" t="s">
        <v>120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4" t="s">
        <v>85</v>
      </c>
      <c r="BK152" s="192">
        <f>ROUND(I152*H152,2)</f>
        <v>0</v>
      </c>
      <c r="BL152" s="14" t="s">
        <v>126</v>
      </c>
      <c r="BM152" s="191" t="s">
        <v>188</v>
      </c>
    </row>
    <row r="153" spans="1:65" s="2" customFormat="1" ht="11.25">
      <c r="A153" s="31"/>
      <c r="B153" s="32"/>
      <c r="C153" s="33"/>
      <c r="D153" s="193" t="s">
        <v>133</v>
      </c>
      <c r="E153" s="33"/>
      <c r="F153" s="194" t="s">
        <v>189</v>
      </c>
      <c r="G153" s="33"/>
      <c r="H153" s="33"/>
      <c r="I153" s="195"/>
      <c r="J153" s="33"/>
      <c r="K153" s="33"/>
      <c r="L153" s="36"/>
      <c r="M153" s="196"/>
      <c r="N153" s="197"/>
      <c r="O153" s="68"/>
      <c r="P153" s="68"/>
      <c r="Q153" s="68"/>
      <c r="R153" s="68"/>
      <c r="S153" s="68"/>
      <c r="T153" s="69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T153" s="14" t="s">
        <v>133</v>
      </c>
      <c r="AU153" s="14" t="s">
        <v>87</v>
      </c>
    </row>
    <row r="154" spans="1:65" s="12" customFormat="1" ht="22.9" customHeight="1">
      <c r="B154" s="165"/>
      <c r="C154" s="166"/>
      <c r="D154" s="167" t="s">
        <v>76</v>
      </c>
      <c r="E154" s="178" t="s">
        <v>161</v>
      </c>
      <c r="F154" s="178" t="s">
        <v>190</v>
      </c>
      <c r="G154" s="166"/>
      <c r="H154" s="166"/>
      <c r="I154" s="169"/>
      <c r="J154" s="179">
        <f>BK154</f>
        <v>0</v>
      </c>
      <c r="K154" s="166"/>
      <c r="L154" s="170"/>
      <c r="M154" s="171"/>
      <c r="N154" s="172"/>
      <c r="O154" s="172"/>
      <c r="P154" s="173">
        <f>SUM(P155:P156)</f>
        <v>0</v>
      </c>
      <c r="Q154" s="172"/>
      <c r="R154" s="173">
        <f>SUM(R155:R156)</f>
        <v>2.1330399999999998</v>
      </c>
      <c r="S154" s="172"/>
      <c r="T154" s="174">
        <f>SUM(T155:T156)</f>
        <v>1.2</v>
      </c>
      <c r="AR154" s="175" t="s">
        <v>85</v>
      </c>
      <c r="AT154" s="176" t="s">
        <v>76</v>
      </c>
      <c r="AU154" s="176" t="s">
        <v>85</v>
      </c>
      <c r="AY154" s="175" t="s">
        <v>120</v>
      </c>
      <c r="BK154" s="177">
        <f>SUM(BK155:BK156)</f>
        <v>0</v>
      </c>
    </row>
    <row r="155" spans="1:65" s="2" customFormat="1" ht="37.9" customHeight="1">
      <c r="A155" s="31"/>
      <c r="B155" s="32"/>
      <c r="C155" s="180" t="s">
        <v>191</v>
      </c>
      <c r="D155" s="180" t="s">
        <v>122</v>
      </c>
      <c r="E155" s="181" t="s">
        <v>192</v>
      </c>
      <c r="F155" s="182" t="s">
        <v>193</v>
      </c>
      <c r="G155" s="183" t="s">
        <v>194</v>
      </c>
      <c r="H155" s="184">
        <v>4</v>
      </c>
      <c r="I155" s="185"/>
      <c r="J155" s="186">
        <f>ROUND(I155*H155,2)</f>
        <v>0</v>
      </c>
      <c r="K155" s="182" t="s">
        <v>131</v>
      </c>
      <c r="L155" s="36"/>
      <c r="M155" s="187" t="s">
        <v>1</v>
      </c>
      <c r="N155" s="188" t="s">
        <v>42</v>
      </c>
      <c r="O155" s="68"/>
      <c r="P155" s="189">
        <f>O155*H155</f>
        <v>0</v>
      </c>
      <c r="Q155" s="189">
        <v>0.53325999999999996</v>
      </c>
      <c r="R155" s="189">
        <f>Q155*H155</f>
        <v>2.1330399999999998</v>
      </c>
      <c r="S155" s="189">
        <v>0.3</v>
      </c>
      <c r="T155" s="190">
        <f>S155*H155</f>
        <v>1.2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1" t="s">
        <v>126</v>
      </c>
      <c r="AT155" s="191" t="s">
        <v>122</v>
      </c>
      <c r="AU155" s="191" t="s">
        <v>87</v>
      </c>
      <c r="AY155" s="14" t="s">
        <v>120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4" t="s">
        <v>85</v>
      </c>
      <c r="BK155" s="192">
        <f>ROUND(I155*H155,2)</f>
        <v>0</v>
      </c>
      <c r="BL155" s="14" t="s">
        <v>126</v>
      </c>
      <c r="BM155" s="191" t="s">
        <v>195</v>
      </c>
    </row>
    <row r="156" spans="1:65" s="2" customFormat="1" ht="11.25">
      <c r="A156" s="31"/>
      <c r="B156" s="32"/>
      <c r="C156" s="33"/>
      <c r="D156" s="193" t="s">
        <v>133</v>
      </c>
      <c r="E156" s="33"/>
      <c r="F156" s="194" t="s">
        <v>196</v>
      </c>
      <c r="G156" s="33"/>
      <c r="H156" s="33"/>
      <c r="I156" s="195"/>
      <c r="J156" s="33"/>
      <c r="K156" s="33"/>
      <c r="L156" s="36"/>
      <c r="M156" s="196"/>
      <c r="N156" s="197"/>
      <c r="O156" s="68"/>
      <c r="P156" s="68"/>
      <c r="Q156" s="68"/>
      <c r="R156" s="68"/>
      <c r="S156" s="68"/>
      <c r="T156" s="69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T156" s="14" t="s">
        <v>133</v>
      </c>
      <c r="AU156" s="14" t="s">
        <v>87</v>
      </c>
    </row>
    <row r="157" spans="1:65" s="12" customFormat="1" ht="22.9" customHeight="1">
      <c r="B157" s="165"/>
      <c r="C157" s="166"/>
      <c r="D157" s="167" t="s">
        <v>76</v>
      </c>
      <c r="E157" s="178" t="s">
        <v>166</v>
      </c>
      <c r="F157" s="178" t="s">
        <v>197</v>
      </c>
      <c r="G157" s="166"/>
      <c r="H157" s="166"/>
      <c r="I157" s="169"/>
      <c r="J157" s="179">
        <f>BK157</f>
        <v>0</v>
      </c>
      <c r="K157" s="166"/>
      <c r="L157" s="170"/>
      <c r="M157" s="171"/>
      <c r="N157" s="172"/>
      <c r="O157" s="172"/>
      <c r="P157" s="173">
        <f>SUM(P158:P167)</f>
        <v>0</v>
      </c>
      <c r="Q157" s="172"/>
      <c r="R157" s="173">
        <f>SUM(R158:R167)</f>
        <v>0.43541999999999997</v>
      </c>
      <c r="S157" s="172"/>
      <c r="T157" s="174">
        <f>SUM(T158:T167)</f>
        <v>0</v>
      </c>
      <c r="AR157" s="175" t="s">
        <v>85</v>
      </c>
      <c r="AT157" s="176" t="s">
        <v>76</v>
      </c>
      <c r="AU157" s="176" t="s">
        <v>85</v>
      </c>
      <c r="AY157" s="175" t="s">
        <v>120</v>
      </c>
      <c r="BK157" s="177">
        <f>SUM(BK158:BK167)</f>
        <v>0</v>
      </c>
    </row>
    <row r="158" spans="1:65" s="2" customFormat="1" ht="37.9" customHeight="1">
      <c r="A158" s="31"/>
      <c r="B158" s="32"/>
      <c r="C158" s="180" t="s">
        <v>198</v>
      </c>
      <c r="D158" s="180" t="s">
        <v>122</v>
      </c>
      <c r="E158" s="181" t="s">
        <v>199</v>
      </c>
      <c r="F158" s="182" t="s">
        <v>200</v>
      </c>
      <c r="G158" s="183" t="s">
        <v>201</v>
      </c>
      <c r="H158" s="184">
        <v>1</v>
      </c>
      <c r="I158" s="185"/>
      <c r="J158" s="186">
        <f>ROUND(I158*H158,2)</f>
        <v>0</v>
      </c>
      <c r="K158" s="182" t="s">
        <v>131</v>
      </c>
      <c r="L158" s="36"/>
      <c r="M158" s="187" t="s">
        <v>1</v>
      </c>
      <c r="N158" s="188" t="s">
        <v>42</v>
      </c>
      <c r="O158" s="68"/>
      <c r="P158" s="189">
        <f>O158*H158</f>
        <v>0</v>
      </c>
      <c r="Q158" s="189">
        <v>1.6000000000000001E-3</v>
      </c>
      <c r="R158" s="189">
        <f>Q158*H158</f>
        <v>1.6000000000000001E-3</v>
      </c>
      <c r="S158" s="189">
        <v>0</v>
      </c>
      <c r="T158" s="190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1" t="s">
        <v>126</v>
      </c>
      <c r="AT158" s="191" t="s">
        <v>122</v>
      </c>
      <c r="AU158" s="191" t="s">
        <v>87</v>
      </c>
      <c r="AY158" s="14" t="s">
        <v>120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4" t="s">
        <v>85</v>
      </c>
      <c r="BK158" s="192">
        <f>ROUND(I158*H158,2)</f>
        <v>0</v>
      </c>
      <c r="BL158" s="14" t="s">
        <v>126</v>
      </c>
      <c r="BM158" s="191" t="s">
        <v>202</v>
      </c>
    </row>
    <row r="159" spans="1:65" s="2" customFormat="1" ht="11.25">
      <c r="A159" s="31"/>
      <c r="B159" s="32"/>
      <c r="C159" s="33"/>
      <c r="D159" s="193" t="s">
        <v>133</v>
      </c>
      <c r="E159" s="33"/>
      <c r="F159" s="194" t="s">
        <v>203</v>
      </c>
      <c r="G159" s="33"/>
      <c r="H159" s="33"/>
      <c r="I159" s="195"/>
      <c r="J159" s="33"/>
      <c r="K159" s="33"/>
      <c r="L159" s="36"/>
      <c r="M159" s="196"/>
      <c r="N159" s="197"/>
      <c r="O159" s="68"/>
      <c r="P159" s="68"/>
      <c r="Q159" s="68"/>
      <c r="R159" s="68"/>
      <c r="S159" s="68"/>
      <c r="T159" s="69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4" t="s">
        <v>133</v>
      </c>
      <c r="AU159" s="14" t="s">
        <v>87</v>
      </c>
    </row>
    <row r="160" spans="1:65" s="2" customFormat="1" ht="55.5" customHeight="1">
      <c r="A160" s="31"/>
      <c r="B160" s="32"/>
      <c r="C160" s="180" t="s">
        <v>204</v>
      </c>
      <c r="D160" s="180" t="s">
        <v>122</v>
      </c>
      <c r="E160" s="181" t="s">
        <v>205</v>
      </c>
      <c r="F160" s="182" t="s">
        <v>206</v>
      </c>
      <c r="G160" s="183" t="s">
        <v>207</v>
      </c>
      <c r="H160" s="184">
        <v>130</v>
      </c>
      <c r="I160" s="185"/>
      <c r="J160" s="186">
        <f>ROUND(I160*H160,2)</f>
        <v>0</v>
      </c>
      <c r="K160" s="182" t="s">
        <v>131</v>
      </c>
      <c r="L160" s="36"/>
      <c r="M160" s="187" t="s">
        <v>1</v>
      </c>
      <c r="N160" s="188" t="s">
        <v>42</v>
      </c>
      <c r="O160" s="68"/>
      <c r="P160" s="189">
        <f>O160*H160</f>
        <v>0</v>
      </c>
      <c r="Q160" s="189">
        <v>1.7000000000000001E-4</v>
      </c>
      <c r="R160" s="189">
        <f>Q160*H160</f>
        <v>2.2100000000000002E-2</v>
      </c>
      <c r="S160" s="189">
        <v>0</v>
      </c>
      <c r="T160" s="190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1" t="s">
        <v>126</v>
      </c>
      <c r="AT160" s="191" t="s">
        <v>122</v>
      </c>
      <c r="AU160" s="191" t="s">
        <v>87</v>
      </c>
      <c r="AY160" s="14" t="s">
        <v>120</v>
      </c>
      <c r="BE160" s="192">
        <f>IF(N160="základní",J160,0)</f>
        <v>0</v>
      </c>
      <c r="BF160" s="192">
        <f>IF(N160="snížená",J160,0)</f>
        <v>0</v>
      </c>
      <c r="BG160" s="192">
        <f>IF(N160="zákl. přenesená",J160,0)</f>
        <v>0</v>
      </c>
      <c r="BH160" s="192">
        <f>IF(N160="sníž. přenesená",J160,0)</f>
        <v>0</v>
      </c>
      <c r="BI160" s="192">
        <f>IF(N160="nulová",J160,0)</f>
        <v>0</v>
      </c>
      <c r="BJ160" s="14" t="s">
        <v>85</v>
      </c>
      <c r="BK160" s="192">
        <f>ROUND(I160*H160,2)</f>
        <v>0</v>
      </c>
      <c r="BL160" s="14" t="s">
        <v>126</v>
      </c>
      <c r="BM160" s="191" t="s">
        <v>208</v>
      </c>
    </row>
    <row r="161" spans="1:65" s="2" customFormat="1" ht="11.25">
      <c r="A161" s="31"/>
      <c r="B161" s="32"/>
      <c r="C161" s="33"/>
      <c r="D161" s="193" t="s">
        <v>133</v>
      </c>
      <c r="E161" s="33"/>
      <c r="F161" s="194" t="s">
        <v>209</v>
      </c>
      <c r="G161" s="33"/>
      <c r="H161" s="33"/>
      <c r="I161" s="195"/>
      <c r="J161" s="33"/>
      <c r="K161" s="33"/>
      <c r="L161" s="36"/>
      <c r="M161" s="196"/>
      <c r="N161" s="197"/>
      <c r="O161" s="68"/>
      <c r="P161" s="68"/>
      <c r="Q161" s="68"/>
      <c r="R161" s="68"/>
      <c r="S161" s="68"/>
      <c r="T161" s="69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4" t="s">
        <v>133</v>
      </c>
      <c r="AU161" s="14" t="s">
        <v>87</v>
      </c>
    </row>
    <row r="162" spans="1:65" s="2" customFormat="1" ht="24.2" customHeight="1">
      <c r="A162" s="31"/>
      <c r="B162" s="32"/>
      <c r="C162" s="180" t="s">
        <v>210</v>
      </c>
      <c r="D162" s="180" t="s">
        <v>122</v>
      </c>
      <c r="E162" s="181" t="s">
        <v>211</v>
      </c>
      <c r="F162" s="182" t="s">
        <v>212</v>
      </c>
      <c r="G162" s="183" t="s">
        <v>125</v>
      </c>
      <c r="H162" s="184">
        <v>876</v>
      </c>
      <c r="I162" s="185"/>
      <c r="J162" s="186">
        <f>ROUND(I162*H162,2)</f>
        <v>0</v>
      </c>
      <c r="K162" s="182" t="s">
        <v>131</v>
      </c>
      <c r="L162" s="36"/>
      <c r="M162" s="187" t="s">
        <v>1</v>
      </c>
      <c r="N162" s="188" t="s">
        <v>42</v>
      </c>
      <c r="O162" s="68"/>
      <c r="P162" s="189">
        <f>O162*H162</f>
        <v>0</v>
      </c>
      <c r="Q162" s="189">
        <v>4.6999999999999999E-4</v>
      </c>
      <c r="R162" s="189">
        <f>Q162*H162</f>
        <v>0.41171999999999997</v>
      </c>
      <c r="S162" s="189">
        <v>0</v>
      </c>
      <c r="T162" s="190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1" t="s">
        <v>126</v>
      </c>
      <c r="AT162" s="191" t="s">
        <v>122</v>
      </c>
      <c r="AU162" s="191" t="s">
        <v>87</v>
      </c>
      <c r="AY162" s="14" t="s">
        <v>120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4" t="s">
        <v>85</v>
      </c>
      <c r="BK162" s="192">
        <f>ROUND(I162*H162,2)</f>
        <v>0</v>
      </c>
      <c r="BL162" s="14" t="s">
        <v>126</v>
      </c>
      <c r="BM162" s="191" t="s">
        <v>213</v>
      </c>
    </row>
    <row r="163" spans="1:65" s="2" customFormat="1" ht="11.25">
      <c r="A163" s="31"/>
      <c r="B163" s="32"/>
      <c r="C163" s="33"/>
      <c r="D163" s="193" t="s">
        <v>133</v>
      </c>
      <c r="E163" s="33"/>
      <c r="F163" s="194" t="s">
        <v>214</v>
      </c>
      <c r="G163" s="33"/>
      <c r="H163" s="33"/>
      <c r="I163" s="195"/>
      <c r="J163" s="33"/>
      <c r="K163" s="33"/>
      <c r="L163" s="36"/>
      <c r="M163" s="196"/>
      <c r="N163" s="197"/>
      <c r="O163" s="68"/>
      <c r="P163" s="68"/>
      <c r="Q163" s="68"/>
      <c r="R163" s="68"/>
      <c r="S163" s="68"/>
      <c r="T163" s="69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T163" s="14" t="s">
        <v>133</v>
      </c>
      <c r="AU163" s="14" t="s">
        <v>87</v>
      </c>
    </row>
    <row r="164" spans="1:65" s="2" customFormat="1" ht="37.9" customHeight="1">
      <c r="A164" s="31"/>
      <c r="B164" s="32"/>
      <c r="C164" s="180" t="s">
        <v>215</v>
      </c>
      <c r="D164" s="180" t="s">
        <v>122</v>
      </c>
      <c r="E164" s="181" t="s">
        <v>216</v>
      </c>
      <c r="F164" s="182" t="s">
        <v>217</v>
      </c>
      <c r="G164" s="183" t="s">
        <v>207</v>
      </c>
      <c r="H164" s="184">
        <v>28</v>
      </c>
      <c r="I164" s="185"/>
      <c r="J164" s="186">
        <f>ROUND(I164*H164,2)</f>
        <v>0</v>
      </c>
      <c r="K164" s="182" t="s">
        <v>131</v>
      </c>
      <c r="L164" s="36"/>
      <c r="M164" s="187" t="s">
        <v>1</v>
      </c>
      <c r="N164" s="188" t="s">
        <v>42</v>
      </c>
      <c r="O164" s="68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1" t="s">
        <v>126</v>
      </c>
      <c r="AT164" s="191" t="s">
        <v>122</v>
      </c>
      <c r="AU164" s="191" t="s">
        <v>87</v>
      </c>
      <c r="AY164" s="14" t="s">
        <v>120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4" t="s">
        <v>85</v>
      </c>
      <c r="BK164" s="192">
        <f>ROUND(I164*H164,2)</f>
        <v>0</v>
      </c>
      <c r="BL164" s="14" t="s">
        <v>126</v>
      </c>
      <c r="BM164" s="191" t="s">
        <v>218</v>
      </c>
    </row>
    <row r="165" spans="1:65" s="2" customFormat="1" ht="11.25">
      <c r="A165" s="31"/>
      <c r="B165" s="32"/>
      <c r="C165" s="33"/>
      <c r="D165" s="193" t="s">
        <v>133</v>
      </c>
      <c r="E165" s="33"/>
      <c r="F165" s="194" t="s">
        <v>219</v>
      </c>
      <c r="G165" s="33"/>
      <c r="H165" s="33"/>
      <c r="I165" s="195"/>
      <c r="J165" s="33"/>
      <c r="K165" s="33"/>
      <c r="L165" s="36"/>
      <c r="M165" s="196"/>
      <c r="N165" s="197"/>
      <c r="O165" s="68"/>
      <c r="P165" s="68"/>
      <c r="Q165" s="68"/>
      <c r="R165" s="68"/>
      <c r="S165" s="68"/>
      <c r="T165" s="69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T165" s="14" t="s">
        <v>133</v>
      </c>
      <c r="AU165" s="14" t="s">
        <v>87</v>
      </c>
    </row>
    <row r="166" spans="1:65" s="2" customFormat="1" ht="24.2" customHeight="1">
      <c r="A166" s="31"/>
      <c r="B166" s="32"/>
      <c r="C166" s="180" t="s">
        <v>220</v>
      </c>
      <c r="D166" s="180" t="s">
        <v>122</v>
      </c>
      <c r="E166" s="181" t="s">
        <v>221</v>
      </c>
      <c r="F166" s="182" t="s">
        <v>222</v>
      </c>
      <c r="G166" s="183" t="s">
        <v>207</v>
      </c>
      <c r="H166" s="184">
        <v>28</v>
      </c>
      <c r="I166" s="185"/>
      <c r="J166" s="186">
        <f>ROUND(I166*H166,2)</f>
        <v>0</v>
      </c>
      <c r="K166" s="182" t="s">
        <v>131</v>
      </c>
      <c r="L166" s="36"/>
      <c r="M166" s="187" t="s">
        <v>1</v>
      </c>
      <c r="N166" s="188" t="s">
        <v>42</v>
      </c>
      <c r="O166" s="68"/>
      <c r="P166" s="189">
        <f>O166*H166</f>
        <v>0</v>
      </c>
      <c r="Q166" s="189">
        <v>0</v>
      </c>
      <c r="R166" s="189">
        <f>Q166*H166</f>
        <v>0</v>
      </c>
      <c r="S166" s="189">
        <v>0</v>
      </c>
      <c r="T166" s="190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1" t="s">
        <v>126</v>
      </c>
      <c r="AT166" s="191" t="s">
        <v>122</v>
      </c>
      <c r="AU166" s="191" t="s">
        <v>87</v>
      </c>
      <c r="AY166" s="14" t="s">
        <v>120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4" t="s">
        <v>85</v>
      </c>
      <c r="BK166" s="192">
        <f>ROUND(I166*H166,2)</f>
        <v>0</v>
      </c>
      <c r="BL166" s="14" t="s">
        <v>126</v>
      </c>
      <c r="BM166" s="191" t="s">
        <v>223</v>
      </c>
    </row>
    <row r="167" spans="1:65" s="2" customFormat="1" ht="11.25">
      <c r="A167" s="31"/>
      <c r="B167" s="32"/>
      <c r="C167" s="33"/>
      <c r="D167" s="193" t="s">
        <v>133</v>
      </c>
      <c r="E167" s="33"/>
      <c r="F167" s="194" t="s">
        <v>224</v>
      </c>
      <c r="G167" s="33"/>
      <c r="H167" s="33"/>
      <c r="I167" s="195"/>
      <c r="J167" s="33"/>
      <c r="K167" s="33"/>
      <c r="L167" s="36"/>
      <c r="M167" s="196"/>
      <c r="N167" s="197"/>
      <c r="O167" s="68"/>
      <c r="P167" s="68"/>
      <c r="Q167" s="68"/>
      <c r="R167" s="68"/>
      <c r="S167" s="68"/>
      <c r="T167" s="69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T167" s="14" t="s">
        <v>133</v>
      </c>
      <c r="AU167" s="14" t="s">
        <v>87</v>
      </c>
    </row>
    <row r="168" spans="1:65" s="12" customFormat="1" ht="22.9" customHeight="1">
      <c r="B168" s="165"/>
      <c r="C168" s="166"/>
      <c r="D168" s="167" t="s">
        <v>76</v>
      </c>
      <c r="E168" s="178" t="s">
        <v>225</v>
      </c>
      <c r="F168" s="178" t="s">
        <v>226</v>
      </c>
      <c r="G168" s="166"/>
      <c r="H168" s="166"/>
      <c r="I168" s="169"/>
      <c r="J168" s="179">
        <f>BK168</f>
        <v>0</v>
      </c>
      <c r="K168" s="166"/>
      <c r="L168" s="170"/>
      <c r="M168" s="171"/>
      <c r="N168" s="172"/>
      <c r="O168" s="172"/>
      <c r="P168" s="173">
        <f>SUM(P169:P174)</f>
        <v>0</v>
      </c>
      <c r="Q168" s="172"/>
      <c r="R168" s="173">
        <f>SUM(R169:R174)</f>
        <v>0</v>
      </c>
      <c r="S168" s="172"/>
      <c r="T168" s="174">
        <f>SUM(T169:T174)</f>
        <v>0</v>
      </c>
      <c r="AR168" s="175" t="s">
        <v>85</v>
      </c>
      <c r="AT168" s="176" t="s">
        <v>76</v>
      </c>
      <c r="AU168" s="176" t="s">
        <v>85</v>
      </c>
      <c r="AY168" s="175" t="s">
        <v>120</v>
      </c>
      <c r="BK168" s="177">
        <f>SUM(BK169:BK174)</f>
        <v>0</v>
      </c>
    </row>
    <row r="169" spans="1:65" s="2" customFormat="1" ht="44.25" customHeight="1">
      <c r="A169" s="31"/>
      <c r="B169" s="32"/>
      <c r="C169" s="180" t="s">
        <v>227</v>
      </c>
      <c r="D169" s="180" t="s">
        <v>122</v>
      </c>
      <c r="E169" s="181" t="s">
        <v>228</v>
      </c>
      <c r="F169" s="182" t="s">
        <v>229</v>
      </c>
      <c r="G169" s="183" t="s">
        <v>147</v>
      </c>
      <c r="H169" s="184">
        <v>306.60000000000002</v>
      </c>
      <c r="I169" s="185"/>
      <c r="J169" s="186">
        <f>ROUND(I169*H169,2)</f>
        <v>0</v>
      </c>
      <c r="K169" s="182" t="s">
        <v>131</v>
      </c>
      <c r="L169" s="36"/>
      <c r="M169" s="187" t="s">
        <v>1</v>
      </c>
      <c r="N169" s="188" t="s">
        <v>42</v>
      </c>
      <c r="O169" s="68"/>
      <c r="P169" s="189">
        <f>O169*H169</f>
        <v>0</v>
      </c>
      <c r="Q169" s="189">
        <v>0</v>
      </c>
      <c r="R169" s="189">
        <f>Q169*H169</f>
        <v>0</v>
      </c>
      <c r="S169" s="189">
        <v>0</v>
      </c>
      <c r="T169" s="190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1" t="s">
        <v>126</v>
      </c>
      <c r="AT169" s="191" t="s">
        <v>122</v>
      </c>
      <c r="AU169" s="191" t="s">
        <v>87</v>
      </c>
      <c r="AY169" s="14" t="s">
        <v>120</v>
      </c>
      <c r="BE169" s="192">
        <f>IF(N169="základní",J169,0)</f>
        <v>0</v>
      </c>
      <c r="BF169" s="192">
        <f>IF(N169="snížená",J169,0)</f>
        <v>0</v>
      </c>
      <c r="BG169" s="192">
        <f>IF(N169="zákl. přenesená",J169,0)</f>
        <v>0</v>
      </c>
      <c r="BH169" s="192">
        <f>IF(N169="sníž. přenesená",J169,0)</f>
        <v>0</v>
      </c>
      <c r="BI169" s="192">
        <f>IF(N169="nulová",J169,0)</f>
        <v>0</v>
      </c>
      <c r="BJ169" s="14" t="s">
        <v>85</v>
      </c>
      <c r="BK169" s="192">
        <f>ROUND(I169*H169,2)</f>
        <v>0</v>
      </c>
      <c r="BL169" s="14" t="s">
        <v>126</v>
      </c>
      <c r="BM169" s="191" t="s">
        <v>230</v>
      </c>
    </row>
    <row r="170" spans="1:65" s="2" customFormat="1" ht="11.25">
      <c r="A170" s="31"/>
      <c r="B170" s="32"/>
      <c r="C170" s="33"/>
      <c r="D170" s="193" t="s">
        <v>133</v>
      </c>
      <c r="E170" s="33"/>
      <c r="F170" s="194" t="s">
        <v>231</v>
      </c>
      <c r="G170" s="33"/>
      <c r="H170" s="33"/>
      <c r="I170" s="195"/>
      <c r="J170" s="33"/>
      <c r="K170" s="33"/>
      <c r="L170" s="36"/>
      <c r="M170" s="196"/>
      <c r="N170" s="197"/>
      <c r="O170" s="68"/>
      <c r="P170" s="68"/>
      <c r="Q170" s="68"/>
      <c r="R170" s="68"/>
      <c r="S170" s="68"/>
      <c r="T170" s="69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T170" s="14" t="s">
        <v>133</v>
      </c>
      <c r="AU170" s="14" t="s">
        <v>87</v>
      </c>
    </row>
    <row r="171" spans="1:65" s="2" customFormat="1" ht="37.9" customHeight="1">
      <c r="A171" s="31"/>
      <c r="B171" s="32"/>
      <c r="C171" s="180" t="s">
        <v>7</v>
      </c>
      <c r="D171" s="180" t="s">
        <v>122</v>
      </c>
      <c r="E171" s="181" t="s">
        <v>232</v>
      </c>
      <c r="F171" s="182" t="s">
        <v>233</v>
      </c>
      <c r="G171" s="183" t="s">
        <v>147</v>
      </c>
      <c r="H171" s="184">
        <v>306.60000000000002</v>
      </c>
      <c r="I171" s="185"/>
      <c r="J171" s="186">
        <f>ROUND(I171*H171,2)</f>
        <v>0</v>
      </c>
      <c r="K171" s="182" t="s">
        <v>131</v>
      </c>
      <c r="L171" s="36"/>
      <c r="M171" s="187" t="s">
        <v>1</v>
      </c>
      <c r="N171" s="188" t="s">
        <v>42</v>
      </c>
      <c r="O171" s="68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1" t="s">
        <v>126</v>
      </c>
      <c r="AT171" s="191" t="s">
        <v>122</v>
      </c>
      <c r="AU171" s="191" t="s">
        <v>87</v>
      </c>
      <c r="AY171" s="14" t="s">
        <v>120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4" t="s">
        <v>85</v>
      </c>
      <c r="BK171" s="192">
        <f>ROUND(I171*H171,2)</f>
        <v>0</v>
      </c>
      <c r="BL171" s="14" t="s">
        <v>126</v>
      </c>
      <c r="BM171" s="191" t="s">
        <v>234</v>
      </c>
    </row>
    <row r="172" spans="1:65" s="2" customFormat="1" ht="11.25">
      <c r="A172" s="31"/>
      <c r="B172" s="32"/>
      <c r="C172" s="33"/>
      <c r="D172" s="193" t="s">
        <v>133</v>
      </c>
      <c r="E172" s="33"/>
      <c r="F172" s="194" t="s">
        <v>235</v>
      </c>
      <c r="G172" s="33"/>
      <c r="H172" s="33"/>
      <c r="I172" s="195"/>
      <c r="J172" s="33"/>
      <c r="K172" s="33"/>
      <c r="L172" s="36"/>
      <c r="M172" s="196"/>
      <c r="N172" s="197"/>
      <c r="O172" s="68"/>
      <c r="P172" s="68"/>
      <c r="Q172" s="68"/>
      <c r="R172" s="68"/>
      <c r="S172" s="68"/>
      <c r="T172" s="69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T172" s="14" t="s">
        <v>133</v>
      </c>
      <c r="AU172" s="14" t="s">
        <v>87</v>
      </c>
    </row>
    <row r="173" spans="1:65" s="2" customFormat="1" ht="49.15" customHeight="1">
      <c r="A173" s="31"/>
      <c r="B173" s="32"/>
      <c r="C173" s="180" t="s">
        <v>236</v>
      </c>
      <c r="D173" s="180" t="s">
        <v>122</v>
      </c>
      <c r="E173" s="181" t="s">
        <v>237</v>
      </c>
      <c r="F173" s="182" t="s">
        <v>238</v>
      </c>
      <c r="G173" s="183" t="s">
        <v>147</v>
      </c>
      <c r="H173" s="184">
        <v>3985.8</v>
      </c>
      <c r="I173" s="185"/>
      <c r="J173" s="186">
        <f>ROUND(I173*H173,2)</f>
        <v>0</v>
      </c>
      <c r="K173" s="182" t="s">
        <v>131</v>
      </c>
      <c r="L173" s="36"/>
      <c r="M173" s="187" t="s">
        <v>1</v>
      </c>
      <c r="N173" s="188" t="s">
        <v>42</v>
      </c>
      <c r="O173" s="68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1" t="s">
        <v>126</v>
      </c>
      <c r="AT173" s="191" t="s">
        <v>122</v>
      </c>
      <c r="AU173" s="191" t="s">
        <v>87</v>
      </c>
      <c r="AY173" s="14" t="s">
        <v>120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4" t="s">
        <v>85</v>
      </c>
      <c r="BK173" s="192">
        <f>ROUND(I173*H173,2)</f>
        <v>0</v>
      </c>
      <c r="BL173" s="14" t="s">
        <v>126</v>
      </c>
      <c r="BM173" s="191" t="s">
        <v>239</v>
      </c>
    </row>
    <row r="174" spans="1:65" s="2" customFormat="1" ht="11.25">
      <c r="A174" s="31"/>
      <c r="B174" s="32"/>
      <c r="C174" s="33"/>
      <c r="D174" s="193" t="s">
        <v>133</v>
      </c>
      <c r="E174" s="33"/>
      <c r="F174" s="194" t="s">
        <v>240</v>
      </c>
      <c r="G174" s="33"/>
      <c r="H174" s="33"/>
      <c r="I174" s="195"/>
      <c r="J174" s="33"/>
      <c r="K174" s="33"/>
      <c r="L174" s="36"/>
      <c r="M174" s="196"/>
      <c r="N174" s="197"/>
      <c r="O174" s="68"/>
      <c r="P174" s="68"/>
      <c r="Q174" s="68"/>
      <c r="R174" s="68"/>
      <c r="S174" s="68"/>
      <c r="T174" s="69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T174" s="14" t="s">
        <v>133</v>
      </c>
      <c r="AU174" s="14" t="s">
        <v>87</v>
      </c>
    </row>
    <row r="175" spans="1:65" s="12" customFormat="1" ht="25.9" customHeight="1">
      <c r="B175" s="165"/>
      <c r="C175" s="166"/>
      <c r="D175" s="167" t="s">
        <v>76</v>
      </c>
      <c r="E175" s="168" t="s">
        <v>241</v>
      </c>
      <c r="F175" s="168" t="s">
        <v>242</v>
      </c>
      <c r="G175" s="166"/>
      <c r="H175" s="166"/>
      <c r="I175" s="169"/>
      <c r="J175" s="153">
        <f>BK175</f>
        <v>0</v>
      </c>
      <c r="K175" s="166"/>
      <c r="L175" s="170"/>
      <c r="M175" s="171"/>
      <c r="N175" s="172"/>
      <c r="O175" s="172"/>
      <c r="P175" s="173">
        <f>P176</f>
        <v>0</v>
      </c>
      <c r="Q175" s="172"/>
      <c r="R175" s="173">
        <f>R176</f>
        <v>0</v>
      </c>
      <c r="S175" s="172"/>
      <c r="T175" s="174">
        <f>T176</f>
        <v>0</v>
      </c>
      <c r="AR175" s="175" t="s">
        <v>144</v>
      </c>
      <c r="AT175" s="176" t="s">
        <v>76</v>
      </c>
      <c r="AU175" s="176" t="s">
        <v>77</v>
      </c>
      <c r="AY175" s="175" t="s">
        <v>120</v>
      </c>
      <c r="BK175" s="177">
        <f>BK176</f>
        <v>0</v>
      </c>
    </row>
    <row r="176" spans="1:65" s="12" customFormat="1" ht="22.9" customHeight="1">
      <c r="B176" s="165"/>
      <c r="C176" s="166"/>
      <c r="D176" s="167" t="s">
        <v>76</v>
      </c>
      <c r="E176" s="178" t="s">
        <v>243</v>
      </c>
      <c r="F176" s="178" t="s">
        <v>244</v>
      </c>
      <c r="G176" s="166"/>
      <c r="H176" s="166"/>
      <c r="I176" s="169"/>
      <c r="J176" s="179">
        <f>BK176</f>
        <v>0</v>
      </c>
      <c r="K176" s="166"/>
      <c r="L176" s="170"/>
      <c r="M176" s="171"/>
      <c r="N176" s="172"/>
      <c r="O176" s="172"/>
      <c r="P176" s="173">
        <f>SUM(P177:P178)</f>
        <v>0</v>
      </c>
      <c r="Q176" s="172"/>
      <c r="R176" s="173">
        <f>SUM(R177:R178)</f>
        <v>0</v>
      </c>
      <c r="S176" s="172"/>
      <c r="T176" s="174">
        <f>SUM(T177:T178)</f>
        <v>0</v>
      </c>
      <c r="AR176" s="175" t="s">
        <v>144</v>
      </c>
      <c r="AT176" s="176" t="s">
        <v>76</v>
      </c>
      <c r="AU176" s="176" t="s">
        <v>85</v>
      </c>
      <c r="AY176" s="175" t="s">
        <v>120</v>
      </c>
      <c r="BK176" s="177">
        <f>SUM(BK177:BK178)</f>
        <v>0</v>
      </c>
    </row>
    <row r="177" spans="1:65" s="2" customFormat="1" ht="16.5" customHeight="1">
      <c r="A177" s="31"/>
      <c r="B177" s="32"/>
      <c r="C177" s="180" t="s">
        <v>245</v>
      </c>
      <c r="D177" s="180" t="s">
        <v>122</v>
      </c>
      <c r="E177" s="181" t="s">
        <v>246</v>
      </c>
      <c r="F177" s="182" t="s">
        <v>247</v>
      </c>
      <c r="G177" s="183" t="s">
        <v>194</v>
      </c>
      <c r="H177" s="184">
        <v>1</v>
      </c>
      <c r="I177" s="185"/>
      <c r="J177" s="186">
        <f>ROUND(I177*H177,2)</f>
        <v>0</v>
      </c>
      <c r="K177" s="182" t="s">
        <v>1</v>
      </c>
      <c r="L177" s="36"/>
      <c r="M177" s="187" t="s">
        <v>1</v>
      </c>
      <c r="N177" s="188" t="s">
        <v>42</v>
      </c>
      <c r="O177" s="68"/>
      <c r="P177" s="189">
        <f>O177*H177</f>
        <v>0</v>
      </c>
      <c r="Q177" s="189">
        <v>0</v>
      </c>
      <c r="R177" s="189">
        <f>Q177*H177</f>
        <v>0</v>
      </c>
      <c r="S177" s="189">
        <v>0</v>
      </c>
      <c r="T177" s="190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1" t="s">
        <v>126</v>
      </c>
      <c r="AT177" s="191" t="s">
        <v>122</v>
      </c>
      <c r="AU177" s="191" t="s">
        <v>87</v>
      </c>
      <c r="AY177" s="14" t="s">
        <v>120</v>
      </c>
      <c r="BE177" s="192">
        <f>IF(N177="základní",J177,0)</f>
        <v>0</v>
      </c>
      <c r="BF177" s="192">
        <f>IF(N177="snížená",J177,0)</f>
        <v>0</v>
      </c>
      <c r="BG177" s="192">
        <f>IF(N177="zákl. přenesená",J177,0)</f>
        <v>0</v>
      </c>
      <c r="BH177" s="192">
        <f>IF(N177="sníž. přenesená",J177,0)</f>
        <v>0</v>
      </c>
      <c r="BI177" s="192">
        <f>IF(N177="nulová",J177,0)</f>
        <v>0</v>
      </c>
      <c r="BJ177" s="14" t="s">
        <v>85</v>
      </c>
      <c r="BK177" s="192">
        <f>ROUND(I177*H177,2)</f>
        <v>0</v>
      </c>
      <c r="BL177" s="14" t="s">
        <v>126</v>
      </c>
      <c r="BM177" s="191" t="s">
        <v>248</v>
      </c>
    </row>
    <row r="178" spans="1:65" s="2" customFormat="1" ht="37.9" customHeight="1">
      <c r="A178" s="31"/>
      <c r="B178" s="32"/>
      <c r="C178" s="180" t="s">
        <v>249</v>
      </c>
      <c r="D178" s="180" t="s">
        <v>122</v>
      </c>
      <c r="E178" s="181" t="s">
        <v>250</v>
      </c>
      <c r="F178" s="182" t="s">
        <v>251</v>
      </c>
      <c r="G178" s="183" t="s">
        <v>194</v>
      </c>
      <c r="H178" s="184">
        <v>1</v>
      </c>
      <c r="I178" s="185"/>
      <c r="J178" s="186">
        <f>ROUND(I178*H178,2)</f>
        <v>0</v>
      </c>
      <c r="K178" s="182" t="s">
        <v>1</v>
      </c>
      <c r="L178" s="36"/>
      <c r="M178" s="187" t="s">
        <v>1</v>
      </c>
      <c r="N178" s="188" t="s">
        <v>42</v>
      </c>
      <c r="O178" s="68"/>
      <c r="P178" s="189">
        <f>O178*H178</f>
        <v>0</v>
      </c>
      <c r="Q178" s="189">
        <v>0</v>
      </c>
      <c r="R178" s="189">
        <f>Q178*H178</f>
        <v>0</v>
      </c>
      <c r="S178" s="189">
        <v>0</v>
      </c>
      <c r="T178" s="190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1" t="s">
        <v>126</v>
      </c>
      <c r="AT178" s="191" t="s">
        <v>122</v>
      </c>
      <c r="AU178" s="191" t="s">
        <v>87</v>
      </c>
      <c r="AY178" s="14" t="s">
        <v>120</v>
      </c>
      <c r="BE178" s="192">
        <f>IF(N178="základní",J178,0)</f>
        <v>0</v>
      </c>
      <c r="BF178" s="192">
        <f>IF(N178="snížená",J178,0)</f>
        <v>0</v>
      </c>
      <c r="BG178" s="192">
        <f>IF(N178="zákl. přenesená",J178,0)</f>
        <v>0</v>
      </c>
      <c r="BH178" s="192">
        <f>IF(N178="sníž. přenesená",J178,0)</f>
        <v>0</v>
      </c>
      <c r="BI178" s="192">
        <f>IF(N178="nulová",J178,0)</f>
        <v>0</v>
      </c>
      <c r="BJ178" s="14" t="s">
        <v>85</v>
      </c>
      <c r="BK178" s="192">
        <f>ROUND(I178*H178,2)</f>
        <v>0</v>
      </c>
      <c r="BL178" s="14" t="s">
        <v>126</v>
      </c>
      <c r="BM178" s="191" t="s">
        <v>252</v>
      </c>
    </row>
    <row r="179" spans="1:65" s="2" customFormat="1" ht="49.9" customHeight="1">
      <c r="A179" s="31"/>
      <c r="B179" s="32"/>
      <c r="C179" s="33"/>
      <c r="D179" s="33"/>
      <c r="E179" s="168" t="s">
        <v>253</v>
      </c>
      <c r="F179" s="168" t="s">
        <v>254</v>
      </c>
      <c r="G179" s="33"/>
      <c r="H179" s="33"/>
      <c r="I179" s="33"/>
      <c r="J179" s="153">
        <f t="shared" ref="J179:J184" si="0">BK179</f>
        <v>0</v>
      </c>
      <c r="K179" s="33"/>
      <c r="L179" s="36"/>
      <c r="M179" s="196"/>
      <c r="N179" s="197"/>
      <c r="O179" s="68"/>
      <c r="P179" s="68"/>
      <c r="Q179" s="68"/>
      <c r="R179" s="68"/>
      <c r="S179" s="68"/>
      <c r="T179" s="69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T179" s="14" t="s">
        <v>76</v>
      </c>
      <c r="AU179" s="14" t="s">
        <v>77</v>
      </c>
      <c r="AY179" s="14" t="s">
        <v>255</v>
      </c>
      <c r="BK179" s="192">
        <f>SUM(BK180:BK184)</f>
        <v>0</v>
      </c>
    </row>
    <row r="180" spans="1:65" s="2" customFormat="1" ht="16.350000000000001" customHeight="1">
      <c r="A180" s="31"/>
      <c r="B180" s="32"/>
      <c r="C180" s="198" t="s">
        <v>1</v>
      </c>
      <c r="D180" s="198" t="s">
        <v>122</v>
      </c>
      <c r="E180" s="199" t="s">
        <v>1</v>
      </c>
      <c r="F180" s="200" t="s">
        <v>1</v>
      </c>
      <c r="G180" s="201" t="s">
        <v>1</v>
      </c>
      <c r="H180" s="202"/>
      <c r="I180" s="203"/>
      <c r="J180" s="204">
        <f t="shared" si="0"/>
        <v>0</v>
      </c>
      <c r="K180" s="205"/>
      <c r="L180" s="36"/>
      <c r="M180" s="206" t="s">
        <v>1</v>
      </c>
      <c r="N180" s="207" t="s">
        <v>42</v>
      </c>
      <c r="O180" s="68"/>
      <c r="P180" s="68"/>
      <c r="Q180" s="68"/>
      <c r="R180" s="68"/>
      <c r="S180" s="68"/>
      <c r="T180" s="69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T180" s="14" t="s">
        <v>255</v>
      </c>
      <c r="AU180" s="14" t="s">
        <v>85</v>
      </c>
      <c r="AY180" s="14" t="s">
        <v>255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4" t="s">
        <v>85</v>
      </c>
      <c r="BK180" s="192">
        <f>I180*H180</f>
        <v>0</v>
      </c>
    </row>
    <row r="181" spans="1:65" s="2" customFormat="1" ht="16.350000000000001" customHeight="1">
      <c r="A181" s="31"/>
      <c r="B181" s="32"/>
      <c r="C181" s="198" t="s">
        <v>1</v>
      </c>
      <c r="D181" s="198" t="s">
        <v>122</v>
      </c>
      <c r="E181" s="199" t="s">
        <v>1</v>
      </c>
      <c r="F181" s="200" t="s">
        <v>1</v>
      </c>
      <c r="G181" s="201" t="s">
        <v>1</v>
      </c>
      <c r="H181" s="202"/>
      <c r="I181" s="203"/>
      <c r="J181" s="204">
        <f t="shared" si="0"/>
        <v>0</v>
      </c>
      <c r="K181" s="205"/>
      <c r="L181" s="36"/>
      <c r="M181" s="206" t="s">
        <v>1</v>
      </c>
      <c r="N181" s="207" t="s">
        <v>42</v>
      </c>
      <c r="O181" s="68"/>
      <c r="P181" s="68"/>
      <c r="Q181" s="68"/>
      <c r="R181" s="68"/>
      <c r="S181" s="68"/>
      <c r="T181" s="69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T181" s="14" t="s">
        <v>255</v>
      </c>
      <c r="AU181" s="14" t="s">
        <v>85</v>
      </c>
      <c r="AY181" s="14" t="s">
        <v>255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4" t="s">
        <v>85</v>
      </c>
      <c r="BK181" s="192">
        <f>I181*H181</f>
        <v>0</v>
      </c>
    </row>
    <row r="182" spans="1:65" s="2" customFormat="1" ht="16.350000000000001" customHeight="1">
      <c r="A182" s="31"/>
      <c r="B182" s="32"/>
      <c r="C182" s="198" t="s">
        <v>1</v>
      </c>
      <c r="D182" s="198" t="s">
        <v>122</v>
      </c>
      <c r="E182" s="199" t="s">
        <v>1</v>
      </c>
      <c r="F182" s="200" t="s">
        <v>1</v>
      </c>
      <c r="G182" s="201" t="s">
        <v>1</v>
      </c>
      <c r="H182" s="202"/>
      <c r="I182" s="203"/>
      <c r="J182" s="204">
        <f t="shared" si="0"/>
        <v>0</v>
      </c>
      <c r="K182" s="205"/>
      <c r="L182" s="36"/>
      <c r="M182" s="206" t="s">
        <v>1</v>
      </c>
      <c r="N182" s="207" t="s">
        <v>42</v>
      </c>
      <c r="O182" s="68"/>
      <c r="P182" s="68"/>
      <c r="Q182" s="68"/>
      <c r="R182" s="68"/>
      <c r="S182" s="68"/>
      <c r="T182" s="69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T182" s="14" t="s">
        <v>255</v>
      </c>
      <c r="AU182" s="14" t="s">
        <v>85</v>
      </c>
      <c r="AY182" s="14" t="s">
        <v>255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4" t="s">
        <v>85</v>
      </c>
      <c r="BK182" s="192">
        <f>I182*H182</f>
        <v>0</v>
      </c>
    </row>
    <row r="183" spans="1:65" s="2" customFormat="1" ht="16.350000000000001" customHeight="1">
      <c r="A183" s="31"/>
      <c r="B183" s="32"/>
      <c r="C183" s="198" t="s">
        <v>1</v>
      </c>
      <c r="D183" s="198" t="s">
        <v>122</v>
      </c>
      <c r="E183" s="199" t="s">
        <v>1</v>
      </c>
      <c r="F183" s="200" t="s">
        <v>1</v>
      </c>
      <c r="G183" s="201" t="s">
        <v>1</v>
      </c>
      <c r="H183" s="202"/>
      <c r="I183" s="203"/>
      <c r="J183" s="204">
        <f t="shared" si="0"/>
        <v>0</v>
      </c>
      <c r="K183" s="205"/>
      <c r="L183" s="36"/>
      <c r="M183" s="206" t="s">
        <v>1</v>
      </c>
      <c r="N183" s="207" t="s">
        <v>42</v>
      </c>
      <c r="O183" s="68"/>
      <c r="P183" s="68"/>
      <c r="Q183" s="68"/>
      <c r="R183" s="68"/>
      <c r="S183" s="68"/>
      <c r="T183" s="69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T183" s="14" t="s">
        <v>255</v>
      </c>
      <c r="AU183" s="14" t="s">
        <v>85</v>
      </c>
      <c r="AY183" s="14" t="s">
        <v>255</v>
      </c>
      <c r="BE183" s="192">
        <f>IF(N183="základní",J183,0)</f>
        <v>0</v>
      </c>
      <c r="BF183" s="192">
        <f>IF(N183="snížená",J183,0)</f>
        <v>0</v>
      </c>
      <c r="BG183" s="192">
        <f>IF(N183="zákl. přenesená",J183,0)</f>
        <v>0</v>
      </c>
      <c r="BH183" s="192">
        <f>IF(N183="sníž. přenesená",J183,0)</f>
        <v>0</v>
      </c>
      <c r="BI183" s="192">
        <f>IF(N183="nulová",J183,0)</f>
        <v>0</v>
      </c>
      <c r="BJ183" s="14" t="s">
        <v>85</v>
      </c>
      <c r="BK183" s="192">
        <f>I183*H183</f>
        <v>0</v>
      </c>
    </row>
    <row r="184" spans="1:65" s="2" customFormat="1" ht="16.350000000000001" customHeight="1">
      <c r="A184" s="31"/>
      <c r="B184" s="32"/>
      <c r="C184" s="198" t="s">
        <v>1</v>
      </c>
      <c r="D184" s="198" t="s">
        <v>122</v>
      </c>
      <c r="E184" s="199" t="s">
        <v>1</v>
      </c>
      <c r="F184" s="200" t="s">
        <v>1</v>
      </c>
      <c r="G184" s="201" t="s">
        <v>1</v>
      </c>
      <c r="H184" s="202"/>
      <c r="I184" s="203"/>
      <c r="J184" s="204">
        <f t="shared" si="0"/>
        <v>0</v>
      </c>
      <c r="K184" s="205"/>
      <c r="L184" s="36"/>
      <c r="M184" s="206" t="s">
        <v>1</v>
      </c>
      <c r="N184" s="207" t="s">
        <v>42</v>
      </c>
      <c r="O184" s="208"/>
      <c r="P184" s="208"/>
      <c r="Q184" s="208"/>
      <c r="R184" s="208"/>
      <c r="S184" s="208"/>
      <c r="T184" s="209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T184" s="14" t="s">
        <v>255</v>
      </c>
      <c r="AU184" s="14" t="s">
        <v>85</v>
      </c>
      <c r="AY184" s="14" t="s">
        <v>255</v>
      </c>
      <c r="BE184" s="192">
        <f>IF(N184="základní",J184,0)</f>
        <v>0</v>
      </c>
      <c r="BF184" s="192">
        <f>IF(N184="snížená",J184,0)</f>
        <v>0</v>
      </c>
      <c r="BG184" s="192">
        <f>IF(N184="zákl. přenesená",J184,0)</f>
        <v>0</v>
      </c>
      <c r="BH184" s="192">
        <f>IF(N184="sníž. přenesená",J184,0)</f>
        <v>0</v>
      </c>
      <c r="BI184" s="192">
        <f>IF(N184="nulová",J184,0)</f>
        <v>0</v>
      </c>
      <c r="BJ184" s="14" t="s">
        <v>85</v>
      </c>
      <c r="BK184" s="192">
        <f>I184*H184</f>
        <v>0</v>
      </c>
    </row>
    <row r="185" spans="1:65" s="2" customFormat="1" ht="6.95" customHeight="1">
      <c r="A185" s="31"/>
      <c r="B185" s="51"/>
      <c r="C185" s="52"/>
      <c r="D185" s="52"/>
      <c r="E185" s="52"/>
      <c r="F185" s="52"/>
      <c r="G185" s="52"/>
      <c r="H185" s="52"/>
      <c r="I185" s="52"/>
      <c r="J185" s="52"/>
      <c r="K185" s="52"/>
      <c r="L185" s="36"/>
      <c r="M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</row>
  </sheetData>
  <sheetProtection algorithmName="SHA-512" hashValue="K/KMO+MuvPPilNDgqaJv/NoVzYIdo2GBqQSlZ1g62vrPF3WjCsk5wQeWmlCYqkslQNRt/vhTwEdxRzZHAkuS0Q==" saltValue="uCLz7BVqhEpQqTUr3g5UJh9F8hd5tC9fN4mF8R7PsA8oDKJMKcMRy2T5/PLuRCwicQNSTSgkGe1Cj57og53tgw==" spinCount="100000" sheet="1" objects="1" scenarios="1" formatColumns="0" formatRows="0" autoFilter="0"/>
  <autoFilter ref="C124:K184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K, M." sqref="D180:D185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N180:N185" xr:uid="{00000000-0002-0000-0100-000001000000}">
      <formula1>"základní, snížená, zákl. přenesená, sníž. přenesená, nulová"</formula1>
    </dataValidation>
  </dataValidations>
  <hyperlinks>
    <hyperlink ref="F130" r:id="rId1" xr:uid="{00000000-0004-0000-0100-000000000000}"/>
    <hyperlink ref="F132" r:id="rId2" xr:uid="{00000000-0004-0000-0100-000001000000}"/>
    <hyperlink ref="F134" r:id="rId3" xr:uid="{00000000-0004-0000-0100-000002000000}"/>
    <hyperlink ref="F136" r:id="rId4" xr:uid="{00000000-0004-0000-0100-000003000000}"/>
    <hyperlink ref="F138" r:id="rId5" xr:uid="{00000000-0004-0000-0100-000004000000}"/>
    <hyperlink ref="F140" r:id="rId6" xr:uid="{00000000-0004-0000-0100-000005000000}"/>
    <hyperlink ref="F143" r:id="rId7" xr:uid="{00000000-0004-0000-0100-000006000000}"/>
    <hyperlink ref="F145" r:id="rId8" xr:uid="{00000000-0004-0000-0100-000007000000}"/>
    <hyperlink ref="F147" r:id="rId9" xr:uid="{00000000-0004-0000-0100-000008000000}"/>
    <hyperlink ref="F149" r:id="rId10" xr:uid="{00000000-0004-0000-0100-000009000000}"/>
    <hyperlink ref="F151" r:id="rId11" xr:uid="{00000000-0004-0000-0100-00000A000000}"/>
    <hyperlink ref="F153" r:id="rId12" xr:uid="{00000000-0004-0000-0100-00000B000000}"/>
    <hyperlink ref="F156" r:id="rId13" xr:uid="{00000000-0004-0000-0100-00000C000000}"/>
    <hyperlink ref="F159" r:id="rId14" xr:uid="{00000000-0004-0000-0100-00000D000000}"/>
    <hyperlink ref="F161" r:id="rId15" xr:uid="{00000000-0004-0000-0100-00000E000000}"/>
    <hyperlink ref="F163" r:id="rId16" xr:uid="{00000000-0004-0000-0100-00000F000000}"/>
    <hyperlink ref="F165" r:id="rId17" xr:uid="{00000000-0004-0000-0100-000010000000}"/>
    <hyperlink ref="F167" r:id="rId18" xr:uid="{00000000-0004-0000-0100-000011000000}"/>
    <hyperlink ref="F170" r:id="rId19" xr:uid="{00000000-0004-0000-0100-000012000000}"/>
    <hyperlink ref="F172" r:id="rId20" xr:uid="{00000000-0004-0000-0100-000013000000}"/>
    <hyperlink ref="F174" r:id="rId21" xr:uid="{00000000-0004-0000-01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Oprava konstrukčních...</vt:lpstr>
      <vt:lpstr>'01 - Oprava konstrukčních...'!Názvy_tisku</vt:lpstr>
      <vt:lpstr>'Rekapitulace stavby'!Názvy_tisku</vt:lpstr>
      <vt:lpstr>'01 - Oprava konstrukčních...'!Oblast_tisku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Tesař</dc:creator>
  <cp:lastModifiedBy>Beránková Jiřina</cp:lastModifiedBy>
  <dcterms:created xsi:type="dcterms:W3CDTF">2025-05-20T09:22:18Z</dcterms:created>
  <dcterms:modified xsi:type="dcterms:W3CDTF">2025-05-28T07:24:46Z</dcterms:modified>
</cp:coreProperties>
</file>