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3470" activeTab="3"/>
  </bookViews>
  <sheets>
    <sheet name="Rekapitulace stavby" sheetId="1" r:id="rId1"/>
    <sheet name="SO 101 - Parkoviště" sheetId="2" r:id="rId2"/>
    <sheet name="SO 401 - Úprava veřejného..." sheetId="3" r:id="rId3"/>
    <sheet name="VON - Vedlejší a ostatní ..." sheetId="4" r:id="rId4"/>
  </sheets>
  <definedNames>
    <definedName name="_xlnm._FilterDatabase" localSheetId="1" hidden="1">'SO 101 - Parkoviště'!$C$83:$K$214</definedName>
    <definedName name="_xlnm._FilterDatabase" localSheetId="2" hidden="1">'SO 401 - Úprava veřejného...'!$C$98:$K$166</definedName>
    <definedName name="_xlnm._FilterDatabase" localSheetId="3" hidden="1">'VON - Vedlejší a ostatní ...'!$C$79:$K$89</definedName>
    <definedName name="_xlnm.Print_Titles" localSheetId="0">'Rekapitulace stavby'!$49:$49</definedName>
    <definedName name="_xlnm.Print_Titles" localSheetId="1">'SO 101 - Parkoviště'!$83:$83</definedName>
    <definedName name="_xlnm.Print_Titles" localSheetId="2">'SO 401 - Úprava veřejného...'!$98:$98</definedName>
    <definedName name="_xlnm.Print_Titles" localSheetId="3">'VON - Vedlejší a ostatní ...'!$79:$79</definedName>
    <definedName name="_xlnm.Print_Area" localSheetId="0">'Rekapitulace stavby'!$D$4:$AO$33,'Rekapitulace stavby'!$C$39:$AQ$55</definedName>
    <definedName name="_xlnm.Print_Area" localSheetId="1">'SO 101 - Parkoviště'!$C$4:$J$36,'SO 101 - Parkoviště'!$C$42:$J$65,'SO 101 - Parkoviště'!$C$71:$K$214</definedName>
    <definedName name="_xlnm.Print_Area" localSheetId="2">'SO 401 - Úprava veřejného...'!$C$4:$J$36,'SO 401 - Úprava veřejného...'!$C$42:$J$80,'SO 401 - Úprava veřejného...'!$C$86:$K$166</definedName>
    <definedName name="_xlnm.Print_Area" localSheetId="3">'VON - Vedlejší a ostatní ...'!$C$4:$J$36,'VON - Vedlejší a ostatní ...'!$C$42:$J$61,'VON - Vedlejší a ostatní ...'!$C$67:$K$89</definedName>
  </definedNames>
  <calcPr calcId="152511"/>
</workbook>
</file>

<file path=xl/calcChain.xml><?xml version="1.0" encoding="utf-8"?>
<calcChain xmlns="http://schemas.openxmlformats.org/spreadsheetml/2006/main">
  <c r="AY54" i="1" l="1"/>
  <c r="AX54" i="1"/>
  <c r="BI88" i="4"/>
  <c r="BH88" i="4"/>
  <c r="BG88" i="4"/>
  <c r="BF88" i="4"/>
  <c r="T88" i="4"/>
  <c r="T87" i="4"/>
  <c r="R88" i="4"/>
  <c r="R87" i="4"/>
  <c r="P88" i="4"/>
  <c r="P87" i="4"/>
  <c r="BK88" i="4"/>
  <c r="BK87" i="4" s="1"/>
  <c r="J87" i="4"/>
  <c r="J60" i="4" s="1"/>
  <c r="J88" i="4"/>
  <c r="BE88" i="4" s="1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F32" i="4" s="1"/>
  <c r="BB54" i="1" s="1"/>
  <c r="BF85" i="4"/>
  <c r="F31" i="4" s="1"/>
  <c r="BA54" i="1" s="1"/>
  <c r="T85" i="4"/>
  <c r="R85" i="4"/>
  <c r="R84" i="4"/>
  <c r="P85" i="4"/>
  <c r="P84" i="4" s="1"/>
  <c r="BK85" i="4"/>
  <c r="BK84" i="4"/>
  <c r="J84" i="4" s="1"/>
  <c r="J59" i="4" s="1"/>
  <c r="J85" i="4"/>
  <c r="BE85" i="4"/>
  <c r="BI83" i="4"/>
  <c r="BH83" i="4"/>
  <c r="BG83" i="4"/>
  <c r="BF83" i="4"/>
  <c r="J31" i="4"/>
  <c r="AW54" i="1" s="1"/>
  <c r="T83" i="4"/>
  <c r="T82" i="4"/>
  <c r="R83" i="4"/>
  <c r="R82" i="4" s="1"/>
  <c r="R81" i="4" s="1"/>
  <c r="R80" i="4" s="1"/>
  <c r="P83" i="4"/>
  <c r="P82" i="4"/>
  <c r="P81" i="4" s="1"/>
  <c r="P80" i="4" s="1"/>
  <c r="AU54" i="1" s="1"/>
  <c r="BK83" i="4"/>
  <c r="BK82" i="4" s="1"/>
  <c r="J82" i="4" s="1"/>
  <c r="BK81" i="4"/>
  <c r="BK80" i="4" s="1"/>
  <c r="J80" i="4" s="1"/>
  <c r="J56" i="4" s="1"/>
  <c r="J81" i="4"/>
  <c r="J57" i="4" s="1"/>
  <c r="J83" i="4"/>
  <c r="BE83" i="4"/>
  <c r="J58" i="4"/>
  <c r="J76" i="4"/>
  <c r="F76" i="4"/>
  <c r="F74" i="4"/>
  <c r="E72" i="4"/>
  <c r="J51" i="4"/>
  <c r="F51" i="4"/>
  <c r="F49" i="4"/>
  <c r="E47" i="4"/>
  <c r="J18" i="4"/>
  <c r="E18" i="4"/>
  <c r="J17" i="4"/>
  <c r="J12" i="4"/>
  <c r="E7" i="4"/>
  <c r="E45" i="4" s="1"/>
  <c r="AY53" i="1"/>
  <c r="AX53" i="1"/>
  <c r="BI166" i="3"/>
  <c r="BH166" i="3"/>
  <c r="BG166" i="3"/>
  <c r="BF166" i="3"/>
  <c r="T166" i="3"/>
  <c r="T165" i="3" s="1"/>
  <c r="R166" i="3"/>
  <c r="R165" i="3"/>
  <c r="P166" i="3"/>
  <c r="P165" i="3" s="1"/>
  <c r="BK166" i="3"/>
  <c r="BK165" i="3"/>
  <c r="J165" i="3" s="1"/>
  <c r="J79" i="3" s="1"/>
  <c r="J166" i="3"/>
  <c r="BE166" i="3"/>
  <c r="BI163" i="3"/>
  <c r="BH163" i="3"/>
  <c r="BG163" i="3"/>
  <c r="BF163" i="3"/>
  <c r="T163" i="3"/>
  <c r="T162" i="3" s="1"/>
  <c r="R163" i="3"/>
  <c r="R162" i="3"/>
  <c r="P163" i="3"/>
  <c r="P162" i="3" s="1"/>
  <c r="BK163" i="3"/>
  <c r="BK162" i="3"/>
  <c r="J162" i="3"/>
  <c r="J78" i="3" s="1"/>
  <c r="J163" i="3"/>
  <c r="BE163" i="3"/>
  <c r="BI160" i="3"/>
  <c r="BH160" i="3"/>
  <c r="BG160" i="3"/>
  <c r="BF160" i="3"/>
  <c r="T160" i="3"/>
  <c r="T159" i="3" s="1"/>
  <c r="R160" i="3"/>
  <c r="R159" i="3"/>
  <c r="P160" i="3"/>
  <c r="P159" i="3" s="1"/>
  <c r="BK160" i="3"/>
  <c r="BK159" i="3"/>
  <c r="J159" i="3" s="1"/>
  <c r="J77" i="3" s="1"/>
  <c r="J160" i="3"/>
  <c r="BE160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T156" i="3"/>
  <c r="R157" i="3"/>
  <c r="R156" i="3" s="1"/>
  <c r="P157" i="3"/>
  <c r="P156" i="3"/>
  <c r="BK157" i="3"/>
  <c r="BK156" i="3" s="1"/>
  <c r="J156" i="3" s="1"/>
  <c r="J76" i="3" s="1"/>
  <c r="J157" i="3"/>
  <c r="BE157" i="3" s="1"/>
  <c r="BI154" i="3"/>
  <c r="BH154" i="3"/>
  <c r="BG154" i="3"/>
  <c r="BF154" i="3"/>
  <c r="T154" i="3"/>
  <c r="T153" i="3"/>
  <c r="R154" i="3"/>
  <c r="R153" i="3" s="1"/>
  <c r="P154" i="3"/>
  <c r="P153" i="3"/>
  <c r="BK154" i="3"/>
  <c r="BK153" i="3" s="1"/>
  <c r="J153" i="3" s="1"/>
  <c r="J75" i="3" s="1"/>
  <c r="J154" i="3"/>
  <c r="BE154" i="3" s="1"/>
  <c r="BI151" i="3"/>
  <c r="BH151" i="3"/>
  <c r="BG151" i="3"/>
  <c r="BF151" i="3"/>
  <c r="T151" i="3"/>
  <c r="T150" i="3"/>
  <c r="R151" i="3"/>
  <c r="R150" i="3" s="1"/>
  <c r="P151" i="3"/>
  <c r="P150" i="3"/>
  <c r="BK151" i="3"/>
  <c r="BK150" i="3" s="1"/>
  <c r="J150" i="3" s="1"/>
  <c r="J74" i="3" s="1"/>
  <c r="J151" i="3"/>
  <c r="BE151" i="3" s="1"/>
  <c r="BI149" i="3"/>
  <c r="BH149" i="3"/>
  <c r="BG149" i="3"/>
  <c r="BF149" i="3"/>
  <c r="T149" i="3"/>
  <c r="T148" i="3"/>
  <c r="R149" i="3"/>
  <c r="R148" i="3" s="1"/>
  <c r="P149" i="3"/>
  <c r="P148" i="3"/>
  <c r="BK149" i="3"/>
  <c r="BK148" i="3" s="1"/>
  <c r="J148" i="3" s="1"/>
  <c r="J73" i="3" s="1"/>
  <c r="J149" i="3"/>
  <c r="BE149" i="3" s="1"/>
  <c r="BI147" i="3"/>
  <c r="BH147" i="3"/>
  <c r="BG147" i="3"/>
  <c r="BF147" i="3"/>
  <c r="T147" i="3"/>
  <c r="T146" i="3"/>
  <c r="R147" i="3"/>
  <c r="R146" i="3" s="1"/>
  <c r="P147" i="3"/>
  <c r="P146" i="3"/>
  <c r="BK147" i="3"/>
  <c r="BK146" i="3" s="1"/>
  <c r="J146" i="3" s="1"/>
  <c r="J72" i="3" s="1"/>
  <c r="J147" i="3"/>
  <c r="BE147" i="3" s="1"/>
  <c r="BI144" i="3"/>
  <c r="BH144" i="3"/>
  <c r="BG144" i="3"/>
  <c r="BF144" i="3"/>
  <c r="T144" i="3"/>
  <c r="T143" i="3"/>
  <c r="R144" i="3"/>
  <c r="R143" i="3" s="1"/>
  <c r="P144" i="3"/>
  <c r="P143" i="3"/>
  <c r="BK144" i="3"/>
  <c r="BK143" i="3" s="1"/>
  <c r="J143" i="3" s="1"/>
  <c r="J71" i="3" s="1"/>
  <c r="J144" i="3"/>
  <c r="BE144" i="3" s="1"/>
  <c r="BI141" i="3"/>
  <c r="BH141" i="3"/>
  <c r="BG141" i="3"/>
  <c r="BF141" i="3"/>
  <c r="T141" i="3"/>
  <c r="T140" i="3"/>
  <c r="R141" i="3"/>
  <c r="R140" i="3" s="1"/>
  <c r="P141" i="3"/>
  <c r="P140" i="3"/>
  <c r="BK141" i="3"/>
  <c r="BK140" i="3" s="1"/>
  <c r="J140" i="3" s="1"/>
  <c r="J70" i="3" s="1"/>
  <c r="J141" i="3"/>
  <c r="BE141" i="3" s="1"/>
  <c r="J30" i="3" s="1"/>
  <c r="AV53" i="1" s="1"/>
  <c r="BI138" i="3"/>
  <c r="BH138" i="3"/>
  <c r="BG138" i="3"/>
  <c r="BF138" i="3"/>
  <c r="T138" i="3"/>
  <c r="T137" i="3"/>
  <c r="T136" i="3" s="1"/>
  <c r="R138" i="3"/>
  <c r="R137" i="3"/>
  <c r="R136" i="3"/>
  <c r="P138" i="3"/>
  <c r="P137" i="3" s="1"/>
  <c r="BK138" i="3"/>
  <c r="BK137" i="3"/>
  <c r="J138" i="3"/>
  <c r="BE138" i="3" s="1"/>
  <c r="BI135" i="3"/>
  <c r="BH135" i="3"/>
  <c r="BG135" i="3"/>
  <c r="BF135" i="3"/>
  <c r="T135" i="3"/>
  <c r="T133" i="3" s="1"/>
  <c r="R135" i="3"/>
  <c r="P135" i="3"/>
  <c r="BK135" i="3"/>
  <c r="J135" i="3"/>
  <c r="BE135" i="3" s="1"/>
  <c r="BI134" i="3"/>
  <c r="BH134" i="3"/>
  <c r="BG134" i="3"/>
  <c r="BF134" i="3"/>
  <c r="T134" i="3"/>
  <c r="R134" i="3"/>
  <c r="R133" i="3" s="1"/>
  <c r="P134" i="3"/>
  <c r="P133" i="3"/>
  <c r="BK134" i="3"/>
  <c r="BK133" i="3" s="1"/>
  <c r="J133" i="3" s="1"/>
  <c r="J67" i="3" s="1"/>
  <c r="J134" i="3"/>
  <c r="BE134" i="3"/>
  <c r="BI132" i="3"/>
  <c r="BH132" i="3"/>
  <c r="BG132" i="3"/>
  <c r="BF132" i="3"/>
  <c r="T132" i="3"/>
  <c r="R132" i="3"/>
  <c r="P132" i="3"/>
  <c r="BK132" i="3"/>
  <c r="J132" i="3"/>
  <c r="BE132" i="3"/>
  <c r="BI130" i="3"/>
  <c r="BH130" i="3"/>
  <c r="BG130" i="3"/>
  <c r="BF130" i="3"/>
  <c r="T130" i="3"/>
  <c r="T129" i="3" s="1"/>
  <c r="R130" i="3"/>
  <c r="R129" i="3"/>
  <c r="P130" i="3"/>
  <c r="P129" i="3" s="1"/>
  <c r="BK130" i="3"/>
  <c r="BK129" i="3"/>
  <c r="J129" i="3"/>
  <c r="J66" i="3" s="1"/>
  <c r="J130" i="3"/>
  <c r="BE130" i="3" s="1"/>
  <c r="BI127" i="3"/>
  <c r="BH127" i="3"/>
  <c r="BG127" i="3"/>
  <c r="BF127" i="3"/>
  <c r="T127" i="3"/>
  <c r="T124" i="3" s="1"/>
  <c r="R127" i="3"/>
  <c r="P127" i="3"/>
  <c r="BK127" i="3"/>
  <c r="J127" i="3"/>
  <c r="BE127" i="3" s="1"/>
  <c r="BI125" i="3"/>
  <c r="BH125" i="3"/>
  <c r="BG125" i="3"/>
  <c r="BF125" i="3"/>
  <c r="T125" i="3"/>
  <c r="R125" i="3"/>
  <c r="R124" i="3" s="1"/>
  <c r="P125" i="3"/>
  <c r="P124" i="3"/>
  <c r="BK125" i="3"/>
  <c r="BK124" i="3" s="1"/>
  <c r="J124" i="3" s="1"/>
  <c r="J65" i="3" s="1"/>
  <c r="J125" i="3"/>
  <c r="BE125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T120" i="3"/>
  <c r="T119" i="3" s="1"/>
  <c r="R121" i="3"/>
  <c r="P121" i="3"/>
  <c r="P120" i="3" s="1"/>
  <c r="P119" i="3" s="1"/>
  <c r="BK121" i="3"/>
  <c r="BK120" i="3" s="1"/>
  <c r="J121" i="3"/>
  <c r="BE121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T111" i="3" s="1"/>
  <c r="T110" i="3" s="1"/>
  <c r="R113" i="3"/>
  <c r="P113" i="3"/>
  <c r="BK113" i="3"/>
  <c r="J113" i="3"/>
  <c r="BE113" i="3" s="1"/>
  <c r="BI112" i="3"/>
  <c r="BH112" i="3"/>
  <c r="BG112" i="3"/>
  <c r="F32" i="3" s="1"/>
  <c r="BB53" i="1" s="1"/>
  <c r="BF112" i="3"/>
  <c r="T112" i="3"/>
  <c r="R112" i="3"/>
  <c r="R111" i="3" s="1"/>
  <c r="R110" i="3" s="1"/>
  <c r="P112" i="3"/>
  <c r="BK112" i="3"/>
  <c r="BK111" i="3"/>
  <c r="J112" i="3"/>
  <c r="BE112" i="3" s="1"/>
  <c r="BI108" i="3"/>
  <c r="BH108" i="3"/>
  <c r="BG108" i="3"/>
  <c r="BF108" i="3"/>
  <c r="T108" i="3"/>
  <c r="T107" i="3" s="1"/>
  <c r="R108" i="3"/>
  <c r="R107" i="3"/>
  <c r="P108" i="3"/>
  <c r="P107" i="3" s="1"/>
  <c r="BK108" i="3"/>
  <c r="BK107" i="3"/>
  <c r="J107" i="3" s="1"/>
  <c r="J60" i="3" s="1"/>
  <c r="J108" i="3"/>
  <c r="BE108" i="3" s="1"/>
  <c r="BI105" i="3"/>
  <c r="BH105" i="3"/>
  <c r="BG105" i="3"/>
  <c r="BF105" i="3"/>
  <c r="J31" i="3" s="1"/>
  <c r="AW53" i="1" s="1"/>
  <c r="T105" i="3"/>
  <c r="T104" i="3" s="1"/>
  <c r="R105" i="3"/>
  <c r="R104" i="3"/>
  <c r="P105" i="3"/>
  <c r="P104" i="3" s="1"/>
  <c r="P100" i="3" s="1"/>
  <c r="BK105" i="3"/>
  <c r="BK104" i="3"/>
  <c r="J104" i="3"/>
  <c r="J59" i="3" s="1"/>
  <c r="J105" i="3"/>
  <c r="BE105" i="3" s="1"/>
  <c r="BI102" i="3"/>
  <c r="BH102" i="3"/>
  <c r="F33" i="3"/>
  <c r="BC53" i="1" s="1"/>
  <c r="BG102" i="3"/>
  <c r="BF102" i="3"/>
  <c r="T102" i="3"/>
  <c r="T101" i="3"/>
  <c r="T100" i="3" s="1"/>
  <c r="R102" i="3"/>
  <c r="R101" i="3"/>
  <c r="R100" i="3"/>
  <c r="P102" i="3"/>
  <c r="P101" i="3"/>
  <c r="BK102" i="3"/>
  <c r="BK101" i="3" s="1"/>
  <c r="J102" i="3"/>
  <c r="BE102" i="3"/>
  <c r="J95" i="3"/>
  <c r="F95" i="3"/>
  <c r="F93" i="3"/>
  <c r="E91" i="3"/>
  <c r="J51" i="3"/>
  <c r="F51" i="3"/>
  <c r="F49" i="3"/>
  <c r="E47" i="3"/>
  <c r="J18" i="3"/>
  <c r="E18" i="3"/>
  <c r="F52" i="3" s="1"/>
  <c r="J17" i="3"/>
  <c r="J12" i="3"/>
  <c r="J49" i="3" s="1"/>
  <c r="E7" i="3"/>
  <c r="E89" i="3"/>
  <c r="E45" i="3"/>
  <c r="AY52" i="1"/>
  <c r="AX52" i="1"/>
  <c r="BI214" i="2"/>
  <c r="BH214" i="2"/>
  <c r="BG214" i="2"/>
  <c r="BF214" i="2"/>
  <c r="T214" i="2"/>
  <c r="T213" i="2"/>
  <c r="R214" i="2"/>
  <c r="R213" i="2"/>
  <c r="P214" i="2"/>
  <c r="P213" i="2"/>
  <c r="BK214" i="2"/>
  <c r="BK213" i="2"/>
  <c r="J213" i="2"/>
  <c r="J64" i="2" s="1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T207" i="2"/>
  <c r="R208" i="2"/>
  <c r="R207" i="2" s="1"/>
  <c r="P208" i="2"/>
  <c r="P207" i="2"/>
  <c r="BK208" i="2"/>
  <c r="BK207" i="2" s="1"/>
  <c r="J207" i="2" s="1"/>
  <c r="J63" i="2" s="1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 s="1"/>
  <c r="BI197" i="2"/>
  <c r="BH197" i="2"/>
  <c r="BG197" i="2"/>
  <c r="BF197" i="2"/>
  <c r="T197" i="2"/>
  <c r="R197" i="2"/>
  <c r="P197" i="2"/>
  <c r="BK197" i="2"/>
  <c r="J197" i="2"/>
  <c r="BE197" i="2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P182" i="2"/>
  <c r="BK182" i="2"/>
  <c r="J182" i="2"/>
  <c r="BE182" i="2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T173" i="2" s="1"/>
  <c r="R174" i="2"/>
  <c r="R173" i="2"/>
  <c r="P174" i="2"/>
  <c r="P173" i="2" s="1"/>
  <c r="BK174" i="2"/>
  <c r="BK173" i="2"/>
  <c r="J173" i="2"/>
  <c r="J62" i="2" s="1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T157" i="2" s="1"/>
  <c r="R158" i="2"/>
  <c r="R157" i="2"/>
  <c r="P158" i="2"/>
  <c r="P157" i="2" s="1"/>
  <c r="BK158" i="2"/>
  <c r="BK157" i="2"/>
  <c r="J157" i="2"/>
  <c r="J61" i="2" s="1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/>
  <c r="BI137" i="2"/>
  <c r="BH137" i="2"/>
  <c r="BG137" i="2"/>
  <c r="BF137" i="2"/>
  <c r="T137" i="2"/>
  <c r="T136" i="2" s="1"/>
  <c r="R137" i="2"/>
  <c r="R136" i="2"/>
  <c r="P137" i="2"/>
  <c r="P136" i="2" s="1"/>
  <c r="BK137" i="2"/>
  <c r="BK136" i="2"/>
  <c r="J136" i="2"/>
  <c r="J60" i="2" s="1"/>
  <c r="J137" i="2"/>
  <c r="BE137" i="2" s="1"/>
  <c r="BI134" i="2"/>
  <c r="BH134" i="2"/>
  <c r="BG134" i="2"/>
  <c r="BF134" i="2"/>
  <c r="T134" i="2"/>
  <c r="T133" i="2" s="1"/>
  <c r="R134" i="2"/>
  <c r="R133" i="2"/>
  <c r="P134" i="2"/>
  <c r="P133" i="2" s="1"/>
  <c r="BK134" i="2"/>
  <c r="BK133" i="2"/>
  <c r="J133" i="2"/>
  <c r="J59" i="2" s="1"/>
  <c r="J134" i="2"/>
  <c r="BE134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R92" i="2"/>
  <c r="P92" i="2"/>
  <c r="BK92" i="2"/>
  <c r="J92" i="2"/>
  <c r="BE92" i="2" s="1"/>
  <c r="BI89" i="2"/>
  <c r="BH89" i="2"/>
  <c r="BG89" i="2"/>
  <c r="BF89" i="2"/>
  <c r="T89" i="2"/>
  <c r="R89" i="2"/>
  <c r="P89" i="2"/>
  <c r="BK89" i="2"/>
  <c r="J89" i="2"/>
  <c r="BE89" i="2"/>
  <c r="BI88" i="2"/>
  <c r="F34" i="2" s="1"/>
  <c r="BD52" i="1" s="1"/>
  <c r="BH88" i="2"/>
  <c r="BG88" i="2"/>
  <c r="BF88" i="2"/>
  <c r="T88" i="2"/>
  <c r="R88" i="2"/>
  <c r="P88" i="2"/>
  <c r="BK88" i="2"/>
  <c r="J88" i="2"/>
  <c r="BE88" i="2" s="1"/>
  <c r="BI87" i="2"/>
  <c r="BH87" i="2"/>
  <c r="F33" i="2" s="1"/>
  <c r="BC52" i="1" s="1"/>
  <c r="BG87" i="2"/>
  <c r="F32" i="2" s="1"/>
  <c r="BB52" i="1" s="1"/>
  <c r="BF87" i="2"/>
  <c r="F31" i="2" s="1"/>
  <c r="BA52" i="1" s="1"/>
  <c r="J31" i="2"/>
  <c r="AW52" i="1" s="1"/>
  <c r="T87" i="2"/>
  <c r="T86" i="2" s="1"/>
  <c r="T85" i="2" s="1"/>
  <c r="T84" i="2" s="1"/>
  <c r="R87" i="2"/>
  <c r="R86" i="2" s="1"/>
  <c r="R85" i="2" s="1"/>
  <c r="R84" i="2" s="1"/>
  <c r="P87" i="2"/>
  <c r="P86" i="2" s="1"/>
  <c r="P85" i="2" s="1"/>
  <c r="P84" i="2" s="1"/>
  <c r="AU52" i="1" s="1"/>
  <c r="BK87" i="2"/>
  <c r="BK86" i="2" s="1"/>
  <c r="J87" i="2"/>
  <c r="BE87" i="2"/>
  <c r="J80" i="2"/>
  <c r="F80" i="2"/>
  <c r="F78" i="2"/>
  <c r="E76" i="2"/>
  <c r="J51" i="2"/>
  <c r="F51" i="2"/>
  <c r="F49" i="2"/>
  <c r="E47" i="2"/>
  <c r="J18" i="2"/>
  <c r="E18" i="2"/>
  <c r="F81" i="2" s="1"/>
  <c r="F52" i="2"/>
  <c r="J17" i="2"/>
  <c r="J12" i="2"/>
  <c r="J78" i="2" s="1"/>
  <c r="J49" i="2"/>
  <c r="E7" i="2"/>
  <c r="E74" i="2" s="1"/>
  <c r="AS51" i="1"/>
  <c r="L47" i="1"/>
  <c r="AM46" i="1"/>
  <c r="L46" i="1"/>
  <c r="AM44" i="1"/>
  <c r="L44" i="1"/>
  <c r="L42" i="1"/>
  <c r="L41" i="1"/>
  <c r="BK85" i="2" l="1"/>
  <c r="J86" i="2"/>
  <c r="J58" i="2" s="1"/>
  <c r="J101" i="3"/>
  <c r="J58" i="3" s="1"/>
  <c r="BK100" i="3"/>
  <c r="BD51" i="1"/>
  <c r="W30" i="1" s="1"/>
  <c r="AT53" i="1"/>
  <c r="J30" i="2"/>
  <c r="AV52" i="1" s="1"/>
  <c r="AT52" i="1" s="1"/>
  <c r="BB51" i="1"/>
  <c r="T99" i="3"/>
  <c r="J120" i="3"/>
  <c r="J64" i="3" s="1"/>
  <c r="BK119" i="3"/>
  <c r="J119" i="3" s="1"/>
  <c r="J63" i="3" s="1"/>
  <c r="E45" i="2"/>
  <c r="F96" i="3"/>
  <c r="F31" i="3"/>
  <c r="BA53" i="1" s="1"/>
  <c r="BA51" i="1" s="1"/>
  <c r="F34" i="3"/>
  <c r="BD53" i="1" s="1"/>
  <c r="P111" i="3"/>
  <c r="P110" i="3" s="1"/>
  <c r="P99" i="3" s="1"/>
  <c r="AU53" i="1" s="1"/>
  <c r="AU51" i="1" s="1"/>
  <c r="R120" i="3"/>
  <c r="R119" i="3" s="1"/>
  <c r="J27" i="4"/>
  <c r="T84" i="4"/>
  <c r="R99" i="3"/>
  <c r="J111" i="3"/>
  <c r="J62" i="3" s="1"/>
  <c r="BK110" i="3"/>
  <c r="J110" i="3" s="1"/>
  <c r="J61" i="3" s="1"/>
  <c r="F30" i="4"/>
  <c r="AZ54" i="1" s="1"/>
  <c r="T81" i="4"/>
  <c r="T80" i="4" s="1"/>
  <c r="F30" i="2"/>
  <c r="AZ52" i="1" s="1"/>
  <c r="F30" i="3"/>
  <c r="AZ53" i="1" s="1"/>
  <c r="J137" i="3"/>
  <c r="J69" i="3" s="1"/>
  <c r="BK136" i="3"/>
  <c r="J136" i="3" s="1"/>
  <c r="J68" i="3" s="1"/>
  <c r="J74" i="4"/>
  <c r="J49" i="4"/>
  <c r="F34" i="4"/>
  <c r="BD54" i="1" s="1"/>
  <c r="J93" i="3"/>
  <c r="P136" i="3"/>
  <c r="E70" i="4"/>
  <c r="F77" i="4"/>
  <c r="F52" i="4"/>
  <c r="J30" i="4"/>
  <c r="AV54" i="1" s="1"/>
  <c r="AT54" i="1" s="1"/>
  <c r="F33" i="4"/>
  <c r="BC54" i="1" s="1"/>
  <c r="BC51" i="1" s="1"/>
  <c r="AY51" i="1" l="1"/>
  <c r="W29" i="1"/>
  <c r="AW51" i="1"/>
  <c r="AK27" i="1" s="1"/>
  <c r="W27" i="1"/>
  <c r="W28" i="1"/>
  <c r="AX51" i="1"/>
  <c r="J85" i="2"/>
  <c r="J57" i="2" s="1"/>
  <c r="BK84" i="2"/>
  <c r="J84" i="2" s="1"/>
  <c r="AG54" i="1"/>
  <c r="AN54" i="1" s="1"/>
  <c r="J36" i="4"/>
  <c r="BK99" i="3"/>
  <c r="J99" i="3" s="1"/>
  <c r="J100" i="3"/>
  <c r="J57" i="3" s="1"/>
  <c r="AZ51" i="1"/>
  <c r="J27" i="2" l="1"/>
  <c r="J56" i="2"/>
  <c r="J56" i="3"/>
  <c r="J27" i="3"/>
  <c r="AV51" i="1"/>
  <c r="W26" i="1"/>
  <c r="J36" i="3" l="1"/>
  <c r="AG53" i="1"/>
  <c r="AN53" i="1" s="1"/>
  <c r="AT51" i="1"/>
  <c r="AK26" i="1"/>
  <c r="J36" i="2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<sst xmlns="http://schemas.openxmlformats.org/spreadsheetml/2006/main" count="2780" uniqueCount="644">
  <si>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</si>
  <si>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</si>
  <si>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</si>
  <si>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</si>
  <si>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</si>
  <si>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</si>
  <si>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</si>
  <si>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{212f367d-b231-4027-bf50-9d3707ef1d5c}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</si>
  <si>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</si>
  <si>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</si>
  <si>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</si>
  <si>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</si>
  <si>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</si>
  <si>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</si>
  <si>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</si>
  <si>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</si>
  <si>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4852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</si>
  <si>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</si>
  <si>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</si>
  <si>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Lovosice - Úprava parkovacích míst v ulici Zámecká</t>
  </si>
  <si>
    <t>KSO:</t>
  </si>
  <si>
    <t/>
  </si>
  <si>
    <t>CC-CZ:</t>
  </si>
  <si>
    <t>Místo:</t>
  </si>
  <si>
    <t xml:space="preserve"> </t>
  </si>
  <si>
    <t>Datum:</t>
  </si>
  <si>
    <t>5. 6. 2018</t>
  </si>
  <si>
    <t>Zadavatel:</t>
  </si>
  <si>
    <t>IČ:</t>
  </si>
  <si>
    <t>Město Lovosice</t>
  </si>
  <si>
    <t>DIČ:</t>
  </si>
  <si>
    <t>Uchazeč:</t>
  </si>
  <si>
    <t>Vyplň údaj</t>
  </si>
  <si>
    <t>Projektant:</t>
  </si>
  <si>
    <t>B-PROJEKTY Teplice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</si>
  <si>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</si>
  <si>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</si>
  <si>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</si>
  <si>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</si>
  <si>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</si>
  <si>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</si>
  <si>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</si>
  <si>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</si>
  <si>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</si>
  <si>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</si>
  <si>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</si>
  <si>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</si>
  <si>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</si>
  <si>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</si>
  <si>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</si>
  <si>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</si>
  <si>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</si>
  <si>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</si>
  <si>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</si>
  <si>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</si>
  <si>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</si>
  <si>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</si>
  <si>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</si>
  <si>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</si>
  <si>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</si>
  <si>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</si>
  <si>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</si>
  <si>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</si>
  <si>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</si>
  <si>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</si>
  <si>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</si>
  <si>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</si>
  <si>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</si>
  <si>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</si>
  <si>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</si>
  <si>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</si>
  <si>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</si>
  <si>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</si>
  <si>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</si>
  <si>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</si>
  <si>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</si>
  <si>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</si>
  <si>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</si>
  <si>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Parkoviště</t>
  </si>
  <si>
    <t>STA</t>
  </si>
  <si>
    <t>1</t>
  </si>
  <si>
    <t>{fd163fda-4051-4706-9811-b125f7ea3aae}</t>
  </si>
  <si>
    <t>2</t>
  </si>
  <si>
    <t>SO 401</t>
  </si>
  <si>
    <t>Úprava veřejného osvětlení</t>
  </si>
  <si>
    <t>{26923bc3-5bf3-4c47-8a8a-44379b3016c9}</t>
  </si>
  <si>
    <t>VON</t>
  </si>
  <si>
    <t>Vedlejší a ostatní náklady</t>
  </si>
  <si>
    <t>{cfddc30c-27b7-4505-b022-4b1bf7ddaed6}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</si>
  <si>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</si>
  <si>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</si>
  <si>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</si>
  <si>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</si>
  <si>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</si>
  <si>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</si>
  <si>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</si>
  <si>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Parkoviště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</si>
  <si>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</si>
  <si>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</si>
  <si>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</si>
  <si>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</si>
  <si>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</si>
  <si>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</si>
  <si>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</si>
  <si>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</si>
  <si>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</si>
  <si>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</si>
  <si>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</si>
  <si>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</si>
  <si>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</si>
  <si>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</si>
  <si>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</si>
  <si>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</si>
  <si>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</si>
  <si>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</si>
  <si>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</si>
  <si>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</si>
  <si>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</si>
  <si>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</si>
  <si>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</si>
  <si>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</si>
  <si>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</si>
  <si>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</si>
  <si>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</si>
  <si>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</si>
  <si>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</si>
  <si>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</si>
  <si>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</si>
  <si>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</si>
  <si>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</si>
  <si>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</si>
  <si>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m2</t>
  </si>
  <si>
    <t>CS ÚRS 2018 01</t>
  </si>
  <si>
    <t>4</t>
  </si>
  <si>
    <t>1250559477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</si>
  <si>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</si>
  <si>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</si>
  <si>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</si>
  <si>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1323902968</t>
  </si>
  <si>
    <t>3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</si>
  <si>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</si>
  <si>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</si>
  <si>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</si>
  <si>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-2099703748</t>
  </si>
  <si>
    <t>VV</t>
  </si>
  <si>
    <t>výkop+výkop pro akt. zónu</t>
  </si>
  <si>
    <t>554,6+379,2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</si>
  <si>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</si>
  <si>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</si>
  <si>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1605658563</t>
  </si>
  <si>
    <t>933,8*0,5 'Přepočtené koeficientem množství</t>
  </si>
  <si>
    <t>5</t>
  </si>
  <si>
    <t>132201201</t>
  </si>
  <si>
    <t>Hloubení zapažených i nezapažených rýh šířky přes 600 do 2 000 mm s urovnáním dna do předepsaného profilu a spádu v hornině tř. 3 do 100 m3</t>
  </si>
  <si>
    <t>1674685786</t>
  </si>
  <si>
    <t>"odvodnění" (1,2*1,1*4,0)+(1,3*1,1*11,5)</t>
  </si>
  <si>
    <t>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</si>
  <si>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</si>
  <si>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</si>
  <si>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-379551038</t>
  </si>
  <si>
    <t>21,725*0,5 'Přepočtené koeficientem množství</t>
  </si>
  <si>
    <t>7</t>
  </si>
  <si>
    <t>151101101</t>
  </si>
  <si>
    <t>Zřízení pažení a rozepření stěn rýh pro podzemní vedení pro všechny šířky rýhy příložné pro jakoukoliv mezerovitost, hloubky do 2 m</t>
  </si>
  <si>
    <t>-96734653</t>
  </si>
  <si>
    <t>"odvodnění" 4,0*1,2*2+11,5*1,3*2</t>
  </si>
  <si>
    <t>8</t>
  </si>
  <si>
    <t>151101111</t>
  </si>
  <si>
    <t>Odstranění pažení a rozepření stěn rýh pro podzemní vedení s uložením materiálu na vzdálenost do 3 m od kraje výkopu příložné, hloubky do 2 m</t>
  </si>
  <si>
    <t>1578657752</t>
  </si>
  <si>
    <t>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</si>
  <si>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</si>
  <si>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</si>
  <si>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1042984142</t>
  </si>
  <si>
    <t>"odvodnění" 21,8</t>
  </si>
  <si>
    <t>10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</si>
  <si>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</si>
  <si>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</si>
  <si>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-1913402337</t>
  </si>
  <si>
    <t>okopávky - materiál pro krajnice + přebytek z odvodnění</t>
  </si>
  <si>
    <t>933,8-21,8+(21,8-11,725)</t>
  </si>
  <si>
    <t>11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</si>
  <si>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</si>
  <si>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</si>
  <si>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577723096</t>
  </si>
  <si>
    <t>12</t>
  </si>
  <si>
    <t>M</t>
  </si>
  <si>
    <t>58331200</t>
  </si>
  <si>
    <t>štěrkopísek netříděný zásypový materiál</t>
  </si>
  <si>
    <t>t</t>
  </si>
  <si>
    <t>-1411015984</t>
  </si>
  <si>
    <t>13,1*1,8 'Přepočtené koeficientem množství</t>
  </si>
  <si>
    <t>13</t>
  </si>
  <si>
    <t>171201211</t>
  </si>
  <si>
    <t>Poplatek za uložení stavebního odpadu na skládce (skládkovné) zeminy a kameniva zatříděného do Katalogu odpadů pod kódem 170 504</t>
  </si>
  <si>
    <t>-727056378</t>
  </si>
  <si>
    <t>922,075*1,7 'Přepočtené koeficientem množství</t>
  </si>
  <si>
    <t>14</t>
  </si>
  <si>
    <t>174101101</t>
  </si>
  <si>
    <t>Zásyp sypaninou z jakékoliv horniny s uložením výkopku ve vrstvách se zhutněním jam, šachet, rýh nebo kolem objektů v těchto vykopávkách</t>
  </si>
  <si>
    <t>-432246153</t>
  </si>
  <si>
    <t>"odvodnění" 21,8-1,55-8,525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</si>
  <si>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</si>
  <si>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</si>
  <si>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-1865174499</t>
  </si>
  <si>
    <t>"odvodnění" 15,5*1,1*0,5-0,487</t>
  </si>
  <si>
    <t>16</t>
  </si>
  <si>
    <t>58337331</t>
  </si>
  <si>
    <t>štěrkopísek frakce 0/22</t>
  </si>
  <si>
    <t>-778265129</t>
  </si>
  <si>
    <t>8,038*1,8 'Přepočtené koeficientem množství</t>
  </si>
  <si>
    <t>17</t>
  </si>
  <si>
    <t>181301101</t>
  </si>
  <si>
    <t>Rozprostření a urovnání ornice v rovině nebo ve svahu sklonu do 1:5 při souvislé ploše do 500 m2, tl. vrstvy do 100 mm</t>
  </si>
  <si>
    <t>-1625934701</t>
  </si>
  <si>
    <t>"zelené plochy" 228,6</t>
  </si>
  <si>
    <t>18</t>
  </si>
  <si>
    <t>10371500</t>
  </si>
  <si>
    <t>substrát pro trávníky VL</t>
  </si>
  <si>
    <t>-1212233582</t>
  </si>
  <si>
    <t>svahy a zelené plochy</t>
  </si>
  <si>
    <t>7,35+22,86</t>
  </si>
  <si>
    <t>19</t>
  </si>
  <si>
    <t>181411131</t>
  </si>
  <si>
    <t>Založení trávníku na půdě předem připravené plochy do 1000 m2 výsevem včetně utažení parkového v rovině nebo na svahu do 1:5</t>
  </si>
  <si>
    <t>1487752875</t>
  </si>
  <si>
    <t>20</t>
  </si>
  <si>
    <t>00572410</t>
  </si>
  <si>
    <t>osivo směs travní parková</t>
  </si>
  <si>
    <t>kg</t>
  </si>
  <si>
    <t>1921689851</t>
  </si>
  <si>
    <t>228,6*0,0315 'Přepočtené koeficientem množství</t>
  </si>
  <si>
    <t>181411132</t>
  </si>
  <si>
    <t>Založení trávníku na půdě předem připravené plochy do 1000 m2 výsevem včetně utažení parkového na svahu přes 1:5 do 1:2</t>
  </si>
  <si>
    <t>1164138846</t>
  </si>
  <si>
    <t>22</t>
  </si>
  <si>
    <t>-62296189</t>
  </si>
  <si>
    <t>73,5*0,0315 'Přepočtené koeficientem množství</t>
  </si>
  <si>
    <t>23</t>
  </si>
  <si>
    <t>181951102</t>
  </si>
  <si>
    <t>Úprava pláně vyrovnáním výškových rozdílů v hornině tř. 1 až 4 se zhutněním</t>
  </si>
  <si>
    <t>-24021608</t>
  </si>
  <si>
    <t>24</t>
  </si>
  <si>
    <t>182101101</t>
  </si>
  <si>
    <t>Svahování trvalých svahů do projektovaných profilů s potřebným přemístěním výkopku při svahování v zářezech v hornině tř. 1 až 4</t>
  </si>
  <si>
    <t>2094734445</t>
  </si>
  <si>
    <t>25</t>
  </si>
  <si>
    <t>182201101</t>
  </si>
  <si>
    <t>Svahování trvalých svahů do projektovaných profilů s potřebným přemístěním výkopku při svahování násypů v jakékoliv hornině</t>
  </si>
  <si>
    <t>1273972127</t>
  </si>
  <si>
    <t>26</t>
  </si>
  <si>
    <t>182301121</t>
  </si>
  <si>
    <t>Rozprostření a urovnání ornice ve svahu sklonu přes 1:5 při souvislé ploše do 500 m2, tl. vrstvy do 100 mm</t>
  </si>
  <si>
    <t>-1576206901</t>
  </si>
  <si>
    <t>"svahy" 73,5</t>
  </si>
  <si>
    <t>Vodorovné konstrukce</t>
  </si>
  <si>
    <t>27</t>
  </si>
  <si>
    <t>451573111</t>
  </si>
  <si>
    <t>Lože pod potrubí, stoky a drobné objekty v otevřeném výkopu z písku a štěrkopísku do 63 mm</t>
  </si>
  <si>
    <t>-1906400504</t>
  </si>
  <si>
    <t>15,5*1,1*0,1</t>
  </si>
  <si>
    <t>Komunikace pozemní</t>
  </si>
  <si>
    <t>28</t>
  </si>
  <si>
    <t>564851111</t>
  </si>
  <si>
    <t>Podklad ze štěrkodrti ŠD s rozprostřením a zhutněním, po zhutnění tl. 150 mm</t>
  </si>
  <si>
    <t>1732112251</t>
  </si>
  <si>
    <t>"komunikace živičný povrch" 1194,0+1264,0</t>
  </si>
  <si>
    <t>"chodník" 135,5</t>
  </si>
  <si>
    <t>Součet</t>
  </si>
  <si>
    <t>29</t>
  </si>
  <si>
    <t>564871116</t>
  </si>
  <si>
    <t>Podklad ze štěrkodrti ŠD s rozprostřením a zhutněním, po zhutnění tl. 300 mm</t>
  </si>
  <si>
    <t>480973166</t>
  </si>
  <si>
    <t>"do aktivní zóny" 1264,0</t>
  </si>
  <si>
    <t>30</t>
  </si>
  <si>
    <t>565135121</t>
  </si>
  <si>
    <t>Asfaltový beton vrstva podkladní ACP 16 (obalované kamenivo střednězrnné - OKS) s rozprostřením a zhutněním v pruhu šířky přes 3 m, po zhutnění tl. 50 mm</t>
  </si>
  <si>
    <t>-1711141149</t>
  </si>
  <si>
    <t>31</t>
  </si>
  <si>
    <t>569903311</t>
  </si>
  <si>
    <t>Zřízení zemních krajnic z hornin jakékoliv třídy se zhutněním</t>
  </si>
  <si>
    <t>827265832</t>
  </si>
  <si>
    <t>"materiál z odkopávek" 109,0*0,2</t>
  </si>
  <si>
    <t>32</t>
  </si>
  <si>
    <t>573191111</t>
  </si>
  <si>
    <t>Postřik infiltrační kationaktivní emulzí v množství 1,00 kg/m2</t>
  </si>
  <si>
    <t>-598389806</t>
  </si>
  <si>
    <t>33</t>
  </si>
  <si>
    <t>573211112</t>
  </si>
  <si>
    <t>Postřik spojovací PS bez posypu kamenivem z asfaltu silničního, v množství 0,70 kg/m2</t>
  </si>
  <si>
    <t>1628795210</t>
  </si>
  <si>
    <t>1194,0*2</t>
  </si>
  <si>
    <t>34</t>
  </si>
  <si>
    <t>577134121</t>
  </si>
  <si>
    <t>Asfaltový beton vrstva obrusná ACO 11 (ABS) s rozprostřením a se zhutněním z nemodifikovaného asfaltu v pruhu šířky přes 3 m tř. I, po zhutnění tl. 40 mm</t>
  </si>
  <si>
    <t>-311696397</t>
  </si>
  <si>
    <t>35</t>
  </si>
  <si>
    <t>577155122</t>
  </si>
  <si>
    <t>Asfaltový beton vrstva ložní ACL 16 (ABH) s rozprostřením a zhutněním z nemodifikovaného asfaltu v pruhu šířky přes 3 m, po zhutnění tl. 60 mm</t>
  </si>
  <si>
    <t>-364969976</t>
  </si>
  <si>
    <t>36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</si>
  <si>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</si>
  <si>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</si>
  <si>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-868125718</t>
  </si>
  <si>
    <t>128,0+7,5</t>
  </si>
  <si>
    <t>37</t>
  </si>
  <si>
    <t>59245018</t>
  </si>
  <si>
    <t>dlažba skladebná betonová 20x10x6 cm přírodní</t>
  </si>
  <si>
    <t>980848473</t>
  </si>
  <si>
    <t>128*1,02 'Přepočtené koeficientem množství</t>
  </si>
  <si>
    <t>38</t>
  </si>
  <si>
    <t>59245006</t>
  </si>
  <si>
    <t>dlažba skladebná betonová základní pro nevidomé 20 x 10 x 6 cm barevná</t>
  </si>
  <si>
    <t>2033890534</t>
  </si>
  <si>
    <t>7,5*1,03 'Přepočtené koeficientem množství</t>
  </si>
  <si>
    <t>Trubní vedení</t>
  </si>
  <si>
    <t>39</t>
  </si>
  <si>
    <t>871353121</t>
  </si>
  <si>
    <t>Montáž kanalizačního potrubí z plastů z tvrdého PVC těsněných gumovým kroužkem v otevřeném výkopu ve sklonu do 20 % DN 200</t>
  </si>
  <si>
    <t>-1689858611</t>
  </si>
  <si>
    <t>"odvodnění" 15,5</t>
  </si>
  <si>
    <t>40</t>
  </si>
  <si>
    <t>28611167</t>
  </si>
  <si>
    <t>trubka kanalizační PVC DN 200x1000 mm SN 8</t>
  </si>
  <si>
    <t>1720146858</t>
  </si>
  <si>
    <t>15,5*1,015 'Přepočtené koeficientem množství</t>
  </si>
  <si>
    <t>41</t>
  </si>
  <si>
    <t>895941111</t>
  </si>
  <si>
    <t>Zřízení vpusti kanalizační uliční z betonových dílců typ UV-50 normální</t>
  </si>
  <si>
    <t>kus</t>
  </si>
  <si>
    <t>-988991330</t>
  </si>
  <si>
    <t>42</t>
  </si>
  <si>
    <t>592238520</t>
  </si>
  <si>
    <t>dno betonové pro uliční vpusť s kalovou prohlubní 45x30x5 cm</t>
  </si>
  <si>
    <t>-792523342</t>
  </si>
  <si>
    <t>43</t>
  </si>
  <si>
    <t>592238541</t>
  </si>
  <si>
    <t>skruž betonová pro uliční vpusť se sifonem PVC TBV-Q 450/555/3z DN 200, 45x55x5 cm</t>
  </si>
  <si>
    <t>557488651</t>
  </si>
  <si>
    <t>44</t>
  </si>
  <si>
    <t>592238580</t>
  </si>
  <si>
    <t>skruž betonová pro uliční vpusť horní 45 x 57 x 5 cm</t>
  </si>
  <si>
    <t>-1862107639</t>
  </si>
  <si>
    <t>45</t>
  </si>
  <si>
    <t>592238740</t>
  </si>
  <si>
    <t>koš vysoký pro uliční vpusti, žárově zinkovaný plech,pro rám 500/300</t>
  </si>
  <si>
    <t>1387826979</t>
  </si>
  <si>
    <t>46</t>
  </si>
  <si>
    <t>592238760</t>
  </si>
  <si>
    <t>rám zabetonovaný pro uliční vpusti 500/500 mm</t>
  </si>
  <si>
    <t>-1865390043</t>
  </si>
  <si>
    <t>47</t>
  </si>
  <si>
    <t>592238780</t>
  </si>
  <si>
    <t>mříž vtoková pro uliční vpusti 500/500 mm D 400</t>
  </si>
  <si>
    <t>1795949708</t>
  </si>
  <si>
    <t>48</t>
  </si>
  <si>
    <t>899103112</t>
  </si>
  <si>
    <t>Osazení poklopů litinových a ocelových včetně rámů pro třídu zatížení B125, C250</t>
  </si>
  <si>
    <t>1739844536</t>
  </si>
  <si>
    <t>49</t>
  </si>
  <si>
    <t>28661933</t>
  </si>
  <si>
    <t>poklop šachtový litinový dno DN 600 pro třídu zatížení B125</t>
  </si>
  <si>
    <t>136769403</t>
  </si>
  <si>
    <t>50</t>
  </si>
  <si>
    <t>899103211</t>
  </si>
  <si>
    <t>Demontáž poklopů litinových a ocelových včetně rámů, hmotnosti jednotlivě přes 100 do 150 Kg</t>
  </si>
  <si>
    <t>-1772621889</t>
  </si>
  <si>
    <t>51</t>
  </si>
  <si>
    <t>899231111</t>
  </si>
  <si>
    <t>Výšková úprava šachet</t>
  </si>
  <si>
    <t>1831567491</t>
  </si>
  <si>
    <t>Ostatní konstrukce a práce, bourání</t>
  </si>
  <si>
    <t>52</t>
  </si>
  <si>
    <t>914111111</t>
  </si>
  <si>
    <t>Montáž svislé dopravní značky základní velikosti do 1 m2 objímkami na sloupky nebo konzoly</t>
  </si>
  <si>
    <t>387721458</t>
  </si>
  <si>
    <t>2+2+1+1+1+1</t>
  </si>
  <si>
    <t>53</t>
  </si>
  <si>
    <t>40445555</t>
  </si>
  <si>
    <t>značka dopravní svislá retroreflexní fólie tř 1 Al prolis 500x700mm</t>
  </si>
  <si>
    <t>-1410250820</t>
  </si>
  <si>
    <t>"IP12" 2</t>
  </si>
  <si>
    <t>54</t>
  </si>
  <si>
    <t>40445552</t>
  </si>
  <si>
    <t>značka dopravní svislá retroreflexní fólie tř 1 Al prolis 500x500mm</t>
  </si>
  <si>
    <t>-1305462770</t>
  </si>
  <si>
    <t>"IP4b" 1</t>
  </si>
  <si>
    <t>"E9" 1</t>
  </si>
  <si>
    <t>55</t>
  </si>
  <si>
    <t>40445550</t>
  </si>
  <si>
    <t>značka dopravní svislá retroreflexní fólie tř 1 Al prolis 900mm (trojúhelník)</t>
  </si>
  <si>
    <t>-69936233</t>
  </si>
  <si>
    <t>"P4" 2</t>
  </si>
  <si>
    <t>56</t>
  </si>
  <si>
    <t>40445553</t>
  </si>
  <si>
    <t>značka dopravní svislá retroreflexní fólie tř 1 Al prolis D 700mm</t>
  </si>
  <si>
    <t>246359087</t>
  </si>
  <si>
    <t>"B2" 1</t>
  </si>
  <si>
    <t>57</t>
  </si>
  <si>
    <t>914511111</t>
  </si>
  <si>
    <t>Montáž sloupku dopravních značek délky do 3,5 m do betonového základu</t>
  </si>
  <si>
    <t>932966951</t>
  </si>
  <si>
    <t>2+2+1+1</t>
  </si>
  <si>
    <t>58</t>
  </si>
  <si>
    <t>40445225</t>
  </si>
  <si>
    <t>sloupek Zn pro dopravní značku D 60mm v 350mm</t>
  </si>
  <si>
    <t>-1767927510</t>
  </si>
  <si>
    <t>59</t>
  </si>
  <si>
    <t>915211111</t>
  </si>
  <si>
    <t>Vodorovné dopravní značení stříkaným plastem dělící čára šířky 125 mm souvislá bílá základní</t>
  </si>
  <si>
    <t>-274523953</t>
  </si>
  <si>
    <t>"V10b" 183,6</t>
  </si>
  <si>
    <t>"parking autobusů" 50,0*2</t>
  </si>
  <si>
    <t>60</t>
  </si>
  <si>
    <t>915351112</t>
  </si>
  <si>
    <t>Vodorovné značení předformovaným termoplastem písmena nebo číslice velikosti do 2,5 m</t>
  </si>
  <si>
    <t>-226116692</t>
  </si>
  <si>
    <t>"V10f" 2</t>
  </si>
  <si>
    <t>"parking autobusů" 2*2</t>
  </si>
  <si>
    <t>61</t>
  </si>
  <si>
    <t>915611111</t>
  </si>
  <si>
    <t>Předznačení pro vodorovné značení stříkané barvou nebo prováděné z nátěrových hmot liniové dělicí čáry, vodicí proužky</t>
  </si>
  <si>
    <t>2033010410</t>
  </si>
  <si>
    <t>183,6+100,0</t>
  </si>
  <si>
    <t>62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</si>
  <si>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</si>
  <si>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</si>
  <si>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1877268932</t>
  </si>
  <si>
    <t>150,0+19,0</t>
  </si>
  <si>
    <t>63</t>
  </si>
  <si>
    <t>59217031</t>
  </si>
  <si>
    <t>obrubník betonový silniční 100 x 15 x 25 cm</t>
  </si>
  <si>
    <t>413698133</t>
  </si>
  <si>
    <t>150*1,01 'Přepočtené koeficientem množství</t>
  </si>
  <si>
    <t>64</t>
  </si>
  <si>
    <t>59217029</t>
  </si>
  <si>
    <t>obrubník betonový silniční nájezdový 100x15x15 cm</t>
  </si>
  <si>
    <t>777787619</t>
  </si>
  <si>
    <t>19*1,01 'Přepočtené koeficientem množství</t>
  </si>
  <si>
    <t>65</t>
  </si>
  <si>
    <t>977151126</t>
  </si>
  <si>
    <t>Jádrové vrty diamantovými korunkami do stavebních materiálů (železobetonu, betonu, cihel, obkladů, dlažeb, kamene) průměru přes 200 do 225 mm</t>
  </si>
  <si>
    <t>1593436386</t>
  </si>
  <si>
    <t>"odvodnění - vývrt otvorů" 0,12*4</t>
  </si>
  <si>
    <t>997</t>
  </si>
  <si>
    <t>Přesun sutě</t>
  </si>
  <si>
    <t>66</t>
  </si>
  <si>
    <t>997221561</t>
  </si>
  <si>
    <t>Vodorovná doprava suti bez naložení, ale se složením a s hrubým urovnáním z kusových materiálů, na vzdálenost do 1 km</t>
  </si>
  <si>
    <t>-1093964869</t>
  </si>
  <si>
    <t>67</t>
  </si>
  <si>
    <t>997221569</t>
  </si>
  <si>
    <t>Vodorovná doprava suti bez naložení, ale se složením a s hrubým urovnáním Příplatek k ceně za každý další i započatý 1 km přes 1 km</t>
  </si>
  <si>
    <t>-1149637921</t>
  </si>
  <si>
    <t>36,436*9 'Přepočtené koeficientem množství</t>
  </si>
  <si>
    <t>68</t>
  </si>
  <si>
    <t>99722181</t>
  </si>
  <si>
    <t>Poplatek za uložení stavebního odpadu na skládce (skládkovné) betonového</t>
  </si>
  <si>
    <t>548582486</t>
  </si>
  <si>
    <t>69</t>
  </si>
  <si>
    <t>99722184</t>
  </si>
  <si>
    <t>Poplatek za uložení stavebního odpadu na skládce (skládkovné) z asfaltových povrchů</t>
  </si>
  <si>
    <t>245606561</t>
  </si>
  <si>
    <t>998</t>
  </si>
  <si>
    <t>Přesun hmot</t>
  </si>
  <si>
    <t>70</t>
  </si>
  <si>
    <t>998225111</t>
  </si>
  <si>
    <t>Přesun hmot pro komunikace s krytem z kameniva, monolitickým betonovým nebo živičným dopravní vzdálenost do 200 m jakékoliv délky objektu</t>
  </si>
  <si>
    <t>-84877747</t>
  </si>
  <si>
    <t>SO 401 - Úprava veřejného osvětlení</t>
  </si>
  <si>
    <t>1 - Zemní práce</t>
  </si>
  <si>
    <t xml:space="preserve">    D1 - 131 10 Hloubení nezapažených jam a zářezů</t>
  </si>
  <si>
    <t xml:space="preserve">    D2 - 141 72 Řízené protlačení a vtažení trub PE v hornině 1 - 4</t>
  </si>
  <si>
    <t xml:space="preserve">    D3 - 174 10-11 Zásyp sypaninou se zhutněním</t>
  </si>
  <si>
    <t>F1014 - Venkovní osvětlení</t>
  </si>
  <si>
    <t xml:space="preserve">    D4 - 9 Hodinové zúčtovací sazby</t>
  </si>
  <si>
    <t>M21 - Elektromontáže</t>
  </si>
  <si>
    <t xml:space="preserve">    D5 - 210 10 Ukončení vodičů, soubory pro kabely</t>
  </si>
  <si>
    <t xml:space="preserve">    D6 - 210 20 Svítidla a osvětlovací zařízení</t>
  </si>
  <si>
    <t xml:space="preserve">    D7 - 210 22 Vedení uzemňovací</t>
  </si>
  <si>
    <t xml:space="preserve">    D8 - 210 81 Kabely silové</t>
  </si>
  <si>
    <t>M46 - Zemní práce při montážích</t>
  </si>
  <si>
    <t xml:space="preserve">    D9 - 460 01-002 Vytyčení trasy kabelového vedení</t>
  </si>
  <si>
    <t xml:space="preserve">    D10 - 460 05-06 Výkop jámy</t>
  </si>
  <si>
    <t xml:space="preserve">    D11 - 460 08-00 Betonový základ</t>
  </si>
  <si>
    <t xml:space="preserve">    D12 - 460 20-01 Hloubení kabelové rýhy šířky 35 cm</t>
  </si>
  <si>
    <t xml:space="preserve">    D13 - 460 20-02 Hloubení kabelové rýhy šířky 50 cm</t>
  </si>
  <si>
    <t xml:space="preserve">    D14 - 460 42-004 Zřízení kabel. lože z písku a cementu bez zakrytí</t>
  </si>
  <si>
    <t xml:space="preserve">    D15 - 460 49-001 Fólie výstražná z PVC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</si>
  <si>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</si>
  <si>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</si>
  <si>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</si>
  <si>
    <t xml:space="preserve">    D19 - 460 65-002 Jednovrstvá vozovka z betonu</t>
  </si>
  <si>
    <t>D1</t>
  </si>
  <si>
    <t>131 10 Hloubení nezapažených jam a zářezů</t>
  </si>
  <si>
    <t>131201110R00</t>
  </si>
  <si>
    <t>...do 50 m3, v hornině 3, hloubení strojně</t>
  </si>
  <si>
    <t>RTS</t>
  </si>
  <si>
    <t>P</t>
  </si>
  <si>
    <t>Poznámka k položce: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</si>
  <si>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D2</t>
  </si>
  <si>
    <t>141 72 Řízené protlačení a vtažení trub PE v hornině 1 - 4</t>
  </si>
  <si>
    <t>141721101R00</t>
  </si>
  <si>
    <t>...průměru do 110 mm</t>
  </si>
  <si>
    <t>Poznámka k položce:
Horizontálně řízené vrtání, vtažení potrubí na principu rozplavování a rozrušování zeminy pomocí vysokotlaké směsi vody a bentonitu. Případné svařování vtahovaného potrubí.</t>
  </si>
  <si>
    <t>D3</t>
  </si>
  <si>
    <t>174 10-11 Zásyp sypaninou se zhutněním</t>
  </si>
  <si>
    <t>174101101R00</t>
  </si>
  <si>
    <t>...jam, šachet, rýh nebo kolem objektů v těchto vykopávkách</t>
  </si>
  <si>
    <t>Poznámka k položce:
z jakékoliv horniny s uložením výkopku po vrstvách,včetně strojního přemístění materiálu pro zásyp ze vzdálenosti do 10 m od okraje zásypu</t>
  </si>
  <si>
    <t>F1014</t>
  </si>
  <si>
    <t>Venkovní osvětlení</t>
  </si>
  <si>
    <t>D4</t>
  </si>
  <si>
    <t>9 Hodinové zúčtovací sazby</t>
  </si>
  <si>
    <t>905      R01</t>
  </si>
  <si>
    <t>Hzs-revize provoz.souboru a st.obj., Revize</t>
  </si>
  <si>
    <t>h</t>
  </si>
  <si>
    <t>316 R007</t>
  </si>
  <si>
    <t>použití mechanizace</t>
  </si>
  <si>
    <t>hod</t>
  </si>
  <si>
    <t>Vlastní</t>
  </si>
  <si>
    <t>316 R001</t>
  </si>
  <si>
    <t>stožár pro osvětlení bezpaticový pozinkovaný , výška 5 m nad terén</t>
  </si>
  <si>
    <t>ks</t>
  </si>
  <si>
    <t>Poznámka k položce:
osazení svítidla na vrchol stožáru</t>
  </si>
  <si>
    <t>31678615.AR</t>
  </si>
  <si>
    <t>svorkovnice stožárová</t>
  </si>
  <si>
    <t>3457114703R</t>
  </si>
  <si>
    <t>trubka kabelová ohebná dvouplášťová korugovaná; vnější plášť z HDPE, vnitřní z LDPE; mat. není samozhášivý; mezní hodnota zatížení 450 N/5 cm; teplot.rozsah -45 až 60 °C; stupeň hořlavosti A; barva standardně červená; vnější pr.= 75,0 mm; vnitřní pr.= 61,0 mm; IP 40, při použití těsnicího kroužku IP 67</t>
  </si>
  <si>
    <t>348 R002</t>
  </si>
  <si>
    <t>svítidlo venkovní ekv.70W nebo LED</t>
  </si>
  <si>
    <t>M21</t>
  </si>
  <si>
    <t>Elektromontáže</t>
  </si>
  <si>
    <t>D5</t>
  </si>
  <si>
    <t>210 10 Ukončení vodičů, soubory pro kabely</t>
  </si>
  <si>
    <t>210100251R00</t>
  </si>
  <si>
    <t>...ukončení kabelů smršťovací záklopkou nebo páskou, celoplastových , do průřezu 4x10 mm2</t>
  </si>
  <si>
    <t>210100252R00</t>
  </si>
  <si>
    <t>...ukončení kabelů smršťovací záklopkou nebo páskou, celoplastových , do průřezu 4x25 mm2</t>
  </si>
  <si>
    <t>210101154R00</t>
  </si>
  <si>
    <t>...koncovky eprosinové proceloplastové kabely se stíněním nebo pancéřem, 1 kV, do průřezu 4x25 mm2 (3x35 mm2)</t>
  </si>
  <si>
    <t>D6</t>
  </si>
  <si>
    <t>210 20 Svítidla a osvětlovací zařízení</t>
  </si>
  <si>
    <t>210202015R00</t>
  </si>
  <si>
    <t>...svítidlo výbojkové, 70 W, sodíková vysokotlaká výbojka (SHC) parkové</t>
  </si>
  <si>
    <t>Poznámka k položce:
platí pro obdobná svítidla</t>
  </si>
  <si>
    <t>210204011R00</t>
  </si>
  <si>
    <t>...stožár osvětlovací, ocelový délky do 12 m,</t>
  </si>
  <si>
    <t>Poznámka k položce:
Montáž stožárů, jejich rozvoz po trase, postavení, vyrovnání a definitivní zajištění v základu.</t>
  </si>
  <si>
    <t>D7</t>
  </si>
  <si>
    <t>210 22 Vedení uzemňovací</t>
  </si>
  <si>
    <t>210220021RT1</t>
  </si>
  <si>
    <t>...uzemňovací vedení v zemi vč. svorek, propoj. izolace spojů, FeZn, do 120 mm2, včetně materiálu</t>
  </si>
  <si>
    <t>Poznámka k položce:
včetně montáže svorek spojovacích, odbočných, upevňovacích a spojovacího materiálu.</t>
  </si>
  <si>
    <t>210220302RT1</t>
  </si>
  <si>
    <t>...svorky hromosvodové, nad 2 šrouby (ST, SJ, SR, atd.), včetně materiálu - svorka SR 2b pro pásek</t>
  </si>
  <si>
    <t>D8</t>
  </si>
  <si>
    <t>210 81 Kabely silové</t>
  </si>
  <si>
    <t>210810014RT1</t>
  </si>
  <si>
    <t>...kabel CYKY-m 750 V, 4 x 16 mm2, volně uložený včetně dodávky materiálu</t>
  </si>
  <si>
    <t>210810045RT1</t>
  </si>
  <si>
    <t>...kabel CYKY-m 750 V, 3 x 1,5 mm2, pevně uložený včetně dodávky materiálu</t>
  </si>
  <si>
    <t>M46</t>
  </si>
  <si>
    <t>Zemní práce při montážích</t>
  </si>
  <si>
    <t>D9</t>
  </si>
  <si>
    <t>460 01-002 Vytyčení trasy kabelového vedení</t>
  </si>
  <si>
    <t>460010024RT3</t>
  </si>
  <si>
    <t>Vytýčení kabelové trasy v zastavěném prostoru, délka trasy do 1000 m</t>
  </si>
  <si>
    <t>km</t>
  </si>
  <si>
    <t>Poznámka k položce:
Pochůzka projektovanou tratí kabelového vedení. Vyznačení trasy kabelu číslovanými kolíky nebo psanými značkami včetně zhotovení a očíslování kolíků. Stanovení a označení míst pro kabelové prostupy a podchodové štoly a vyznačení překážek.</t>
  </si>
  <si>
    <t>D10</t>
  </si>
  <si>
    <t>460 05-06 Výkop jámy</t>
  </si>
  <si>
    <t>460050602RT1</t>
  </si>
  <si>
    <t>Jáma pro stožár, hornina třídy 3-4, ruční výkop jámy</t>
  </si>
  <si>
    <t>Poznámka k položce:
Výkop jámy pro stožár, betonový základ, kotvu, případně jiné zařízení (též pro odkop), včetně případného čerpání vody při provádění výkopu.</t>
  </si>
  <si>
    <t>D11</t>
  </si>
  <si>
    <t>460 08-00 Betonový základ</t>
  </si>
  <si>
    <t>460080001RT1</t>
  </si>
  <si>
    <t>Betonový základ do zeminy bez bednění, uložení betonu do výkopu</t>
  </si>
  <si>
    <t>Poznámka k položce:
Základ z prostého betonu včetně dopravy směsi k místu uložení a betonáž.</t>
  </si>
  <si>
    <t>D12</t>
  </si>
  <si>
    <t>460 20-01 Hloubení kabelové rýhy šířky 35 cm</t>
  </si>
  <si>
    <t>460200163RT2</t>
  </si>
  <si>
    <t>Výkop kabelové rýhy 35/80 cm hor.3, ruční výkop rýhy</t>
  </si>
  <si>
    <t>D13</t>
  </si>
  <si>
    <t>460 20-02 Hloubení kabelové rýhy šířky 50 cm</t>
  </si>
  <si>
    <t>460200283RT2</t>
  </si>
  <si>
    <t>Výkop kabelové rýhy 50/100 cm hor.3, ruční výkop rýhy</t>
  </si>
  <si>
    <t>D14</t>
  </si>
  <si>
    <t>460 42-004 Zřízení kabel. lože z písku a cementu bez zakrytí</t>
  </si>
  <si>
    <t>460420041RT1</t>
  </si>
  <si>
    <t>Zřízení kab.lože v rýze 100 cm z pís./cem. 12 cm, lože tloušťky 5 cm</t>
  </si>
  <si>
    <t>Poznámka k položce:
Dodání kopaného písku, přísun písku do rýhy, pokrytí dna rýhy souvislou urovnanou vrstvou písku s cementem tloušťky 12 cm. Dusání po 5 cm do tloušťky kabelu 10 cm.</t>
  </si>
  <si>
    <t>D15</t>
  </si>
  <si>
    <t>460 49-001 Fólie výstražná z PVC</t>
  </si>
  <si>
    <t>460490012RT1</t>
  </si>
  <si>
    <t>Fólie výstražná z PVC, šířka 33 cm, fólie PVC šířka 33 cm</t>
  </si>
  <si>
    <t>Poznámka k položce:
Vyrovnání povrchu kabelové rýhy, rozvinutí a uložení výstražné fólie z PVC do rýhy.</t>
  </si>
  <si>
    <t>D16</t>
  </si>
  <si>
    <t>460 57 Ruční zához kabelové rýhy se zhutněním</t>
  </si>
  <si>
    <t>460570153R00</t>
  </si>
  <si>
    <t>Zához rýhy 35/70 cm, hornina třídy 3, se zhutněním</t>
  </si>
  <si>
    <t>460570283R00</t>
  </si>
  <si>
    <t>Zához rýhy 50/100 cm, hornina tř. 3, se zhutněním</t>
  </si>
  <si>
    <t>D17</t>
  </si>
  <si>
    <t>460 62-001 Provizorní úprava terénu v přírodní zemině</t>
  </si>
  <si>
    <t>460620013RT1</t>
  </si>
  <si>
    <t>Provizorní úprava terénu v přírodní hornině 3, ruční vyrovnání a zhutnění</t>
  </si>
  <si>
    <t>Poznámka k položce:
Úprava terénu, odkopání terénních nerovností až do hloubky 10 cm, zásyp materiálem získaným odkopávkou. Upěchování zasypaných nerovností ručním pěchem tak, aby nerovnosti terénu nebyly větší jak 2 cm od vodorovné hladiny.</t>
  </si>
  <si>
    <t>D18</t>
  </si>
  <si>
    <t>460 65-001 Podkladová vrstva</t>
  </si>
  <si>
    <t>460650014RT1</t>
  </si>
  <si>
    <t>Podkladová vrstva z makadamu penetračního tl.20 cm, makadam hrubý, rozprostření a zhutnění</t>
  </si>
  <si>
    <t>Poznámka k položce:
Zřízení (znovuzřízení), podkladové vrstvy ze štěrku, štěrkopísku nebo betonu (eventuálně hlinobetonu) včetně rozvozu všech hmot a jejich rozprostření.</t>
  </si>
  <si>
    <t>D19</t>
  </si>
  <si>
    <t>460 65-002 Jednovrstvá vozovka z betonu</t>
  </si>
  <si>
    <t>460650024RT2</t>
  </si>
  <si>
    <t>Vozovka jednovrstvá z betonu 20 cm, kryt z BP 12,5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</si>
  <si>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</si>
  <si>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</si>
  <si>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</si>
  <si>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</si>
  <si>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</si>
  <si>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</si>
  <si>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</si>
  <si>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</si>
  <si>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</si>
  <si>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</si>
  <si>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</si>
  <si>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</si>
  <si>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-2053663072</t>
  </si>
  <si>
    <t>VRN3</t>
  </si>
  <si>
    <t>Zařízení staveniště</t>
  </si>
  <si>
    <t>030001000</t>
  </si>
  <si>
    <t>677038878</t>
  </si>
  <si>
    <t>034303000</t>
  </si>
  <si>
    <t>Dopravně inženýrská opatření</t>
  </si>
  <si>
    <t>328228458</t>
  </si>
  <si>
    <t>VRN4</t>
  </si>
  <si>
    <t>Inženýrská činnost</t>
  </si>
  <si>
    <t>043002000</t>
  </si>
  <si>
    <t>Zkoušky a ostatní měření</t>
  </si>
  <si>
    <t>-1579208595</t>
  </si>
  <si>
    <t>"hutnící zkoušky"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</si>
</sst>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37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7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7" xfId="0" applyFont="1" applyBorder="1" applyAlignment="1" applyProtection="1">
      <alignment horizontal="center" vertical="center"/>
    </xf>
    <xf numFmtId="49" fontId="35" fillId="0" borderId="27" xfId="0" applyNumberFormat="1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167" fontId="35" fillId="0" borderId="27" xfId="0" applyNumberFormat="1" applyFont="1" applyBorder="1" applyAlignment="1" applyProtection="1">
      <alignment vertical="center"/>
    </xf>
    <xf numFmtId="4" fontId="35" fillId="3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3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7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3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285" t="s">
        <v>16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7"/>
      <c r="AQ5" s="29"/>
      <c r="BE5" s="278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255" t="s">
        <v>19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7"/>
      <c r="AQ6" s="29"/>
      <c r="BE6" s="279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279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279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79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279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279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79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279"/>
      <c r="BS13" s="22" t="s">
        <v>8</v>
      </c>
    </row>
    <row r="14" spans="1:74" ht="15">
      <c r="B14" s="26"/>
      <c r="C14" s="27"/>
      <c r="D14" s="27"/>
      <c r="E14" s="286" t="s">
        <v>32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279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79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279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279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79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79"/>
      <c r="BS19" s="22" t="s">
        <v>8</v>
      </c>
    </row>
    <row r="20" spans="2:71" ht="70.5" customHeight="1">
      <c r="B20" s="26"/>
      <c r="C20" s="27"/>
      <c r="D20" s="27"/>
      <c r="E20" s="288" t="s">
        <v>37</v>
      </c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7"/>
      <c r="AP20" s="27"/>
      <c r="AQ20" s="29"/>
      <c r="BE20" s="279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79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79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289">
        <f>ROUND(AG51,2)</f>
        <v>0</v>
      </c>
      <c r="AL23" s="290"/>
      <c r="AM23" s="290"/>
      <c r="AN23" s="290"/>
      <c r="AO23" s="290"/>
      <c r="AP23" s="40"/>
      <c r="AQ23" s="43"/>
      <c r="BE23" s="279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79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291" t="s">
        <v>39</v>
      </c>
      <c r="M25" s="291"/>
      <c r="N25" s="291"/>
      <c r="O25" s="291"/>
      <c r="P25" s="40"/>
      <c r="Q25" s="40"/>
      <c r="R25" s="40"/>
      <c r="S25" s="40"/>
      <c r="T25" s="40"/>
      <c r="U25" s="40"/>
      <c r="V25" s="40"/>
      <c r="W25" s="291" t="s">
        <v>40</v>
      </c>
      <c r="X25" s="291"/>
      <c r="Y25" s="291"/>
      <c r="Z25" s="291"/>
      <c r="AA25" s="291"/>
      <c r="AB25" s="291"/>
      <c r="AC25" s="291"/>
      <c r="AD25" s="291"/>
      <c r="AE25" s="291"/>
      <c r="AF25" s="40"/>
      <c r="AG25" s="40"/>
      <c r="AH25" s="40"/>
      <c r="AI25" s="40"/>
      <c r="AJ25" s="40"/>
      <c r="AK25" s="291" t="s">
        <v>41</v>
      </c>
      <c r="AL25" s="291"/>
      <c r="AM25" s="291"/>
      <c r="AN25" s="291"/>
      <c r="AO25" s="291"/>
      <c r="AP25" s="40"/>
      <c r="AQ25" s="43"/>
      <c r="BE25" s="279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266">
        <v>0.21</v>
      </c>
      <c r="M26" s="258"/>
      <c r="N26" s="258"/>
      <c r="O26" s="258"/>
      <c r="P26" s="46"/>
      <c r="Q26" s="46"/>
      <c r="R26" s="46"/>
      <c r="S26" s="46"/>
      <c r="T26" s="46"/>
      <c r="U26" s="46"/>
      <c r="V26" s="46"/>
      <c r="W26" s="257">
        <f>ROUND(AZ51,2)</f>
        <v>0</v>
      </c>
      <c r="X26" s="258"/>
      <c r="Y26" s="258"/>
      <c r="Z26" s="258"/>
      <c r="AA26" s="258"/>
      <c r="AB26" s="258"/>
      <c r="AC26" s="258"/>
      <c r="AD26" s="258"/>
      <c r="AE26" s="258"/>
      <c r="AF26" s="46"/>
      <c r="AG26" s="46"/>
      <c r="AH26" s="46"/>
      <c r="AI26" s="46"/>
      <c r="AJ26" s="46"/>
      <c r="AK26" s="257">
        <f>ROUND(AV51,2)</f>
        <v>0</v>
      </c>
      <c r="AL26" s="258"/>
      <c r="AM26" s="258"/>
      <c r="AN26" s="258"/>
      <c r="AO26" s="258"/>
      <c r="AP26" s="46"/>
      <c r="AQ26" s="48"/>
      <c r="BE26" s="279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266">
        <v>0.15</v>
      </c>
      <c r="M27" s="258"/>
      <c r="N27" s="258"/>
      <c r="O27" s="258"/>
      <c r="P27" s="46"/>
      <c r="Q27" s="46"/>
      <c r="R27" s="46"/>
      <c r="S27" s="46"/>
      <c r="T27" s="46"/>
      <c r="U27" s="46"/>
      <c r="V27" s="46"/>
      <c r="W27" s="257">
        <f>ROUND(BA51,2)</f>
        <v>0</v>
      </c>
      <c r="X27" s="258"/>
      <c r="Y27" s="258"/>
      <c r="Z27" s="258"/>
      <c r="AA27" s="258"/>
      <c r="AB27" s="258"/>
      <c r="AC27" s="258"/>
      <c r="AD27" s="258"/>
      <c r="AE27" s="258"/>
      <c r="AF27" s="46"/>
      <c r="AG27" s="46"/>
      <c r="AH27" s="46"/>
      <c r="AI27" s="46"/>
      <c r="AJ27" s="46"/>
      <c r="AK27" s="257">
        <f>ROUND(AW51,2)</f>
        <v>0</v>
      </c>
      <c r="AL27" s="258"/>
      <c r="AM27" s="258"/>
      <c r="AN27" s="258"/>
      <c r="AO27" s="258"/>
      <c r="AP27" s="46"/>
      <c r="AQ27" s="48"/>
      <c r="BE27" s="279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266">
        <v>0.21</v>
      </c>
      <c r="M28" s="258"/>
      <c r="N28" s="258"/>
      <c r="O28" s="258"/>
      <c r="P28" s="46"/>
      <c r="Q28" s="46"/>
      <c r="R28" s="46"/>
      <c r="S28" s="46"/>
      <c r="T28" s="46"/>
      <c r="U28" s="46"/>
      <c r="V28" s="46"/>
      <c r="W28" s="257">
        <f>ROUND(BB51,2)</f>
        <v>0</v>
      </c>
      <c r="X28" s="258"/>
      <c r="Y28" s="258"/>
      <c r="Z28" s="258"/>
      <c r="AA28" s="258"/>
      <c r="AB28" s="258"/>
      <c r="AC28" s="258"/>
      <c r="AD28" s="258"/>
      <c r="AE28" s="258"/>
      <c r="AF28" s="46"/>
      <c r="AG28" s="46"/>
      <c r="AH28" s="46"/>
      <c r="AI28" s="46"/>
      <c r="AJ28" s="46"/>
      <c r="AK28" s="257">
        <v>0</v>
      </c>
      <c r="AL28" s="258"/>
      <c r="AM28" s="258"/>
      <c r="AN28" s="258"/>
      <c r="AO28" s="258"/>
      <c r="AP28" s="46"/>
      <c r="AQ28" s="48"/>
      <c r="BE28" s="279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266">
        <v>0.15</v>
      </c>
      <c r="M29" s="258"/>
      <c r="N29" s="258"/>
      <c r="O29" s="258"/>
      <c r="P29" s="46"/>
      <c r="Q29" s="46"/>
      <c r="R29" s="46"/>
      <c r="S29" s="46"/>
      <c r="T29" s="46"/>
      <c r="U29" s="46"/>
      <c r="V29" s="46"/>
      <c r="W29" s="257">
        <f>ROUND(BC51,2)</f>
        <v>0</v>
      </c>
      <c r="X29" s="258"/>
      <c r="Y29" s="258"/>
      <c r="Z29" s="258"/>
      <c r="AA29" s="258"/>
      <c r="AB29" s="258"/>
      <c r="AC29" s="258"/>
      <c r="AD29" s="258"/>
      <c r="AE29" s="258"/>
      <c r="AF29" s="46"/>
      <c r="AG29" s="46"/>
      <c r="AH29" s="46"/>
      <c r="AI29" s="46"/>
      <c r="AJ29" s="46"/>
      <c r="AK29" s="257">
        <v>0</v>
      </c>
      <c r="AL29" s="258"/>
      <c r="AM29" s="258"/>
      <c r="AN29" s="258"/>
      <c r="AO29" s="258"/>
      <c r="AP29" s="46"/>
      <c r="AQ29" s="48"/>
      <c r="BE29" s="279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266">
        <v>0</v>
      </c>
      <c r="M30" s="258"/>
      <c r="N30" s="258"/>
      <c r="O30" s="258"/>
      <c r="P30" s="46"/>
      <c r="Q30" s="46"/>
      <c r="R30" s="46"/>
      <c r="S30" s="46"/>
      <c r="T30" s="46"/>
      <c r="U30" s="46"/>
      <c r="V30" s="46"/>
      <c r="W30" s="257">
        <f>ROUND(BD51,2)</f>
        <v>0</v>
      </c>
      <c r="X30" s="258"/>
      <c r="Y30" s="258"/>
      <c r="Z30" s="258"/>
      <c r="AA30" s="258"/>
      <c r="AB30" s="258"/>
      <c r="AC30" s="258"/>
      <c r="AD30" s="258"/>
      <c r="AE30" s="258"/>
      <c r="AF30" s="46"/>
      <c r="AG30" s="46"/>
      <c r="AH30" s="46"/>
      <c r="AI30" s="46"/>
      <c r="AJ30" s="46"/>
      <c r="AK30" s="257">
        <v>0</v>
      </c>
      <c r="AL30" s="258"/>
      <c r="AM30" s="258"/>
      <c r="AN30" s="258"/>
      <c r="AO30" s="258"/>
      <c r="AP30" s="46"/>
      <c r="AQ30" s="48"/>
      <c r="BE30" s="279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79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280" t="s">
        <v>50</v>
      </c>
      <c r="Y32" s="281"/>
      <c r="Z32" s="281"/>
      <c r="AA32" s="281"/>
      <c r="AB32" s="281"/>
      <c r="AC32" s="51"/>
      <c r="AD32" s="51"/>
      <c r="AE32" s="51"/>
      <c r="AF32" s="51"/>
      <c r="AG32" s="51"/>
      <c r="AH32" s="51"/>
      <c r="AI32" s="51"/>
      <c r="AJ32" s="51"/>
      <c r="AK32" s="282">
        <f>SUM(AK23:AK30)</f>
        <v>0</v>
      </c>
      <c r="AL32" s="281"/>
      <c r="AM32" s="281"/>
      <c r="AN32" s="281"/>
      <c r="AO32" s="283"/>
      <c r="AP32" s="49"/>
      <c r="AQ32" s="53"/>
      <c r="BE32" s="279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4852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261" t="str">
        <f>K6</f>
        <v>Lovosice - Úprava parkovacích míst v ulici Zámecká</v>
      </c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263" t="str">
        <f>IF(AN8= "","",AN8)</f>
        <v>5. 6. 2018</v>
      </c>
      <c r="AN44" s="263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Lovosice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277" t="str">
        <f>IF(E17="","",E17)</f>
        <v>B-PROJEKTY Teplice s.r.o.</v>
      </c>
      <c r="AN46" s="277"/>
      <c r="AO46" s="277"/>
      <c r="AP46" s="277"/>
      <c r="AQ46" s="61"/>
      <c r="AR46" s="59"/>
      <c r="AS46" s="271" t="s">
        <v>52</v>
      </c>
      <c r="AT46" s="272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273"/>
      <c r="AT47" s="274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275"/>
      <c r="AT48" s="276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259" t="s">
        <v>53</v>
      </c>
      <c r="D49" s="260"/>
      <c r="E49" s="260"/>
      <c r="F49" s="260"/>
      <c r="G49" s="260"/>
      <c r="H49" s="77"/>
      <c r="I49" s="264" t="s">
        <v>54</v>
      </c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5" t="s">
        <v>55</v>
      </c>
      <c r="AH49" s="260"/>
      <c r="AI49" s="260"/>
      <c r="AJ49" s="260"/>
      <c r="AK49" s="260"/>
      <c r="AL49" s="260"/>
      <c r="AM49" s="260"/>
      <c r="AN49" s="264" t="s">
        <v>56</v>
      </c>
      <c r="AO49" s="260"/>
      <c r="AP49" s="260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269">
        <f>ROUND(SUM(AG52:AG54),2)</f>
        <v>0</v>
      </c>
      <c r="AH51" s="269"/>
      <c r="AI51" s="269"/>
      <c r="AJ51" s="269"/>
      <c r="AK51" s="269"/>
      <c r="AL51" s="269"/>
      <c r="AM51" s="269"/>
      <c r="AN51" s="270">
        <f>SUM(AG51,AT51)</f>
        <v>0</v>
      </c>
      <c r="AO51" s="270"/>
      <c r="AP51" s="270"/>
      <c r="AQ51" s="87" t="s">
        <v>21</v>
      </c>
      <c r="AR51" s="69"/>
      <c r="AS51" s="88">
        <f>ROUND(SUM(AS52:AS54),2)</f>
        <v>0</v>
      </c>
      <c r="AT51" s="89">
        <f>ROUND(SUM(AV51:AW51),2)</f>
        <v>0</v>
      </c>
      <c r="AU51" s="90">
        <f>ROUND(SUM(AU52:AU54),5)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ROUND(SUM(AZ52:AZ54),2)</f>
        <v>0</v>
      </c>
      <c r="BA51" s="89">
        <f>ROUND(SUM(BA52:BA54),2)</f>
        <v>0</v>
      </c>
      <c r="BB51" s="89">
        <f>ROUND(SUM(BB52:BB54),2)</f>
        <v>0</v>
      </c>
      <c r="BC51" s="89">
        <f>ROUND(SUM(BC52:BC54),2)</f>
        <v>0</v>
      </c>
      <c r="BD51" s="91">
        <f>ROUND(SUM(BD52:BD54),2)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16.5" customHeight="1">
      <c r="A52" s="94" t="s">
        <v>76</v>
      </c>
      <c r="B52" s="95"/>
      <c r="C52" s="96"/>
      <c r="D52" s="254" t="s">
        <v>77</v>
      </c>
      <c r="E52" s="254"/>
      <c r="F52" s="254"/>
      <c r="G52" s="254"/>
      <c r="H52" s="254"/>
      <c r="I52" s="97"/>
      <c r="J52" s="254" t="s">
        <v>78</v>
      </c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67">
        <f>'SO 101 - Parkoviště'!J27</f>
        <v>0</v>
      </c>
      <c r="AH52" s="268"/>
      <c r="AI52" s="268"/>
      <c r="AJ52" s="268"/>
      <c r="AK52" s="268"/>
      <c r="AL52" s="268"/>
      <c r="AM52" s="268"/>
      <c r="AN52" s="267">
        <f>SUM(AG52,AT52)</f>
        <v>0</v>
      </c>
      <c r="AO52" s="268"/>
      <c r="AP52" s="268"/>
      <c r="AQ52" s="98" t="s">
        <v>79</v>
      </c>
      <c r="AR52" s="99"/>
      <c r="AS52" s="100">
        <v>0</v>
      </c>
      <c r="AT52" s="101">
        <f>ROUND(SUM(AV52:AW52),2)</f>
        <v>0</v>
      </c>
      <c r="AU52" s="102">
        <f>'SO 101 - Parkoviště'!P84</f>
        <v>0</v>
      </c>
      <c r="AV52" s="101">
        <f>'SO 101 - Parkoviště'!J30</f>
        <v>0</v>
      </c>
      <c r="AW52" s="101">
        <f>'SO 101 - Parkoviště'!J31</f>
        <v>0</v>
      </c>
      <c r="AX52" s="101">
        <f>'SO 101 - Parkoviště'!J32</f>
        <v>0</v>
      </c>
      <c r="AY52" s="101">
        <f>'SO 101 - Parkoviště'!J33</f>
        <v>0</v>
      </c>
      <c r="AZ52" s="101">
        <f>'SO 101 - Parkoviště'!F30</f>
        <v>0</v>
      </c>
      <c r="BA52" s="101">
        <f>'SO 101 - Parkoviště'!F31</f>
        <v>0</v>
      </c>
      <c r="BB52" s="101">
        <f>'SO 101 - Parkoviště'!F32</f>
        <v>0</v>
      </c>
      <c r="BC52" s="101">
        <f>'SO 101 - Parkoviště'!F33</f>
        <v>0</v>
      </c>
      <c r="BD52" s="103">
        <f>'SO 101 - Parkoviště'!F34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21</v>
      </c>
      <c r="CM52" s="104" t="s">
        <v>82</v>
      </c>
    </row>
    <row r="53" spans="1:91" s="5" customFormat="1" ht="16.5" customHeight="1">
      <c r="A53" s="94" t="s">
        <v>76</v>
      </c>
      <c r="B53" s="95"/>
      <c r="C53" s="96"/>
      <c r="D53" s="254" t="s">
        <v>83</v>
      </c>
      <c r="E53" s="254"/>
      <c r="F53" s="254"/>
      <c r="G53" s="254"/>
      <c r="H53" s="254"/>
      <c r="I53" s="97"/>
      <c r="J53" s="254" t="s">
        <v>84</v>
      </c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67">
        <f>'SO 401 - Úprava veřejného...'!J27</f>
        <v>0</v>
      </c>
      <c r="AH53" s="268"/>
      <c r="AI53" s="268"/>
      <c r="AJ53" s="268"/>
      <c r="AK53" s="268"/>
      <c r="AL53" s="268"/>
      <c r="AM53" s="268"/>
      <c r="AN53" s="267">
        <f>SUM(AG53,AT53)</f>
        <v>0</v>
      </c>
      <c r="AO53" s="268"/>
      <c r="AP53" s="268"/>
      <c r="AQ53" s="98" t="s">
        <v>79</v>
      </c>
      <c r="AR53" s="99"/>
      <c r="AS53" s="100">
        <v>0</v>
      </c>
      <c r="AT53" s="101">
        <f>ROUND(SUM(AV53:AW53),2)</f>
        <v>0</v>
      </c>
      <c r="AU53" s="102">
        <f>'SO 401 - Úprava veřejného...'!P99</f>
        <v>0</v>
      </c>
      <c r="AV53" s="101">
        <f>'SO 401 - Úprava veřejného...'!J30</f>
        <v>0</v>
      </c>
      <c r="AW53" s="101">
        <f>'SO 401 - Úprava veřejného...'!J31</f>
        <v>0</v>
      </c>
      <c r="AX53" s="101">
        <f>'SO 401 - Úprava veřejného...'!J32</f>
        <v>0</v>
      </c>
      <c r="AY53" s="101">
        <f>'SO 401 - Úprava veřejného...'!J33</f>
        <v>0</v>
      </c>
      <c r="AZ53" s="101">
        <f>'SO 401 - Úprava veřejného...'!F30</f>
        <v>0</v>
      </c>
      <c r="BA53" s="101">
        <f>'SO 401 - Úprava veřejného...'!F31</f>
        <v>0</v>
      </c>
      <c r="BB53" s="101">
        <f>'SO 401 - Úprava veřejného...'!F32</f>
        <v>0</v>
      </c>
      <c r="BC53" s="101">
        <f>'SO 401 - Úprava veřejného...'!F33</f>
        <v>0</v>
      </c>
      <c r="BD53" s="103">
        <f>'SO 401 - Úprava veřejného...'!F34</f>
        <v>0</v>
      </c>
      <c r="BT53" s="104" t="s">
        <v>80</v>
      </c>
      <c r="BV53" s="104" t="s">
        <v>74</v>
      </c>
      <c r="BW53" s="104" t="s">
        <v>85</v>
      </c>
      <c r="BX53" s="104" t="s">
        <v>7</v>
      </c>
      <c r="CL53" s="104" t="s">
        <v>21</v>
      </c>
      <c r="CM53" s="104" t="s">
        <v>82</v>
      </c>
    </row>
    <row r="54" spans="1:91" s="5" customFormat="1" ht="16.5" customHeight="1">
      <c r="A54" s="94" t="s">
        <v>76</v>
      </c>
      <c r="B54" s="95"/>
      <c r="C54" s="96"/>
      <c r="D54" s="254" t="s">
        <v>86</v>
      </c>
      <c r="E54" s="254"/>
      <c r="F54" s="254"/>
      <c r="G54" s="254"/>
      <c r="H54" s="254"/>
      <c r="I54" s="97"/>
      <c r="J54" s="254" t="s">
        <v>87</v>
      </c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67">
        <f>'VON - Vedlejší a ostatní ...'!J27</f>
        <v>0</v>
      </c>
      <c r="AH54" s="268"/>
      <c r="AI54" s="268"/>
      <c r="AJ54" s="268"/>
      <c r="AK54" s="268"/>
      <c r="AL54" s="268"/>
      <c r="AM54" s="268"/>
      <c r="AN54" s="267">
        <f>SUM(AG54,AT54)</f>
        <v>0</v>
      </c>
      <c r="AO54" s="268"/>
      <c r="AP54" s="268"/>
      <c r="AQ54" s="98" t="s">
        <v>86</v>
      </c>
      <c r="AR54" s="99"/>
      <c r="AS54" s="105">
        <v>0</v>
      </c>
      <c r="AT54" s="106">
        <f>ROUND(SUM(AV54:AW54),2)</f>
        <v>0</v>
      </c>
      <c r="AU54" s="107">
        <f>'VON - Vedlejší a ostatní ...'!P80</f>
        <v>0</v>
      </c>
      <c r="AV54" s="106">
        <f>'VON - Vedlejší a ostatní ...'!J30</f>
        <v>0</v>
      </c>
      <c r="AW54" s="106">
        <f>'VON - Vedlejší a ostatní ...'!J31</f>
        <v>0</v>
      </c>
      <c r="AX54" s="106">
        <f>'VON - Vedlejší a ostatní ...'!J32</f>
        <v>0</v>
      </c>
      <c r="AY54" s="106">
        <f>'VON - Vedlejší a ostatní ...'!J33</f>
        <v>0</v>
      </c>
      <c r="AZ54" s="106">
        <f>'VON - Vedlejší a ostatní ...'!F30</f>
        <v>0</v>
      </c>
      <c r="BA54" s="106">
        <f>'VON - Vedlejší a ostatní ...'!F31</f>
        <v>0</v>
      </c>
      <c r="BB54" s="106">
        <f>'VON - Vedlejší a ostatní ...'!F32</f>
        <v>0</v>
      </c>
      <c r="BC54" s="106">
        <f>'VON - Vedlejší a ostatní ...'!F33</f>
        <v>0</v>
      </c>
      <c r="BD54" s="108">
        <f>'VON - Vedlejší a ostatní ...'!F34</f>
        <v>0</v>
      </c>
      <c r="BT54" s="104" t="s">
        <v>80</v>
      </c>
      <c r="BV54" s="104" t="s">
        <v>74</v>
      </c>
      <c r="BW54" s="104" t="s">
        <v>88</v>
      </c>
      <c r="BX54" s="104" t="s">
        <v>7</v>
      </c>
      <c r="CL54" s="104" t="s">
        <v>21</v>
      </c>
      <c r="CM54" s="104" t="s">
        <v>82</v>
      </c>
    </row>
    <row r="55" spans="1:91" s="1" customFormat="1" ht="30" customHeight="1">
      <c r="B55" s="3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59"/>
    </row>
    <row r="56" spans="1:91" s="1" customFormat="1" ht="6.95" customHeight="1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9"/>
    </row>
  </sheetData>
  <sheetProtection algorithmName="SHA-512" hashValue="p6lSVCHuGRIlzU5eJqTzaa+AfgaYjKu3Mp0TG8CGZr31gU54lD3kd3rMwb38CSFloKr18XUBYoHLTdy5dIWadw==" saltValue="HJLbm/83JspEibMy2NozoM6xmXRjf0YTN2mW3Q+/NOxW2/rnSnEeD56hI+CoiOiGUs8Cttj3skpRcEVO4WSyJw==" spinCount="100000" sheet="1" objects="1" scenarios="1" formatColumns="0" formatRows="0"/>
  <mergeCells count="49"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  <mergeCell ref="AS46:AT48"/>
    <mergeCell ref="AN53:AP53"/>
    <mergeCell ref="AN52:AP52"/>
    <mergeCell ref="AM46:AP46"/>
    <mergeCell ref="AN49:AP49"/>
    <mergeCell ref="AG52:AM52"/>
    <mergeCell ref="AG53:AM53"/>
    <mergeCell ref="L27:O27"/>
    <mergeCell ref="W27:AE27"/>
    <mergeCell ref="AK27:AO27"/>
    <mergeCell ref="AN54:AP54"/>
    <mergeCell ref="AG54:AM54"/>
    <mergeCell ref="AG51:AM51"/>
    <mergeCell ref="AN51:AP51"/>
    <mergeCell ref="L29:O29"/>
    <mergeCell ref="L30:O30"/>
    <mergeCell ref="AK30:AO30"/>
    <mergeCell ref="D53:H53"/>
    <mergeCell ref="J53:AF53"/>
    <mergeCell ref="D54:H54"/>
    <mergeCell ref="J54:AF54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W26:AE26"/>
    <mergeCell ref="AK26:AO26"/>
  </mergeCells>
  <hyperlinks>
    <hyperlink ref="K1:S1" location="C2" display="1) Rekapitulace stavby"/>
    <hyperlink ref="W1:AI1" location="C51" display="2) Rekapitulace objektů stavby a soupisů prací"/>
    <hyperlink ref="A52" location="'SO 101 - Parkoviště'!C2" display="/"/>
    <hyperlink ref="A53" location="'SO 401 - Úprava veřejného...'!C2" display="/"/>
    <hyperlink ref="A54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5"/>
  <sheetViews>
    <sheetView showGridLines="0" workbookViewId="0">
      <pane ySplit="1" topLeftCell="A13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296" t="s">
        <v>90</v>
      </c>
      <c r="H1" s="296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297" t="str">
        <f>'Rekapitulace stavby'!K6</f>
        <v>Lovosice - Úprava parkovacích míst v ulici Zámecká</v>
      </c>
      <c r="F7" s="298"/>
      <c r="G7" s="298"/>
      <c r="H7" s="298"/>
      <c r="I7" s="115"/>
      <c r="J7" s="27"/>
      <c r="K7" s="29"/>
    </row>
    <row r="8" spans="1:70" s="1" customFormat="1" ht="15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299" t="s">
        <v>96</v>
      </c>
      <c r="F9" s="300"/>
      <c r="G9" s="300"/>
      <c r="H9" s="300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5. 6. 2018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288" t="s">
        <v>21</v>
      </c>
      <c r="F24" s="288"/>
      <c r="G24" s="288"/>
      <c r="H24" s="28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ROUND(J84,2)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ROUND(SUM(BE84:BE214), 2)</f>
        <v>0</v>
      </c>
      <c r="G30" s="40"/>
      <c r="H30" s="40"/>
      <c r="I30" s="129">
        <v>0.21</v>
      </c>
      <c r="J30" s="128">
        <f>ROUND(ROUND((SUM(BE84:BE214)),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ROUND(SUM(BF84:BF214), 2)</f>
        <v>0</v>
      </c>
      <c r="G31" s="40"/>
      <c r="H31" s="40"/>
      <c r="I31" s="129">
        <v>0.15</v>
      </c>
      <c r="J31" s="128">
        <f>ROUND(ROUND((SUM(BF84:BF214)),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ROUND(SUM(BG84:BG214),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ROUND(SUM(BH84:BH214),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ROUND(SUM(BI84:BI214),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297" t="str">
        <f>E7</f>
        <v>Lovosice - Úprava parkovacích míst v ulici Zámecká</v>
      </c>
      <c r="F45" s="298"/>
      <c r="G45" s="298"/>
      <c r="H45" s="298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299" t="str">
        <f>E9</f>
        <v>SO 101 - Parkoviště</v>
      </c>
      <c r="F47" s="300"/>
      <c r="G47" s="300"/>
      <c r="H47" s="30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5. 6. 2018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Lovosice</v>
      </c>
      <c r="G51" s="40"/>
      <c r="H51" s="40"/>
      <c r="I51" s="117" t="s">
        <v>33</v>
      </c>
      <c r="J51" s="288" t="str">
        <f>E21</f>
        <v>B-PROJEKTY Teplice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29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J84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102</v>
      </c>
      <c r="E57" s="150"/>
      <c r="F57" s="150"/>
      <c r="G57" s="150"/>
      <c r="H57" s="150"/>
      <c r="I57" s="151"/>
      <c r="J57" s="152">
        <f>J85</f>
        <v>0</v>
      </c>
      <c r="K57" s="153"/>
    </row>
    <row r="58" spans="2:47" s="8" customFormat="1" ht="19.899999999999999" customHeight="1">
      <c r="B58" s="154"/>
      <c r="C58" s="155"/>
      <c r="D58" s="156" t="s">
        <v>103</v>
      </c>
      <c r="E58" s="157"/>
      <c r="F58" s="157"/>
      <c r="G58" s="157"/>
      <c r="H58" s="157"/>
      <c r="I58" s="158"/>
      <c r="J58" s="159">
        <f>J86</f>
        <v>0</v>
      </c>
      <c r="K58" s="160"/>
    </row>
    <row r="59" spans="2:47" s="8" customFormat="1" ht="19.899999999999999" customHeight="1">
      <c r="B59" s="154"/>
      <c r="C59" s="155"/>
      <c r="D59" s="156" t="s">
        <v>104</v>
      </c>
      <c r="E59" s="157"/>
      <c r="F59" s="157"/>
      <c r="G59" s="157"/>
      <c r="H59" s="157"/>
      <c r="I59" s="158"/>
      <c r="J59" s="159">
        <f>J133</f>
        <v>0</v>
      </c>
      <c r="K59" s="160"/>
    </row>
    <row r="60" spans="2:47" s="8" customFormat="1" ht="19.899999999999999" customHeight="1">
      <c r="B60" s="154"/>
      <c r="C60" s="155"/>
      <c r="D60" s="156" t="s">
        <v>105</v>
      </c>
      <c r="E60" s="157"/>
      <c r="F60" s="157"/>
      <c r="G60" s="157"/>
      <c r="H60" s="157"/>
      <c r="I60" s="158"/>
      <c r="J60" s="159">
        <f>J136</f>
        <v>0</v>
      </c>
      <c r="K60" s="160"/>
    </row>
    <row r="61" spans="2:47" s="8" customFormat="1" ht="19.899999999999999" customHeight="1">
      <c r="B61" s="154"/>
      <c r="C61" s="155"/>
      <c r="D61" s="156" t="s">
        <v>106</v>
      </c>
      <c r="E61" s="157"/>
      <c r="F61" s="157"/>
      <c r="G61" s="157"/>
      <c r="H61" s="157"/>
      <c r="I61" s="158"/>
      <c r="J61" s="159">
        <f>J157</f>
        <v>0</v>
      </c>
      <c r="K61" s="160"/>
    </row>
    <row r="62" spans="2:47" s="8" customFormat="1" ht="19.899999999999999" customHeight="1">
      <c r="B62" s="154"/>
      <c r="C62" s="155"/>
      <c r="D62" s="156" t="s">
        <v>107</v>
      </c>
      <c r="E62" s="157"/>
      <c r="F62" s="157"/>
      <c r="G62" s="157"/>
      <c r="H62" s="157"/>
      <c r="I62" s="158"/>
      <c r="J62" s="159">
        <f>J173</f>
        <v>0</v>
      </c>
      <c r="K62" s="160"/>
    </row>
    <row r="63" spans="2:47" s="8" customFormat="1" ht="19.899999999999999" customHeight="1">
      <c r="B63" s="154"/>
      <c r="C63" s="155"/>
      <c r="D63" s="156" t="s">
        <v>108</v>
      </c>
      <c r="E63" s="157"/>
      <c r="F63" s="157"/>
      <c r="G63" s="157"/>
      <c r="H63" s="157"/>
      <c r="I63" s="158"/>
      <c r="J63" s="159">
        <f>J207</f>
        <v>0</v>
      </c>
      <c r="K63" s="160"/>
    </row>
    <row r="64" spans="2:47" s="8" customFormat="1" ht="19.899999999999999" customHeight="1">
      <c r="B64" s="154"/>
      <c r="C64" s="155"/>
      <c r="D64" s="156" t="s">
        <v>109</v>
      </c>
      <c r="E64" s="157"/>
      <c r="F64" s="157"/>
      <c r="G64" s="157"/>
      <c r="H64" s="157"/>
      <c r="I64" s="158"/>
      <c r="J64" s="159">
        <f>J213</f>
        <v>0</v>
      </c>
      <c r="K64" s="160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6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7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0"/>
      <c r="J70" s="58"/>
      <c r="K70" s="58"/>
      <c r="L70" s="59"/>
    </row>
    <row r="71" spans="2:12" s="1" customFormat="1" ht="36.950000000000003" customHeight="1">
      <c r="B71" s="39"/>
      <c r="C71" s="60" t="s">
        <v>110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4.45" customHeight="1">
      <c r="B73" s="39"/>
      <c r="C73" s="63" t="s">
        <v>18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6.5" customHeight="1">
      <c r="B74" s="39"/>
      <c r="C74" s="61"/>
      <c r="D74" s="61"/>
      <c r="E74" s="293" t="str">
        <f>E7</f>
        <v>Lovosice - Úprava parkovacích míst v ulici Zámecká</v>
      </c>
      <c r="F74" s="294"/>
      <c r="G74" s="294"/>
      <c r="H74" s="294"/>
      <c r="I74" s="161"/>
      <c r="J74" s="61"/>
      <c r="K74" s="61"/>
      <c r="L74" s="59"/>
    </row>
    <row r="75" spans="2:12" s="1" customFormat="1" ht="14.45" customHeight="1">
      <c r="B75" s="39"/>
      <c r="C75" s="63" t="s">
        <v>95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7.25" customHeight="1">
      <c r="B76" s="39"/>
      <c r="C76" s="61"/>
      <c r="D76" s="61"/>
      <c r="E76" s="261" t="str">
        <f>E9</f>
        <v>SO 101 - Parkoviště</v>
      </c>
      <c r="F76" s="295"/>
      <c r="G76" s="295"/>
      <c r="H76" s="295"/>
      <c r="I76" s="161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8" customHeight="1">
      <c r="B78" s="39"/>
      <c r="C78" s="63" t="s">
        <v>23</v>
      </c>
      <c r="D78" s="61"/>
      <c r="E78" s="61"/>
      <c r="F78" s="162" t="str">
        <f>F12</f>
        <v xml:space="preserve"> </v>
      </c>
      <c r="G78" s="61"/>
      <c r="H78" s="61"/>
      <c r="I78" s="163" t="s">
        <v>25</v>
      </c>
      <c r="J78" s="71" t="str">
        <f>IF(J12="","",J12)</f>
        <v>5. 6. 2018</v>
      </c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5">
      <c r="B80" s="39"/>
      <c r="C80" s="63" t="s">
        <v>27</v>
      </c>
      <c r="D80" s="61"/>
      <c r="E80" s="61"/>
      <c r="F80" s="162" t="str">
        <f>E15</f>
        <v>Město Lovosice</v>
      </c>
      <c r="G80" s="61"/>
      <c r="H80" s="61"/>
      <c r="I80" s="163" t="s">
        <v>33</v>
      </c>
      <c r="J80" s="162" t="str">
        <f>E21</f>
        <v>B-PROJEKTY Teplice s.r.o.</v>
      </c>
      <c r="K80" s="61"/>
      <c r="L80" s="59"/>
    </row>
    <row r="81" spans="2:65" s="1" customFormat="1" ht="14.45" customHeight="1">
      <c r="B81" s="39"/>
      <c r="C81" s="63" t="s">
        <v>31</v>
      </c>
      <c r="D81" s="61"/>
      <c r="E81" s="61"/>
      <c r="F81" s="162" t="str">
        <f>IF(E18="","",E18)</f>
        <v/>
      </c>
      <c r="G81" s="61"/>
      <c r="H81" s="61"/>
      <c r="I81" s="161"/>
      <c r="J81" s="61"/>
      <c r="K81" s="61"/>
      <c r="L81" s="59"/>
    </row>
    <row r="82" spans="2:65" s="1" customFormat="1" ht="10.3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9" customFormat="1" ht="29.25" customHeight="1">
      <c r="B83" s="164"/>
      <c r="C83" s="165" t="s">
        <v>111</v>
      </c>
      <c r="D83" s="166" t="s">
        <v>57</v>
      </c>
      <c r="E83" s="166" t="s">
        <v>53</v>
      </c>
      <c r="F83" s="166" t="s">
        <v>112</v>
      </c>
      <c r="G83" s="166" t="s">
        <v>113</v>
      </c>
      <c r="H83" s="166" t="s">
        <v>114</v>
      </c>
      <c r="I83" s="167" t="s">
        <v>115</v>
      </c>
      <c r="J83" s="166" t="s">
        <v>99</v>
      </c>
      <c r="K83" s="168" t="s">
        <v>116</v>
      </c>
      <c r="L83" s="169"/>
      <c r="M83" s="79" t="s">
        <v>117</v>
      </c>
      <c r="N83" s="80" t="s">
        <v>42</v>
      </c>
      <c r="O83" s="80" t="s">
        <v>118</v>
      </c>
      <c r="P83" s="80" t="s">
        <v>119</v>
      </c>
      <c r="Q83" s="80" t="s">
        <v>120</v>
      </c>
      <c r="R83" s="80" t="s">
        <v>121</v>
      </c>
      <c r="S83" s="80" t="s">
        <v>122</v>
      </c>
      <c r="T83" s="81" t="s">
        <v>123</v>
      </c>
    </row>
    <row r="84" spans="2:65" s="1" customFormat="1" ht="29.25" customHeight="1">
      <c r="B84" s="39"/>
      <c r="C84" s="85" t="s">
        <v>100</v>
      </c>
      <c r="D84" s="61"/>
      <c r="E84" s="61"/>
      <c r="F84" s="61"/>
      <c r="G84" s="61"/>
      <c r="H84" s="61"/>
      <c r="I84" s="161"/>
      <c r="J84" s="170">
        <f>BK84</f>
        <v>0</v>
      </c>
      <c r="K84" s="61"/>
      <c r="L84" s="59"/>
      <c r="M84" s="82"/>
      <c r="N84" s="83"/>
      <c r="O84" s="83"/>
      <c r="P84" s="171">
        <f>P85</f>
        <v>0</v>
      </c>
      <c r="Q84" s="83"/>
      <c r="R84" s="171">
        <f>R85</f>
        <v>95.395803779999994</v>
      </c>
      <c r="S84" s="83"/>
      <c r="T84" s="172">
        <f>T85</f>
        <v>36.435920000000003</v>
      </c>
      <c r="AT84" s="22" t="s">
        <v>71</v>
      </c>
      <c r="AU84" s="22" t="s">
        <v>101</v>
      </c>
      <c r="BK84" s="173">
        <f>BK85</f>
        <v>0</v>
      </c>
    </row>
    <row r="85" spans="2:65" s="10" customFormat="1" ht="37.35" customHeight="1">
      <c r="B85" s="174"/>
      <c r="C85" s="175"/>
      <c r="D85" s="176" t="s">
        <v>71</v>
      </c>
      <c r="E85" s="177" t="s">
        <v>124</v>
      </c>
      <c r="F85" s="177" t="s">
        <v>125</v>
      </c>
      <c r="G85" s="175"/>
      <c r="H85" s="175"/>
      <c r="I85" s="178"/>
      <c r="J85" s="179">
        <f>BK85</f>
        <v>0</v>
      </c>
      <c r="K85" s="175"/>
      <c r="L85" s="180"/>
      <c r="M85" s="181"/>
      <c r="N85" s="182"/>
      <c r="O85" s="182"/>
      <c r="P85" s="183">
        <f>P86+P133+P136+P157+P173+P207+P213</f>
        <v>0</v>
      </c>
      <c r="Q85" s="182"/>
      <c r="R85" s="183">
        <f>R86+R133+R136+R157+R173+R207+R213</f>
        <v>95.395803779999994</v>
      </c>
      <c r="S85" s="182"/>
      <c r="T85" s="184">
        <f>T86+T133+T136+T157+T173+T207+T213</f>
        <v>36.435920000000003</v>
      </c>
      <c r="AR85" s="185" t="s">
        <v>80</v>
      </c>
      <c r="AT85" s="186" t="s">
        <v>71</v>
      </c>
      <c r="AU85" s="186" t="s">
        <v>72</v>
      </c>
      <c r="AY85" s="185" t="s">
        <v>126</v>
      </c>
      <c r="BK85" s="187">
        <f>BK86+BK133+BK136+BK157+BK173+BK207+BK213</f>
        <v>0</v>
      </c>
    </row>
    <row r="86" spans="2:65" s="10" customFormat="1" ht="19.899999999999999" customHeight="1">
      <c r="B86" s="174"/>
      <c r="C86" s="175"/>
      <c r="D86" s="176" t="s">
        <v>71</v>
      </c>
      <c r="E86" s="188" t="s">
        <v>80</v>
      </c>
      <c r="F86" s="188" t="s">
        <v>127</v>
      </c>
      <c r="G86" s="175"/>
      <c r="H86" s="175"/>
      <c r="I86" s="178"/>
      <c r="J86" s="189">
        <f>BK86</f>
        <v>0</v>
      </c>
      <c r="K86" s="175"/>
      <c r="L86" s="180"/>
      <c r="M86" s="181"/>
      <c r="N86" s="182"/>
      <c r="O86" s="182"/>
      <c r="P86" s="183">
        <f>SUM(P87:P132)</f>
        <v>0</v>
      </c>
      <c r="Q86" s="182"/>
      <c r="R86" s="183">
        <f>SUM(R87:R132)</f>
        <v>20.854795999999997</v>
      </c>
      <c r="S86" s="182"/>
      <c r="T86" s="184">
        <f>SUM(T87:T132)</f>
        <v>36.059600000000003</v>
      </c>
      <c r="AR86" s="185" t="s">
        <v>80</v>
      </c>
      <c r="AT86" s="186" t="s">
        <v>71</v>
      </c>
      <c r="AU86" s="186" t="s">
        <v>80</v>
      </c>
      <c r="AY86" s="185" t="s">
        <v>126</v>
      </c>
      <c r="BK86" s="187">
        <f>SUM(BK87:BK132)</f>
        <v>0</v>
      </c>
    </row>
    <row r="87" spans="2:65" s="1" customFormat="1" ht="38.25" customHeight="1">
      <c r="B87" s="39"/>
      <c r="C87" s="190" t="s">
        <v>80</v>
      </c>
      <c r="D87" s="190" t="s">
        <v>128</v>
      </c>
      <c r="E87" s="191" t="s">
        <v>129</v>
      </c>
      <c r="F87" s="192" t="s">
        <v>130</v>
      </c>
      <c r="G87" s="193" t="s">
        <v>131</v>
      </c>
      <c r="H87" s="194">
        <v>305.2</v>
      </c>
      <c r="I87" s="195"/>
      <c r="J87" s="196">
        <f>ROUND(I87*H87,2)</f>
        <v>0</v>
      </c>
      <c r="K87" s="192" t="s">
        <v>132</v>
      </c>
      <c r="L87" s="59"/>
      <c r="M87" s="197" t="s">
        <v>21</v>
      </c>
      <c r="N87" s="198" t="s">
        <v>43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9.8000000000000004E-2</v>
      </c>
      <c r="T87" s="200">
        <f>S87*H87</f>
        <v>29.909600000000001</v>
      </c>
      <c r="AR87" s="22" t="s">
        <v>133</v>
      </c>
      <c r="AT87" s="22" t="s">
        <v>128</v>
      </c>
      <c r="AU87" s="22" t="s">
        <v>82</v>
      </c>
      <c r="AY87" s="22" t="s">
        <v>126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80</v>
      </c>
      <c r="BK87" s="201">
        <f>ROUND(I87*H87,2)</f>
        <v>0</v>
      </c>
      <c r="BL87" s="22" t="s">
        <v>133</v>
      </c>
      <c r="BM87" s="22" t="s">
        <v>134</v>
      </c>
    </row>
    <row r="88" spans="2:65" s="1" customFormat="1" ht="38.25" customHeight="1">
      <c r="B88" s="39"/>
      <c r="C88" s="190" t="s">
        <v>82</v>
      </c>
      <c r="D88" s="190" t="s">
        <v>128</v>
      </c>
      <c r="E88" s="191" t="s">
        <v>135</v>
      </c>
      <c r="F88" s="192" t="s">
        <v>136</v>
      </c>
      <c r="G88" s="193" t="s">
        <v>137</v>
      </c>
      <c r="H88" s="194">
        <v>30</v>
      </c>
      <c r="I88" s="195"/>
      <c r="J88" s="196">
        <f>ROUND(I88*H88,2)</f>
        <v>0</v>
      </c>
      <c r="K88" s="192" t="s">
        <v>132</v>
      </c>
      <c r="L88" s="59"/>
      <c r="M88" s="197" t="s">
        <v>21</v>
      </c>
      <c r="N88" s="198" t="s">
        <v>43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0.20499999999999999</v>
      </c>
      <c r="T88" s="200">
        <f>S88*H88</f>
        <v>6.1499999999999995</v>
      </c>
      <c r="AR88" s="22" t="s">
        <v>133</v>
      </c>
      <c r="AT88" s="22" t="s">
        <v>128</v>
      </c>
      <c r="AU88" s="22" t="s">
        <v>82</v>
      </c>
      <c r="AY88" s="22" t="s">
        <v>126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80</v>
      </c>
      <c r="BK88" s="201">
        <f>ROUND(I88*H88,2)</f>
        <v>0</v>
      </c>
      <c r="BL88" s="22" t="s">
        <v>133</v>
      </c>
      <c r="BM88" s="22" t="s">
        <v>138</v>
      </c>
    </row>
    <row r="89" spans="2:65" s="1" customFormat="1" ht="38.25" customHeight="1">
      <c r="B89" s="39"/>
      <c r="C89" s="190" t="s">
        <v>139</v>
      </c>
      <c r="D89" s="190" t="s">
        <v>128</v>
      </c>
      <c r="E89" s="191" t="s">
        <v>140</v>
      </c>
      <c r="F89" s="192" t="s">
        <v>141</v>
      </c>
      <c r="G89" s="193" t="s">
        <v>142</v>
      </c>
      <c r="H89" s="194">
        <v>933.8</v>
      </c>
      <c r="I89" s="195"/>
      <c r="J89" s="196">
        <f>ROUND(I89*H89,2)</f>
        <v>0</v>
      </c>
      <c r="K89" s="192" t="s">
        <v>132</v>
      </c>
      <c r="L89" s="59"/>
      <c r="M89" s="197" t="s">
        <v>21</v>
      </c>
      <c r="N89" s="198" t="s">
        <v>43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133</v>
      </c>
      <c r="AT89" s="22" t="s">
        <v>128</v>
      </c>
      <c r="AU89" s="22" t="s">
        <v>82</v>
      </c>
      <c r="AY89" s="22" t="s">
        <v>126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80</v>
      </c>
      <c r="BK89" s="201">
        <f>ROUND(I89*H89,2)</f>
        <v>0</v>
      </c>
      <c r="BL89" s="22" t="s">
        <v>133</v>
      </c>
      <c r="BM89" s="22" t="s">
        <v>143</v>
      </c>
    </row>
    <row r="90" spans="2:65" s="11" customFormat="1">
      <c r="B90" s="202"/>
      <c r="C90" s="203"/>
      <c r="D90" s="204" t="s">
        <v>144</v>
      </c>
      <c r="E90" s="205" t="s">
        <v>21</v>
      </c>
      <c r="F90" s="206" t="s">
        <v>145</v>
      </c>
      <c r="G90" s="203"/>
      <c r="H90" s="205" t="s">
        <v>21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144</v>
      </c>
      <c r="AU90" s="212" t="s">
        <v>82</v>
      </c>
      <c r="AV90" s="11" t="s">
        <v>80</v>
      </c>
      <c r="AW90" s="11" t="s">
        <v>35</v>
      </c>
      <c r="AX90" s="11" t="s">
        <v>72</v>
      </c>
      <c r="AY90" s="212" t="s">
        <v>126</v>
      </c>
    </row>
    <row r="91" spans="2:65" s="12" customFormat="1">
      <c r="B91" s="213"/>
      <c r="C91" s="214"/>
      <c r="D91" s="204" t="s">
        <v>144</v>
      </c>
      <c r="E91" s="215" t="s">
        <v>21</v>
      </c>
      <c r="F91" s="216" t="s">
        <v>146</v>
      </c>
      <c r="G91" s="214"/>
      <c r="H91" s="217">
        <v>933.8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144</v>
      </c>
      <c r="AU91" s="223" t="s">
        <v>82</v>
      </c>
      <c r="AV91" s="12" t="s">
        <v>82</v>
      </c>
      <c r="AW91" s="12" t="s">
        <v>35</v>
      </c>
      <c r="AX91" s="12" t="s">
        <v>80</v>
      </c>
      <c r="AY91" s="223" t="s">
        <v>126</v>
      </c>
    </row>
    <row r="92" spans="2:65" s="1" customFormat="1" ht="38.25" customHeight="1">
      <c r="B92" s="39"/>
      <c r="C92" s="190" t="s">
        <v>133</v>
      </c>
      <c r="D92" s="190" t="s">
        <v>128</v>
      </c>
      <c r="E92" s="191" t="s">
        <v>147</v>
      </c>
      <c r="F92" s="192" t="s">
        <v>148</v>
      </c>
      <c r="G92" s="193" t="s">
        <v>142</v>
      </c>
      <c r="H92" s="194">
        <v>466.9</v>
      </c>
      <c r="I92" s="195"/>
      <c r="J92" s="196">
        <f>ROUND(I92*H92,2)</f>
        <v>0</v>
      </c>
      <c r="K92" s="192" t="s">
        <v>132</v>
      </c>
      <c r="L92" s="59"/>
      <c r="M92" s="197" t="s">
        <v>21</v>
      </c>
      <c r="N92" s="198" t="s">
        <v>43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2" t="s">
        <v>133</v>
      </c>
      <c r="AT92" s="22" t="s">
        <v>128</v>
      </c>
      <c r="AU92" s="22" t="s">
        <v>82</v>
      </c>
      <c r="AY92" s="22" t="s">
        <v>126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2" t="s">
        <v>80</v>
      </c>
      <c r="BK92" s="201">
        <f>ROUND(I92*H92,2)</f>
        <v>0</v>
      </c>
      <c r="BL92" s="22" t="s">
        <v>133</v>
      </c>
      <c r="BM92" s="22" t="s">
        <v>149</v>
      </c>
    </row>
    <row r="93" spans="2:65" s="12" customFormat="1">
      <c r="B93" s="213"/>
      <c r="C93" s="214"/>
      <c r="D93" s="204" t="s">
        <v>144</v>
      </c>
      <c r="E93" s="214"/>
      <c r="F93" s="216" t="s">
        <v>150</v>
      </c>
      <c r="G93" s="214"/>
      <c r="H93" s="217">
        <v>466.9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144</v>
      </c>
      <c r="AU93" s="223" t="s">
        <v>82</v>
      </c>
      <c r="AV93" s="12" t="s">
        <v>82</v>
      </c>
      <c r="AW93" s="12" t="s">
        <v>6</v>
      </c>
      <c r="AX93" s="12" t="s">
        <v>80</v>
      </c>
      <c r="AY93" s="223" t="s">
        <v>126</v>
      </c>
    </row>
    <row r="94" spans="2:65" s="1" customFormat="1" ht="38.25" customHeight="1">
      <c r="B94" s="39"/>
      <c r="C94" s="190" t="s">
        <v>151</v>
      </c>
      <c r="D94" s="190" t="s">
        <v>128</v>
      </c>
      <c r="E94" s="191" t="s">
        <v>152</v>
      </c>
      <c r="F94" s="192" t="s">
        <v>153</v>
      </c>
      <c r="G94" s="193" t="s">
        <v>142</v>
      </c>
      <c r="H94" s="194">
        <v>21.725000000000001</v>
      </c>
      <c r="I94" s="195"/>
      <c r="J94" s="196">
        <f>ROUND(I94*H94,2)</f>
        <v>0</v>
      </c>
      <c r="K94" s="192" t="s">
        <v>132</v>
      </c>
      <c r="L94" s="59"/>
      <c r="M94" s="197" t="s">
        <v>21</v>
      </c>
      <c r="N94" s="198" t="s">
        <v>43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133</v>
      </c>
      <c r="AT94" s="22" t="s">
        <v>128</v>
      </c>
      <c r="AU94" s="22" t="s">
        <v>82</v>
      </c>
      <c r="AY94" s="22" t="s">
        <v>126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80</v>
      </c>
      <c r="BK94" s="201">
        <f>ROUND(I94*H94,2)</f>
        <v>0</v>
      </c>
      <c r="BL94" s="22" t="s">
        <v>133</v>
      </c>
      <c r="BM94" s="22" t="s">
        <v>154</v>
      </c>
    </row>
    <row r="95" spans="2:65" s="12" customFormat="1">
      <c r="B95" s="213"/>
      <c r="C95" s="214"/>
      <c r="D95" s="204" t="s">
        <v>144</v>
      </c>
      <c r="E95" s="215" t="s">
        <v>21</v>
      </c>
      <c r="F95" s="216" t="s">
        <v>155</v>
      </c>
      <c r="G95" s="214"/>
      <c r="H95" s="217">
        <v>21.725000000000001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144</v>
      </c>
      <c r="AU95" s="223" t="s">
        <v>82</v>
      </c>
      <c r="AV95" s="12" t="s">
        <v>82</v>
      </c>
      <c r="AW95" s="12" t="s">
        <v>35</v>
      </c>
      <c r="AX95" s="12" t="s">
        <v>80</v>
      </c>
      <c r="AY95" s="223" t="s">
        <v>126</v>
      </c>
    </row>
    <row r="96" spans="2:65" s="1" customFormat="1" ht="38.25" customHeight="1">
      <c r="B96" s="39"/>
      <c r="C96" s="190" t="s">
        <v>156</v>
      </c>
      <c r="D96" s="190" t="s">
        <v>128</v>
      </c>
      <c r="E96" s="191" t="s">
        <v>157</v>
      </c>
      <c r="F96" s="192" t="s">
        <v>158</v>
      </c>
      <c r="G96" s="193" t="s">
        <v>142</v>
      </c>
      <c r="H96" s="194">
        <v>10.863</v>
      </c>
      <c r="I96" s="195"/>
      <c r="J96" s="196">
        <f>ROUND(I96*H96,2)</f>
        <v>0</v>
      </c>
      <c r="K96" s="192" t="s">
        <v>132</v>
      </c>
      <c r="L96" s="59"/>
      <c r="M96" s="197" t="s">
        <v>21</v>
      </c>
      <c r="N96" s="198" t="s">
        <v>43</v>
      </c>
      <c r="O96" s="40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2" t="s">
        <v>133</v>
      </c>
      <c r="AT96" s="22" t="s">
        <v>128</v>
      </c>
      <c r="AU96" s="22" t="s">
        <v>82</v>
      </c>
      <c r="AY96" s="22" t="s">
        <v>126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2" t="s">
        <v>80</v>
      </c>
      <c r="BK96" s="201">
        <f>ROUND(I96*H96,2)</f>
        <v>0</v>
      </c>
      <c r="BL96" s="22" t="s">
        <v>133</v>
      </c>
      <c r="BM96" s="22" t="s">
        <v>159</v>
      </c>
    </row>
    <row r="97" spans="2:65" s="12" customFormat="1">
      <c r="B97" s="213"/>
      <c r="C97" s="214"/>
      <c r="D97" s="204" t="s">
        <v>144</v>
      </c>
      <c r="E97" s="214"/>
      <c r="F97" s="216" t="s">
        <v>160</v>
      </c>
      <c r="G97" s="214"/>
      <c r="H97" s="217">
        <v>10.863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144</v>
      </c>
      <c r="AU97" s="223" t="s">
        <v>82</v>
      </c>
      <c r="AV97" s="12" t="s">
        <v>82</v>
      </c>
      <c r="AW97" s="12" t="s">
        <v>6</v>
      </c>
      <c r="AX97" s="12" t="s">
        <v>80</v>
      </c>
      <c r="AY97" s="223" t="s">
        <v>126</v>
      </c>
    </row>
    <row r="98" spans="2:65" s="1" customFormat="1" ht="25.5" customHeight="1">
      <c r="B98" s="39"/>
      <c r="C98" s="190" t="s">
        <v>161</v>
      </c>
      <c r="D98" s="190" t="s">
        <v>128</v>
      </c>
      <c r="E98" s="191" t="s">
        <v>162</v>
      </c>
      <c r="F98" s="192" t="s">
        <v>163</v>
      </c>
      <c r="G98" s="193" t="s">
        <v>131</v>
      </c>
      <c r="H98" s="194">
        <v>39.5</v>
      </c>
      <c r="I98" s="195"/>
      <c r="J98" s="196">
        <f>ROUND(I98*H98,2)</f>
        <v>0</v>
      </c>
      <c r="K98" s="192" t="s">
        <v>132</v>
      </c>
      <c r="L98" s="59"/>
      <c r="M98" s="197" t="s">
        <v>21</v>
      </c>
      <c r="N98" s="198" t="s">
        <v>43</v>
      </c>
      <c r="O98" s="40"/>
      <c r="P98" s="199">
        <f>O98*H98</f>
        <v>0</v>
      </c>
      <c r="Q98" s="199">
        <v>8.4000000000000003E-4</v>
      </c>
      <c r="R98" s="199">
        <f>Q98*H98</f>
        <v>3.3180000000000001E-2</v>
      </c>
      <c r="S98" s="199">
        <v>0</v>
      </c>
      <c r="T98" s="200">
        <f>S98*H98</f>
        <v>0</v>
      </c>
      <c r="AR98" s="22" t="s">
        <v>133</v>
      </c>
      <c r="AT98" s="22" t="s">
        <v>128</v>
      </c>
      <c r="AU98" s="22" t="s">
        <v>82</v>
      </c>
      <c r="AY98" s="22" t="s">
        <v>126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2" t="s">
        <v>80</v>
      </c>
      <c r="BK98" s="201">
        <f>ROUND(I98*H98,2)</f>
        <v>0</v>
      </c>
      <c r="BL98" s="22" t="s">
        <v>133</v>
      </c>
      <c r="BM98" s="22" t="s">
        <v>164</v>
      </c>
    </row>
    <row r="99" spans="2:65" s="12" customFormat="1">
      <c r="B99" s="213"/>
      <c r="C99" s="214"/>
      <c r="D99" s="204" t="s">
        <v>144</v>
      </c>
      <c r="E99" s="215" t="s">
        <v>21</v>
      </c>
      <c r="F99" s="216" t="s">
        <v>165</v>
      </c>
      <c r="G99" s="214"/>
      <c r="H99" s="217">
        <v>39.5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144</v>
      </c>
      <c r="AU99" s="223" t="s">
        <v>82</v>
      </c>
      <c r="AV99" s="12" t="s">
        <v>82</v>
      </c>
      <c r="AW99" s="12" t="s">
        <v>35</v>
      </c>
      <c r="AX99" s="12" t="s">
        <v>80</v>
      </c>
      <c r="AY99" s="223" t="s">
        <v>126</v>
      </c>
    </row>
    <row r="100" spans="2:65" s="1" customFormat="1" ht="38.25" customHeight="1">
      <c r="B100" s="39"/>
      <c r="C100" s="190" t="s">
        <v>166</v>
      </c>
      <c r="D100" s="190" t="s">
        <v>128</v>
      </c>
      <c r="E100" s="191" t="s">
        <v>167</v>
      </c>
      <c r="F100" s="192" t="s">
        <v>168</v>
      </c>
      <c r="G100" s="193" t="s">
        <v>131</v>
      </c>
      <c r="H100" s="194">
        <v>39.5</v>
      </c>
      <c r="I100" s="195"/>
      <c r="J100" s="196">
        <f>ROUND(I100*H100,2)</f>
        <v>0</v>
      </c>
      <c r="K100" s="192" t="s">
        <v>132</v>
      </c>
      <c r="L100" s="59"/>
      <c r="M100" s="197" t="s">
        <v>21</v>
      </c>
      <c r="N100" s="198" t="s">
        <v>43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2" t="s">
        <v>133</v>
      </c>
      <c r="AT100" s="22" t="s">
        <v>128</v>
      </c>
      <c r="AU100" s="22" t="s">
        <v>82</v>
      </c>
      <c r="AY100" s="22" t="s">
        <v>126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80</v>
      </c>
      <c r="BK100" s="201">
        <f>ROUND(I100*H100,2)</f>
        <v>0</v>
      </c>
      <c r="BL100" s="22" t="s">
        <v>133</v>
      </c>
      <c r="BM100" s="22" t="s">
        <v>169</v>
      </c>
    </row>
    <row r="101" spans="2:65" s="1" customFormat="1" ht="38.25" customHeight="1">
      <c r="B101" s="39"/>
      <c r="C101" s="190" t="s">
        <v>170</v>
      </c>
      <c r="D101" s="190" t="s">
        <v>128</v>
      </c>
      <c r="E101" s="191" t="s">
        <v>171</v>
      </c>
      <c r="F101" s="192" t="s">
        <v>172</v>
      </c>
      <c r="G101" s="193" t="s">
        <v>142</v>
      </c>
      <c r="H101" s="194">
        <v>21.8</v>
      </c>
      <c r="I101" s="195"/>
      <c r="J101" s="196">
        <f>ROUND(I101*H101,2)</f>
        <v>0</v>
      </c>
      <c r="K101" s="192" t="s">
        <v>132</v>
      </c>
      <c r="L101" s="59"/>
      <c r="M101" s="197" t="s">
        <v>21</v>
      </c>
      <c r="N101" s="198" t="s">
        <v>43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133</v>
      </c>
      <c r="AT101" s="22" t="s">
        <v>128</v>
      </c>
      <c r="AU101" s="22" t="s">
        <v>82</v>
      </c>
      <c r="AY101" s="22" t="s">
        <v>126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80</v>
      </c>
      <c r="BK101" s="201">
        <f>ROUND(I101*H101,2)</f>
        <v>0</v>
      </c>
      <c r="BL101" s="22" t="s">
        <v>133</v>
      </c>
      <c r="BM101" s="22" t="s">
        <v>173</v>
      </c>
    </row>
    <row r="102" spans="2:65" s="12" customFormat="1">
      <c r="B102" s="213"/>
      <c r="C102" s="214"/>
      <c r="D102" s="204" t="s">
        <v>144</v>
      </c>
      <c r="E102" s="215" t="s">
        <v>21</v>
      </c>
      <c r="F102" s="216" t="s">
        <v>174</v>
      </c>
      <c r="G102" s="214"/>
      <c r="H102" s="217">
        <v>21.8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144</v>
      </c>
      <c r="AU102" s="223" t="s">
        <v>82</v>
      </c>
      <c r="AV102" s="12" t="s">
        <v>82</v>
      </c>
      <c r="AW102" s="12" t="s">
        <v>35</v>
      </c>
      <c r="AX102" s="12" t="s">
        <v>80</v>
      </c>
      <c r="AY102" s="223" t="s">
        <v>126</v>
      </c>
    </row>
    <row r="103" spans="2:65" s="1" customFormat="1" ht="51" customHeight="1">
      <c r="B103" s="39"/>
      <c r="C103" s="190" t="s">
        <v>175</v>
      </c>
      <c r="D103" s="190" t="s">
        <v>128</v>
      </c>
      <c r="E103" s="191" t="s">
        <v>176</v>
      </c>
      <c r="F103" s="192" t="s">
        <v>177</v>
      </c>
      <c r="G103" s="193" t="s">
        <v>142</v>
      </c>
      <c r="H103" s="194">
        <v>922.07500000000005</v>
      </c>
      <c r="I103" s="195"/>
      <c r="J103" s="196">
        <f>ROUND(I103*H103,2)</f>
        <v>0</v>
      </c>
      <c r="K103" s="192" t="s">
        <v>132</v>
      </c>
      <c r="L103" s="59"/>
      <c r="M103" s="197" t="s">
        <v>21</v>
      </c>
      <c r="N103" s="198" t="s">
        <v>43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133</v>
      </c>
      <c r="AT103" s="22" t="s">
        <v>128</v>
      </c>
      <c r="AU103" s="22" t="s">
        <v>82</v>
      </c>
      <c r="AY103" s="22" t="s">
        <v>126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80</v>
      </c>
      <c r="BK103" s="201">
        <f>ROUND(I103*H103,2)</f>
        <v>0</v>
      </c>
      <c r="BL103" s="22" t="s">
        <v>133</v>
      </c>
      <c r="BM103" s="22" t="s">
        <v>178</v>
      </c>
    </row>
    <row r="104" spans="2:65" s="11" customFormat="1">
      <c r="B104" s="202"/>
      <c r="C104" s="203"/>
      <c r="D104" s="204" t="s">
        <v>144</v>
      </c>
      <c r="E104" s="205" t="s">
        <v>21</v>
      </c>
      <c r="F104" s="206" t="s">
        <v>179</v>
      </c>
      <c r="G104" s="203"/>
      <c r="H104" s="205" t="s">
        <v>21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144</v>
      </c>
      <c r="AU104" s="212" t="s">
        <v>82</v>
      </c>
      <c r="AV104" s="11" t="s">
        <v>80</v>
      </c>
      <c r="AW104" s="11" t="s">
        <v>35</v>
      </c>
      <c r="AX104" s="11" t="s">
        <v>72</v>
      </c>
      <c r="AY104" s="212" t="s">
        <v>126</v>
      </c>
    </row>
    <row r="105" spans="2:65" s="12" customFormat="1">
      <c r="B105" s="213"/>
      <c r="C105" s="214"/>
      <c r="D105" s="204" t="s">
        <v>144</v>
      </c>
      <c r="E105" s="215" t="s">
        <v>21</v>
      </c>
      <c r="F105" s="216" t="s">
        <v>180</v>
      </c>
      <c r="G105" s="214"/>
      <c r="H105" s="217">
        <v>922.07500000000005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144</v>
      </c>
      <c r="AU105" s="223" t="s">
        <v>82</v>
      </c>
      <c r="AV105" s="12" t="s">
        <v>82</v>
      </c>
      <c r="AW105" s="12" t="s">
        <v>35</v>
      </c>
      <c r="AX105" s="12" t="s">
        <v>80</v>
      </c>
      <c r="AY105" s="223" t="s">
        <v>126</v>
      </c>
    </row>
    <row r="106" spans="2:65" s="1" customFormat="1" ht="51" customHeight="1">
      <c r="B106" s="39"/>
      <c r="C106" s="190" t="s">
        <v>181</v>
      </c>
      <c r="D106" s="190" t="s">
        <v>128</v>
      </c>
      <c r="E106" s="191" t="s">
        <v>182</v>
      </c>
      <c r="F106" s="192" t="s">
        <v>183</v>
      </c>
      <c r="G106" s="193" t="s">
        <v>142</v>
      </c>
      <c r="H106" s="194">
        <v>13.1</v>
      </c>
      <c r="I106" s="195"/>
      <c r="J106" s="196">
        <f>ROUND(I106*H106,2)</f>
        <v>0</v>
      </c>
      <c r="K106" s="192" t="s">
        <v>132</v>
      </c>
      <c r="L106" s="59"/>
      <c r="M106" s="197" t="s">
        <v>21</v>
      </c>
      <c r="N106" s="198" t="s">
        <v>43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AR106" s="22" t="s">
        <v>133</v>
      </c>
      <c r="AT106" s="22" t="s">
        <v>128</v>
      </c>
      <c r="AU106" s="22" t="s">
        <v>82</v>
      </c>
      <c r="AY106" s="22" t="s">
        <v>126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80</v>
      </c>
      <c r="BK106" s="201">
        <f>ROUND(I106*H106,2)</f>
        <v>0</v>
      </c>
      <c r="BL106" s="22" t="s">
        <v>133</v>
      </c>
      <c r="BM106" s="22" t="s">
        <v>184</v>
      </c>
    </row>
    <row r="107" spans="2:65" s="1" customFormat="1" ht="16.5" customHeight="1">
      <c r="B107" s="39"/>
      <c r="C107" s="224" t="s">
        <v>185</v>
      </c>
      <c r="D107" s="224" t="s">
        <v>186</v>
      </c>
      <c r="E107" s="225" t="s">
        <v>187</v>
      </c>
      <c r="F107" s="226" t="s">
        <v>188</v>
      </c>
      <c r="G107" s="227" t="s">
        <v>189</v>
      </c>
      <c r="H107" s="228">
        <v>23.58</v>
      </c>
      <c r="I107" s="229"/>
      <c r="J107" s="230">
        <f>ROUND(I107*H107,2)</f>
        <v>0</v>
      </c>
      <c r="K107" s="226" t="s">
        <v>132</v>
      </c>
      <c r="L107" s="231"/>
      <c r="M107" s="232" t="s">
        <v>21</v>
      </c>
      <c r="N107" s="233" t="s">
        <v>43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166</v>
      </c>
      <c r="AT107" s="22" t="s">
        <v>186</v>
      </c>
      <c r="AU107" s="22" t="s">
        <v>82</v>
      </c>
      <c r="AY107" s="22" t="s">
        <v>126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80</v>
      </c>
      <c r="BK107" s="201">
        <f>ROUND(I107*H107,2)</f>
        <v>0</v>
      </c>
      <c r="BL107" s="22" t="s">
        <v>133</v>
      </c>
      <c r="BM107" s="22" t="s">
        <v>190</v>
      </c>
    </row>
    <row r="108" spans="2:65" s="12" customFormat="1">
      <c r="B108" s="213"/>
      <c r="C108" s="214"/>
      <c r="D108" s="204" t="s">
        <v>144</v>
      </c>
      <c r="E108" s="214"/>
      <c r="F108" s="216" t="s">
        <v>191</v>
      </c>
      <c r="G108" s="214"/>
      <c r="H108" s="217">
        <v>23.58</v>
      </c>
      <c r="I108" s="218"/>
      <c r="J108" s="214"/>
      <c r="K108" s="214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144</v>
      </c>
      <c r="AU108" s="223" t="s">
        <v>82</v>
      </c>
      <c r="AV108" s="12" t="s">
        <v>82</v>
      </c>
      <c r="AW108" s="12" t="s">
        <v>6</v>
      </c>
      <c r="AX108" s="12" t="s">
        <v>80</v>
      </c>
      <c r="AY108" s="223" t="s">
        <v>126</v>
      </c>
    </row>
    <row r="109" spans="2:65" s="1" customFormat="1" ht="25.5" customHeight="1">
      <c r="B109" s="39"/>
      <c r="C109" s="190" t="s">
        <v>192</v>
      </c>
      <c r="D109" s="190" t="s">
        <v>128</v>
      </c>
      <c r="E109" s="191" t="s">
        <v>193</v>
      </c>
      <c r="F109" s="192" t="s">
        <v>194</v>
      </c>
      <c r="G109" s="193" t="s">
        <v>189</v>
      </c>
      <c r="H109" s="194">
        <v>1567.528</v>
      </c>
      <c r="I109" s="195"/>
      <c r="J109" s="196">
        <f>ROUND(I109*H109,2)</f>
        <v>0</v>
      </c>
      <c r="K109" s="192" t="s">
        <v>132</v>
      </c>
      <c r="L109" s="59"/>
      <c r="M109" s="197" t="s">
        <v>21</v>
      </c>
      <c r="N109" s="198" t="s">
        <v>43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133</v>
      </c>
      <c r="AT109" s="22" t="s">
        <v>128</v>
      </c>
      <c r="AU109" s="22" t="s">
        <v>82</v>
      </c>
      <c r="AY109" s="22" t="s">
        <v>126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80</v>
      </c>
      <c r="BK109" s="201">
        <f>ROUND(I109*H109,2)</f>
        <v>0</v>
      </c>
      <c r="BL109" s="22" t="s">
        <v>133</v>
      </c>
      <c r="BM109" s="22" t="s">
        <v>195</v>
      </c>
    </row>
    <row r="110" spans="2:65" s="12" customFormat="1">
      <c r="B110" s="213"/>
      <c r="C110" s="214"/>
      <c r="D110" s="204" t="s">
        <v>144</v>
      </c>
      <c r="E110" s="214"/>
      <c r="F110" s="216" t="s">
        <v>196</v>
      </c>
      <c r="G110" s="214"/>
      <c r="H110" s="217">
        <v>1567.528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144</v>
      </c>
      <c r="AU110" s="223" t="s">
        <v>82</v>
      </c>
      <c r="AV110" s="12" t="s">
        <v>82</v>
      </c>
      <c r="AW110" s="12" t="s">
        <v>6</v>
      </c>
      <c r="AX110" s="12" t="s">
        <v>80</v>
      </c>
      <c r="AY110" s="223" t="s">
        <v>126</v>
      </c>
    </row>
    <row r="111" spans="2:65" s="1" customFormat="1" ht="38.25" customHeight="1">
      <c r="B111" s="39"/>
      <c r="C111" s="190" t="s">
        <v>197</v>
      </c>
      <c r="D111" s="190" t="s">
        <v>128</v>
      </c>
      <c r="E111" s="191" t="s">
        <v>198</v>
      </c>
      <c r="F111" s="192" t="s">
        <v>199</v>
      </c>
      <c r="G111" s="193" t="s">
        <v>142</v>
      </c>
      <c r="H111" s="194">
        <v>11.725</v>
      </c>
      <c r="I111" s="195"/>
      <c r="J111" s="196">
        <f>ROUND(I111*H111,2)</f>
        <v>0</v>
      </c>
      <c r="K111" s="192" t="s">
        <v>132</v>
      </c>
      <c r="L111" s="59"/>
      <c r="M111" s="197" t="s">
        <v>21</v>
      </c>
      <c r="N111" s="198" t="s">
        <v>43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133</v>
      </c>
      <c r="AT111" s="22" t="s">
        <v>128</v>
      </c>
      <c r="AU111" s="22" t="s">
        <v>82</v>
      </c>
      <c r="AY111" s="22" t="s">
        <v>126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80</v>
      </c>
      <c r="BK111" s="201">
        <f>ROUND(I111*H111,2)</f>
        <v>0</v>
      </c>
      <c r="BL111" s="22" t="s">
        <v>133</v>
      </c>
      <c r="BM111" s="22" t="s">
        <v>200</v>
      </c>
    </row>
    <row r="112" spans="2:65" s="12" customFormat="1">
      <c r="B112" s="213"/>
      <c r="C112" s="214"/>
      <c r="D112" s="204" t="s">
        <v>144</v>
      </c>
      <c r="E112" s="215" t="s">
        <v>21</v>
      </c>
      <c r="F112" s="216" t="s">
        <v>201</v>
      </c>
      <c r="G112" s="214"/>
      <c r="H112" s="217">
        <v>11.725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144</v>
      </c>
      <c r="AU112" s="223" t="s">
        <v>82</v>
      </c>
      <c r="AV112" s="12" t="s">
        <v>82</v>
      </c>
      <c r="AW112" s="12" t="s">
        <v>35</v>
      </c>
      <c r="AX112" s="12" t="s">
        <v>80</v>
      </c>
      <c r="AY112" s="223" t="s">
        <v>126</v>
      </c>
    </row>
    <row r="113" spans="2:65" s="1" customFormat="1" ht="51" customHeight="1">
      <c r="B113" s="39"/>
      <c r="C113" s="190" t="s">
        <v>10</v>
      </c>
      <c r="D113" s="190" t="s">
        <v>128</v>
      </c>
      <c r="E113" s="191" t="s">
        <v>202</v>
      </c>
      <c r="F113" s="192" t="s">
        <v>203</v>
      </c>
      <c r="G113" s="193" t="s">
        <v>142</v>
      </c>
      <c r="H113" s="194">
        <v>8.0380000000000003</v>
      </c>
      <c r="I113" s="195"/>
      <c r="J113" s="196">
        <f>ROUND(I113*H113,2)</f>
        <v>0</v>
      </c>
      <c r="K113" s="192" t="s">
        <v>132</v>
      </c>
      <c r="L113" s="59"/>
      <c r="M113" s="197" t="s">
        <v>21</v>
      </c>
      <c r="N113" s="198" t="s">
        <v>43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133</v>
      </c>
      <c r="AT113" s="22" t="s">
        <v>128</v>
      </c>
      <c r="AU113" s="22" t="s">
        <v>82</v>
      </c>
      <c r="AY113" s="22" t="s">
        <v>126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80</v>
      </c>
      <c r="BK113" s="201">
        <f>ROUND(I113*H113,2)</f>
        <v>0</v>
      </c>
      <c r="BL113" s="22" t="s">
        <v>133</v>
      </c>
      <c r="BM113" s="22" t="s">
        <v>204</v>
      </c>
    </row>
    <row r="114" spans="2:65" s="12" customFormat="1">
      <c r="B114" s="213"/>
      <c r="C114" s="214"/>
      <c r="D114" s="204" t="s">
        <v>144</v>
      </c>
      <c r="E114" s="215" t="s">
        <v>21</v>
      </c>
      <c r="F114" s="216" t="s">
        <v>205</v>
      </c>
      <c r="G114" s="214"/>
      <c r="H114" s="217">
        <v>8.0380000000000003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144</v>
      </c>
      <c r="AU114" s="223" t="s">
        <v>82</v>
      </c>
      <c r="AV114" s="12" t="s">
        <v>82</v>
      </c>
      <c r="AW114" s="12" t="s">
        <v>35</v>
      </c>
      <c r="AX114" s="12" t="s">
        <v>80</v>
      </c>
      <c r="AY114" s="223" t="s">
        <v>126</v>
      </c>
    </row>
    <row r="115" spans="2:65" s="1" customFormat="1" ht="16.5" customHeight="1">
      <c r="B115" s="39"/>
      <c r="C115" s="224" t="s">
        <v>206</v>
      </c>
      <c r="D115" s="224" t="s">
        <v>186</v>
      </c>
      <c r="E115" s="225" t="s">
        <v>207</v>
      </c>
      <c r="F115" s="226" t="s">
        <v>208</v>
      </c>
      <c r="G115" s="227" t="s">
        <v>189</v>
      </c>
      <c r="H115" s="228">
        <v>14.468</v>
      </c>
      <c r="I115" s="229"/>
      <c r="J115" s="230">
        <f>ROUND(I115*H115,2)</f>
        <v>0</v>
      </c>
      <c r="K115" s="226" t="s">
        <v>132</v>
      </c>
      <c r="L115" s="231"/>
      <c r="M115" s="232" t="s">
        <v>21</v>
      </c>
      <c r="N115" s="233" t="s">
        <v>43</v>
      </c>
      <c r="O115" s="40"/>
      <c r="P115" s="199">
        <f>O115*H115</f>
        <v>0</v>
      </c>
      <c r="Q115" s="199">
        <v>1</v>
      </c>
      <c r="R115" s="199">
        <f>Q115*H115</f>
        <v>14.468</v>
      </c>
      <c r="S115" s="199">
        <v>0</v>
      </c>
      <c r="T115" s="200">
        <f>S115*H115</f>
        <v>0</v>
      </c>
      <c r="AR115" s="22" t="s">
        <v>166</v>
      </c>
      <c r="AT115" s="22" t="s">
        <v>186</v>
      </c>
      <c r="AU115" s="22" t="s">
        <v>82</v>
      </c>
      <c r="AY115" s="22" t="s">
        <v>126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2" t="s">
        <v>80</v>
      </c>
      <c r="BK115" s="201">
        <f>ROUND(I115*H115,2)</f>
        <v>0</v>
      </c>
      <c r="BL115" s="22" t="s">
        <v>133</v>
      </c>
      <c r="BM115" s="22" t="s">
        <v>209</v>
      </c>
    </row>
    <row r="116" spans="2:65" s="12" customFormat="1">
      <c r="B116" s="213"/>
      <c r="C116" s="214"/>
      <c r="D116" s="204" t="s">
        <v>144</v>
      </c>
      <c r="E116" s="214"/>
      <c r="F116" s="216" t="s">
        <v>210</v>
      </c>
      <c r="G116" s="214"/>
      <c r="H116" s="217">
        <v>14.468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144</v>
      </c>
      <c r="AU116" s="223" t="s">
        <v>82</v>
      </c>
      <c r="AV116" s="12" t="s">
        <v>82</v>
      </c>
      <c r="AW116" s="12" t="s">
        <v>6</v>
      </c>
      <c r="AX116" s="12" t="s">
        <v>80</v>
      </c>
      <c r="AY116" s="223" t="s">
        <v>126</v>
      </c>
    </row>
    <row r="117" spans="2:65" s="1" customFormat="1" ht="25.5" customHeight="1">
      <c r="B117" s="39"/>
      <c r="C117" s="190" t="s">
        <v>211</v>
      </c>
      <c r="D117" s="190" t="s">
        <v>128</v>
      </c>
      <c r="E117" s="191" t="s">
        <v>212</v>
      </c>
      <c r="F117" s="192" t="s">
        <v>213</v>
      </c>
      <c r="G117" s="193" t="s">
        <v>131</v>
      </c>
      <c r="H117" s="194">
        <v>228.6</v>
      </c>
      <c r="I117" s="195"/>
      <c r="J117" s="196">
        <f>ROUND(I117*H117,2)</f>
        <v>0</v>
      </c>
      <c r="K117" s="192" t="s">
        <v>132</v>
      </c>
      <c r="L117" s="59"/>
      <c r="M117" s="197" t="s">
        <v>21</v>
      </c>
      <c r="N117" s="198" t="s">
        <v>43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2" t="s">
        <v>133</v>
      </c>
      <c r="AT117" s="22" t="s">
        <v>128</v>
      </c>
      <c r="AU117" s="22" t="s">
        <v>82</v>
      </c>
      <c r="AY117" s="22" t="s">
        <v>126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2" t="s">
        <v>80</v>
      </c>
      <c r="BK117" s="201">
        <f>ROUND(I117*H117,2)</f>
        <v>0</v>
      </c>
      <c r="BL117" s="22" t="s">
        <v>133</v>
      </c>
      <c r="BM117" s="22" t="s">
        <v>214</v>
      </c>
    </row>
    <row r="118" spans="2:65" s="12" customFormat="1">
      <c r="B118" s="213"/>
      <c r="C118" s="214"/>
      <c r="D118" s="204" t="s">
        <v>144</v>
      </c>
      <c r="E118" s="215" t="s">
        <v>21</v>
      </c>
      <c r="F118" s="216" t="s">
        <v>215</v>
      </c>
      <c r="G118" s="214"/>
      <c r="H118" s="217">
        <v>228.6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144</v>
      </c>
      <c r="AU118" s="223" t="s">
        <v>82</v>
      </c>
      <c r="AV118" s="12" t="s">
        <v>82</v>
      </c>
      <c r="AW118" s="12" t="s">
        <v>35</v>
      </c>
      <c r="AX118" s="12" t="s">
        <v>80</v>
      </c>
      <c r="AY118" s="223" t="s">
        <v>126</v>
      </c>
    </row>
    <row r="119" spans="2:65" s="1" customFormat="1" ht="16.5" customHeight="1">
      <c r="B119" s="39"/>
      <c r="C119" s="224" t="s">
        <v>216</v>
      </c>
      <c r="D119" s="224" t="s">
        <v>186</v>
      </c>
      <c r="E119" s="225" t="s">
        <v>217</v>
      </c>
      <c r="F119" s="226" t="s">
        <v>218</v>
      </c>
      <c r="G119" s="227" t="s">
        <v>142</v>
      </c>
      <c r="H119" s="228">
        <v>30.21</v>
      </c>
      <c r="I119" s="229"/>
      <c r="J119" s="230">
        <f>ROUND(I119*H119,2)</f>
        <v>0</v>
      </c>
      <c r="K119" s="226" t="s">
        <v>132</v>
      </c>
      <c r="L119" s="231"/>
      <c r="M119" s="232" t="s">
        <v>21</v>
      </c>
      <c r="N119" s="233" t="s">
        <v>43</v>
      </c>
      <c r="O119" s="40"/>
      <c r="P119" s="199">
        <f>O119*H119</f>
        <v>0</v>
      </c>
      <c r="Q119" s="199">
        <v>0.21</v>
      </c>
      <c r="R119" s="199">
        <f>Q119*H119</f>
        <v>6.3441000000000001</v>
      </c>
      <c r="S119" s="199">
        <v>0</v>
      </c>
      <c r="T119" s="200">
        <f>S119*H119</f>
        <v>0</v>
      </c>
      <c r="AR119" s="22" t="s">
        <v>166</v>
      </c>
      <c r="AT119" s="22" t="s">
        <v>186</v>
      </c>
      <c r="AU119" s="22" t="s">
        <v>82</v>
      </c>
      <c r="AY119" s="22" t="s">
        <v>126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80</v>
      </c>
      <c r="BK119" s="201">
        <f>ROUND(I119*H119,2)</f>
        <v>0</v>
      </c>
      <c r="BL119" s="22" t="s">
        <v>133</v>
      </c>
      <c r="BM119" s="22" t="s">
        <v>219</v>
      </c>
    </row>
    <row r="120" spans="2:65" s="11" customFormat="1">
      <c r="B120" s="202"/>
      <c r="C120" s="203"/>
      <c r="D120" s="204" t="s">
        <v>144</v>
      </c>
      <c r="E120" s="205" t="s">
        <v>21</v>
      </c>
      <c r="F120" s="206" t="s">
        <v>220</v>
      </c>
      <c r="G120" s="203"/>
      <c r="H120" s="205" t="s">
        <v>21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144</v>
      </c>
      <c r="AU120" s="212" t="s">
        <v>82</v>
      </c>
      <c r="AV120" s="11" t="s">
        <v>80</v>
      </c>
      <c r="AW120" s="11" t="s">
        <v>35</v>
      </c>
      <c r="AX120" s="11" t="s">
        <v>72</v>
      </c>
      <c r="AY120" s="212" t="s">
        <v>126</v>
      </c>
    </row>
    <row r="121" spans="2:65" s="12" customFormat="1">
      <c r="B121" s="213"/>
      <c r="C121" s="214"/>
      <c r="D121" s="204" t="s">
        <v>144</v>
      </c>
      <c r="E121" s="215" t="s">
        <v>21</v>
      </c>
      <c r="F121" s="216" t="s">
        <v>221</v>
      </c>
      <c r="G121" s="214"/>
      <c r="H121" s="217">
        <v>30.21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144</v>
      </c>
      <c r="AU121" s="223" t="s">
        <v>82</v>
      </c>
      <c r="AV121" s="12" t="s">
        <v>82</v>
      </c>
      <c r="AW121" s="12" t="s">
        <v>35</v>
      </c>
      <c r="AX121" s="12" t="s">
        <v>80</v>
      </c>
      <c r="AY121" s="223" t="s">
        <v>126</v>
      </c>
    </row>
    <row r="122" spans="2:65" s="1" customFormat="1" ht="25.5" customHeight="1">
      <c r="B122" s="39"/>
      <c r="C122" s="190" t="s">
        <v>222</v>
      </c>
      <c r="D122" s="190" t="s">
        <v>128</v>
      </c>
      <c r="E122" s="191" t="s">
        <v>223</v>
      </c>
      <c r="F122" s="192" t="s">
        <v>224</v>
      </c>
      <c r="G122" s="193" t="s">
        <v>131</v>
      </c>
      <c r="H122" s="194">
        <v>228.6</v>
      </c>
      <c r="I122" s="195"/>
      <c r="J122" s="196">
        <f>ROUND(I122*H122,2)</f>
        <v>0</v>
      </c>
      <c r="K122" s="192" t="s">
        <v>132</v>
      </c>
      <c r="L122" s="59"/>
      <c r="M122" s="197" t="s">
        <v>21</v>
      </c>
      <c r="N122" s="198" t="s">
        <v>43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2" t="s">
        <v>133</v>
      </c>
      <c r="AT122" s="22" t="s">
        <v>128</v>
      </c>
      <c r="AU122" s="22" t="s">
        <v>82</v>
      </c>
      <c r="AY122" s="22" t="s">
        <v>126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80</v>
      </c>
      <c r="BK122" s="201">
        <f>ROUND(I122*H122,2)</f>
        <v>0</v>
      </c>
      <c r="BL122" s="22" t="s">
        <v>133</v>
      </c>
      <c r="BM122" s="22" t="s">
        <v>225</v>
      </c>
    </row>
    <row r="123" spans="2:65" s="1" customFormat="1" ht="16.5" customHeight="1">
      <c r="B123" s="39"/>
      <c r="C123" s="224" t="s">
        <v>226</v>
      </c>
      <c r="D123" s="224" t="s">
        <v>186</v>
      </c>
      <c r="E123" s="225" t="s">
        <v>227</v>
      </c>
      <c r="F123" s="226" t="s">
        <v>228</v>
      </c>
      <c r="G123" s="227" t="s">
        <v>229</v>
      </c>
      <c r="H123" s="228">
        <v>7.2009999999999996</v>
      </c>
      <c r="I123" s="229"/>
      <c r="J123" s="230">
        <f>ROUND(I123*H123,2)</f>
        <v>0</v>
      </c>
      <c r="K123" s="226" t="s">
        <v>132</v>
      </c>
      <c r="L123" s="231"/>
      <c r="M123" s="232" t="s">
        <v>21</v>
      </c>
      <c r="N123" s="233" t="s">
        <v>43</v>
      </c>
      <c r="O123" s="40"/>
      <c r="P123" s="199">
        <f>O123*H123</f>
        <v>0</v>
      </c>
      <c r="Q123" s="199">
        <v>1E-3</v>
      </c>
      <c r="R123" s="199">
        <f>Q123*H123</f>
        <v>7.2009999999999999E-3</v>
      </c>
      <c r="S123" s="199">
        <v>0</v>
      </c>
      <c r="T123" s="200">
        <f>S123*H123</f>
        <v>0</v>
      </c>
      <c r="AR123" s="22" t="s">
        <v>166</v>
      </c>
      <c r="AT123" s="22" t="s">
        <v>186</v>
      </c>
      <c r="AU123" s="22" t="s">
        <v>82</v>
      </c>
      <c r="AY123" s="22" t="s">
        <v>126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80</v>
      </c>
      <c r="BK123" s="201">
        <f>ROUND(I123*H123,2)</f>
        <v>0</v>
      </c>
      <c r="BL123" s="22" t="s">
        <v>133</v>
      </c>
      <c r="BM123" s="22" t="s">
        <v>230</v>
      </c>
    </row>
    <row r="124" spans="2:65" s="12" customFormat="1">
      <c r="B124" s="213"/>
      <c r="C124" s="214"/>
      <c r="D124" s="204" t="s">
        <v>144</v>
      </c>
      <c r="E124" s="214"/>
      <c r="F124" s="216" t="s">
        <v>231</v>
      </c>
      <c r="G124" s="214"/>
      <c r="H124" s="217">
        <v>7.2009999999999996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144</v>
      </c>
      <c r="AU124" s="223" t="s">
        <v>82</v>
      </c>
      <c r="AV124" s="12" t="s">
        <v>82</v>
      </c>
      <c r="AW124" s="12" t="s">
        <v>6</v>
      </c>
      <c r="AX124" s="12" t="s">
        <v>80</v>
      </c>
      <c r="AY124" s="223" t="s">
        <v>126</v>
      </c>
    </row>
    <row r="125" spans="2:65" s="1" customFormat="1" ht="25.5" customHeight="1">
      <c r="B125" s="39"/>
      <c r="C125" s="190" t="s">
        <v>9</v>
      </c>
      <c r="D125" s="190" t="s">
        <v>128</v>
      </c>
      <c r="E125" s="191" t="s">
        <v>232</v>
      </c>
      <c r="F125" s="192" t="s">
        <v>233</v>
      </c>
      <c r="G125" s="193" t="s">
        <v>131</v>
      </c>
      <c r="H125" s="194">
        <v>73.5</v>
      </c>
      <c r="I125" s="195"/>
      <c r="J125" s="196">
        <f>ROUND(I125*H125,2)</f>
        <v>0</v>
      </c>
      <c r="K125" s="192" t="s">
        <v>132</v>
      </c>
      <c r="L125" s="59"/>
      <c r="M125" s="197" t="s">
        <v>21</v>
      </c>
      <c r="N125" s="198" t="s">
        <v>43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133</v>
      </c>
      <c r="AT125" s="22" t="s">
        <v>128</v>
      </c>
      <c r="AU125" s="22" t="s">
        <v>82</v>
      </c>
      <c r="AY125" s="22" t="s">
        <v>126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80</v>
      </c>
      <c r="BK125" s="201">
        <f>ROUND(I125*H125,2)</f>
        <v>0</v>
      </c>
      <c r="BL125" s="22" t="s">
        <v>133</v>
      </c>
      <c r="BM125" s="22" t="s">
        <v>234</v>
      </c>
    </row>
    <row r="126" spans="2:65" s="1" customFormat="1" ht="16.5" customHeight="1">
      <c r="B126" s="39"/>
      <c r="C126" s="224" t="s">
        <v>235</v>
      </c>
      <c r="D126" s="224" t="s">
        <v>186</v>
      </c>
      <c r="E126" s="225" t="s">
        <v>227</v>
      </c>
      <c r="F126" s="226" t="s">
        <v>228</v>
      </c>
      <c r="G126" s="227" t="s">
        <v>229</v>
      </c>
      <c r="H126" s="228">
        <v>2.3149999999999999</v>
      </c>
      <c r="I126" s="229"/>
      <c r="J126" s="230">
        <f>ROUND(I126*H126,2)</f>
        <v>0</v>
      </c>
      <c r="K126" s="226" t="s">
        <v>132</v>
      </c>
      <c r="L126" s="231"/>
      <c r="M126" s="232" t="s">
        <v>21</v>
      </c>
      <c r="N126" s="233" t="s">
        <v>43</v>
      </c>
      <c r="O126" s="40"/>
      <c r="P126" s="199">
        <f>O126*H126</f>
        <v>0</v>
      </c>
      <c r="Q126" s="199">
        <v>1E-3</v>
      </c>
      <c r="R126" s="199">
        <f>Q126*H126</f>
        <v>2.3149999999999998E-3</v>
      </c>
      <c r="S126" s="199">
        <v>0</v>
      </c>
      <c r="T126" s="200">
        <f>S126*H126</f>
        <v>0</v>
      </c>
      <c r="AR126" s="22" t="s">
        <v>166</v>
      </c>
      <c r="AT126" s="22" t="s">
        <v>186</v>
      </c>
      <c r="AU126" s="22" t="s">
        <v>82</v>
      </c>
      <c r="AY126" s="22" t="s">
        <v>126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2" t="s">
        <v>80</v>
      </c>
      <c r="BK126" s="201">
        <f>ROUND(I126*H126,2)</f>
        <v>0</v>
      </c>
      <c r="BL126" s="22" t="s">
        <v>133</v>
      </c>
      <c r="BM126" s="22" t="s">
        <v>236</v>
      </c>
    </row>
    <row r="127" spans="2:65" s="12" customFormat="1">
      <c r="B127" s="213"/>
      <c r="C127" s="214"/>
      <c r="D127" s="204" t="s">
        <v>144</v>
      </c>
      <c r="E127" s="214"/>
      <c r="F127" s="216" t="s">
        <v>237</v>
      </c>
      <c r="G127" s="214"/>
      <c r="H127" s="217">
        <v>2.3149999999999999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144</v>
      </c>
      <c r="AU127" s="223" t="s">
        <v>82</v>
      </c>
      <c r="AV127" s="12" t="s">
        <v>82</v>
      </c>
      <c r="AW127" s="12" t="s">
        <v>6</v>
      </c>
      <c r="AX127" s="12" t="s">
        <v>80</v>
      </c>
      <c r="AY127" s="223" t="s">
        <v>126</v>
      </c>
    </row>
    <row r="128" spans="2:65" s="1" customFormat="1" ht="25.5" customHeight="1">
      <c r="B128" s="39"/>
      <c r="C128" s="190" t="s">
        <v>238</v>
      </c>
      <c r="D128" s="190" t="s">
        <v>128</v>
      </c>
      <c r="E128" s="191" t="s">
        <v>239</v>
      </c>
      <c r="F128" s="192" t="s">
        <v>240</v>
      </c>
      <c r="G128" s="193" t="s">
        <v>131</v>
      </c>
      <c r="H128" s="194">
        <v>1789</v>
      </c>
      <c r="I128" s="195"/>
      <c r="J128" s="196">
        <f>ROUND(I128*H128,2)</f>
        <v>0</v>
      </c>
      <c r="K128" s="192" t="s">
        <v>132</v>
      </c>
      <c r="L128" s="59"/>
      <c r="M128" s="197" t="s">
        <v>21</v>
      </c>
      <c r="N128" s="198" t="s">
        <v>43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2" t="s">
        <v>133</v>
      </c>
      <c r="AT128" s="22" t="s">
        <v>128</v>
      </c>
      <c r="AU128" s="22" t="s">
        <v>82</v>
      </c>
      <c r="AY128" s="22" t="s">
        <v>126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80</v>
      </c>
      <c r="BK128" s="201">
        <f>ROUND(I128*H128,2)</f>
        <v>0</v>
      </c>
      <c r="BL128" s="22" t="s">
        <v>133</v>
      </c>
      <c r="BM128" s="22" t="s">
        <v>241</v>
      </c>
    </row>
    <row r="129" spans="2:65" s="1" customFormat="1" ht="25.5" customHeight="1">
      <c r="B129" s="39"/>
      <c r="C129" s="190" t="s">
        <v>242</v>
      </c>
      <c r="D129" s="190" t="s">
        <v>128</v>
      </c>
      <c r="E129" s="191" t="s">
        <v>243</v>
      </c>
      <c r="F129" s="192" t="s">
        <v>244</v>
      </c>
      <c r="G129" s="193" t="s">
        <v>131</v>
      </c>
      <c r="H129" s="194">
        <v>30.7</v>
      </c>
      <c r="I129" s="195"/>
      <c r="J129" s="196">
        <f>ROUND(I129*H129,2)</f>
        <v>0</v>
      </c>
      <c r="K129" s="192" t="s">
        <v>132</v>
      </c>
      <c r="L129" s="59"/>
      <c r="M129" s="197" t="s">
        <v>21</v>
      </c>
      <c r="N129" s="198" t="s">
        <v>43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2" t="s">
        <v>133</v>
      </c>
      <c r="AT129" s="22" t="s">
        <v>128</v>
      </c>
      <c r="AU129" s="22" t="s">
        <v>82</v>
      </c>
      <c r="AY129" s="22" t="s">
        <v>126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80</v>
      </c>
      <c r="BK129" s="201">
        <f>ROUND(I129*H129,2)</f>
        <v>0</v>
      </c>
      <c r="BL129" s="22" t="s">
        <v>133</v>
      </c>
      <c r="BM129" s="22" t="s">
        <v>245</v>
      </c>
    </row>
    <row r="130" spans="2:65" s="1" customFormat="1" ht="25.5" customHeight="1">
      <c r="B130" s="39"/>
      <c r="C130" s="190" t="s">
        <v>246</v>
      </c>
      <c r="D130" s="190" t="s">
        <v>128</v>
      </c>
      <c r="E130" s="191" t="s">
        <v>247</v>
      </c>
      <c r="F130" s="192" t="s">
        <v>248</v>
      </c>
      <c r="G130" s="193" t="s">
        <v>131</v>
      </c>
      <c r="H130" s="194">
        <v>42.8</v>
      </c>
      <c r="I130" s="195"/>
      <c r="J130" s="196">
        <f>ROUND(I130*H130,2)</f>
        <v>0</v>
      </c>
      <c r="K130" s="192" t="s">
        <v>132</v>
      </c>
      <c r="L130" s="59"/>
      <c r="M130" s="197" t="s">
        <v>21</v>
      </c>
      <c r="N130" s="198" t="s">
        <v>43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2" t="s">
        <v>133</v>
      </c>
      <c r="AT130" s="22" t="s">
        <v>128</v>
      </c>
      <c r="AU130" s="22" t="s">
        <v>82</v>
      </c>
      <c r="AY130" s="22" t="s">
        <v>126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80</v>
      </c>
      <c r="BK130" s="201">
        <f>ROUND(I130*H130,2)</f>
        <v>0</v>
      </c>
      <c r="BL130" s="22" t="s">
        <v>133</v>
      </c>
      <c r="BM130" s="22" t="s">
        <v>249</v>
      </c>
    </row>
    <row r="131" spans="2:65" s="1" customFormat="1" ht="25.5" customHeight="1">
      <c r="B131" s="39"/>
      <c r="C131" s="190" t="s">
        <v>250</v>
      </c>
      <c r="D131" s="190" t="s">
        <v>128</v>
      </c>
      <c r="E131" s="191" t="s">
        <v>251</v>
      </c>
      <c r="F131" s="192" t="s">
        <v>252</v>
      </c>
      <c r="G131" s="193" t="s">
        <v>131</v>
      </c>
      <c r="H131" s="194">
        <v>73.5</v>
      </c>
      <c r="I131" s="195"/>
      <c r="J131" s="196">
        <f>ROUND(I131*H131,2)</f>
        <v>0</v>
      </c>
      <c r="K131" s="192" t="s">
        <v>132</v>
      </c>
      <c r="L131" s="59"/>
      <c r="M131" s="197" t="s">
        <v>21</v>
      </c>
      <c r="N131" s="198" t="s">
        <v>43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133</v>
      </c>
      <c r="AT131" s="22" t="s">
        <v>128</v>
      </c>
      <c r="AU131" s="22" t="s">
        <v>82</v>
      </c>
      <c r="AY131" s="22" t="s">
        <v>126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80</v>
      </c>
      <c r="BK131" s="201">
        <f>ROUND(I131*H131,2)</f>
        <v>0</v>
      </c>
      <c r="BL131" s="22" t="s">
        <v>133</v>
      </c>
      <c r="BM131" s="22" t="s">
        <v>253</v>
      </c>
    </row>
    <row r="132" spans="2:65" s="12" customFormat="1">
      <c r="B132" s="213"/>
      <c r="C132" s="214"/>
      <c r="D132" s="204" t="s">
        <v>144</v>
      </c>
      <c r="E132" s="215" t="s">
        <v>21</v>
      </c>
      <c r="F132" s="216" t="s">
        <v>254</v>
      </c>
      <c r="G132" s="214"/>
      <c r="H132" s="217">
        <v>73.5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144</v>
      </c>
      <c r="AU132" s="223" t="s">
        <v>82</v>
      </c>
      <c r="AV132" s="12" t="s">
        <v>82</v>
      </c>
      <c r="AW132" s="12" t="s">
        <v>35</v>
      </c>
      <c r="AX132" s="12" t="s">
        <v>80</v>
      </c>
      <c r="AY132" s="223" t="s">
        <v>126</v>
      </c>
    </row>
    <row r="133" spans="2:65" s="10" customFormat="1" ht="29.85" customHeight="1">
      <c r="B133" s="174"/>
      <c r="C133" s="175"/>
      <c r="D133" s="176" t="s">
        <v>71</v>
      </c>
      <c r="E133" s="188" t="s">
        <v>133</v>
      </c>
      <c r="F133" s="188" t="s">
        <v>255</v>
      </c>
      <c r="G133" s="175"/>
      <c r="H133" s="175"/>
      <c r="I133" s="178"/>
      <c r="J133" s="189">
        <f>BK133</f>
        <v>0</v>
      </c>
      <c r="K133" s="175"/>
      <c r="L133" s="180"/>
      <c r="M133" s="181"/>
      <c r="N133" s="182"/>
      <c r="O133" s="182"/>
      <c r="P133" s="183">
        <f>SUM(P134:P135)</f>
        <v>0</v>
      </c>
      <c r="Q133" s="182"/>
      <c r="R133" s="183">
        <f>SUM(R134:R135)</f>
        <v>0</v>
      </c>
      <c r="S133" s="182"/>
      <c r="T133" s="184">
        <f>SUM(T134:T135)</f>
        <v>0</v>
      </c>
      <c r="AR133" s="185" t="s">
        <v>80</v>
      </c>
      <c r="AT133" s="186" t="s">
        <v>71</v>
      </c>
      <c r="AU133" s="186" t="s">
        <v>80</v>
      </c>
      <c r="AY133" s="185" t="s">
        <v>126</v>
      </c>
      <c r="BK133" s="187">
        <f>SUM(BK134:BK135)</f>
        <v>0</v>
      </c>
    </row>
    <row r="134" spans="2:65" s="1" customFormat="1" ht="25.5" customHeight="1">
      <c r="B134" s="39"/>
      <c r="C134" s="190" t="s">
        <v>256</v>
      </c>
      <c r="D134" s="190" t="s">
        <v>128</v>
      </c>
      <c r="E134" s="191" t="s">
        <v>257</v>
      </c>
      <c r="F134" s="192" t="s">
        <v>258</v>
      </c>
      <c r="G134" s="193" t="s">
        <v>142</v>
      </c>
      <c r="H134" s="194">
        <v>1.7050000000000001</v>
      </c>
      <c r="I134" s="195"/>
      <c r="J134" s="196">
        <f>ROUND(I134*H134,2)</f>
        <v>0</v>
      </c>
      <c r="K134" s="192" t="s">
        <v>132</v>
      </c>
      <c r="L134" s="59"/>
      <c r="M134" s="197" t="s">
        <v>21</v>
      </c>
      <c r="N134" s="198" t="s">
        <v>43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133</v>
      </c>
      <c r="AT134" s="22" t="s">
        <v>128</v>
      </c>
      <c r="AU134" s="22" t="s">
        <v>82</v>
      </c>
      <c r="AY134" s="22" t="s">
        <v>126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80</v>
      </c>
      <c r="BK134" s="201">
        <f>ROUND(I134*H134,2)</f>
        <v>0</v>
      </c>
      <c r="BL134" s="22" t="s">
        <v>133</v>
      </c>
      <c r="BM134" s="22" t="s">
        <v>259</v>
      </c>
    </row>
    <row r="135" spans="2:65" s="12" customFormat="1">
      <c r="B135" s="213"/>
      <c r="C135" s="214"/>
      <c r="D135" s="204" t="s">
        <v>144</v>
      </c>
      <c r="E135" s="215" t="s">
        <v>21</v>
      </c>
      <c r="F135" s="216" t="s">
        <v>260</v>
      </c>
      <c r="G135" s="214"/>
      <c r="H135" s="217">
        <v>1.7050000000000001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144</v>
      </c>
      <c r="AU135" s="223" t="s">
        <v>82</v>
      </c>
      <c r="AV135" s="12" t="s">
        <v>82</v>
      </c>
      <c r="AW135" s="12" t="s">
        <v>35</v>
      </c>
      <c r="AX135" s="12" t="s">
        <v>80</v>
      </c>
      <c r="AY135" s="223" t="s">
        <v>126</v>
      </c>
    </row>
    <row r="136" spans="2:65" s="10" customFormat="1" ht="29.85" customHeight="1">
      <c r="B136" s="174"/>
      <c r="C136" s="175"/>
      <c r="D136" s="176" t="s">
        <v>71</v>
      </c>
      <c r="E136" s="188" t="s">
        <v>151</v>
      </c>
      <c r="F136" s="188" t="s">
        <v>261</v>
      </c>
      <c r="G136" s="175"/>
      <c r="H136" s="175"/>
      <c r="I136" s="178"/>
      <c r="J136" s="189">
        <f>BK136</f>
        <v>0</v>
      </c>
      <c r="K136" s="175"/>
      <c r="L136" s="180"/>
      <c r="M136" s="181"/>
      <c r="N136" s="182"/>
      <c r="O136" s="182"/>
      <c r="P136" s="183">
        <f>SUM(P137:P156)</f>
        <v>0</v>
      </c>
      <c r="Q136" s="182"/>
      <c r="R136" s="183">
        <f>SUM(R137:R156)</f>
        <v>29.531210000000002</v>
      </c>
      <c r="S136" s="182"/>
      <c r="T136" s="184">
        <f>SUM(T137:T156)</f>
        <v>0</v>
      </c>
      <c r="AR136" s="185" t="s">
        <v>80</v>
      </c>
      <c r="AT136" s="186" t="s">
        <v>71</v>
      </c>
      <c r="AU136" s="186" t="s">
        <v>80</v>
      </c>
      <c r="AY136" s="185" t="s">
        <v>126</v>
      </c>
      <c r="BK136" s="187">
        <f>SUM(BK137:BK156)</f>
        <v>0</v>
      </c>
    </row>
    <row r="137" spans="2:65" s="1" customFormat="1" ht="25.5" customHeight="1">
      <c r="B137" s="39"/>
      <c r="C137" s="190" t="s">
        <v>262</v>
      </c>
      <c r="D137" s="190" t="s">
        <v>128</v>
      </c>
      <c r="E137" s="191" t="s">
        <v>263</v>
      </c>
      <c r="F137" s="192" t="s">
        <v>264</v>
      </c>
      <c r="G137" s="193" t="s">
        <v>131</v>
      </c>
      <c r="H137" s="194">
        <v>2593.5</v>
      </c>
      <c r="I137" s="195"/>
      <c r="J137" s="196">
        <f>ROUND(I137*H137,2)</f>
        <v>0</v>
      </c>
      <c r="K137" s="192" t="s">
        <v>132</v>
      </c>
      <c r="L137" s="59"/>
      <c r="M137" s="197" t="s">
        <v>21</v>
      </c>
      <c r="N137" s="198" t="s">
        <v>43</v>
      </c>
      <c r="O137" s="40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2" t="s">
        <v>133</v>
      </c>
      <c r="AT137" s="22" t="s">
        <v>128</v>
      </c>
      <c r="AU137" s="22" t="s">
        <v>82</v>
      </c>
      <c r="AY137" s="22" t="s">
        <v>126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80</v>
      </c>
      <c r="BK137" s="201">
        <f>ROUND(I137*H137,2)</f>
        <v>0</v>
      </c>
      <c r="BL137" s="22" t="s">
        <v>133</v>
      </c>
      <c r="BM137" s="22" t="s">
        <v>265</v>
      </c>
    </row>
    <row r="138" spans="2:65" s="12" customFormat="1">
      <c r="B138" s="213"/>
      <c r="C138" s="214"/>
      <c r="D138" s="204" t="s">
        <v>144</v>
      </c>
      <c r="E138" s="215" t="s">
        <v>21</v>
      </c>
      <c r="F138" s="216" t="s">
        <v>266</v>
      </c>
      <c r="G138" s="214"/>
      <c r="H138" s="217">
        <v>2458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144</v>
      </c>
      <c r="AU138" s="223" t="s">
        <v>82</v>
      </c>
      <c r="AV138" s="12" t="s">
        <v>82</v>
      </c>
      <c r="AW138" s="12" t="s">
        <v>35</v>
      </c>
      <c r="AX138" s="12" t="s">
        <v>72</v>
      </c>
      <c r="AY138" s="223" t="s">
        <v>126</v>
      </c>
    </row>
    <row r="139" spans="2:65" s="12" customFormat="1">
      <c r="B139" s="213"/>
      <c r="C139" s="214"/>
      <c r="D139" s="204" t="s">
        <v>144</v>
      </c>
      <c r="E139" s="215" t="s">
        <v>21</v>
      </c>
      <c r="F139" s="216" t="s">
        <v>267</v>
      </c>
      <c r="G139" s="214"/>
      <c r="H139" s="217">
        <v>135.5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144</v>
      </c>
      <c r="AU139" s="223" t="s">
        <v>82</v>
      </c>
      <c r="AV139" s="12" t="s">
        <v>82</v>
      </c>
      <c r="AW139" s="12" t="s">
        <v>35</v>
      </c>
      <c r="AX139" s="12" t="s">
        <v>72</v>
      </c>
      <c r="AY139" s="223" t="s">
        <v>126</v>
      </c>
    </row>
    <row r="140" spans="2:65" s="13" customFormat="1">
      <c r="B140" s="234"/>
      <c r="C140" s="235"/>
      <c r="D140" s="204" t="s">
        <v>144</v>
      </c>
      <c r="E140" s="236" t="s">
        <v>21</v>
      </c>
      <c r="F140" s="237" t="s">
        <v>268</v>
      </c>
      <c r="G140" s="235"/>
      <c r="H140" s="238">
        <v>2593.5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144</v>
      </c>
      <c r="AU140" s="244" t="s">
        <v>82</v>
      </c>
      <c r="AV140" s="13" t="s">
        <v>133</v>
      </c>
      <c r="AW140" s="13" t="s">
        <v>35</v>
      </c>
      <c r="AX140" s="13" t="s">
        <v>80</v>
      </c>
      <c r="AY140" s="244" t="s">
        <v>126</v>
      </c>
    </row>
    <row r="141" spans="2:65" s="1" customFormat="1" ht="25.5" customHeight="1">
      <c r="B141" s="39"/>
      <c r="C141" s="190" t="s">
        <v>269</v>
      </c>
      <c r="D141" s="190" t="s">
        <v>128</v>
      </c>
      <c r="E141" s="191" t="s">
        <v>270</v>
      </c>
      <c r="F141" s="192" t="s">
        <v>271</v>
      </c>
      <c r="G141" s="193" t="s">
        <v>131</v>
      </c>
      <c r="H141" s="194">
        <v>1264</v>
      </c>
      <c r="I141" s="195"/>
      <c r="J141" s="196">
        <f>ROUND(I141*H141,2)</f>
        <v>0</v>
      </c>
      <c r="K141" s="192" t="s">
        <v>132</v>
      </c>
      <c r="L141" s="59"/>
      <c r="M141" s="197" t="s">
        <v>21</v>
      </c>
      <c r="N141" s="198" t="s">
        <v>43</v>
      </c>
      <c r="O141" s="40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22" t="s">
        <v>133</v>
      </c>
      <c r="AT141" s="22" t="s">
        <v>128</v>
      </c>
      <c r="AU141" s="22" t="s">
        <v>82</v>
      </c>
      <c r="AY141" s="22" t="s">
        <v>126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80</v>
      </c>
      <c r="BK141" s="201">
        <f>ROUND(I141*H141,2)</f>
        <v>0</v>
      </c>
      <c r="BL141" s="22" t="s">
        <v>133</v>
      </c>
      <c r="BM141" s="22" t="s">
        <v>272</v>
      </c>
    </row>
    <row r="142" spans="2:65" s="12" customFormat="1">
      <c r="B142" s="213"/>
      <c r="C142" s="214"/>
      <c r="D142" s="204" t="s">
        <v>144</v>
      </c>
      <c r="E142" s="215" t="s">
        <v>21</v>
      </c>
      <c r="F142" s="216" t="s">
        <v>273</v>
      </c>
      <c r="G142" s="214"/>
      <c r="H142" s="217">
        <v>1264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144</v>
      </c>
      <c r="AU142" s="223" t="s">
        <v>82</v>
      </c>
      <c r="AV142" s="12" t="s">
        <v>82</v>
      </c>
      <c r="AW142" s="12" t="s">
        <v>35</v>
      </c>
      <c r="AX142" s="12" t="s">
        <v>80</v>
      </c>
      <c r="AY142" s="223" t="s">
        <v>126</v>
      </c>
    </row>
    <row r="143" spans="2:65" s="1" customFormat="1" ht="38.25" customHeight="1">
      <c r="B143" s="39"/>
      <c r="C143" s="190" t="s">
        <v>274</v>
      </c>
      <c r="D143" s="190" t="s">
        <v>128</v>
      </c>
      <c r="E143" s="191" t="s">
        <v>275</v>
      </c>
      <c r="F143" s="192" t="s">
        <v>276</v>
      </c>
      <c r="G143" s="193" t="s">
        <v>131</v>
      </c>
      <c r="H143" s="194">
        <v>1194</v>
      </c>
      <c r="I143" s="195"/>
      <c r="J143" s="196">
        <f>ROUND(I143*H143,2)</f>
        <v>0</v>
      </c>
      <c r="K143" s="192" t="s">
        <v>132</v>
      </c>
      <c r="L143" s="59"/>
      <c r="M143" s="197" t="s">
        <v>21</v>
      </c>
      <c r="N143" s="198" t="s">
        <v>43</v>
      </c>
      <c r="O143" s="40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2" t="s">
        <v>133</v>
      </c>
      <c r="AT143" s="22" t="s">
        <v>128</v>
      </c>
      <c r="AU143" s="22" t="s">
        <v>82</v>
      </c>
      <c r="AY143" s="22" t="s">
        <v>126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80</v>
      </c>
      <c r="BK143" s="201">
        <f>ROUND(I143*H143,2)</f>
        <v>0</v>
      </c>
      <c r="BL143" s="22" t="s">
        <v>133</v>
      </c>
      <c r="BM143" s="22" t="s">
        <v>277</v>
      </c>
    </row>
    <row r="144" spans="2:65" s="1" customFormat="1" ht="16.5" customHeight="1">
      <c r="B144" s="39"/>
      <c r="C144" s="190" t="s">
        <v>278</v>
      </c>
      <c r="D144" s="190" t="s">
        <v>128</v>
      </c>
      <c r="E144" s="191" t="s">
        <v>279</v>
      </c>
      <c r="F144" s="192" t="s">
        <v>280</v>
      </c>
      <c r="G144" s="193" t="s">
        <v>142</v>
      </c>
      <c r="H144" s="194">
        <v>21.8</v>
      </c>
      <c r="I144" s="195"/>
      <c r="J144" s="196">
        <f>ROUND(I144*H144,2)</f>
        <v>0</v>
      </c>
      <c r="K144" s="192" t="s">
        <v>132</v>
      </c>
      <c r="L144" s="59"/>
      <c r="M144" s="197" t="s">
        <v>21</v>
      </c>
      <c r="N144" s="198" t="s">
        <v>43</v>
      </c>
      <c r="O144" s="40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2" t="s">
        <v>133</v>
      </c>
      <c r="AT144" s="22" t="s">
        <v>128</v>
      </c>
      <c r="AU144" s="22" t="s">
        <v>82</v>
      </c>
      <c r="AY144" s="22" t="s">
        <v>126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80</v>
      </c>
      <c r="BK144" s="201">
        <f>ROUND(I144*H144,2)</f>
        <v>0</v>
      </c>
      <c r="BL144" s="22" t="s">
        <v>133</v>
      </c>
      <c r="BM144" s="22" t="s">
        <v>281</v>
      </c>
    </row>
    <row r="145" spans="2:65" s="12" customFormat="1">
      <c r="B145" s="213"/>
      <c r="C145" s="214"/>
      <c r="D145" s="204" t="s">
        <v>144</v>
      </c>
      <c r="E145" s="215" t="s">
        <v>21</v>
      </c>
      <c r="F145" s="216" t="s">
        <v>282</v>
      </c>
      <c r="G145" s="214"/>
      <c r="H145" s="217">
        <v>21.8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144</v>
      </c>
      <c r="AU145" s="223" t="s">
        <v>82</v>
      </c>
      <c r="AV145" s="12" t="s">
        <v>82</v>
      </c>
      <c r="AW145" s="12" t="s">
        <v>35</v>
      </c>
      <c r="AX145" s="12" t="s">
        <v>80</v>
      </c>
      <c r="AY145" s="223" t="s">
        <v>126</v>
      </c>
    </row>
    <row r="146" spans="2:65" s="1" customFormat="1" ht="16.5" customHeight="1">
      <c r="B146" s="39"/>
      <c r="C146" s="190" t="s">
        <v>283</v>
      </c>
      <c r="D146" s="190" t="s">
        <v>128</v>
      </c>
      <c r="E146" s="191" t="s">
        <v>284</v>
      </c>
      <c r="F146" s="192" t="s">
        <v>285</v>
      </c>
      <c r="G146" s="193" t="s">
        <v>131</v>
      </c>
      <c r="H146" s="194">
        <v>1194</v>
      </c>
      <c r="I146" s="195"/>
      <c r="J146" s="196">
        <f>ROUND(I146*H146,2)</f>
        <v>0</v>
      </c>
      <c r="K146" s="192" t="s">
        <v>132</v>
      </c>
      <c r="L146" s="59"/>
      <c r="M146" s="197" t="s">
        <v>21</v>
      </c>
      <c r="N146" s="198" t="s">
        <v>43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2" t="s">
        <v>133</v>
      </c>
      <c r="AT146" s="22" t="s">
        <v>128</v>
      </c>
      <c r="AU146" s="22" t="s">
        <v>82</v>
      </c>
      <c r="AY146" s="22" t="s">
        <v>126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80</v>
      </c>
      <c r="BK146" s="201">
        <f>ROUND(I146*H146,2)</f>
        <v>0</v>
      </c>
      <c r="BL146" s="22" t="s">
        <v>133</v>
      </c>
      <c r="BM146" s="22" t="s">
        <v>286</v>
      </c>
    </row>
    <row r="147" spans="2:65" s="1" customFormat="1" ht="25.5" customHeight="1">
      <c r="B147" s="39"/>
      <c r="C147" s="190" t="s">
        <v>287</v>
      </c>
      <c r="D147" s="190" t="s">
        <v>128</v>
      </c>
      <c r="E147" s="191" t="s">
        <v>288</v>
      </c>
      <c r="F147" s="192" t="s">
        <v>289</v>
      </c>
      <c r="G147" s="193" t="s">
        <v>131</v>
      </c>
      <c r="H147" s="194">
        <v>2388</v>
      </c>
      <c r="I147" s="195"/>
      <c r="J147" s="196">
        <f>ROUND(I147*H147,2)</f>
        <v>0</v>
      </c>
      <c r="K147" s="192" t="s">
        <v>132</v>
      </c>
      <c r="L147" s="59"/>
      <c r="M147" s="197" t="s">
        <v>21</v>
      </c>
      <c r="N147" s="198" t="s">
        <v>43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133</v>
      </c>
      <c r="AT147" s="22" t="s">
        <v>128</v>
      </c>
      <c r="AU147" s="22" t="s">
        <v>82</v>
      </c>
      <c r="AY147" s="22" t="s">
        <v>126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80</v>
      </c>
      <c r="BK147" s="201">
        <f>ROUND(I147*H147,2)</f>
        <v>0</v>
      </c>
      <c r="BL147" s="22" t="s">
        <v>133</v>
      </c>
      <c r="BM147" s="22" t="s">
        <v>290</v>
      </c>
    </row>
    <row r="148" spans="2:65" s="12" customFormat="1">
      <c r="B148" s="213"/>
      <c r="C148" s="214"/>
      <c r="D148" s="204" t="s">
        <v>144</v>
      </c>
      <c r="E148" s="215" t="s">
        <v>21</v>
      </c>
      <c r="F148" s="216" t="s">
        <v>291</v>
      </c>
      <c r="G148" s="214"/>
      <c r="H148" s="217">
        <v>2388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144</v>
      </c>
      <c r="AU148" s="223" t="s">
        <v>82</v>
      </c>
      <c r="AV148" s="12" t="s">
        <v>82</v>
      </c>
      <c r="AW148" s="12" t="s">
        <v>35</v>
      </c>
      <c r="AX148" s="12" t="s">
        <v>80</v>
      </c>
      <c r="AY148" s="223" t="s">
        <v>126</v>
      </c>
    </row>
    <row r="149" spans="2:65" s="1" customFormat="1" ht="38.25" customHeight="1">
      <c r="B149" s="39"/>
      <c r="C149" s="190" t="s">
        <v>292</v>
      </c>
      <c r="D149" s="190" t="s">
        <v>128</v>
      </c>
      <c r="E149" s="191" t="s">
        <v>293</v>
      </c>
      <c r="F149" s="192" t="s">
        <v>294</v>
      </c>
      <c r="G149" s="193" t="s">
        <v>131</v>
      </c>
      <c r="H149" s="194">
        <v>1194</v>
      </c>
      <c r="I149" s="195"/>
      <c r="J149" s="196">
        <f>ROUND(I149*H149,2)</f>
        <v>0</v>
      </c>
      <c r="K149" s="192" t="s">
        <v>132</v>
      </c>
      <c r="L149" s="59"/>
      <c r="M149" s="197" t="s">
        <v>21</v>
      </c>
      <c r="N149" s="198" t="s">
        <v>43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2" t="s">
        <v>133</v>
      </c>
      <c r="AT149" s="22" t="s">
        <v>128</v>
      </c>
      <c r="AU149" s="22" t="s">
        <v>82</v>
      </c>
      <c r="AY149" s="22" t="s">
        <v>126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80</v>
      </c>
      <c r="BK149" s="201">
        <f>ROUND(I149*H149,2)</f>
        <v>0</v>
      </c>
      <c r="BL149" s="22" t="s">
        <v>133</v>
      </c>
      <c r="BM149" s="22" t="s">
        <v>295</v>
      </c>
    </row>
    <row r="150" spans="2:65" s="1" customFormat="1" ht="38.25" customHeight="1">
      <c r="B150" s="39"/>
      <c r="C150" s="190" t="s">
        <v>296</v>
      </c>
      <c r="D150" s="190" t="s">
        <v>128</v>
      </c>
      <c r="E150" s="191" t="s">
        <v>297</v>
      </c>
      <c r="F150" s="192" t="s">
        <v>298</v>
      </c>
      <c r="G150" s="193" t="s">
        <v>131</v>
      </c>
      <c r="H150" s="194">
        <v>1194</v>
      </c>
      <c r="I150" s="195"/>
      <c r="J150" s="196">
        <f>ROUND(I150*H150,2)</f>
        <v>0</v>
      </c>
      <c r="K150" s="192" t="s">
        <v>132</v>
      </c>
      <c r="L150" s="59"/>
      <c r="M150" s="197" t="s">
        <v>21</v>
      </c>
      <c r="N150" s="198" t="s">
        <v>43</v>
      </c>
      <c r="O150" s="40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22" t="s">
        <v>133</v>
      </c>
      <c r="AT150" s="22" t="s">
        <v>128</v>
      </c>
      <c r="AU150" s="22" t="s">
        <v>82</v>
      </c>
      <c r="AY150" s="22" t="s">
        <v>126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2" t="s">
        <v>80</v>
      </c>
      <c r="BK150" s="201">
        <f>ROUND(I150*H150,2)</f>
        <v>0</v>
      </c>
      <c r="BL150" s="22" t="s">
        <v>133</v>
      </c>
      <c r="BM150" s="22" t="s">
        <v>299</v>
      </c>
    </row>
    <row r="151" spans="2:65" s="1" customFormat="1" ht="51" customHeight="1">
      <c r="B151" s="39"/>
      <c r="C151" s="190" t="s">
        <v>300</v>
      </c>
      <c r="D151" s="190" t="s">
        <v>128</v>
      </c>
      <c r="E151" s="191" t="s">
        <v>301</v>
      </c>
      <c r="F151" s="192" t="s">
        <v>302</v>
      </c>
      <c r="G151" s="193" t="s">
        <v>131</v>
      </c>
      <c r="H151" s="194">
        <v>135.5</v>
      </c>
      <c r="I151" s="195"/>
      <c r="J151" s="196">
        <f>ROUND(I151*H151,2)</f>
        <v>0</v>
      </c>
      <c r="K151" s="192" t="s">
        <v>132</v>
      </c>
      <c r="L151" s="59"/>
      <c r="M151" s="197" t="s">
        <v>21</v>
      </c>
      <c r="N151" s="198" t="s">
        <v>43</v>
      </c>
      <c r="O151" s="40"/>
      <c r="P151" s="199">
        <f>O151*H151</f>
        <v>0</v>
      </c>
      <c r="Q151" s="199">
        <v>8.4250000000000005E-2</v>
      </c>
      <c r="R151" s="199">
        <f>Q151*H151</f>
        <v>11.415875000000002</v>
      </c>
      <c r="S151" s="199">
        <v>0</v>
      </c>
      <c r="T151" s="200">
        <f>S151*H151</f>
        <v>0</v>
      </c>
      <c r="AR151" s="22" t="s">
        <v>133</v>
      </c>
      <c r="AT151" s="22" t="s">
        <v>128</v>
      </c>
      <c r="AU151" s="22" t="s">
        <v>82</v>
      </c>
      <c r="AY151" s="22" t="s">
        <v>126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80</v>
      </c>
      <c r="BK151" s="201">
        <f>ROUND(I151*H151,2)</f>
        <v>0</v>
      </c>
      <c r="BL151" s="22" t="s">
        <v>133</v>
      </c>
      <c r="BM151" s="22" t="s">
        <v>303</v>
      </c>
    </row>
    <row r="152" spans="2:65" s="12" customFormat="1">
      <c r="B152" s="213"/>
      <c r="C152" s="214"/>
      <c r="D152" s="204" t="s">
        <v>144</v>
      </c>
      <c r="E152" s="215" t="s">
        <v>21</v>
      </c>
      <c r="F152" s="216" t="s">
        <v>304</v>
      </c>
      <c r="G152" s="214"/>
      <c r="H152" s="217">
        <v>135.5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144</v>
      </c>
      <c r="AU152" s="223" t="s">
        <v>82</v>
      </c>
      <c r="AV152" s="12" t="s">
        <v>82</v>
      </c>
      <c r="AW152" s="12" t="s">
        <v>35</v>
      </c>
      <c r="AX152" s="12" t="s">
        <v>80</v>
      </c>
      <c r="AY152" s="223" t="s">
        <v>126</v>
      </c>
    </row>
    <row r="153" spans="2:65" s="1" customFormat="1" ht="16.5" customHeight="1">
      <c r="B153" s="39"/>
      <c r="C153" s="224" t="s">
        <v>305</v>
      </c>
      <c r="D153" s="224" t="s">
        <v>186</v>
      </c>
      <c r="E153" s="225" t="s">
        <v>306</v>
      </c>
      <c r="F153" s="226" t="s">
        <v>307</v>
      </c>
      <c r="G153" s="227" t="s">
        <v>131</v>
      </c>
      <c r="H153" s="228">
        <v>130.56</v>
      </c>
      <c r="I153" s="229"/>
      <c r="J153" s="230">
        <f>ROUND(I153*H153,2)</f>
        <v>0</v>
      </c>
      <c r="K153" s="226" t="s">
        <v>132</v>
      </c>
      <c r="L153" s="231"/>
      <c r="M153" s="232" t="s">
        <v>21</v>
      </c>
      <c r="N153" s="233" t="s">
        <v>43</v>
      </c>
      <c r="O153" s="40"/>
      <c r="P153" s="199">
        <f>O153*H153</f>
        <v>0</v>
      </c>
      <c r="Q153" s="199">
        <v>0.13100000000000001</v>
      </c>
      <c r="R153" s="199">
        <f>Q153*H153</f>
        <v>17.103360000000002</v>
      </c>
      <c r="S153" s="199">
        <v>0</v>
      </c>
      <c r="T153" s="200">
        <f>S153*H153</f>
        <v>0</v>
      </c>
      <c r="AR153" s="22" t="s">
        <v>166</v>
      </c>
      <c r="AT153" s="22" t="s">
        <v>186</v>
      </c>
      <c r="AU153" s="22" t="s">
        <v>82</v>
      </c>
      <c r="AY153" s="22" t="s">
        <v>126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80</v>
      </c>
      <c r="BK153" s="201">
        <f>ROUND(I153*H153,2)</f>
        <v>0</v>
      </c>
      <c r="BL153" s="22" t="s">
        <v>133</v>
      </c>
      <c r="BM153" s="22" t="s">
        <v>308</v>
      </c>
    </row>
    <row r="154" spans="2:65" s="12" customFormat="1">
      <c r="B154" s="213"/>
      <c r="C154" s="214"/>
      <c r="D154" s="204" t="s">
        <v>144</v>
      </c>
      <c r="E154" s="214"/>
      <c r="F154" s="216" t="s">
        <v>309</v>
      </c>
      <c r="G154" s="214"/>
      <c r="H154" s="217">
        <v>130.56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144</v>
      </c>
      <c r="AU154" s="223" t="s">
        <v>82</v>
      </c>
      <c r="AV154" s="12" t="s">
        <v>82</v>
      </c>
      <c r="AW154" s="12" t="s">
        <v>6</v>
      </c>
      <c r="AX154" s="12" t="s">
        <v>80</v>
      </c>
      <c r="AY154" s="223" t="s">
        <v>126</v>
      </c>
    </row>
    <row r="155" spans="2:65" s="1" customFormat="1" ht="25.5" customHeight="1">
      <c r="B155" s="39"/>
      <c r="C155" s="224" t="s">
        <v>310</v>
      </c>
      <c r="D155" s="224" t="s">
        <v>186</v>
      </c>
      <c r="E155" s="225" t="s">
        <v>311</v>
      </c>
      <c r="F155" s="226" t="s">
        <v>312</v>
      </c>
      <c r="G155" s="227" t="s">
        <v>131</v>
      </c>
      <c r="H155" s="228">
        <v>7.7249999999999996</v>
      </c>
      <c r="I155" s="229"/>
      <c r="J155" s="230">
        <f>ROUND(I155*H155,2)</f>
        <v>0</v>
      </c>
      <c r="K155" s="226" t="s">
        <v>132</v>
      </c>
      <c r="L155" s="231"/>
      <c r="M155" s="232" t="s">
        <v>21</v>
      </c>
      <c r="N155" s="233" t="s">
        <v>43</v>
      </c>
      <c r="O155" s="40"/>
      <c r="P155" s="199">
        <f>O155*H155</f>
        <v>0</v>
      </c>
      <c r="Q155" s="199">
        <v>0.13100000000000001</v>
      </c>
      <c r="R155" s="199">
        <f>Q155*H155</f>
        <v>1.0119750000000001</v>
      </c>
      <c r="S155" s="199">
        <v>0</v>
      </c>
      <c r="T155" s="200">
        <f>S155*H155</f>
        <v>0</v>
      </c>
      <c r="AR155" s="22" t="s">
        <v>166</v>
      </c>
      <c r="AT155" s="22" t="s">
        <v>186</v>
      </c>
      <c r="AU155" s="22" t="s">
        <v>82</v>
      </c>
      <c r="AY155" s="22" t="s">
        <v>126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80</v>
      </c>
      <c r="BK155" s="201">
        <f>ROUND(I155*H155,2)</f>
        <v>0</v>
      </c>
      <c r="BL155" s="22" t="s">
        <v>133</v>
      </c>
      <c r="BM155" s="22" t="s">
        <v>313</v>
      </c>
    </row>
    <row r="156" spans="2:65" s="12" customFormat="1">
      <c r="B156" s="213"/>
      <c r="C156" s="214"/>
      <c r="D156" s="204" t="s">
        <v>144</v>
      </c>
      <c r="E156" s="214"/>
      <c r="F156" s="216" t="s">
        <v>314</v>
      </c>
      <c r="G156" s="214"/>
      <c r="H156" s="217">
        <v>7.7249999999999996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144</v>
      </c>
      <c r="AU156" s="223" t="s">
        <v>82</v>
      </c>
      <c r="AV156" s="12" t="s">
        <v>82</v>
      </c>
      <c r="AW156" s="12" t="s">
        <v>6</v>
      </c>
      <c r="AX156" s="12" t="s">
        <v>80</v>
      </c>
      <c r="AY156" s="223" t="s">
        <v>126</v>
      </c>
    </row>
    <row r="157" spans="2:65" s="10" customFormat="1" ht="29.85" customHeight="1">
      <c r="B157" s="174"/>
      <c r="C157" s="175"/>
      <c r="D157" s="176" t="s">
        <v>71</v>
      </c>
      <c r="E157" s="188" t="s">
        <v>166</v>
      </c>
      <c r="F157" s="188" t="s">
        <v>315</v>
      </c>
      <c r="G157" s="175"/>
      <c r="H157" s="175"/>
      <c r="I157" s="178"/>
      <c r="J157" s="189">
        <f>BK157</f>
        <v>0</v>
      </c>
      <c r="K157" s="175"/>
      <c r="L157" s="180"/>
      <c r="M157" s="181"/>
      <c r="N157" s="182"/>
      <c r="O157" s="182"/>
      <c r="P157" s="183">
        <f>SUM(P158:P172)</f>
        <v>0</v>
      </c>
      <c r="Q157" s="182"/>
      <c r="R157" s="183">
        <f>SUM(R158:R172)</f>
        <v>4.7448175800000003</v>
      </c>
      <c r="S157" s="182"/>
      <c r="T157" s="184">
        <f>SUM(T158:T172)</f>
        <v>0.3</v>
      </c>
      <c r="AR157" s="185" t="s">
        <v>80</v>
      </c>
      <c r="AT157" s="186" t="s">
        <v>71</v>
      </c>
      <c r="AU157" s="186" t="s">
        <v>80</v>
      </c>
      <c r="AY157" s="185" t="s">
        <v>126</v>
      </c>
      <c r="BK157" s="187">
        <f>SUM(BK158:BK172)</f>
        <v>0</v>
      </c>
    </row>
    <row r="158" spans="2:65" s="1" customFormat="1" ht="25.5" customHeight="1">
      <c r="B158" s="39"/>
      <c r="C158" s="190" t="s">
        <v>316</v>
      </c>
      <c r="D158" s="190" t="s">
        <v>128</v>
      </c>
      <c r="E158" s="191" t="s">
        <v>317</v>
      </c>
      <c r="F158" s="192" t="s">
        <v>318</v>
      </c>
      <c r="G158" s="193" t="s">
        <v>137</v>
      </c>
      <c r="H158" s="194">
        <v>15.5</v>
      </c>
      <c r="I158" s="195"/>
      <c r="J158" s="196">
        <f>ROUND(I158*H158,2)</f>
        <v>0</v>
      </c>
      <c r="K158" s="192" t="s">
        <v>132</v>
      </c>
      <c r="L158" s="59"/>
      <c r="M158" s="197" t="s">
        <v>21</v>
      </c>
      <c r="N158" s="198" t="s">
        <v>43</v>
      </c>
      <c r="O158" s="40"/>
      <c r="P158" s="199">
        <f>O158*H158</f>
        <v>0</v>
      </c>
      <c r="Q158" s="199">
        <v>1.0000000000000001E-5</v>
      </c>
      <c r="R158" s="199">
        <f>Q158*H158</f>
        <v>1.55E-4</v>
      </c>
      <c r="S158" s="199">
        <v>0</v>
      </c>
      <c r="T158" s="200">
        <f>S158*H158</f>
        <v>0</v>
      </c>
      <c r="AR158" s="22" t="s">
        <v>133</v>
      </c>
      <c r="AT158" s="22" t="s">
        <v>128</v>
      </c>
      <c r="AU158" s="22" t="s">
        <v>82</v>
      </c>
      <c r="AY158" s="22" t="s">
        <v>126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80</v>
      </c>
      <c r="BK158" s="201">
        <f>ROUND(I158*H158,2)</f>
        <v>0</v>
      </c>
      <c r="BL158" s="22" t="s">
        <v>133</v>
      </c>
      <c r="BM158" s="22" t="s">
        <v>319</v>
      </c>
    </row>
    <row r="159" spans="2:65" s="12" customFormat="1">
      <c r="B159" s="213"/>
      <c r="C159" s="214"/>
      <c r="D159" s="204" t="s">
        <v>144</v>
      </c>
      <c r="E159" s="215" t="s">
        <v>21</v>
      </c>
      <c r="F159" s="216" t="s">
        <v>320</v>
      </c>
      <c r="G159" s="214"/>
      <c r="H159" s="217">
        <v>15.5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144</v>
      </c>
      <c r="AU159" s="223" t="s">
        <v>82</v>
      </c>
      <c r="AV159" s="12" t="s">
        <v>82</v>
      </c>
      <c r="AW159" s="12" t="s">
        <v>35</v>
      </c>
      <c r="AX159" s="12" t="s">
        <v>80</v>
      </c>
      <c r="AY159" s="223" t="s">
        <v>126</v>
      </c>
    </row>
    <row r="160" spans="2:65" s="1" customFormat="1" ht="16.5" customHeight="1">
      <c r="B160" s="39"/>
      <c r="C160" s="224" t="s">
        <v>321</v>
      </c>
      <c r="D160" s="224" t="s">
        <v>186</v>
      </c>
      <c r="E160" s="225" t="s">
        <v>322</v>
      </c>
      <c r="F160" s="226" t="s">
        <v>323</v>
      </c>
      <c r="G160" s="227" t="s">
        <v>137</v>
      </c>
      <c r="H160" s="228">
        <v>15.733000000000001</v>
      </c>
      <c r="I160" s="229"/>
      <c r="J160" s="230">
        <f>ROUND(I160*H160,2)</f>
        <v>0</v>
      </c>
      <c r="K160" s="226" t="s">
        <v>132</v>
      </c>
      <c r="L160" s="231"/>
      <c r="M160" s="232" t="s">
        <v>21</v>
      </c>
      <c r="N160" s="233" t="s">
        <v>43</v>
      </c>
      <c r="O160" s="40"/>
      <c r="P160" s="199">
        <f>O160*H160</f>
        <v>0</v>
      </c>
      <c r="Q160" s="199">
        <v>4.2599999999999999E-3</v>
      </c>
      <c r="R160" s="199">
        <f>Q160*H160</f>
        <v>6.7022579999999998E-2</v>
      </c>
      <c r="S160" s="199">
        <v>0</v>
      </c>
      <c r="T160" s="200">
        <f>S160*H160</f>
        <v>0</v>
      </c>
      <c r="AR160" s="22" t="s">
        <v>166</v>
      </c>
      <c r="AT160" s="22" t="s">
        <v>186</v>
      </c>
      <c r="AU160" s="22" t="s">
        <v>82</v>
      </c>
      <c r="AY160" s="22" t="s">
        <v>126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2" t="s">
        <v>80</v>
      </c>
      <c r="BK160" s="201">
        <f>ROUND(I160*H160,2)</f>
        <v>0</v>
      </c>
      <c r="BL160" s="22" t="s">
        <v>133</v>
      </c>
      <c r="BM160" s="22" t="s">
        <v>324</v>
      </c>
    </row>
    <row r="161" spans="2:65" s="12" customFormat="1">
      <c r="B161" s="213"/>
      <c r="C161" s="214"/>
      <c r="D161" s="204" t="s">
        <v>144</v>
      </c>
      <c r="E161" s="214"/>
      <c r="F161" s="216" t="s">
        <v>325</v>
      </c>
      <c r="G161" s="214"/>
      <c r="H161" s="217">
        <v>15.733000000000001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144</v>
      </c>
      <c r="AU161" s="223" t="s">
        <v>82</v>
      </c>
      <c r="AV161" s="12" t="s">
        <v>82</v>
      </c>
      <c r="AW161" s="12" t="s">
        <v>6</v>
      </c>
      <c r="AX161" s="12" t="s">
        <v>80</v>
      </c>
      <c r="AY161" s="223" t="s">
        <v>126</v>
      </c>
    </row>
    <row r="162" spans="2:65" s="1" customFormat="1" ht="25.5" customHeight="1">
      <c r="B162" s="39"/>
      <c r="C162" s="190" t="s">
        <v>326</v>
      </c>
      <c r="D162" s="190" t="s">
        <v>128</v>
      </c>
      <c r="E162" s="191" t="s">
        <v>327</v>
      </c>
      <c r="F162" s="192" t="s">
        <v>328</v>
      </c>
      <c r="G162" s="193" t="s">
        <v>329</v>
      </c>
      <c r="H162" s="194">
        <v>4</v>
      </c>
      <c r="I162" s="195"/>
      <c r="J162" s="196">
        <f t="shared" ref="J162:J172" si="0">ROUND(I162*H162,2)</f>
        <v>0</v>
      </c>
      <c r="K162" s="192" t="s">
        <v>132</v>
      </c>
      <c r="L162" s="59"/>
      <c r="M162" s="197" t="s">
        <v>21</v>
      </c>
      <c r="N162" s="198" t="s">
        <v>43</v>
      </c>
      <c r="O162" s="40"/>
      <c r="P162" s="199">
        <f t="shared" ref="P162:P172" si="1">O162*H162</f>
        <v>0</v>
      </c>
      <c r="Q162" s="199">
        <v>0.34089999999999998</v>
      </c>
      <c r="R162" s="199">
        <f t="shared" ref="R162:R172" si="2">Q162*H162</f>
        <v>1.3635999999999999</v>
      </c>
      <c r="S162" s="199">
        <v>0</v>
      </c>
      <c r="T162" s="200">
        <f t="shared" ref="T162:T172" si="3">S162*H162</f>
        <v>0</v>
      </c>
      <c r="AR162" s="22" t="s">
        <v>133</v>
      </c>
      <c r="AT162" s="22" t="s">
        <v>128</v>
      </c>
      <c r="AU162" s="22" t="s">
        <v>82</v>
      </c>
      <c r="AY162" s="22" t="s">
        <v>126</v>
      </c>
      <c r="BE162" s="201">
        <f t="shared" ref="BE162:BE172" si="4">IF(N162="základní",J162,0)</f>
        <v>0</v>
      </c>
      <c r="BF162" s="201">
        <f t="shared" ref="BF162:BF172" si="5">IF(N162="snížená",J162,0)</f>
        <v>0</v>
      </c>
      <c r="BG162" s="201">
        <f t="shared" ref="BG162:BG172" si="6">IF(N162="zákl. přenesená",J162,0)</f>
        <v>0</v>
      </c>
      <c r="BH162" s="201">
        <f t="shared" ref="BH162:BH172" si="7">IF(N162="sníž. přenesená",J162,0)</f>
        <v>0</v>
      </c>
      <c r="BI162" s="201">
        <f t="shared" ref="BI162:BI172" si="8">IF(N162="nulová",J162,0)</f>
        <v>0</v>
      </c>
      <c r="BJ162" s="22" t="s">
        <v>80</v>
      </c>
      <c r="BK162" s="201">
        <f t="shared" ref="BK162:BK172" si="9">ROUND(I162*H162,2)</f>
        <v>0</v>
      </c>
      <c r="BL162" s="22" t="s">
        <v>133</v>
      </c>
      <c r="BM162" s="22" t="s">
        <v>330</v>
      </c>
    </row>
    <row r="163" spans="2:65" s="1" customFormat="1" ht="16.5" customHeight="1">
      <c r="B163" s="39"/>
      <c r="C163" s="224" t="s">
        <v>331</v>
      </c>
      <c r="D163" s="224" t="s">
        <v>186</v>
      </c>
      <c r="E163" s="225" t="s">
        <v>332</v>
      </c>
      <c r="F163" s="226" t="s">
        <v>333</v>
      </c>
      <c r="G163" s="227" t="s">
        <v>329</v>
      </c>
      <c r="H163" s="228">
        <v>4</v>
      </c>
      <c r="I163" s="229"/>
      <c r="J163" s="230">
        <f t="shared" si="0"/>
        <v>0</v>
      </c>
      <c r="K163" s="226" t="s">
        <v>132</v>
      </c>
      <c r="L163" s="231"/>
      <c r="M163" s="232" t="s">
        <v>21</v>
      </c>
      <c r="N163" s="233" t="s">
        <v>43</v>
      </c>
      <c r="O163" s="40"/>
      <c r="P163" s="199">
        <f t="shared" si="1"/>
        <v>0</v>
      </c>
      <c r="Q163" s="199">
        <v>7.1999999999999995E-2</v>
      </c>
      <c r="R163" s="199">
        <f t="shared" si="2"/>
        <v>0.28799999999999998</v>
      </c>
      <c r="S163" s="199">
        <v>0</v>
      </c>
      <c r="T163" s="200">
        <f t="shared" si="3"/>
        <v>0</v>
      </c>
      <c r="AR163" s="22" t="s">
        <v>166</v>
      </c>
      <c r="AT163" s="22" t="s">
        <v>186</v>
      </c>
      <c r="AU163" s="22" t="s">
        <v>82</v>
      </c>
      <c r="AY163" s="22" t="s">
        <v>126</v>
      </c>
      <c r="BE163" s="201">
        <f t="shared" si="4"/>
        <v>0</v>
      </c>
      <c r="BF163" s="201">
        <f t="shared" si="5"/>
        <v>0</v>
      </c>
      <c r="BG163" s="201">
        <f t="shared" si="6"/>
        <v>0</v>
      </c>
      <c r="BH163" s="201">
        <f t="shared" si="7"/>
        <v>0</v>
      </c>
      <c r="BI163" s="201">
        <f t="shared" si="8"/>
        <v>0</v>
      </c>
      <c r="BJ163" s="22" t="s">
        <v>80</v>
      </c>
      <c r="BK163" s="201">
        <f t="shared" si="9"/>
        <v>0</v>
      </c>
      <c r="BL163" s="22" t="s">
        <v>133</v>
      </c>
      <c r="BM163" s="22" t="s">
        <v>334</v>
      </c>
    </row>
    <row r="164" spans="2:65" s="1" customFormat="1" ht="25.5" customHeight="1">
      <c r="B164" s="39"/>
      <c r="C164" s="224" t="s">
        <v>335</v>
      </c>
      <c r="D164" s="224" t="s">
        <v>186</v>
      </c>
      <c r="E164" s="225" t="s">
        <v>336</v>
      </c>
      <c r="F164" s="226" t="s">
        <v>337</v>
      </c>
      <c r="G164" s="227" t="s">
        <v>329</v>
      </c>
      <c r="H164" s="228">
        <v>4</v>
      </c>
      <c r="I164" s="229"/>
      <c r="J164" s="230">
        <f t="shared" si="0"/>
        <v>0</v>
      </c>
      <c r="K164" s="226" t="s">
        <v>21</v>
      </c>
      <c r="L164" s="231"/>
      <c r="M164" s="232" t="s">
        <v>21</v>
      </c>
      <c r="N164" s="233" t="s">
        <v>43</v>
      </c>
      <c r="O164" s="40"/>
      <c r="P164" s="199">
        <f t="shared" si="1"/>
        <v>0</v>
      </c>
      <c r="Q164" s="199">
        <v>0.15</v>
      </c>
      <c r="R164" s="199">
        <f t="shared" si="2"/>
        <v>0.6</v>
      </c>
      <c r="S164" s="199">
        <v>0</v>
      </c>
      <c r="T164" s="200">
        <f t="shared" si="3"/>
        <v>0</v>
      </c>
      <c r="AR164" s="22" t="s">
        <v>166</v>
      </c>
      <c r="AT164" s="22" t="s">
        <v>186</v>
      </c>
      <c r="AU164" s="22" t="s">
        <v>82</v>
      </c>
      <c r="AY164" s="22" t="s">
        <v>126</v>
      </c>
      <c r="BE164" s="201">
        <f t="shared" si="4"/>
        <v>0</v>
      </c>
      <c r="BF164" s="201">
        <f t="shared" si="5"/>
        <v>0</v>
      </c>
      <c r="BG164" s="201">
        <f t="shared" si="6"/>
        <v>0</v>
      </c>
      <c r="BH164" s="201">
        <f t="shared" si="7"/>
        <v>0</v>
      </c>
      <c r="BI164" s="201">
        <f t="shared" si="8"/>
        <v>0</v>
      </c>
      <c r="BJ164" s="22" t="s">
        <v>80</v>
      </c>
      <c r="BK164" s="201">
        <f t="shared" si="9"/>
        <v>0</v>
      </c>
      <c r="BL164" s="22" t="s">
        <v>133</v>
      </c>
      <c r="BM164" s="22" t="s">
        <v>338</v>
      </c>
    </row>
    <row r="165" spans="2:65" s="1" customFormat="1" ht="16.5" customHeight="1">
      <c r="B165" s="39"/>
      <c r="C165" s="224" t="s">
        <v>339</v>
      </c>
      <c r="D165" s="224" t="s">
        <v>186</v>
      </c>
      <c r="E165" s="225" t="s">
        <v>340</v>
      </c>
      <c r="F165" s="226" t="s">
        <v>341</v>
      </c>
      <c r="G165" s="227" t="s">
        <v>329</v>
      </c>
      <c r="H165" s="228">
        <v>4</v>
      </c>
      <c r="I165" s="229"/>
      <c r="J165" s="230">
        <f t="shared" si="0"/>
        <v>0</v>
      </c>
      <c r="K165" s="226" t="s">
        <v>132</v>
      </c>
      <c r="L165" s="231"/>
      <c r="M165" s="232" t="s">
        <v>21</v>
      </c>
      <c r="N165" s="233" t="s">
        <v>43</v>
      </c>
      <c r="O165" s="40"/>
      <c r="P165" s="199">
        <f t="shared" si="1"/>
        <v>0</v>
      </c>
      <c r="Q165" s="199">
        <v>0.111</v>
      </c>
      <c r="R165" s="199">
        <f t="shared" si="2"/>
        <v>0.44400000000000001</v>
      </c>
      <c r="S165" s="199">
        <v>0</v>
      </c>
      <c r="T165" s="200">
        <f t="shared" si="3"/>
        <v>0</v>
      </c>
      <c r="AR165" s="22" t="s">
        <v>166</v>
      </c>
      <c r="AT165" s="22" t="s">
        <v>186</v>
      </c>
      <c r="AU165" s="22" t="s">
        <v>82</v>
      </c>
      <c r="AY165" s="22" t="s">
        <v>126</v>
      </c>
      <c r="BE165" s="201">
        <f t="shared" si="4"/>
        <v>0</v>
      </c>
      <c r="BF165" s="201">
        <f t="shared" si="5"/>
        <v>0</v>
      </c>
      <c r="BG165" s="201">
        <f t="shared" si="6"/>
        <v>0</v>
      </c>
      <c r="BH165" s="201">
        <f t="shared" si="7"/>
        <v>0</v>
      </c>
      <c r="BI165" s="201">
        <f t="shared" si="8"/>
        <v>0</v>
      </c>
      <c r="BJ165" s="22" t="s">
        <v>80</v>
      </c>
      <c r="BK165" s="201">
        <f t="shared" si="9"/>
        <v>0</v>
      </c>
      <c r="BL165" s="22" t="s">
        <v>133</v>
      </c>
      <c r="BM165" s="22" t="s">
        <v>342</v>
      </c>
    </row>
    <row r="166" spans="2:65" s="1" customFormat="1" ht="25.5" customHeight="1">
      <c r="B166" s="39"/>
      <c r="C166" s="224" t="s">
        <v>343</v>
      </c>
      <c r="D166" s="224" t="s">
        <v>186</v>
      </c>
      <c r="E166" s="225" t="s">
        <v>344</v>
      </c>
      <c r="F166" s="226" t="s">
        <v>345</v>
      </c>
      <c r="G166" s="227" t="s">
        <v>329</v>
      </c>
      <c r="H166" s="228">
        <v>4</v>
      </c>
      <c r="I166" s="229"/>
      <c r="J166" s="230">
        <f t="shared" si="0"/>
        <v>0</v>
      </c>
      <c r="K166" s="226" t="s">
        <v>132</v>
      </c>
      <c r="L166" s="231"/>
      <c r="M166" s="232" t="s">
        <v>21</v>
      </c>
      <c r="N166" s="233" t="s">
        <v>43</v>
      </c>
      <c r="O166" s="40"/>
      <c r="P166" s="199">
        <f t="shared" si="1"/>
        <v>0</v>
      </c>
      <c r="Q166" s="199">
        <v>6.0000000000000001E-3</v>
      </c>
      <c r="R166" s="199">
        <f t="shared" si="2"/>
        <v>2.4E-2</v>
      </c>
      <c r="S166" s="199">
        <v>0</v>
      </c>
      <c r="T166" s="200">
        <f t="shared" si="3"/>
        <v>0</v>
      </c>
      <c r="AR166" s="22" t="s">
        <v>166</v>
      </c>
      <c r="AT166" s="22" t="s">
        <v>186</v>
      </c>
      <c r="AU166" s="22" t="s">
        <v>82</v>
      </c>
      <c r="AY166" s="22" t="s">
        <v>126</v>
      </c>
      <c r="BE166" s="201">
        <f t="shared" si="4"/>
        <v>0</v>
      </c>
      <c r="BF166" s="201">
        <f t="shared" si="5"/>
        <v>0</v>
      </c>
      <c r="BG166" s="201">
        <f t="shared" si="6"/>
        <v>0</v>
      </c>
      <c r="BH166" s="201">
        <f t="shared" si="7"/>
        <v>0</v>
      </c>
      <c r="BI166" s="201">
        <f t="shared" si="8"/>
        <v>0</v>
      </c>
      <c r="BJ166" s="22" t="s">
        <v>80</v>
      </c>
      <c r="BK166" s="201">
        <f t="shared" si="9"/>
        <v>0</v>
      </c>
      <c r="BL166" s="22" t="s">
        <v>133</v>
      </c>
      <c r="BM166" s="22" t="s">
        <v>346</v>
      </c>
    </row>
    <row r="167" spans="2:65" s="1" customFormat="1" ht="16.5" customHeight="1">
      <c r="B167" s="39"/>
      <c r="C167" s="224" t="s">
        <v>347</v>
      </c>
      <c r="D167" s="224" t="s">
        <v>186</v>
      </c>
      <c r="E167" s="225" t="s">
        <v>348</v>
      </c>
      <c r="F167" s="226" t="s">
        <v>349</v>
      </c>
      <c r="G167" s="227" t="s">
        <v>329</v>
      </c>
      <c r="H167" s="228">
        <v>4</v>
      </c>
      <c r="I167" s="229"/>
      <c r="J167" s="230">
        <f t="shared" si="0"/>
        <v>0</v>
      </c>
      <c r="K167" s="226" t="s">
        <v>21</v>
      </c>
      <c r="L167" s="231"/>
      <c r="M167" s="232" t="s">
        <v>21</v>
      </c>
      <c r="N167" s="233" t="s">
        <v>43</v>
      </c>
      <c r="O167" s="40"/>
      <c r="P167" s="199">
        <f t="shared" si="1"/>
        <v>0</v>
      </c>
      <c r="Q167" s="199">
        <v>0.06</v>
      </c>
      <c r="R167" s="199">
        <f t="shared" si="2"/>
        <v>0.24</v>
      </c>
      <c r="S167" s="199">
        <v>0</v>
      </c>
      <c r="T167" s="200">
        <f t="shared" si="3"/>
        <v>0</v>
      </c>
      <c r="AR167" s="22" t="s">
        <v>166</v>
      </c>
      <c r="AT167" s="22" t="s">
        <v>186</v>
      </c>
      <c r="AU167" s="22" t="s">
        <v>82</v>
      </c>
      <c r="AY167" s="22" t="s">
        <v>126</v>
      </c>
      <c r="BE167" s="201">
        <f t="shared" si="4"/>
        <v>0</v>
      </c>
      <c r="BF167" s="201">
        <f t="shared" si="5"/>
        <v>0</v>
      </c>
      <c r="BG167" s="201">
        <f t="shared" si="6"/>
        <v>0</v>
      </c>
      <c r="BH167" s="201">
        <f t="shared" si="7"/>
        <v>0</v>
      </c>
      <c r="BI167" s="201">
        <f t="shared" si="8"/>
        <v>0</v>
      </c>
      <c r="BJ167" s="22" t="s">
        <v>80</v>
      </c>
      <c r="BK167" s="201">
        <f t="shared" si="9"/>
        <v>0</v>
      </c>
      <c r="BL167" s="22" t="s">
        <v>133</v>
      </c>
      <c r="BM167" s="22" t="s">
        <v>350</v>
      </c>
    </row>
    <row r="168" spans="2:65" s="1" customFormat="1" ht="16.5" customHeight="1">
      <c r="B168" s="39"/>
      <c r="C168" s="224" t="s">
        <v>351</v>
      </c>
      <c r="D168" s="224" t="s">
        <v>186</v>
      </c>
      <c r="E168" s="225" t="s">
        <v>352</v>
      </c>
      <c r="F168" s="226" t="s">
        <v>353</v>
      </c>
      <c r="G168" s="227" t="s">
        <v>329</v>
      </c>
      <c r="H168" s="228">
        <v>4</v>
      </c>
      <c r="I168" s="229"/>
      <c r="J168" s="230">
        <f t="shared" si="0"/>
        <v>0</v>
      </c>
      <c r="K168" s="226" t="s">
        <v>21</v>
      </c>
      <c r="L168" s="231"/>
      <c r="M168" s="232" t="s">
        <v>21</v>
      </c>
      <c r="N168" s="233" t="s">
        <v>43</v>
      </c>
      <c r="O168" s="40"/>
      <c r="P168" s="199">
        <f t="shared" si="1"/>
        <v>0</v>
      </c>
      <c r="Q168" s="199">
        <v>5.8000000000000003E-2</v>
      </c>
      <c r="R168" s="199">
        <f t="shared" si="2"/>
        <v>0.23200000000000001</v>
      </c>
      <c r="S168" s="199">
        <v>0</v>
      </c>
      <c r="T168" s="200">
        <f t="shared" si="3"/>
        <v>0</v>
      </c>
      <c r="AR168" s="22" t="s">
        <v>166</v>
      </c>
      <c r="AT168" s="22" t="s">
        <v>186</v>
      </c>
      <c r="AU168" s="22" t="s">
        <v>82</v>
      </c>
      <c r="AY168" s="22" t="s">
        <v>126</v>
      </c>
      <c r="BE168" s="201">
        <f t="shared" si="4"/>
        <v>0</v>
      </c>
      <c r="BF168" s="201">
        <f t="shared" si="5"/>
        <v>0</v>
      </c>
      <c r="BG168" s="201">
        <f t="shared" si="6"/>
        <v>0</v>
      </c>
      <c r="BH168" s="201">
        <f t="shared" si="7"/>
        <v>0</v>
      </c>
      <c r="BI168" s="201">
        <f t="shared" si="8"/>
        <v>0</v>
      </c>
      <c r="BJ168" s="22" t="s">
        <v>80</v>
      </c>
      <c r="BK168" s="201">
        <f t="shared" si="9"/>
        <v>0</v>
      </c>
      <c r="BL168" s="22" t="s">
        <v>133</v>
      </c>
      <c r="BM168" s="22" t="s">
        <v>354</v>
      </c>
    </row>
    <row r="169" spans="2:65" s="1" customFormat="1" ht="25.5" customHeight="1">
      <c r="B169" s="39"/>
      <c r="C169" s="190" t="s">
        <v>355</v>
      </c>
      <c r="D169" s="190" t="s">
        <v>128</v>
      </c>
      <c r="E169" s="191" t="s">
        <v>356</v>
      </c>
      <c r="F169" s="192" t="s">
        <v>357</v>
      </c>
      <c r="G169" s="193" t="s">
        <v>329</v>
      </c>
      <c r="H169" s="194">
        <v>2</v>
      </c>
      <c r="I169" s="195"/>
      <c r="J169" s="196">
        <f t="shared" si="0"/>
        <v>0</v>
      </c>
      <c r="K169" s="192" t="s">
        <v>132</v>
      </c>
      <c r="L169" s="59"/>
      <c r="M169" s="197" t="s">
        <v>21</v>
      </c>
      <c r="N169" s="198" t="s">
        <v>43</v>
      </c>
      <c r="O169" s="40"/>
      <c r="P169" s="199">
        <f t="shared" si="1"/>
        <v>0</v>
      </c>
      <c r="Q169" s="199">
        <v>0.21734000000000001</v>
      </c>
      <c r="R169" s="199">
        <f t="shared" si="2"/>
        <v>0.43468000000000001</v>
      </c>
      <c r="S169" s="199">
        <v>0</v>
      </c>
      <c r="T169" s="200">
        <f t="shared" si="3"/>
        <v>0</v>
      </c>
      <c r="AR169" s="22" t="s">
        <v>133</v>
      </c>
      <c r="AT169" s="22" t="s">
        <v>128</v>
      </c>
      <c r="AU169" s="22" t="s">
        <v>82</v>
      </c>
      <c r="AY169" s="22" t="s">
        <v>126</v>
      </c>
      <c r="BE169" s="201">
        <f t="shared" si="4"/>
        <v>0</v>
      </c>
      <c r="BF169" s="201">
        <f t="shared" si="5"/>
        <v>0</v>
      </c>
      <c r="BG169" s="201">
        <f t="shared" si="6"/>
        <v>0</v>
      </c>
      <c r="BH169" s="201">
        <f t="shared" si="7"/>
        <v>0</v>
      </c>
      <c r="BI169" s="201">
        <f t="shared" si="8"/>
        <v>0</v>
      </c>
      <c r="BJ169" s="22" t="s">
        <v>80</v>
      </c>
      <c r="BK169" s="201">
        <f t="shared" si="9"/>
        <v>0</v>
      </c>
      <c r="BL169" s="22" t="s">
        <v>133</v>
      </c>
      <c r="BM169" s="22" t="s">
        <v>358</v>
      </c>
    </row>
    <row r="170" spans="2:65" s="1" customFormat="1" ht="16.5" customHeight="1">
      <c r="B170" s="39"/>
      <c r="C170" s="224" t="s">
        <v>359</v>
      </c>
      <c r="D170" s="224" t="s">
        <v>186</v>
      </c>
      <c r="E170" s="225" t="s">
        <v>360</v>
      </c>
      <c r="F170" s="226" t="s">
        <v>361</v>
      </c>
      <c r="G170" s="227" t="s">
        <v>329</v>
      </c>
      <c r="H170" s="228">
        <v>2</v>
      </c>
      <c r="I170" s="229"/>
      <c r="J170" s="230">
        <f t="shared" si="0"/>
        <v>0</v>
      </c>
      <c r="K170" s="226" t="s">
        <v>132</v>
      </c>
      <c r="L170" s="231"/>
      <c r="M170" s="232" t="s">
        <v>21</v>
      </c>
      <c r="N170" s="233" t="s">
        <v>43</v>
      </c>
      <c r="O170" s="40"/>
      <c r="P170" s="199">
        <f t="shared" si="1"/>
        <v>0</v>
      </c>
      <c r="Q170" s="199">
        <v>0.10199999999999999</v>
      </c>
      <c r="R170" s="199">
        <f t="shared" si="2"/>
        <v>0.20399999999999999</v>
      </c>
      <c r="S170" s="199">
        <v>0</v>
      </c>
      <c r="T170" s="200">
        <f t="shared" si="3"/>
        <v>0</v>
      </c>
      <c r="AR170" s="22" t="s">
        <v>166</v>
      </c>
      <c r="AT170" s="22" t="s">
        <v>186</v>
      </c>
      <c r="AU170" s="22" t="s">
        <v>82</v>
      </c>
      <c r="AY170" s="22" t="s">
        <v>126</v>
      </c>
      <c r="BE170" s="201">
        <f t="shared" si="4"/>
        <v>0</v>
      </c>
      <c r="BF170" s="201">
        <f t="shared" si="5"/>
        <v>0</v>
      </c>
      <c r="BG170" s="201">
        <f t="shared" si="6"/>
        <v>0</v>
      </c>
      <c r="BH170" s="201">
        <f t="shared" si="7"/>
        <v>0</v>
      </c>
      <c r="BI170" s="201">
        <f t="shared" si="8"/>
        <v>0</v>
      </c>
      <c r="BJ170" s="22" t="s">
        <v>80</v>
      </c>
      <c r="BK170" s="201">
        <f t="shared" si="9"/>
        <v>0</v>
      </c>
      <c r="BL170" s="22" t="s">
        <v>133</v>
      </c>
      <c r="BM170" s="22" t="s">
        <v>362</v>
      </c>
    </row>
    <row r="171" spans="2:65" s="1" customFormat="1" ht="25.5" customHeight="1">
      <c r="B171" s="39"/>
      <c r="C171" s="190" t="s">
        <v>363</v>
      </c>
      <c r="D171" s="190" t="s">
        <v>128</v>
      </c>
      <c r="E171" s="191" t="s">
        <v>364</v>
      </c>
      <c r="F171" s="192" t="s">
        <v>365</v>
      </c>
      <c r="G171" s="193" t="s">
        <v>329</v>
      </c>
      <c r="H171" s="194">
        <v>2</v>
      </c>
      <c r="I171" s="195"/>
      <c r="J171" s="196">
        <f t="shared" si="0"/>
        <v>0</v>
      </c>
      <c r="K171" s="192" t="s">
        <v>132</v>
      </c>
      <c r="L171" s="59"/>
      <c r="M171" s="197" t="s">
        <v>21</v>
      </c>
      <c r="N171" s="198" t="s">
        <v>43</v>
      </c>
      <c r="O171" s="40"/>
      <c r="P171" s="199">
        <f t="shared" si="1"/>
        <v>0</v>
      </c>
      <c r="Q171" s="199">
        <v>0</v>
      </c>
      <c r="R171" s="199">
        <f t="shared" si="2"/>
        <v>0</v>
      </c>
      <c r="S171" s="199">
        <v>0.15</v>
      </c>
      <c r="T171" s="200">
        <f t="shared" si="3"/>
        <v>0.3</v>
      </c>
      <c r="AR171" s="22" t="s">
        <v>133</v>
      </c>
      <c r="AT171" s="22" t="s">
        <v>128</v>
      </c>
      <c r="AU171" s="22" t="s">
        <v>82</v>
      </c>
      <c r="AY171" s="22" t="s">
        <v>126</v>
      </c>
      <c r="BE171" s="201">
        <f t="shared" si="4"/>
        <v>0</v>
      </c>
      <c r="BF171" s="201">
        <f t="shared" si="5"/>
        <v>0</v>
      </c>
      <c r="BG171" s="201">
        <f t="shared" si="6"/>
        <v>0</v>
      </c>
      <c r="BH171" s="201">
        <f t="shared" si="7"/>
        <v>0</v>
      </c>
      <c r="BI171" s="201">
        <f t="shared" si="8"/>
        <v>0</v>
      </c>
      <c r="BJ171" s="22" t="s">
        <v>80</v>
      </c>
      <c r="BK171" s="201">
        <f t="shared" si="9"/>
        <v>0</v>
      </c>
      <c r="BL171" s="22" t="s">
        <v>133</v>
      </c>
      <c r="BM171" s="22" t="s">
        <v>366</v>
      </c>
    </row>
    <row r="172" spans="2:65" s="1" customFormat="1" ht="16.5" customHeight="1">
      <c r="B172" s="39"/>
      <c r="C172" s="190" t="s">
        <v>367</v>
      </c>
      <c r="D172" s="190" t="s">
        <v>128</v>
      </c>
      <c r="E172" s="191" t="s">
        <v>368</v>
      </c>
      <c r="F172" s="192" t="s">
        <v>369</v>
      </c>
      <c r="G172" s="193" t="s">
        <v>329</v>
      </c>
      <c r="H172" s="194">
        <v>2</v>
      </c>
      <c r="I172" s="195"/>
      <c r="J172" s="196">
        <f t="shared" si="0"/>
        <v>0</v>
      </c>
      <c r="K172" s="192" t="s">
        <v>132</v>
      </c>
      <c r="L172" s="59"/>
      <c r="M172" s="197" t="s">
        <v>21</v>
      </c>
      <c r="N172" s="198" t="s">
        <v>43</v>
      </c>
      <c r="O172" s="40"/>
      <c r="P172" s="199">
        <f t="shared" si="1"/>
        <v>0</v>
      </c>
      <c r="Q172" s="199">
        <v>0.42368</v>
      </c>
      <c r="R172" s="199">
        <f t="shared" si="2"/>
        <v>0.84736</v>
      </c>
      <c r="S172" s="199">
        <v>0</v>
      </c>
      <c r="T172" s="200">
        <f t="shared" si="3"/>
        <v>0</v>
      </c>
      <c r="AR172" s="22" t="s">
        <v>133</v>
      </c>
      <c r="AT172" s="22" t="s">
        <v>128</v>
      </c>
      <c r="AU172" s="22" t="s">
        <v>82</v>
      </c>
      <c r="AY172" s="22" t="s">
        <v>126</v>
      </c>
      <c r="BE172" s="201">
        <f t="shared" si="4"/>
        <v>0</v>
      </c>
      <c r="BF172" s="201">
        <f t="shared" si="5"/>
        <v>0</v>
      </c>
      <c r="BG172" s="201">
        <f t="shared" si="6"/>
        <v>0</v>
      </c>
      <c r="BH172" s="201">
        <f t="shared" si="7"/>
        <v>0</v>
      </c>
      <c r="BI172" s="201">
        <f t="shared" si="8"/>
        <v>0</v>
      </c>
      <c r="BJ172" s="22" t="s">
        <v>80</v>
      </c>
      <c r="BK172" s="201">
        <f t="shared" si="9"/>
        <v>0</v>
      </c>
      <c r="BL172" s="22" t="s">
        <v>133</v>
      </c>
      <c r="BM172" s="22" t="s">
        <v>370</v>
      </c>
    </row>
    <row r="173" spans="2:65" s="10" customFormat="1" ht="29.85" customHeight="1">
      <c r="B173" s="174"/>
      <c r="C173" s="175"/>
      <c r="D173" s="176" t="s">
        <v>71</v>
      </c>
      <c r="E173" s="188" t="s">
        <v>170</v>
      </c>
      <c r="F173" s="188" t="s">
        <v>371</v>
      </c>
      <c r="G173" s="175"/>
      <c r="H173" s="175"/>
      <c r="I173" s="178"/>
      <c r="J173" s="189">
        <f>BK173</f>
        <v>0</v>
      </c>
      <c r="K173" s="175"/>
      <c r="L173" s="180"/>
      <c r="M173" s="181"/>
      <c r="N173" s="182"/>
      <c r="O173" s="182"/>
      <c r="P173" s="183">
        <f>SUM(P174:P206)</f>
        <v>0</v>
      </c>
      <c r="Q173" s="182"/>
      <c r="R173" s="183">
        <f>SUM(R174:R206)</f>
        <v>40.264980199999997</v>
      </c>
      <c r="S173" s="182"/>
      <c r="T173" s="184">
        <f>SUM(T174:T206)</f>
        <v>7.6319999999999999E-2</v>
      </c>
      <c r="AR173" s="185" t="s">
        <v>80</v>
      </c>
      <c r="AT173" s="186" t="s">
        <v>71</v>
      </c>
      <c r="AU173" s="186" t="s">
        <v>80</v>
      </c>
      <c r="AY173" s="185" t="s">
        <v>126</v>
      </c>
      <c r="BK173" s="187">
        <f>SUM(BK174:BK206)</f>
        <v>0</v>
      </c>
    </row>
    <row r="174" spans="2:65" s="1" customFormat="1" ht="25.5" customHeight="1">
      <c r="B174" s="39"/>
      <c r="C174" s="190" t="s">
        <v>372</v>
      </c>
      <c r="D174" s="190" t="s">
        <v>128</v>
      </c>
      <c r="E174" s="191" t="s">
        <v>373</v>
      </c>
      <c r="F174" s="192" t="s">
        <v>374</v>
      </c>
      <c r="G174" s="193" t="s">
        <v>329</v>
      </c>
      <c r="H174" s="194">
        <v>8</v>
      </c>
      <c r="I174" s="195"/>
      <c r="J174" s="196">
        <f>ROUND(I174*H174,2)</f>
        <v>0</v>
      </c>
      <c r="K174" s="192" t="s">
        <v>132</v>
      </c>
      <c r="L174" s="59"/>
      <c r="M174" s="197" t="s">
        <v>21</v>
      </c>
      <c r="N174" s="198" t="s">
        <v>43</v>
      </c>
      <c r="O174" s="40"/>
      <c r="P174" s="199">
        <f>O174*H174</f>
        <v>0</v>
      </c>
      <c r="Q174" s="199">
        <v>6.9999999999999999E-4</v>
      </c>
      <c r="R174" s="199">
        <f>Q174*H174</f>
        <v>5.5999999999999999E-3</v>
      </c>
      <c r="S174" s="199">
        <v>0</v>
      </c>
      <c r="T174" s="200">
        <f>S174*H174</f>
        <v>0</v>
      </c>
      <c r="AR174" s="22" t="s">
        <v>133</v>
      </c>
      <c r="AT174" s="22" t="s">
        <v>128</v>
      </c>
      <c r="AU174" s="22" t="s">
        <v>82</v>
      </c>
      <c r="AY174" s="22" t="s">
        <v>126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80</v>
      </c>
      <c r="BK174" s="201">
        <f>ROUND(I174*H174,2)</f>
        <v>0</v>
      </c>
      <c r="BL174" s="22" t="s">
        <v>133</v>
      </c>
      <c r="BM174" s="22" t="s">
        <v>375</v>
      </c>
    </row>
    <row r="175" spans="2:65" s="12" customFormat="1">
      <c r="B175" s="213"/>
      <c r="C175" s="214"/>
      <c r="D175" s="204" t="s">
        <v>144</v>
      </c>
      <c r="E175" s="215" t="s">
        <v>21</v>
      </c>
      <c r="F175" s="216" t="s">
        <v>376</v>
      </c>
      <c r="G175" s="214"/>
      <c r="H175" s="217">
        <v>8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144</v>
      </c>
      <c r="AU175" s="223" t="s">
        <v>82</v>
      </c>
      <c r="AV175" s="12" t="s">
        <v>82</v>
      </c>
      <c r="AW175" s="12" t="s">
        <v>35</v>
      </c>
      <c r="AX175" s="12" t="s">
        <v>80</v>
      </c>
      <c r="AY175" s="223" t="s">
        <v>126</v>
      </c>
    </row>
    <row r="176" spans="2:65" s="1" customFormat="1" ht="16.5" customHeight="1">
      <c r="B176" s="39"/>
      <c r="C176" s="224" t="s">
        <v>377</v>
      </c>
      <c r="D176" s="224" t="s">
        <v>186</v>
      </c>
      <c r="E176" s="225" t="s">
        <v>378</v>
      </c>
      <c r="F176" s="226" t="s">
        <v>379</v>
      </c>
      <c r="G176" s="227" t="s">
        <v>329</v>
      </c>
      <c r="H176" s="228">
        <v>2</v>
      </c>
      <c r="I176" s="229"/>
      <c r="J176" s="230">
        <f>ROUND(I176*H176,2)</f>
        <v>0</v>
      </c>
      <c r="K176" s="226" t="s">
        <v>132</v>
      </c>
      <c r="L176" s="231"/>
      <c r="M176" s="232" t="s">
        <v>21</v>
      </c>
      <c r="N176" s="233" t="s">
        <v>43</v>
      </c>
      <c r="O176" s="40"/>
      <c r="P176" s="199">
        <f>O176*H176</f>
        <v>0</v>
      </c>
      <c r="Q176" s="199">
        <v>3.5000000000000001E-3</v>
      </c>
      <c r="R176" s="199">
        <f>Q176*H176</f>
        <v>7.0000000000000001E-3</v>
      </c>
      <c r="S176" s="199">
        <v>0</v>
      </c>
      <c r="T176" s="200">
        <f>S176*H176</f>
        <v>0</v>
      </c>
      <c r="AR176" s="22" t="s">
        <v>166</v>
      </c>
      <c r="AT176" s="22" t="s">
        <v>186</v>
      </c>
      <c r="AU176" s="22" t="s">
        <v>82</v>
      </c>
      <c r="AY176" s="22" t="s">
        <v>126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2" t="s">
        <v>80</v>
      </c>
      <c r="BK176" s="201">
        <f>ROUND(I176*H176,2)</f>
        <v>0</v>
      </c>
      <c r="BL176" s="22" t="s">
        <v>133</v>
      </c>
      <c r="BM176" s="22" t="s">
        <v>380</v>
      </c>
    </row>
    <row r="177" spans="2:65" s="12" customFormat="1">
      <c r="B177" s="213"/>
      <c r="C177" s="214"/>
      <c r="D177" s="204" t="s">
        <v>144</v>
      </c>
      <c r="E177" s="215" t="s">
        <v>21</v>
      </c>
      <c r="F177" s="216" t="s">
        <v>381</v>
      </c>
      <c r="G177" s="214"/>
      <c r="H177" s="217">
        <v>2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144</v>
      </c>
      <c r="AU177" s="223" t="s">
        <v>82</v>
      </c>
      <c r="AV177" s="12" t="s">
        <v>82</v>
      </c>
      <c r="AW177" s="12" t="s">
        <v>35</v>
      </c>
      <c r="AX177" s="12" t="s">
        <v>80</v>
      </c>
      <c r="AY177" s="223" t="s">
        <v>126</v>
      </c>
    </row>
    <row r="178" spans="2:65" s="1" customFormat="1" ht="16.5" customHeight="1">
      <c r="B178" s="39"/>
      <c r="C178" s="224" t="s">
        <v>382</v>
      </c>
      <c r="D178" s="224" t="s">
        <v>186</v>
      </c>
      <c r="E178" s="225" t="s">
        <v>383</v>
      </c>
      <c r="F178" s="226" t="s">
        <v>384</v>
      </c>
      <c r="G178" s="227" t="s">
        <v>329</v>
      </c>
      <c r="H178" s="228">
        <v>2</v>
      </c>
      <c r="I178" s="229"/>
      <c r="J178" s="230">
        <f>ROUND(I178*H178,2)</f>
        <v>0</v>
      </c>
      <c r="K178" s="226" t="s">
        <v>132</v>
      </c>
      <c r="L178" s="231"/>
      <c r="M178" s="232" t="s">
        <v>21</v>
      </c>
      <c r="N178" s="233" t="s">
        <v>43</v>
      </c>
      <c r="O178" s="40"/>
      <c r="P178" s="199">
        <f>O178*H178</f>
        <v>0</v>
      </c>
      <c r="Q178" s="199">
        <v>2.5000000000000001E-3</v>
      </c>
      <c r="R178" s="199">
        <f>Q178*H178</f>
        <v>5.0000000000000001E-3</v>
      </c>
      <c r="S178" s="199">
        <v>0</v>
      </c>
      <c r="T178" s="200">
        <f>S178*H178</f>
        <v>0</v>
      </c>
      <c r="AR178" s="22" t="s">
        <v>166</v>
      </c>
      <c r="AT178" s="22" t="s">
        <v>186</v>
      </c>
      <c r="AU178" s="22" t="s">
        <v>82</v>
      </c>
      <c r="AY178" s="22" t="s">
        <v>126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2" t="s">
        <v>80</v>
      </c>
      <c r="BK178" s="201">
        <f>ROUND(I178*H178,2)</f>
        <v>0</v>
      </c>
      <c r="BL178" s="22" t="s">
        <v>133</v>
      </c>
      <c r="BM178" s="22" t="s">
        <v>385</v>
      </c>
    </row>
    <row r="179" spans="2:65" s="12" customFormat="1">
      <c r="B179" s="213"/>
      <c r="C179" s="214"/>
      <c r="D179" s="204" t="s">
        <v>144</v>
      </c>
      <c r="E179" s="215" t="s">
        <v>21</v>
      </c>
      <c r="F179" s="216" t="s">
        <v>386</v>
      </c>
      <c r="G179" s="214"/>
      <c r="H179" s="217">
        <v>1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144</v>
      </c>
      <c r="AU179" s="223" t="s">
        <v>82</v>
      </c>
      <c r="AV179" s="12" t="s">
        <v>82</v>
      </c>
      <c r="AW179" s="12" t="s">
        <v>35</v>
      </c>
      <c r="AX179" s="12" t="s">
        <v>72</v>
      </c>
      <c r="AY179" s="223" t="s">
        <v>126</v>
      </c>
    </row>
    <row r="180" spans="2:65" s="12" customFormat="1">
      <c r="B180" s="213"/>
      <c r="C180" s="214"/>
      <c r="D180" s="204" t="s">
        <v>144</v>
      </c>
      <c r="E180" s="215" t="s">
        <v>21</v>
      </c>
      <c r="F180" s="216" t="s">
        <v>387</v>
      </c>
      <c r="G180" s="214"/>
      <c r="H180" s="217">
        <v>1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144</v>
      </c>
      <c r="AU180" s="223" t="s">
        <v>82</v>
      </c>
      <c r="AV180" s="12" t="s">
        <v>82</v>
      </c>
      <c r="AW180" s="12" t="s">
        <v>35</v>
      </c>
      <c r="AX180" s="12" t="s">
        <v>72</v>
      </c>
      <c r="AY180" s="223" t="s">
        <v>126</v>
      </c>
    </row>
    <row r="181" spans="2:65" s="13" customFormat="1">
      <c r="B181" s="234"/>
      <c r="C181" s="235"/>
      <c r="D181" s="204" t="s">
        <v>144</v>
      </c>
      <c r="E181" s="236" t="s">
        <v>21</v>
      </c>
      <c r="F181" s="237" t="s">
        <v>268</v>
      </c>
      <c r="G181" s="235"/>
      <c r="H181" s="238">
        <v>2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144</v>
      </c>
      <c r="AU181" s="244" t="s">
        <v>82</v>
      </c>
      <c r="AV181" s="13" t="s">
        <v>133</v>
      </c>
      <c r="AW181" s="13" t="s">
        <v>35</v>
      </c>
      <c r="AX181" s="13" t="s">
        <v>80</v>
      </c>
      <c r="AY181" s="244" t="s">
        <v>126</v>
      </c>
    </row>
    <row r="182" spans="2:65" s="1" customFormat="1" ht="25.5" customHeight="1">
      <c r="B182" s="39"/>
      <c r="C182" s="224" t="s">
        <v>388</v>
      </c>
      <c r="D182" s="224" t="s">
        <v>186</v>
      </c>
      <c r="E182" s="225" t="s">
        <v>389</v>
      </c>
      <c r="F182" s="226" t="s">
        <v>390</v>
      </c>
      <c r="G182" s="227" t="s">
        <v>329</v>
      </c>
      <c r="H182" s="228">
        <v>2</v>
      </c>
      <c r="I182" s="229"/>
      <c r="J182" s="230">
        <f>ROUND(I182*H182,2)</f>
        <v>0</v>
      </c>
      <c r="K182" s="226" t="s">
        <v>132</v>
      </c>
      <c r="L182" s="231"/>
      <c r="M182" s="232" t="s">
        <v>21</v>
      </c>
      <c r="N182" s="233" t="s">
        <v>43</v>
      </c>
      <c r="O182" s="40"/>
      <c r="P182" s="199">
        <f>O182*H182</f>
        <v>0</v>
      </c>
      <c r="Q182" s="199">
        <v>4.1000000000000003E-3</v>
      </c>
      <c r="R182" s="199">
        <f>Q182*H182</f>
        <v>8.2000000000000007E-3</v>
      </c>
      <c r="S182" s="199">
        <v>0</v>
      </c>
      <c r="T182" s="200">
        <f>S182*H182</f>
        <v>0</v>
      </c>
      <c r="AR182" s="22" t="s">
        <v>166</v>
      </c>
      <c r="AT182" s="22" t="s">
        <v>186</v>
      </c>
      <c r="AU182" s="22" t="s">
        <v>82</v>
      </c>
      <c r="AY182" s="22" t="s">
        <v>126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2" t="s">
        <v>80</v>
      </c>
      <c r="BK182" s="201">
        <f>ROUND(I182*H182,2)</f>
        <v>0</v>
      </c>
      <c r="BL182" s="22" t="s">
        <v>133</v>
      </c>
      <c r="BM182" s="22" t="s">
        <v>391</v>
      </c>
    </row>
    <row r="183" spans="2:65" s="12" customFormat="1">
      <c r="B183" s="213"/>
      <c r="C183" s="214"/>
      <c r="D183" s="204" t="s">
        <v>144</v>
      </c>
      <c r="E183" s="215" t="s">
        <v>21</v>
      </c>
      <c r="F183" s="216" t="s">
        <v>392</v>
      </c>
      <c r="G183" s="214"/>
      <c r="H183" s="217">
        <v>2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144</v>
      </c>
      <c r="AU183" s="223" t="s">
        <v>82</v>
      </c>
      <c r="AV183" s="12" t="s">
        <v>82</v>
      </c>
      <c r="AW183" s="12" t="s">
        <v>35</v>
      </c>
      <c r="AX183" s="12" t="s">
        <v>80</v>
      </c>
      <c r="AY183" s="223" t="s">
        <v>126</v>
      </c>
    </row>
    <row r="184" spans="2:65" s="1" customFormat="1" ht="16.5" customHeight="1">
      <c r="B184" s="39"/>
      <c r="C184" s="224" t="s">
        <v>393</v>
      </c>
      <c r="D184" s="224" t="s">
        <v>186</v>
      </c>
      <c r="E184" s="225" t="s">
        <v>394</v>
      </c>
      <c r="F184" s="226" t="s">
        <v>395</v>
      </c>
      <c r="G184" s="227" t="s">
        <v>329</v>
      </c>
      <c r="H184" s="228">
        <v>1</v>
      </c>
      <c r="I184" s="229"/>
      <c r="J184" s="230">
        <f>ROUND(I184*H184,2)</f>
        <v>0</v>
      </c>
      <c r="K184" s="226" t="s">
        <v>132</v>
      </c>
      <c r="L184" s="231"/>
      <c r="M184" s="232" t="s">
        <v>21</v>
      </c>
      <c r="N184" s="233" t="s">
        <v>43</v>
      </c>
      <c r="O184" s="40"/>
      <c r="P184" s="199">
        <f>O184*H184</f>
        <v>0</v>
      </c>
      <c r="Q184" s="199">
        <v>2.3999999999999998E-3</v>
      </c>
      <c r="R184" s="199">
        <f>Q184*H184</f>
        <v>2.3999999999999998E-3</v>
      </c>
      <c r="S184" s="199">
        <v>0</v>
      </c>
      <c r="T184" s="200">
        <f>S184*H184</f>
        <v>0</v>
      </c>
      <c r="AR184" s="22" t="s">
        <v>166</v>
      </c>
      <c r="AT184" s="22" t="s">
        <v>186</v>
      </c>
      <c r="AU184" s="22" t="s">
        <v>82</v>
      </c>
      <c r="AY184" s="22" t="s">
        <v>126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2" t="s">
        <v>80</v>
      </c>
      <c r="BK184" s="201">
        <f>ROUND(I184*H184,2)</f>
        <v>0</v>
      </c>
      <c r="BL184" s="22" t="s">
        <v>133</v>
      </c>
      <c r="BM184" s="22" t="s">
        <v>396</v>
      </c>
    </row>
    <row r="185" spans="2:65" s="12" customFormat="1">
      <c r="B185" s="213"/>
      <c r="C185" s="214"/>
      <c r="D185" s="204" t="s">
        <v>144</v>
      </c>
      <c r="E185" s="215" t="s">
        <v>21</v>
      </c>
      <c r="F185" s="216" t="s">
        <v>397</v>
      </c>
      <c r="G185" s="214"/>
      <c r="H185" s="217">
        <v>1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144</v>
      </c>
      <c r="AU185" s="223" t="s">
        <v>82</v>
      </c>
      <c r="AV185" s="12" t="s">
        <v>82</v>
      </c>
      <c r="AW185" s="12" t="s">
        <v>35</v>
      </c>
      <c r="AX185" s="12" t="s">
        <v>80</v>
      </c>
      <c r="AY185" s="223" t="s">
        <v>126</v>
      </c>
    </row>
    <row r="186" spans="2:65" s="1" customFormat="1" ht="25.5" customHeight="1">
      <c r="B186" s="39"/>
      <c r="C186" s="190" t="s">
        <v>398</v>
      </c>
      <c r="D186" s="190" t="s">
        <v>128</v>
      </c>
      <c r="E186" s="191" t="s">
        <v>399</v>
      </c>
      <c r="F186" s="192" t="s">
        <v>400</v>
      </c>
      <c r="G186" s="193" t="s">
        <v>329</v>
      </c>
      <c r="H186" s="194">
        <v>6</v>
      </c>
      <c r="I186" s="195"/>
      <c r="J186" s="196">
        <f>ROUND(I186*H186,2)</f>
        <v>0</v>
      </c>
      <c r="K186" s="192" t="s">
        <v>132</v>
      </c>
      <c r="L186" s="59"/>
      <c r="M186" s="197" t="s">
        <v>21</v>
      </c>
      <c r="N186" s="198" t="s">
        <v>43</v>
      </c>
      <c r="O186" s="40"/>
      <c r="P186" s="199">
        <f>O186*H186</f>
        <v>0</v>
      </c>
      <c r="Q186" s="199">
        <v>0.10940999999999999</v>
      </c>
      <c r="R186" s="199">
        <f>Q186*H186</f>
        <v>0.65645999999999993</v>
      </c>
      <c r="S186" s="199">
        <v>0</v>
      </c>
      <c r="T186" s="200">
        <f>S186*H186</f>
        <v>0</v>
      </c>
      <c r="AR186" s="22" t="s">
        <v>133</v>
      </c>
      <c r="AT186" s="22" t="s">
        <v>128</v>
      </c>
      <c r="AU186" s="22" t="s">
        <v>82</v>
      </c>
      <c r="AY186" s="22" t="s">
        <v>126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2" t="s">
        <v>80</v>
      </c>
      <c r="BK186" s="201">
        <f>ROUND(I186*H186,2)</f>
        <v>0</v>
      </c>
      <c r="BL186" s="22" t="s">
        <v>133</v>
      </c>
      <c r="BM186" s="22" t="s">
        <v>401</v>
      </c>
    </row>
    <row r="187" spans="2:65" s="12" customFormat="1">
      <c r="B187" s="213"/>
      <c r="C187" s="214"/>
      <c r="D187" s="204" t="s">
        <v>144</v>
      </c>
      <c r="E187" s="215" t="s">
        <v>21</v>
      </c>
      <c r="F187" s="216" t="s">
        <v>402</v>
      </c>
      <c r="G187" s="214"/>
      <c r="H187" s="217">
        <v>6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144</v>
      </c>
      <c r="AU187" s="223" t="s">
        <v>82</v>
      </c>
      <c r="AV187" s="12" t="s">
        <v>82</v>
      </c>
      <c r="AW187" s="12" t="s">
        <v>35</v>
      </c>
      <c r="AX187" s="12" t="s">
        <v>80</v>
      </c>
      <c r="AY187" s="223" t="s">
        <v>126</v>
      </c>
    </row>
    <row r="188" spans="2:65" s="1" customFormat="1" ht="16.5" customHeight="1">
      <c r="B188" s="39"/>
      <c r="C188" s="224" t="s">
        <v>403</v>
      </c>
      <c r="D188" s="224" t="s">
        <v>186</v>
      </c>
      <c r="E188" s="225" t="s">
        <v>404</v>
      </c>
      <c r="F188" s="226" t="s">
        <v>405</v>
      </c>
      <c r="G188" s="227" t="s">
        <v>329</v>
      </c>
      <c r="H188" s="228">
        <v>6</v>
      </c>
      <c r="I188" s="229"/>
      <c r="J188" s="230">
        <f>ROUND(I188*H188,2)</f>
        <v>0</v>
      </c>
      <c r="K188" s="226" t="s">
        <v>132</v>
      </c>
      <c r="L188" s="231"/>
      <c r="M188" s="232" t="s">
        <v>21</v>
      </c>
      <c r="N188" s="233" t="s">
        <v>43</v>
      </c>
      <c r="O188" s="40"/>
      <c r="P188" s="199">
        <f>O188*H188</f>
        <v>0</v>
      </c>
      <c r="Q188" s="199">
        <v>6.1000000000000004E-3</v>
      </c>
      <c r="R188" s="199">
        <f>Q188*H188</f>
        <v>3.6600000000000001E-2</v>
      </c>
      <c r="S188" s="199">
        <v>0</v>
      </c>
      <c r="T188" s="200">
        <f>S188*H188</f>
        <v>0</v>
      </c>
      <c r="AR188" s="22" t="s">
        <v>166</v>
      </c>
      <c r="AT188" s="22" t="s">
        <v>186</v>
      </c>
      <c r="AU188" s="22" t="s">
        <v>82</v>
      </c>
      <c r="AY188" s="22" t="s">
        <v>126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2" t="s">
        <v>80</v>
      </c>
      <c r="BK188" s="201">
        <f>ROUND(I188*H188,2)</f>
        <v>0</v>
      </c>
      <c r="BL188" s="22" t="s">
        <v>133</v>
      </c>
      <c r="BM188" s="22" t="s">
        <v>406</v>
      </c>
    </row>
    <row r="189" spans="2:65" s="1" customFormat="1" ht="25.5" customHeight="1">
      <c r="B189" s="39"/>
      <c r="C189" s="190" t="s">
        <v>407</v>
      </c>
      <c r="D189" s="190" t="s">
        <v>128</v>
      </c>
      <c r="E189" s="191" t="s">
        <v>408</v>
      </c>
      <c r="F189" s="192" t="s">
        <v>409</v>
      </c>
      <c r="G189" s="193" t="s">
        <v>137</v>
      </c>
      <c r="H189" s="194">
        <v>283.60000000000002</v>
      </c>
      <c r="I189" s="195"/>
      <c r="J189" s="196">
        <f>ROUND(I189*H189,2)</f>
        <v>0</v>
      </c>
      <c r="K189" s="192" t="s">
        <v>132</v>
      </c>
      <c r="L189" s="59"/>
      <c r="M189" s="197" t="s">
        <v>21</v>
      </c>
      <c r="N189" s="198" t="s">
        <v>43</v>
      </c>
      <c r="O189" s="40"/>
      <c r="P189" s="199">
        <f>O189*H189</f>
        <v>0</v>
      </c>
      <c r="Q189" s="199">
        <v>2.0000000000000001E-4</v>
      </c>
      <c r="R189" s="199">
        <f>Q189*H189</f>
        <v>5.6720000000000007E-2</v>
      </c>
      <c r="S189" s="199">
        <v>0</v>
      </c>
      <c r="T189" s="200">
        <f>S189*H189</f>
        <v>0</v>
      </c>
      <c r="AR189" s="22" t="s">
        <v>133</v>
      </c>
      <c r="AT189" s="22" t="s">
        <v>128</v>
      </c>
      <c r="AU189" s="22" t="s">
        <v>82</v>
      </c>
      <c r="AY189" s="22" t="s">
        <v>126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2" t="s">
        <v>80</v>
      </c>
      <c r="BK189" s="201">
        <f>ROUND(I189*H189,2)</f>
        <v>0</v>
      </c>
      <c r="BL189" s="22" t="s">
        <v>133</v>
      </c>
      <c r="BM189" s="22" t="s">
        <v>410</v>
      </c>
    </row>
    <row r="190" spans="2:65" s="12" customFormat="1">
      <c r="B190" s="213"/>
      <c r="C190" s="214"/>
      <c r="D190" s="204" t="s">
        <v>144</v>
      </c>
      <c r="E190" s="215" t="s">
        <v>21</v>
      </c>
      <c r="F190" s="216" t="s">
        <v>411</v>
      </c>
      <c r="G190" s="214"/>
      <c r="H190" s="217">
        <v>183.6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144</v>
      </c>
      <c r="AU190" s="223" t="s">
        <v>82</v>
      </c>
      <c r="AV190" s="12" t="s">
        <v>82</v>
      </c>
      <c r="AW190" s="12" t="s">
        <v>35</v>
      </c>
      <c r="AX190" s="12" t="s">
        <v>72</v>
      </c>
      <c r="AY190" s="223" t="s">
        <v>126</v>
      </c>
    </row>
    <row r="191" spans="2:65" s="12" customFormat="1">
      <c r="B191" s="213"/>
      <c r="C191" s="214"/>
      <c r="D191" s="204" t="s">
        <v>144</v>
      </c>
      <c r="E191" s="215" t="s">
        <v>21</v>
      </c>
      <c r="F191" s="216" t="s">
        <v>412</v>
      </c>
      <c r="G191" s="214"/>
      <c r="H191" s="217">
        <v>100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144</v>
      </c>
      <c r="AU191" s="223" t="s">
        <v>82</v>
      </c>
      <c r="AV191" s="12" t="s">
        <v>82</v>
      </c>
      <c r="AW191" s="12" t="s">
        <v>35</v>
      </c>
      <c r="AX191" s="12" t="s">
        <v>72</v>
      </c>
      <c r="AY191" s="223" t="s">
        <v>126</v>
      </c>
    </row>
    <row r="192" spans="2:65" s="13" customFormat="1">
      <c r="B192" s="234"/>
      <c r="C192" s="235"/>
      <c r="D192" s="204" t="s">
        <v>144</v>
      </c>
      <c r="E192" s="236" t="s">
        <v>21</v>
      </c>
      <c r="F192" s="237" t="s">
        <v>268</v>
      </c>
      <c r="G192" s="235"/>
      <c r="H192" s="238">
        <v>283.60000000000002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144</v>
      </c>
      <c r="AU192" s="244" t="s">
        <v>82</v>
      </c>
      <c r="AV192" s="13" t="s">
        <v>133</v>
      </c>
      <c r="AW192" s="13" t="s">
        <v>35</v>
      </c>
      <c r="AX192" s="13" t="s">
        <v>80</v>
      </c>
      <c r="AY192" s="244" t="s">
        <v>126</v>
      </c>
    </row>
    <row r="193" spans="2:65" s="1" customFormat="1" ht="25.5" customHeight="1">
      <c r="B193" s="39"/>
      <c r="C193" s="190" t="s">
        <v>413</v>
      </c>
      <c r="D193" s="190" t="s">
        <v>128</v>
      </c>
      <c r="E193" s="191" t="s">
        <v>414</v>
      </c>
      <c r="F193" s="192" t="s">
        <v>415</v>
      </c>
      <c r="G193" s="193" t="s">
        <v>329</v>
      </c>
      <c r="H193" s="194">
        <v>6</v>
      </c>
      <c r="I193" s="195"/>
      <c r="J193" s="196">
        <f>ROUND(I193*H193,2)</f>
        <v>0</v>
      </c>
      <c r="K193" s="192" t="s">
        <v>132</v>
      </c>
      <c r="L193" s="59"/>
      <c r="M193" s="197" t="s">
        <v>21</v>
      </c>
      <c r="N193" s="198" t="s">
        <v>43</v>
      </c>
      <c r="O193" s="40"/>
      <c r="P193" s="199">
        <f>O193*H193</f>
        <v>0</v>
      </c>
      <c r="Q193" s="199">
        <v>4.0699999999999998E-3</v>
      </c>
      <c r="R193" s="199">
        <f>Q193*H193</f>
        <v>2.4419999999999997E-2</v>
      </c>
      <c r="S193" s="199">
        <v>0</v>
      </c>
      <c r="T193" s="200">
        <f>S193*H193</f>
        <v>0</v>
      </c>
      <c r="AR193" s="22" t="s">
        <v>133</v>
      </c>
      <c r="AT193" s="22" t="s">
        <v>128</v>
      </c>
      <c r="AU193" s="22" t="s">
        <v>82</v>
      </c>
      <c r="AY193" s="22" t="s">
        <v>126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2" t="s">
        <v>80</v>
      </c>
      <c r="BK193" s="201">
        <f>ROUND(I193*H193,2)</f>
        <v>0</v>
      </c>
      <c r="BL193" s="22" t="s">
        <v>133</v>
      </c>
      <c r="BM193" s="22" t="s">
        <v>416</v>
      </c>
    </row>
    <row r="194" spans="2:65" s="12" customFormat="1">
      <c r="B194" s="213"/>
      <c r="C194" s="214"/>
      <c r="D194" s="204" t="s">
        <v>144</v>
      </c>
      <c r="E194" s="215" t="s">
        <v>21</v>
      </c>
      <c r="F194" s="216" t="s">
        <v>417</v>
      </c>
      <c r="G194" s="214"/>
      <c r="H194" s="217">
        <v>2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144</v>
      </c>
      <c r="AU194" s="223" t="s">
        <v>82</v>
      </c>
      <c r="AV194" s="12" t="s">
        <v>82</v>
      </c>
      <c r="AW194" s="12" t="s">
        <v>35</v>
      </c>
      <c r="AX194" s="12" t="s">
        <v>72</v>
      </c>
      <c r="AY194" s="223" t="s">
        <v>126</v>
      </c>
    </row>
    <row r="195" spans="2:65" s="12" customFormat="1">
      <c r="B195" s="213"/>
      <c r="C195" s="214"/>
      <c r="D195" s="204" t="s">
        <v>144</v>
      </c>
      <c r="E195" s="215" t="s">
        <v>21</v>
      </c>
      <c r="F195" s="216" t="s">
        <v>418</v>
      </c>
      <c r="G195" s="214"/>
      <c r="H195" s="217">
        <v>4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144</v>
      </c>
      <c r="AU195" s="223" t="s">
        <v>82</v>
      </c>
      <c r="AV195" s="12" t="s">
        <v>82</v>
      </c>
      <c r="AW195" s="12" t="s">
        <v>35</v>
      </c>
      <c r="AX195" s="12" t="s">
        <v>72</v>
      </c>
      <c r="AY195" s="223" t="s">
        <v>126</v>
      </c>
    </row>
    <row r="196" spans="2:65" s="13" customFormat="1">
      <c r="B196" s="234"/>
      <c r="C196" s="235"/>
      <c r="D196" s="204" t="s">
        <v>144</v>
      </c>
      <c r="E196" s="236" t="s">
        <v>21</v>
      </c>
      <c r="F196" s="237" t="s">
        <v>268</v>
      </c>
      <c r="G196" s="235"/>
      <c r="H196" s="238">
        <v>6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144</v>
      </c>
      <c r="AU196" s="244" t="s">
        <v>82</v>
      </c>
      <c r="AV196" s="13" t="s">
        <v>133</v>
      </c>
      <c r="AW196" s="13" t="s">
        <v>35</v>
      </c>
      <c r="AX196" s="13" t="s">
        <v>80</v>
      </c>
      <c r="AY196" s="244" t="s">
        <v>126</v>
      </c>
    </row>
    <row r="197" spans="2:65" s="1" customFormat="1" ht="25.5" customHeight="1">
      <c r="B197" s="39"/>
      <c r="C197" s="190" t="s">
        <v>419</v>
      </c>
      <c r="D197" s="190" t="s">
        <v>128</v>
      </c>
      <c r="E197" s="191" t="s">
        <v>420</v>
      </c>
      <c r="F197" s="192" t="s">
        <v>421</v>
      </c>
      <c r="G197" s="193" t="s">
        <v>137</v>
      </c>
      <c r="H197" s="194">
        <v>283.60000000000002</v>
      </c>
      <c r="I197" s="195"/>
      <c r="J197" s="196">
        <f>ROUND(I197*H197,2)</f>
        <v>0</v>
      </c>
      <c r="K197" s="192" t="s">
        <v>132</v>
      </c>
      <c r="L197" s="59"/>
      <c r="M197" s="197" t="s">
        <v>21</v>
      </c>
      <c r="N197" s="198" t="s">
        <v>43</v>
      </c>
      <c r="O197" s="40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2" t="s">
        <v>133</v>
      </c>
      <c r="AT197" s="22" t="s">
        <v>128</v>
      </c>
      <c r="AU197" s="22" t="s">
        <v>82</v>
      </c>
      <c r="AY197" s="22" t="s">
        <v>126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80</v>
      </c>
      <c r="BK197" s="201">
        <f>ROUND(I197*H197,2)</f>
        <v>0</v>
      </c>
      <c r="BL197" s="22" t="s">
        <v>133</v>
      </c>
      <c r="BM197" s="22" t="s">
        <v>422</v>
      </c>
    </row>
    <row r="198" spans="2:65" s="12" customFormat="1">
      <c r="B198" s="213"/>
      <c r="C198" s="214"/>
      <c r="D198" s="204" t="s">
        <v>144</v>
      </c>
      <c r="E198" s="215" t="s">
        <v>21</v>
      </c>
      <c r="F198" s="216" t="s">
        <v>423</v>
      </c>
      <c r="G198" s="214"/>
      <c r="H198" s="217">
        <v>283.60000000000002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144</v>
      </c>
      <c r="AU198" s="223" t="s">
        <v>82</v>
      </c>
      <c r="AV198" s="12" t="s">
        <v>82</v>
      </c>
      <c r="AW198" s="12" t="s">
        <v>35</v>
      </c>
      <c r="AX198" s="12" t="s">
        <v>80</v>
      </c>
      <c r="AY198" s="223" t="s">
        <v>126</v>
      </c>
    </row>
    <row r="199" spans="2:65" s="1" customFormat="1" ht="38.25" customHeight="1">
      <c r="B199" s="39"/>
      <c r="C199" s="190" t="s">
        <v>424</v>
      </c>
      <c r="D199" s="190" t="s">
        <v>128</v>
      </c>
      <c r="E199" s="191" t="s">
        <v>425</v>
      </c>
      <c r="F199" s="192" t="s">
        <v>426</v>
      </c>
      <c r="G199" s="193" t="s">
        <v>137</v>
      </c>
      <c r="H199" s="194">
        <v>169</v>
      </c>
      <c r="I199" s="195"/>
      <c r="J199" s="196">
        <f>ROUND(I199*H199,2)</f>
        <v>0</v>
      </c>
      <c r="K199" s="192" t="s">
        <v>132</v>
      </c>
      <c r="L199" s="59"/>
      <c r="M199" s="197" t="s">
        <v>21</v>
      </c>
      <c r="N199" s="198" t="s">
        <v>43</v>
      </c>
      <c r="O199" s="40"/>
      <c r="P199" s="199">
        <f>O199*H199</f>
        <v>0</v>
      </c>
      <c r="Q199" s="199">
        <v>0.15540000000000001</v>
      </c>
      <c r="R199" s="199">
        <f>Q199*H199</f>
        <v>26.262600000000003</v>
      </c>
      <c r="S199" s="199">
        <v>0</v>
      </c>
      <c r="T199" s="200">
        <f>S199*H199</f>
        <v>0</v>
      </c>
      <c r="AR199" s="22" t="s">
        <v>133</v>
      </c>
      <c r="AT199" s="22" t="s">
        <v>128</v>
      </c>
      <c r="AU199" s="22" t="s">
        <v>82</v>
      </c>
      <c r="AY199" s="22" t="s">
        <v>126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2" t="s">
        <v>80</v>
      </c>
      <c r="BK199" s="201">
        <f>ROUND(I199*H199,2)</f>
        <v>0</v>
      </c>
      <c r="BL199" s="22" t="s">
        <v>133</v>
      </c>
      <c r="BM199" s="22" t="s">
        <v>427</v>
      </c>
    </row>
    <row r="200" spans="2:65" s="12" customFormat="1">
      <c r="B200" s="213"/>
      <c r="C200" s="214"/>
      <c r="D200" s="204" t="s">
        <v>144</v>
      </c>
      <c r="E200" s="215" t="s">
        <v>21</v>
      </c>
      <c r="F200" s="216" t="s">
        <v>428</v>
      </c>
      <c r="G200" s="214"/>
      <c r="H200" s="217">
        <v>169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144</v>
      </c>
      <c r="AU200" s="223" t="s">
        <v>82</v>
      </c>
      <c r="AV200" s="12" t="s">
        <v>82</v>
      </c>
      <c r="AW200" s="12" t="s">
        <v>35</v>
      </c>
      <c r="AX200" s="12" t="s">
        <v>80</v>
      </c>
      <c r="AY200" s="223" t="s">
        <v>126</v>
      </c>
    </row>
    <row r="201" spans="2:65" s="1" customFormat="1" ht="16.5" customHeight="1">
      <c r="B201" s="39"/>
      <c r="C201" s="224" t="s">
        <v>429</v>
      </c>
      <c r="D201" s="224" t="s">
        <v>186</v>
      </c>
      <c r="E201" s="225" t="s">
        <v>430</v>
      </c>
      <c r="F201" s="226" t="s">
        <v>431</v>
      </c>
      <c r="G201" s="227" t="s">
        <v>137</v>
      </c>
      <c r="H201" s="228">
        <v>151.5</v>
      </c>
      <c r="I201" s="229"/>
      <c r="J201" s="230">
        <f>ROUND(I201*H201,2)</f>
        <v>0</v>
      </c>
      <c r="K201" s="226" t="s">
        <v>132</v>
      </c>
      <c r="L201" s="231"/>
      <c r="M201" s="232" t="s">
        <v>21</v>
      </c>
      <c r="N201" s="233" t="s">
        <v>43</v>
      </c>
      <c r="O201" s="40"/>
      <c r="P201" s="199">
        <f>O201*H201</f>
        <v>0</v>
      </c>
      <c r="Q201" s="199">
        <v>8.1000000000000003E-2</v>
      </c>
      <c r="R201" s="199">
        <f>Q201*H201</f>
        <v>12.2715</v>
      </c>
      <c r="S201" s="199">
        <v>0</v>
      </c>
      <c r="T201" s="200">
        <f>S201*H201</f>
        <v>0</v>
      </c>
      <c r="AR201" s="22" t="s">
        <v>166</v>
      </c>
      <c r="AT201" s="22" t="s">
        <v>186</v>
      </c>
      <c r="AU201" s="22" t="s">
        <v>82</v>
      </c>
      <c r="AY201" s="22" t="s">
        <v>126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2" t="s">
        <v>80</v>
      </c>
      <c r="BK201" s="201">
        <f>ROUND(I201*H201,2)</f>
        <v>0</v>
      </c>
      <c r="BL201" s="22" t="s">
        <v>133</v>
      </c>
      <c r="BM201" s="22" t="s">
        <v>432</v>
      </c>
    </row>
    <row r="202" spans="2:65" s="12" customFormat="1">
      <c r="B202" s="213"/>
      <c r="C202" s="214"/>
      <c r="D202" s="204" t="s">
        <v>144</v>
      </c>
      <c r="E202" s="214"/>
      <c r="F202" s="216" t="s">
        <v>433</v>
      </c>
      <c r="G202" s="214"/>
      <c r="H202" s="217">
        <v>151.5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144</v>
      </c>
      <c r="AU202" s="223" t="s">
        <v>82</v>
      </c>
      <c r="AV202" s="12" t="s">
        <v>82</v>
      </c>
      <c r="AW202" s="12" t="s">
        <v>6</v>
      </c>
      <c r="AX202" s="12" t="s">
        <v>80</v>
      </c>
      <c r="AY202" s="223" t="s">
        <v>126</v>
      </c>
    </row>
    <row r="203" spans="2:65" s="1" customFormat="1" ht="16.5" customHeight="1">
      <c r="B203" s="39"/>
      <c r="C203" s="224" t="s">
        <v>434</v>
      </c>
      <c r="D203" s="224" t="s">
        <v>186</v>
      </c>
      <c r="E203" s="225" t="s">
        <v>435</v>
      </c>
      <c r="F203" s="226" t="s">
        <v>436</v>
      </c>
      <c r="G203" s="227" t="s">
        <v>137</v>
      </c>
      <c r="H203" s="228">
        <v>19.190000000000001</v>
      </c>
      <c r="I203" s="229"/>
      <c r="J203" s="230">
        <f>ROUND(I203*H203,2)</f>
        <v>0</v>
      </c>
      <c r="K203" s="226" t="s">
        <v>132</v>
      </c>
      <c r="L203" s="231"/>
      <c r="M203" s="232" t="s">
        <v>21</v>
      </c>
      <c r="N203" s="233" t="s">
        <v>43</v>
      </c>
      <c r="O203" s="40"/>
      <c r="P203" s="199">
        <f>O203*H203</f>
        <v>0</v>
      </c>
      <c r="Q203" s="199">
        <v>4.8300000000000003E-2</v>
      </c>
      <c r="R203" s="199">
        <f>Q203*H203</f>
        <v>0.92687700000000006</v>
      </c>
      <c r="S203" s="199">
        <v>0</v>
      </c>
      <c r="T203" s="200">
        <f>S203*H203</f>
        <v>0</v>
      </c>
      <c r="AR203" s="22" t="s">
        <v>166</v>
      </c>
      <c r="AT203" s="22" t="s">
        <v>186</v>
      </c>
      <c r="AU203" s="22" t="s">
        <v>82</v>
      </c>
      <c r="AY203" s="22" t="s">
        <v>126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2" t="s">
        <v>80</v>
      </c>
      <c r="BK203" s="201">
        <f>ROUND(I203*H203,2)</f>
        <v>0</v>
      </c>
      <c r="BL203" s="22" t="s">
        <v>133</v>
      </c>
      <c r="BM203" s="22" t="s">
        <v>437</v>
      </c>
    </row>
    <row r="204" spans="2:65" s="12" customFormat="1">
      <c r="B204" s="213"/>
      <c r="C204" s="214"/>
      <c r="D204" s="204" t="s">
        <v>144</v>
      </c>
      <c r="E204" s="214"/>
      <c r="F204" s="216" t="s">
        <v>438</v>
      </c>
      <c r="G204" s="214"/>
      <c r="H204" s="217">
        <v>19.190000000000001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144</v>
      </c>
      <c r="AU204" s="223" t="s">
        <v>82</v>
      </c>
      <c r="AV204" s="12" t="s">
        <v>82</v>
      </c>
      <c r="AW204" s="12" t="s">
        <v>6</v>
      </c>
      <c r="AX204" s="12" t="s">
        <v>80</v>
      </c>
      <c r="AY204" s="223" t="s">
        <v>126</v>
      </c>
    </row>
    <row r="205" spans="2:65" s="1" customFormat="1" ht="38.25" customHeight="1">
      <c r="B205" s="39"/>
      <c r="C205" s="190" t="s">
        <v>439</v>
      </c>
      <c r="D205" s="190" t="s">
        <v>128</v>
      </c>
      <c r="E205" s="191" t="s">
        <v>440</v>
      </c>
      <c r="F205" s="192" t="s">
        <v>441</v>
      </c>
      <c r="G205" s="193" t="s">
        <v>137</v>
      </c>
      <c r="H205" s="194">
        <v>0.48</v>
      </c>
      <c r="I205" s="195"/>
      <c r="J205" s="196">
        <f>ROUND(I205*H205,2)</f>
        <v>0</v>
      </c>
      <c r="K205" s="192" t="s">
        <v>132</v>
      </c>
      <c r="L205" s="59"/>
      <c r="M205" s="197" t="s">
        <v>21</v>
      </c>
      <c r="N205" s="198" t="s">
        <v>43</v>
      </c>
      <c r="O205" s="40"/>
      <c r="P205" s="199">
        <f>O205*H205</f>
        <v>0</v>
      </c>
      <c r="Q205" s="199">
        <v>3.3400000000000001E-3</v>
      </c>
      <c r="R205" s="199">
        <f>Q205*H205</f>
        <v>1.6031999999999999E-3</v>
      </c>
      <c r="S205" s="199">
        <v>0.159</v>
      </c>
      <c r="T205" s="200">
        <f>S205*H205</f>
        <v>7.6319999999999999E-2</v>
      </c>
      <c r="AR205" s="22" t="s">
        <v>133</v>
      </c>
      <c r="AT205" s="22" t="s">
        <v>128</v>
      </c>
      <c r="AU205" s="22" t="s">
        <v>82</v>
      </c>
      <c r="AY205" s="22" t="s">
        <v>126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80</v>
      </c>
      <c r="BK205" s="201">
        <f>ROUND(I205*H205,2)</f>
        <v>0</v>
      </c>
      <c r="BL205" s="22" t="s">
        <v>133</v>
      </c>
      <c r="BM205" s="22" t="s">
        <v>442</v>
      </c>
    </row>
    <row r="206" spans="2:65" s="12" customFormat="1">
      <c r="B206" s="213"/>
      <c r="C206" s="214"/>
      <c r="D206" s="204" t="s">
        <v>144</v>
      </c>
      <c r="E206" s="215" t="s">
        <v>21</v>
      </c>
      <c r="F206" s="216" t="s">
        <v>443</v>
      </c>
      <c r="G206" s="214"/>
      <c r="H206" s="217">
        <v>0.48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144</v>
      </c>
      <c r="AU206" s="223" t="s">
        <v>82</v>
      </c>
      <c r="AV206" s="12" t="s">
        <v>82</v>
      </c>
      <c r="AW206" s="12" t="s">
        <v>35</v>
      </c>
      <c r="AX206" s="12" t="s">
        <v>80</v>
      </c>
      <c r="AY206" s="223" t="s">
        <v>126</v>
      </c>
    </row>
    <row r="207" spans="2:65" s="10" customFormat="1" ht="29.85" customHeight="1">
      <c r="B207" s="174"/>
      <c r="C207" s="175"/>
      <c r="D207" s="176" t="s">
        <v>71</v>
      </c>
      <c r="E207" s="188" t="s">
        <v>444</v>
      </c>
      <c r="F207" s="188" t="s">
        <v>445</v>
      </c>
      <c r="G207" s="175"/>
      <c r="H207" s="175"/>
      <c r="I207" s="178"/>
      <c r="J207" s="189">
        <f>BK207</f>
        <v>0</v>
      </c>
      <c r="K207" s="175"/>
      <c r="L207" s="180"/>
      <c r="M207" s="181"/>
      <c r="N207" s="182"/>
      <c r="O207" s="182"/>
      <c r="P207" s="183">
        <f>SUM(P208:P212)</f>
        <v>0</v>
      </c>
      <c r="Q207" s="182"/>
      <c r="R207" s="183">
        <f>SUM(R208:R212)</f>
        <v>0</v>
      </c>
      <c r="S207" s="182"/>
      <c r="T207" s="184">
        <f>SUM(T208:T212)</f>
        <v>0</v>
      </c>
      <c r="AR207" s="185" t="s">
        <v>80</v>
      </c>
      <c r="AT207" s="186" t="s">
        <v>71</v>
      </c>
      <c r="AU207" s="186" t="s">
        <v>80</v>
      </c>
      <c r="AY207" s="185" t="s">
        <v>126</v>
      </c>
      <c r="BK207" s="187">
        <f>SUM(BK208:BK212)</f>
        <v>0</v>
      </c>
    </row>
    <row r="208" spans="2:65" s="1" customFormat="1" ht="25.5" customHeight="1">
      <c r="B208" s="39"/>
      <c r="C208" s="190" t="s">
        <v>446</v>
      </c>
      <c r="D208" s="190" t="s">
        <v>128</v>
      </c>
      <c r="E208" s="191" t="s">
        <v>447</v>
      </c>
      <c r="F208" s="192" t="s">
        <v>448</v>
      </c>
      <c r="G208" s="193" t="s">
        <v>189</v>
      </c>
      <c r="H208" s="194">
        <v>36.436</v>
      </c>
      <c r="I208" s="195"/>
      <c r="J208" s="196">
        <f>ROUND(I208*H208,2)</f>
        <v>0</v>
      </c>
      <c r="K208" s="192" t="s">
        <v>132</v>
      </c>
      <c r="L208" s="59"/>
      <c r="M208" s="197" t="s">
        <v>21</v>
      </c>
      <c r="N208" s="198" t="s">
        <v>43</v>
      </c>
      <c r="O208" s="40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2" t="s">
        <v>133</v>
      </c>
      <c r="AT208" s="22" t="s">
        <v>128</v>
      </c>
      <c r="AU208" s="22" t="s">
        <v>82</v>
      </c>
      <c r="AY208" s="22" t="s">
        <v>126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80</v>
      </c>
      <c r="BK208" s="201">
        <f>ROUND(I208*H208,2)</f>
        <v>0</v>
      </c>
      <c r="BL208" s="22" t="s">
        <v>133</v>
      </c>
      <c r="BM208" s="22" t="s">
        <v>449</v>
      </c>
    </row>
    <row r="209" spans="2:65" s="1" customFormat="1" ht="25.5" customHeight="1">
      <c r="B209" s="39"/>
      <c r="C209" s="190" t="s">
        <v>450</v>
      </c>
      <c r="D209" s="190" t="s">
        <v>128</v>
      </c>
      <c r="E209" s="191" t="s">
        <v>451</v>
      </c>
      <c r="F209" s="192" t="s">
        <v>452</v>
      </c>
      <c r="G209" s="193" t="s">
        <v>189</v>
      </c>
      <c r="H209" s="194">
        <v>327.92399999999998</v>
      </c>
      <c r="I209" s="195"/>
      <c r="J209" s="196">
        <f>ROUND(I209*H209,2)</f>
        <v>0</v>
      </c>
      <c r="K209" s="192" t="s">
        <v>132</v>
      </c>
      <c r="L209" s="59"/>
      <c r="M209" s="197" t="s">
        <v>21</v>
      </c>
      <c r="N209" s="198" t="s">
        <v>43</v>
      </c>
      <c r="O209" s="40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AR209" s="22" t="s">
        <v>133</v>
      </c>
      <c r="AT209" s="22" t="s">
        <v>128</v>
      </c>
      <c r="AU209" s="22" t="s">
        <v>82</v>
      </c>
      <c r="AY209" s="22" t="s">
        <v>126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2" t="s">
        <v>80</v>
      </c>
      <c r="BK209" s="201">
        <f>ROUND(I209*H209,2)</f>
        <v>0</v>
      </c>
      <c r="BL209" s="22" t="s">
        <v>133</v>
      </c>
      <c r="BM209" s="22" t="s">
        <v>453</v>
      </c>
    </row>
    <row r="210" spans="2:65" s="12" customFormat="1">
      <c r="B210" s="213"/>
      <c r="C210" s="214"/>
      <c r="D210" s="204" t="s">
        <v>144</v>
      </c>
      <c r="E210" s="214"/>
      <c r="F210" s="216" t="s">
        <v>454</v>
      </c>
      <c r="G210" s="214"/>
      <c r="H210" s="217">
        <v>327.92399999999998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144</v>
      </c>
      <c r="AU210" s="223" t="s">
        <v>82</v>
      </c>
      <c r="AV210" s="12" t="s">
        <v>82</v>
      </c>
      <c r="AW210" s="12" t="s">
        <v>6</v>
      </c>
      <c r="AX210" s="12" t="s">
        <v>80</v>
      </c>
      <c r="AY210" s="223" t="s">
        <v>126</v>
      </c>
    </row>
    <row r="211" spans="2:65" s="1" customFormat="1" ht="25.5" customHeight="1">
      <c r="B211" s="39"/>
      <c r="C211" s="190" t="s">
        <v>455</v>
      </c>
      <c r="D211" s="190" t="s">
        <v>128</v>
      </c>
      <c r="E211" s="191" t="s">
        <v>456</v>
      </c>
      <c r="F211" s="192" t="s">
        <v>457</v>
      </c>
      <c r="G211" s="193" t="s">
        <v>189</v>
      </c>
      <c r="H211" s="194">
        <v>6.15</v>
      </c>
      <c r="I211" s="195"/>
      <c r="J211" s="196">
        <f>ROUND(I211*H211,2)</f>
        <v>0</v>
      </c>
      <c r="K211" s="192" t="s">
        <v>21</v>
      </c>
      <c r="L211" s="59"/>
      <c r="M211" s="197" t="s">
        <v>21</v>
      </c>
      <c r="N211" s="198" t="s">
        <v>43</v>
      </c>
      <c r="O211" s="40"/>
      <c r="P211" s="199">
        <f>O211*H211</f>
        <v>0</v>
      </c>
      <c r="Q211" s="199">
        <v>0</v>
      </c>
      <c r="R211" s="199">
        <f>Q211*H211</f>
        <v>0</v>
      </c>
      <c r="S211" s="199">
        <v>0</v>
      </c>
      <c r="T211" s="200">
        <f>S211*H211</f>
        <v>0</v>
      </c>
      <c r="AR211" s="22" t="s">
        <v>133</v>
      </c>
      <c r="AT211" s="22" t="s">
        <v>128</v>
      </c>
      <c r="AU211" s="22" t="s">
        <v>82</v>
      </c>
      <c r="AY211" s="22" t="s">
        <v>126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22" t="s">
        <v>80</v>
      </c>
      <c r="BK211" s="201">
        <f>ROUND(I211*H211,2)</f>
        <v>0</v>
      </c>
      <c r="BL211" s="22" t="s">
        <v>133</v>
      </c>
      <c r="BM211" s="22" t="s">
        <v>458</v>
      </c>
    </row>
    <row r="212" spans="2:65" s="1" customFormat="1" ht="25.5" customHeight="1">
      <c r="B212" s="39"/>
      <c r="C212" s="190" t="s">
        <v>459</v>
      </c>
      <c r="D212" s="190" t="s">
        <v>128</v>
      </c>
      <c r="E212" s="191" t="s">
        <v>460</v>
      </c>
      <c r="F212" s="192" t="s">
        <v>461</v>
      </c>
      <c r="G212" s="193" t="s">
        <v>189</v>
      </c>
      <c r="H212" s="194">
        <v>29.91</v>
      </c>
      <c r="I212" s="195"/>
      <c r="J212" s="196">
        <f>ROUND(I212*H212,2)</f>
        <v>0</v>
      </c>
      <c r="K212" s="192" t="s">
        <v>21</v>
      </c>
      <c r="L212" s="59"/>
      <c r="M212" s="197" t="s">
        <v>21</v>
      </c>
      <c r="N212" s="198" t="s">
        <v>43</v>
      </c>
      <c r="O212" s="40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AR212" s="22" t="s">
        <v>133</v>
      </c>
      <c r="AT212" s="22" t="s">
        <v>128</v>
      </c>
      <c r="AU212" s="22" t="s">
        <v>82</v>
      </c>
      <c r="AY212" s="22" t="s">
        <v>126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2" t="s">
        <v>80</v>
      </c>
      <c r="BK212" s="201">
        <f>ROUND(I212*H212,2)</f>
        <v>0</v>
      </c>
      <c r="BL212" s="22" t="s">
        <v>133</v>
      </c>
      <c r="BM212" s="22" t="s">
        <v>462</v>
      </c>
    </row>
    <row r="213" spans="2:65" s="10" customFormat="1" ht="29.85" customHeight="1">
      <c r="B213" s="174"/>
      <c r="C213" s="175"/>
      <c r="D213" s="176" t="s">
        <v>71</v>
      </c>
      <c r="E213" s="188" t="s">
        <v>463</v>
      </c>
      <c r="F213" s="188" t="s">
        <v>464</v>
      </c>
      <c r="G213" s="175"/>
      <c r="H213" s="175"/>
      <c r="I213" s="178"/>
      <c r="J213" s="189">
        <f>BK213</f>
        <v>0</v>
      </c>
      <c r="K213" s="175"/>
      <c r="L213" s="180"/>
      <c r="M213" s="181"/>
      <c r="N213" s="182"/>
      <c r="O213" s="182"/>
      <c r="P213" s="183">
        <f>P214</f>
        <v>0</v>
      </c>
      <c r="Q213" s="182"/>
      <c r="R213" s="183">
        <f>R214</f>
        <v>0</v>
      </c>
      <c r="S213" s="182"/>
      <c r="T213" s="184">
        <f>T214</f>
        <v>0</v>
      </c>
      <c r="AR213" s="185" t="s">
        <v>80</v>
      </c>
      <c r="AT213" s="186" t="s">
        <v>71</v>
      </c>
      <c r="AU213" s="186" t="s">
        <v>80</v>
      </c>
      <c r="AY213" s="185" t="s">
        <v>126</v>
      </c>
      <c r="BK213" s="187">
        <f>BK214</f>
        <v>0</v>
      </c>
    </row>
    <row r="214" spans="2:65" s="1" customFormat="1" ht="25.5" customHeight="1">
      <c r="B214" s="39"/>
      <c r="C214" s="190" t="s">
        <v>465</v>
      </c>
      <c r="D214" s="190" t="s">
        <v>128</v>
      </c>
      <c r="E214" s="191" t="s">
        <v>466</v>
      </c>
      <c r="F214" s="192" t="s">
        <v>467</v>
      </c>
      <c r="G214" s="193" t="s">
        <v>189</v>
      </c>
      <c r="H214" s="194">
        <v>95.396000000000001</v>
      </c>
      <c r="I214" s="195"/>
      <c r="J214" s="196">
        <f>ROUND(I214*H214,2)</f>
        <v>0</v>
      </c>
      <c r="K214" s="192" t="s">
        <v>132</v>
      </c>
      <c r="L214" s="59"/>
      <c r="M214" s="197" t="s">
        <v>21</v>
      </c>
      <c r="N214" s="245" t="s">
        <v>43</v>
      </c>
      <c r="O214" s="246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2" t="s">
        <v>133</v>
      </c>
      <c r="AT214" s="22" t="s">
        <v>128</v>
      </c>
      <c r="AU214" s="22" t="s">
        <v>82</v>
      </c>
      <c r="AY214" s="22" t="s">
        <v>126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2" t="s">
        <v>80</v>
      </c>
      <c r="BK214" s="201">
        <f>ROUND(I214*H214,2)</f>
        <v>0</v>
      </c>
      <c r="BL214" s="22" t="s">
        <v>133</v>
      </c>
      <c r="BM214" s="22" t="s">
        <v>468</v>
      </c>
    </row>
    <row r="215" spans="2:65" s="1" customFormat="1" ht="6.95" customHeight="1">
      <c r="B215" s="54"/>
      <c r="C215" s="55"/>
      <c r="D215" s="55"/>
      <c r="E215" s="55"/>
      <c r="F215" s="55"/>
      <c r="G215" s="55"/>
      <c r="H215" s="55"/>
      <c r="I215" s="137"/>
      <c r="J215" s="55"/>
      <c r="K215" s="55"/>
      <c r="L215" s="59"/>
    </row>
  </sheetData>
  <sheetProtection algorithmName="SHA-512" hashValue="zDtutWr+BUxiceVEs/xb2Bt7OxvC63jAjpjEcd7pFYDbDVdY+e5BHQxNhYdpux7Z/bNjthMrrQRsgGtnqnjWNQ==" saltValue="WMxOxINJhYcmbdUcOe8a0D/h29DkvD+gQdrO69VpVV05UhxNhYO1RfcXk3b2bD/jSPceMLQl2V1yXA/h+2JyFQ==" spinCount="100000" sheet="1" objects="1" scenarios="1" formatColumns="0" formatRows="0" autoFilter="0"/>
  <autoFilter ref="C83:K214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7"/>
  <sheetViews>
    <sheetView showGridLines="0" workbookViewId="0">
      <pane ySplit="1" topLeftCell="A11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296" t="s">
        <v>90</v>
      </c>
      <c r="H1" s="296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22" t="s">
        <v>85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297" t="str">
        <f>'Rekapitulace stavby'!K6</f>
        <v>Lovosice - Úprava parkovacích míst v ulici Zámecká</v>
      </c>
      <c r="F7" s="298"/>
      <c r="G7" s="298"/>
      <c r="H7" s="298"/>
      <c r="I7" s="115"/>
      <c r="J7" s="27"/>
      <c r="K7" s="29"/>
    </row>
    <row r="8" spans="1:70" s="1" customFormat="1" ht="15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299" t="s">
        <v>469</v>
      </c>
      <c r="F9" s="300"/>
      <c r="G9" s="300"/>
      <c r="H9" s="300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5. 6. 2018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288" t="s">
        <v>21</v>
      </c>
      <c r="F24" s="288"/>
      <c r="G24" s="288"/>
      <c r="H24" s="28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ROUND(SUM(BE99:BE166), 2)</f>
        <v>0</v>
      </c>
      <c r="G30" s="40"/>
      <c r="H30" s="40"/>
      <c r="I30" s="129">
        <v>0.21</v>
      </c>
      <c r="J30" s="128">
        <f>ROUND(ROUND((SUM(BE99:BE166)),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ROUND(SUM(BF99:BF166), 2)</f>
        <v>0</v>
      </c>
      <c r="G31" s="40"/>
      <c r="H31" s="40"/>
      <c r="I31" s="129">
        <v>0.15</v>
      </c>
      <c r="J31" s="128">
        <f>ROUND(ROUND((SUM(BF99:BF166)),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ROUND(SUM(BG99:BG166),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ROUND(SUM(BH99:BH166),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ROUND(SUM(BI99:BI166),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297" t="str">
        <f>E7</f>
        <v>Lovosice - Úprava parkovacích míst v ulici Zámecká</v>
      </c>
      <c r="F45" s="298"/>
      <c r="G45" s="298"/>
      <c r="H45" s="298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299" t="str">
        <f>E9</f>
        <v>SO 401 - Úprava veřejného osvětlení</v>
      </c>
      <c r="F47" s="300"/>
      <c r="G47" s="300"/>
      <c r="H47" s="30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5. 6. 2018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Lovosice</v>
      </c>
      <c r="G51" s="40"/>
      <c r="H51" s="40"/>
      <c r="I51" s="117" t="s">
        <v>33</v>
      </c>
      <c r="J51" s="288" t="str">
        <f>E21</f>
        <v>B-PROJEKTY Teplice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29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J99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470</v>
      </c>
      <c r="E57" s="150"/>
      <c r="F57" s="150"/>
      <c r="G57" s="150"/>
      <c r="H57" s="150"/>
      <c r="I57" s="151"/>
      <c r="J57" s="152">
        <f>J100</f>
        <v>0</v>
      </c>
      <c r="K57" s="153"/>
    </row>
    <row r="58" spans="2:47" s="8" customFormat="1" ht="19.899999999999999" customHeight="1">
      <c r="B58" s="154"/>
      <c r="C58" s="155"/>
      <c r="D58" s="156" t="s">
        <v>471</v>
      </c>
      <c r="E58" s="157"/>
      <c r="F58" s="157"/>
      <c r="G58" s="157"/>
      <c r="H58" s="157"/>
      <c r="I58" s="158"/>
      <c r="J58" s="159">
        <f>J101</f>
        <v>0</v>
      </c>
      <c r="K58" s="160"/>
    </row>
    <row r="59" spans="2:47" s="8" customFormat="1" ht="19.899999999999999" customHeight="1">
      <c r="B59" s="154"/>
      <c r="C59" s="155"/>
      <c r="D59" s="156" t="s">
        <v>472</v>
      </c>
      <c r="E59" s="157"/>
      <c r="F59" s="157"/>
      <c r="G59" s="157"/>
      <c r="H59" s="157"/>
      <c r="I59" s="158"/>
      <c r="J59" s="159">
        <f>J104</f>
        <v>0</v>
      </c>
      <c r="K59" s="160"/>
    </row>
    <row r="60" spans="2:47" s="8" customFormat="1" ht="19.899999999999999" customHeight="1">
      <c r="B60" s="154"/>
      <c r="C60" s="155"/>
      <c r="D60" s="156" t="s">
        <v>473</v>
      </c>
      <c r="E60" s="157"/>
      <c r="F60" s="157"/>
      <c r="G60" s="157"/>
      <c r="H60" s="157"/>
      <c r="I60" s="158"/>
      <c r="J60" s="159">
        <f>J107</f>
        <v>0</v>
      </c>
      <c r="K60" s="160"/>
    </row>
    <row r="61" spans="2:47" s="7" customFormat="1" ht="24.95" customHeight="1">
      <c r="B61" s="147"/>
      <c r="C61" s="148"/>
      <c r="D61" s="149" t="s">
        <v>474</v>
      </c>
      <c r="E61" s="150"/>
      <c r="F61" s="150"/>
      <c r="G61" s="150"/>
      <c r="H61" s="150"/>
      <c r="I61" s="151"/>
      <c r="J61" s="152">
        <f>J110</f>
        <v>0</v>
      </c>
      <c r="K61" s="153"/>
    </row>
    <row r="62" spans="2:47" s="8" customFormat="1" ht="19.899999999999999" customHeight="1">
      <c r="B62" s="154"/>
      <c r="C62" s="155"/>
      <c r="D62" s="156" t="s">
        <v>475</v>
      </c>
      <c r="E62" s="157"/>
      <c r="F62" s="157"/>
      <c r="G62" s="157"/>
      <c r="H62" s="157"/>
      <c r="I62" s="158"/>
      <c r="J62" s="159">
        <f>J111</f>
        <v>0</v>
      </c>
      <c r="K62" s="160"/>
    </row>
    <row r="63" spans="2:47" s="7" customFormat="1" ht="24.95" customHeight="1">
      <c r="B63" s="147"/>
      <c r="C63" s="148"/>
      <c r="D63" s="149" t="s">
        <v>476</v>
      </c>
      <c r="E63" s="150"/>
      <c r="F63" s="150"/>
      <c r="G63" s="150"/>
      <c r="H63" s="150"/>
      <c r="I63" s="151"/>
      <c r="J63" s="152">
        <f>J119</f>
        <v>0</v>
      </c>
      <c r="K63" s="153"/>
    </row>
    <row r="64" spans="2:47" s="8" customFormat="1" ht="19.899999999999999" customHeight="1">
      <c r="B64" s="154"/>
      <c r="C64" s="155"/>
      <c r="D64" s="156" t="s">
        <v>477</v>
      </c>
      <c r="E64" s="157"/>
      <c r="F64" s="157"/>
      <c r="G64" s="157"/>
      <c r="H64" s="157"/>
      <c r="I64" s="158"/>
      <c r="J64" s="159">
        <f>J120</f>
        <v>0</v>
      </c>
      <c r="K64" s="160"/>
    </row>
    <row r="65" spans="2:11" s="8" customFormat="1" ht="19.899999999999999" customHeight="1">
      <c r="B65" s="154"/>
      <c r="C65" s="155"/>
      <c r="D65" s="156" t="s">
        <v>478</v>
      </c>
      <c r="E65" s="157"/>
      <c r="F65" s="157"/>
      <c r="G65" s="157"/>
      <c r="H65" s="157"/>
      <c r="I65" s="158"/>
      <c r="J65" s="159">
        <f>J124</f>
        <v>0</v>
      </c>
      <c r="K65" s="160"/>
    </row>
    <row r="66" spans="2:11" s="8" customFormat="1" ht="19.899999999999999" customHeight="1">
      <c r="B66" s="154"/>
      <c r="C66" s="155"/>
      <c r="D66" s="156" t="s">
        <v>479</v>
      </c>
      <c r="E66" s="157"/>
      <c r="F66" s="157"/>
      <c r="G66" s="157"/>
      <c r="H66" s="157"/>
      <c r="I66" s="158"/>
      <c r="J66" s="159">
        <f>J129</f>
        <v>0</v>
      </c>
      <c r="K66" s="160"/>
    </row>
    <row r="67" spans="2:11" s="8" customFormat="1" ht="19.899999999999999" customHeight="1">
      <c r="B67" s="154"/>
      <c r="C67" s="155"/>
      <c r="D67" s="156" t="s">
        <v>480</v>
      </c>
      <c r="E67" s="157"/>
      <c r="F67" s="157"/>
      <c r="G67" s="157"/>
      <c r="H67" s="157"/>
      <c r="I67" s="158"/>
      <c r="J67" s="159">
        <f>J133</f>
        <v>0</v>
      </c>
      <c r="K67" s="160"/>
    </row>
    <row r="68" spans="2:11" s="7" customFormat="1" ht="24.95" customHeight="1">
      <c r="B68" s="147"/>
      <c r="C68" s="148"/>
      <c r="D68" s="149" t="s">
        <v>481</v>
      </c>
      <c r="E68" s="150"/>
      <c r="F68" s="150"/>
      <c r="G68" s="150"/>
      <c r="H68" s="150"/>
      <c r="I68" s="151"/>
      <c r="J68" s="152">
        <f>J136</f>
        <v>0</v>
      </c>
      <c r="K68" s="153"/>
    </row>
    <row r="69" spans="2:11" s="8" customFormat="1" ht="19.899999999999999" customHeight="1">
      <c r="B69" s="154"/>
      <c r="C69" s="155"/>
      <c r="D69" s="156" t="s">
        <v>482</v>
      </c>
      <c r="E69" s="157"/>
      <c r="F69" s="157"/>
      <c r="G69" s="157"/>
      <c r="H69" s="157"/>
      <c r="I69" s="158"/>
      <c r="J69" s="159">
        <f>J137</f>
        <v>0</v>
      </c>
      <c r="K69" s="160"/>
    </row>
    <row r="70" spans="2:11" s="8" customFormat="1" ht="19.899999999999999" customHeight="1">
      <c r="B70" s="154"/>
      <c r="C70" s="155"/>
      <c r="D70" s="156" t="s">
        <v>483</v>
      </c>
      <c r="E70" s="157"/>
      <c r="F70" s="157"/>
      <c r="G70" s="157"/>
      <c r="H70" s="157"/>
      <c r="I70" s="158"/>
      <c r="J70" s="159">
        <f>J140</f>
        <v>0</v>
      </c>
      <c r="K70" s="160"/>
    </row>
    <row r="71" spans="2:11" s="8" customFormat="1" ht="19.899999999999999" customHeight="1">
      <c r="B71" s="154"/>
      <c r="C71" s="155"/>
      <c r="D71" s="156" t="s">
        <v>484</v>
      </c>
      <c r="E71" s="157"/>
      <c r="F71" s="157"/>
      <c r="G71" s="157"/>
      <c r="H71" s="157"/>
      <c r="I71" s="158"/>
      <c r="J71" s="159">
        <f>J143</f>
        <v>0</v>
      </c>
      <c r="K71" s="160"/>
    </row>
    <row r="72" spans="2:11" s="8" customFormat="1" ht="19.899999999999999" customHeight="1">
      <c r="B72" s="154"/>
      <c r="C72" s="155"/>
      <c r="D72" s="156" t="s">
        <v>485</v>
      </c>
      <c r="E72" s="157"/>
      <c r="F72" s="157"/>
      <c r="G72" s="157"/>
      <c r="H72" s="157"/>
      <c r="I72" s="158"/>
      <c r="J72" s="159">
        <f>J146</f>
        <v>0</v>
      </c>
      <c r="K72" s="160"/>
    </row>
    <row r="73" spans="2:11" s="8" customFormat="1" ht="19.899999999999999" customHeight="1">
      <c r="B73" s="154"/>
      <c r="C73" s="155"/>
      <c r="D73" s="156" t="s">
        <v>486</v>
      </c>
      <c r="E73" s="157"/>
      <c r="F73" s="157"/>
      <c r="G73" s="157"/>
      <c r="H73" s="157"/>
      <c r="I73" s="158"/>
      <c r="J73" s="159">
        <f>J148</f>
        <v>0</v>
      </c>
      <c r="K73" s="160"/>
    </row>
    <row r="74" spans="2:11" s="8" customFormat="1" ht="19.899999999999999" customHeight="1">
      <c r="B74" s="154"/>
      <c r="C74" s="155"/>
      <c r="D74" s="156" t="s">
        <v>487</v>
      </c>
      <c r="E74" s="157"/>
      <c r="F74" s="157"/>
      <c r="G74" s="157"/>
      <c r="H74" s="157"/>
      <c r="I74" s="158"/>
      <c r="J74" s="159">
        <f>J150</f>
        <v>0</v>
      </c>
      <c r="K74" s="160"/>
    </row>
    <row r="75" spans="2:11" s="8" customFormat="1" ht="19.899999999999999" customHeight="1">
      <c r="B75" s="154"/>
      <c r="C75" s="155"/>
      <c r="D75" s="156" t="s">
        <v>488</v>
      </c>
      <c r="E75" s="157"/>
      <c r="F75" s="157"/>
      <c r="G75" s="157"/>
      <c r="H75" s="157"/>
      <c r="I75" s="158"/>
      <c r="J75" s="159">
        <f>J153</f>
        <v>0</v>
      </c>
      <c r="K75" s="160"/>
    </row>
    <row r="76" spans="2:11" s="8" customFormat="1" ht="19.899999999999999" customHeight="1">
      <c r="B76" s="154"/>
      <c r="C76" s="155"/>
      <c r="D76" s="156" t="s">
        <v>489</v>
      </c>
      <c r="E76" s="157"/>
      <c r="F76" s="157"/>
      <c r="G76" s="157"/>
      <c r="H76" s="157"/>
      <c r="I76" s="158"/>
      <c r="J76" s="159">
        <f>J156</f>
        <v>0</v>
      </c>
      <c r="K76" s="160"/>
    </row>
    <row r="77" spans="2:11" s="8" customFormat="1" ht="19.899999999999999" customHeight="1">
      <c r="B77" s="154"/>
      <c r="C77" s="155"/>
      <c r="D77" s="156" t="s">
        <v>490</v>
      </c>
      <c r="E77" s="157"/>
      <c r="F77" s="157"/>
      <c r="G77" s="157"/>
      <c r="H77" s="157"/>
      <c r="I77" s="158"/>
      <c r="J77" s="159">
        <f>J159</f>
        <v>0</v>
      </c>
      <c r="K77" s="160"/>
    </row>
    <row r="78" spans="2:11" s="8" customFormat="1" ht="19.899999999999999" customHeight="1">
      <c r="B78" s="154"/>
      <c r="C78" s="155"/>
      <c r="D78" s="156" t="s">
        <v>491</v>
      </c>
      <c r="E78" s="157"/>
      <c r="F78" s="157"/>
      <c r="G78" s="157"/>
      <c r="H78" s="157"/>
      <c r="I78" s="158"/>
      <c r="J78" s="159">
        <f>J162</f>
        <v>0</v>
      </c>
      <c r="K78" s="160"/>
    </row>
    <row r="79" spans="2:11" s="8" customFormat="1" ht="19.899999999999999" customHeight="1">
      <c r="B79" s="154"/>
      <c r="C79" s="155"/>
      <c r="D79" s="156" t="s">
        <v>492</v>
      </c>
      <c r="E79" s="157"/>
      <c r="F79" s="157"/>
      <c r="G79" s="157"/>
      <c r="H79" s="157"/>
      <c r="I79" s="158"/>
      <c r="J79" s="159">
        <f>J165</f>
        <v>0</v>
      </c>
      <c r="K79" s="160"/>
    </row>
    <row r="80" spans="2:11" s="1" customFormat="1" ht="21.75" customHeight="1">
      <c r="B80" s="39"/>
      <c r="C80" s="40"/>
      <c r="D80" s="40"/>
      <c r="E80" s="40"/>
      <c r="F80" s="40"/>
      <c r="G80" s="40"/>
      <c r="H80" s="40"/>
      <c r="I80" s="116"/>
      <c r="J80" s="40"/>
      <c r="K80" s="43"/>
    </row>
    <row r="81" spans="2:12" s="1" customFormat="1" ht="6.95" customHeight="1">
      <c r="B81" s="54"/>
      <c r="C81" s="55"/>
      <c r="D81" s="55"/>
      <c r="E81" s="55"/>
      <c r="F81" s="55"/>
      <c r="G81" s="55"/>
      <c r="H81" s="55"/>
      <c r="I81" s="137"/>
      <c r="J81" s="55"/>
      <c r="K81" s="56"/>
    </row>
    <row r="85" spans="2:12" s="1" customFormat="1" ht="6.95" customHeight="1">
      <c r="B85" s="57"/>
      <c r="C85" s="58"/>
      <c r="D85" s="58"/>
      <c r="E85" s="58"/>
      <c r="F85" s="58"/>
      <c r="G85" s="58"/>
      <c r="H85" s="58"/>
      <c r="I85" s="140"/>
      <c r="J85" s="58"/>
      <c r="K85" s="58"/>
      <c r="L85" s="59"/>
    </row>
    <row r="86" spans="2:12" s="1" customFormat="1" ht="36.950000000000003" customHeight="1">
      <c r="B86" s="39"/>
      <c r="C86" s="60" t="s">
        <v>110</v>
      </c>
      <c r="D86" s="61"/>
      <c r="E86" s="61"/>
      <c r="F86" s="61"/>
      <c r="G86" s="61"/>
      <c r="H86" s="61"/>
      <c r="I86" s="161"/>
      <c r="J86" s="61"/>
      <c r="K86" s="61"/>
      <c r="L86" s="59"/>
    </row>
    <row r="87" spans="2:12" s="1" customFormat="1" ht="6.95" customHeight="1">
      <c r="B87" s="39"/>
      <c r="C87" s="61"/>
      <c r="D87" s="61"/>
      <c r="E87" s="61"/>
      <c r="F87" s="61"/>
      <c r="G87" s="61"/>
      <c r="H87" s="61"/>
      <c r="I87" s="161"/>
      <c r="J87" s="61"/>
      <c r="K87" s="61"/>
      <c r="L87" s="59"/>
    </row>
    <row r="88" spans="2:12" s="1" customFormat="1" ht="14.45" customHeight="1">
      <c r="B88" s="39"/>
      <c r="C88" s="63" t="s">
        <v>18</v>
      </c>
      <c r="D88" s="61"/>
      <c r="E88" s="61"/>
      <c r="F88" s="61"/>
      <c r="G88" s="61"/>
      <c r="H88" s="61"/>
      <c r="I88" s="161"/>
      <c r="J88" s="61"/>
      <c r="K88" s="61"/>
      <c r="L88" s="59"/>
    </row>
    <row r="89" spans="2:12" s="1" customFormat="1" ht="16.5" customHeight="1">
      <c r="B89" s="39"/>
      <c r="C89" s="61"/>
      <c r="D89" s="61"/>
      <c r="E89" s="293" t="str">
        <f>E7</f>
        <v>Lovosice - Úprava parkovacích míst v ulici Zámecká</v>
      </c>
      <c r="F89" s="294"/>
      <c r="G89" s="294"/>
      <c r="H89" s="294"/>
      <c r="I89" s="161"/>
      <c r="J89" s="61"/>
      <c r="K89" s="61"/>
      <c r="L89" s="59"/>
    </row>
    <row r="90" spans="2:12" s="1" customFormat="1" ht="14.45" customHeight="1">
      <c r="B90" s="39"/>
      <c r="C90" s="63" t="s">
        <v>95</v>
      </c>
      <c r="D90" s="61"/>
      <c r="E90" s="61"/>
      <c r="F90" s="61"/>
      <c r="G90" s="61"/>
      <c r="H90" s="61"/>
      <c r="I90" s="161"/>
      <c r="J90" s="61"/>
      <c r="K90" s="61"/>
      <c r="L90" s="59"/>
    </row>
    <row r="91" spans="2:12" s="1" customFormat="1" ht="17.25" customHeight="1">
      <c r="B91" s="39"/>
      <c r="C91" s="61"/>
      <c r="D91" s="61"/>
      <c r="E91" s="261" t="str">
        <f>E9</f>
        <v>SO 401 - Úprava veřejného osvětlení</v>
      </c>
      <c r="F91" s="295"/>
      <c r="G91" s="295"/>
      <c r="H91" s="295"/>
      <c r="I91" s="161"/>
      <c r="J91" s="61"/>
      <c r="K91" s="61"/>
      <c r="L91" s="59"/>
    </row>
    <row r="92" spans="2:12" s="1" customFormat="1" ht="6.95" customHeight="1">
      <c r="B92" s="39"/>
      <c r="C92" s="61"/>
      <c r="D92" s="61"/>
      <c r="E92" s="61"/>
      <c r="F92" s="61"/>
      <c r="G92" s="61"/>
      <c r="H92" s="61"/>
      <c r="I92" s="161"/>
      <c r="J92" s="61"/>
      <c r="K92" s="61"/>
      <c r="L92" s="59"/>
    </row>
    <row r="93" spans="2:12" s="1" customFormat="1" ht="18" customHeight="1">
      <c r="B93" s="39"/>
      <c r="C93" s="63" t="s">
        <v>23</v>
      </c>
      <c r="D93" s="61"/>
      <c r="E93" s="61"/>
      <c r="F93" s="162" t="str">
        <f>F12</f>
        <v xml:space="preserve"> </v>
      </c>
      <c r="G93" s="61"/>
      <c r="H93" s="61"/>
      <c r="I93" s="163" t="s">
        <v>25</v>
      </c>
      <c r="J93" s="71" t="str">
        <f>IF(J12="","",J12)</f>
        <v>5. 6. 2018</v>
      </c>
      <c r="K93" s="61"/>
      <c r="L93" s="59"/>
    </row>
    <row r="94" spans="2:12" s="1" customFormat="1" ht="6.95" customHeight="1">
      <c r="B94" s="39"/>
      <c r="C94" s="61"/>
      <c r="D94" s="61"/>
      <c r="E94" s="61"/>
      <c r="F94" s="61"/>
      <c r="G94" s="61"/>
      <c r="H94" s="61"/>
      <c r="I94" s="161"/>
      <c r="J94" s="61"/>
      <c r="K94" s="61"/>
      <c r="L94" s="59"/>
    </row>
    <row r="95" spans="2:12" s="1" customFormat="1" ht="15">
      <c r="B95" s="39"/>
      <c r="C95" s="63" t="s">
        <v>27</v>
      </c>
      <c r="D95" s="61"/>
      <c r="E95" s="61"/>
      <c r="F95" s="162" t="str">
        <f>E15</f>
        <v>Město Lovosice</v>
      </c>
      <c r="G95" s="61"/>
      <c r="H95" s="61"/>
      <c r="I95" s="163" t="s">
        <v>33</v>
      </c>
      <c r="J95" s="162" t="str">
        <f>E21</f>
        <v>B-PROJEKTY Teplice s.r.o.</v>
      </c>
      <c r="K95" s="61"/>
      <c r="L95" s="59"/>
    </row>
    <row r="96" spans="2:12" s="1" customFormat="1" ht="14.45" customHeight="1">
      <c r="B96" s="39"/>
      <c r="C96" s="63" t="s">
        <v>31</v>
      </c>
      <c r="D96" s="61"/>
      <c r="E96" s="61"/>
      <c r="F96" s="162" t="str">
        <f>IF(E18="","",E18)</f>
        <v/>
      </c>
      <c r="G96" s="61"/>
      <c r="H96" s="61"/>
      <c r="I96" s="161"/>
      <c r="J96" s="61"/>
      <c r="K96" s="61"/>
      <c r="L96" s="59"/>
    </row>
    <row r="97" spans="2:65" s="1" customFormat="1" ht="10.35" customHeight="1">
      <c r="B97" s="39"/>
      <c r="C97" s="61"/>
      <c r="D97" s="61"/>
      <c r="E97" s="61"/>
      <c r="F97" s="61"/>
      <c r="G97" s="61"/>
      <c r="H97" s="61"/>
      <c r="I97" s="161"/>
      <c r="J97" s="61"/>
      <c r="K97" s="61"/>
      <c r="L97" s="59"/>
    </row>
    <row r="98" spans="2:65" s="9" customFormat="1" ht="29.25" customHeight="1">
      <c r="B98" s="164"/>
      <c r="C98" s="165" t="s">
        <v>111</v>
      </c>
      <c r="D98" s="166" t="s">
        <v>57</v>
      </c>
      <c r="E98" s="166" t="s">
        <v>53</v>
      </c>
      <c r="F98" s="166" t="s">
        <v>112</v>
      </c>
      <c r="G98" s="166" t="s">
        <v>113</v>
      </c>
      <c r="H98" s="166" t="s">
        <v>114</v>
      </c>
      <c r="I98" s="167" t="s">
        <v>115</v>
      </c>
      <c r="J98" s="166" t="s">
        <v>99</v>
      </c>
      <c r="K98" s="168" t="s">
        <v>116</v>
      </c>
      <c r="L98" s="169"/>
      <c r="M98" s="79" t="s">
        <v>117</v>
      </c>
      <c r="N98" s="80" t="s">
        <v>42</v>
      </c>
      <c r="O98" s="80" t="s">
        <v>118</v>
      </c>
      <c r="P98" s="80" t="s">
        <v>119</v>
      </c>
      <c r="Q98" s="80" t="s">
        <v>120</v>
      </c>
      <c r="R98" s="80" t="s">
        <v>121</v>
      </c>
      <c r="S98" s="80" t="s">
        <v>122</v>
      </c>
      <c r="T98" s="81" t="s">
        <v>123</v>
      </c>
    </row>
    <row r="99" spans="2:65" s="1" customFormat="1" ht="29.25" customHeight="1">
      <c r="B99" s="39"/>
      <c r="C99" s="85" t="s">
        <v>100</v>
      </c>
      <c r="D99" s="61"/>
      <c r="E99" s="61"/>
      <c r="F99" s="61"/>
      <c r="G99" s="61"/>
      <c r="H99" s="61"/>
      <c r="I99" s="161"/>
      <c r="J99" s="170">
        <f>BK99</f>
        <v>0</v>
      </c>
      <c r="K99" s="61"/>
      <c r="L99" s="59"/>
      <c r="M99" s="82"/>
      <c r="N99" s="83"/>
      <c r="O99" s="83"/>
      <c r="P99" s="171">
        <f>P100+P110+P119+P136</f>
        <v>0</v>
      </c>
      <c r="Q99" s="83"/>
      <c r="R99" s="171">
        <f>R100+R110+R119+R136</f>
        <v>0</v>
      </c>
      <c r="S99" s="83"/>
      <c r="T99" s="172">
        <f>T100+T110+T119+T136</f>
        <v>0</v>
      </c>
      <c r="AT99" s="22" t="s">
        <v>71</v>
      </c>
      <c r="AU99" s="22" t="s">
        <v>101</v>
      </c>
      <c r="BK99" s="173">
        <f>BK100+BK110+BK119+BK136</f>
        <v>0</v>
      </c>
    </row>
    <row r="100" spans="2:65" s="10" customFormat="1" ht="37.35" customHeight="1">
      <c r="B100" s="174"/>
      <c r="C100" s="175"/>
      <c r="D100" s="176" t="s">
        <v>71</v>
      </c>
      <c r="E100" s="177" t="s">
        <v>80</v>
      </c>
      <c r="F100" s="177" t="s">
        <v>127</v>
      </c>
      <c r="G100" s="175"/>
      <c r="H100" s="175"/>
      <c r="I100" s="178"/>
      <c r="J100" s="179">
        <f>BK100</f>
        <v>0</v>
      </c>
      <c r="K100" s="175"/>
      <c r="L100" s="180"/>
      <c r="M100" s="181"/>
      <c r="N100" s="182"/>
      <c r="O100" s="182"/>
      <c r="P100" s="183">
        <f>P101+P104+P107</f>
        <v>0</v>
      </c>
      <c r="Q100" s="182"/>
      <c r="R100" s="183">
        <f>R101+R104+R107</f>
        <v>0</v>
      </c>
      <c r="S100" s="182"/>
      <c r="T100" s="184">
        <f>T101+T104+T107</f>
        <v>0</v>
      </c>
      <c r="AR100" s="185" t="s">
        <v>80</v>
      </c>
      <c r="AT100" s="186" t="s">
        <v>71</v>
      </c>
      <c r="AU100" s="186" t="s">
        <v>72</v>
      </c>
      <c r="AY100" s="185" t="s">
        <v>126</v>
      </c>
      <c r="BK100" s="187">
        <f>BK101+BK104+BK107</f>
        <v>0</v>
      </c>
    </row>
    <row r="101" spans="2:65" s="10" customFormat="1" ht="19.899999999999999" customHeight="1">
      <c r="B101" s="174"/>
      <c r="C101" s="175"/>
      <c r="D101" s="176" t="s">
        <v>71</v>
      </c>
      <c r="E101" s="188" t="s">
        <v>493</v>
      </c>
      <c r="F101" s="188" t="s">
        <v>494</v>
      </c>
      <c r="G101" s="175"/>
      <c r="H101" s="175"/>
      <c r="I101" s="178"/>
      <c r="J101" s="189">
        <f>BK101</f>
        <v>0</v>
      </c>
      <c r="K101" s="175"/>
      <c r="L101" s="180"/>
      <c r="M101" s="181"/>
      <c r="N101" s="182"/>
      <c r="O101" s="182"/>
      <c r="P101" s="183">
        <f>SUM(P102:P103)</f>
        <v>0</v>
      </c>
      <c r="Q101" s="182"/>
      <c r="R101" s="183">
        <f>SUM(R102:R103)</f>
        <v>0</v>
      </c>
      <c r="S101" s="182"/>
      <c r="T101" s="184">
        <f>SUM(T102:T103)</f>
        <v>0</v>
      </c>
      <c r="AR101" s="185" t="s">
        <v>80</v>
      </c>
      <c r="AT101" s="186" t="s">
        <v>71</v>
      </c>
      <c r="AU101" s="186" t="s">
        <v>80</v>
      </c>
      <c r="AY101" s="185" t="s">
        <v>126</v>
      </c>
      <c r="BK101" s="187">
        <f>SUM(BK102:BK103)</f>
        <v>0</v>
      </c>
    </row>
    <row r="102" spans="2:65" s="1" customFormat="1" ht="16.5" customHeight="1">
      <c r="B102" s="39"/>
      <c r="C102" s="190" t="s">
        <v>80</v>
      </c>
      <c r="D102" s="190" t="s">
        <v>128</v>
      </c>
      <c r="E102" s="191" t="s">
        <v>495</v>
      </c>
      <c r="F102" s="192" t="s">
        <v>496</v>
      </c>
      <c r="G102" s="193" t="s">
        <v>142</v>
      </c>
      <c r="H102" s="194">
        <v>12</v>
      </c>
      <c r="I102" s="195"/>
      <c r="J102" s="196">
        <f>ROUND(I102*H102,2)</f>
        <v>0</v>
      </c>
      <c r="K102" s="192" t="s">
        <v>497</v>
      </c>
      <c r="L102" s="59"/>
      <c r="M102" s="197" t="s">
        <v>21</v>
      </c>
      <c r="N102" s="198" t="s">
        <v>43</v>
      </c>
      <c r="O102" s="40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AR102" s="22" t="s">
        <v>133</v>
      </c>
      <c r="AT102" s="22" t="s">
        <v>128</v>
      </c>
      <c r="AU102" s="22" t="s">
        <v>82</v>
      </c>
      <c r="AY102" s="22" t="s">
        <v>126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80</v>
      </c>
      <c r="BK102" s="201">
        <f>ROUND(I102*H102,2)</f>
        <v>0</v>
      </c>
      <c r="BL102" s="22" t="s">
        <v>133</v>
      </c>
      <c r="BM102" s="22" t="s">
        <v>82</v>
      </c>
    </row>
    <row r="103" spans="2:65" s="1" customFormat="1" ht="67.5">
      <c r="B103" s="39"/>
      <c r="C103" s="61"/>
      <c r="D103" s="204" t="s">
        <v>498</v>
      </c>
      <c r="E103" s="61"/>
      <c r="F103" s="249" t="s">
        <v>499</v>
      </c>
      <c r="G103" s="61"/>
      <c r="H103" s="61"/>
      <c r="I103" s="161"/>
      <c r="J103" s="61"/>
      <c r="K103" s="61"/>
      <c r="L103" s="59"/>
      <c r="M103" s="250"/>
      <c r="N103" s="40"/>
      <c r="O103" s="40"/>
      <c r="P103" s="40"/>
      <c r="Q103" s="40"/>
      <c r="R103" s="40"/>
      <c r="S103" s="40"/>
      <c r="T103" s="76"/>
      <c r="AT103" s="22" t="s">
        <v>498</v>
      </c>
      <c r="AU103" s="22" t="s">
        <v>82</v>
      </c>
    </row>
    <row r="104" spans="2:65" s="10" customFormat="1" ht="29.85" customHeight="1">
      <c r="B104" s="174"/>
      <c r="C104" s="175"/>
      <c r="D104" s="176" t="s">
        <v>71</v>
      </c>
      <c r="E104" s="188" t="s">
        <v>500</v>
      </c>
      <c r="F104" s="188" t="s">
        <v>501</v>
      </c>
      <c r="G104" s="175"/>
      <c r="H104" s="175"/>
      <c r="I104" s="178"/>
      <c r="J104" s="189">
        <f>BK104</f>
        <v>0</v>
      </c>
      <c r="K104" s="175"/>
      <c r="L104" s="180"/>
      <c r="M104" s="181"/>
      <c r="N104" s="182"/>
      <c r="O104" s="182"/>
      <c r="P104" s="183">
        <f>SUM(P105:P106)</f>
        <v>0</v>
      </c>
      <c r="Q104" s="182"/>
      <c r="R104" s="183">
        <f>SUM(R105:R106)</f>
        <v>0</v>
      </c>
      <c r="S104" s="182"/>
      <c r="T104" s="184">
        <f>SUM(T105:T106)</f>
        <v>0</v>
      </c>
      <c r="AR104" s="185" t="s">
        <v>80</v>
      </c>
      <c r="AT104" s="186" t="s">
        <v>71</v>
      </c>
      <c r="AU104" s="186" t="s">
        <v>80</v>
      </c>
      <c r="AY104" s="185" t="s">
        <v>126</v>
      </c>
      <c r="BK104" s="187">
        <f>SUM(BK105:BK106)</f>
        <v>0</v>
      </c>
    </row>
    <row r="105" spans="2:65" s="1" customFormat="1" ht="16.5" customHeight="1">
      <c r="B105" s="39"/>
      <c r="C105" s="190" t="s">
        <v>82</v>
      </c>
      <c r="D105" s="190" t="s">
        <v>128</v>
      </c>
      <c r="E105" s="191" t="s">
        <v>502</v>
      </c>
      <c r="F105" s="192" t="s">
        <v>503</v>
      </c>
      <c r="G105" s="193" t="s">
        <v>137</v>
      </c>
      <c r="H105" s="194">
        <v>10</v>
      </c>
      <c r="I105" s="195"/>
      <c r="J105" s="196">
        <f>ROUND(I105*H105,2)</f>
        <v>0</v>
      </c>
      <c r="K105" s="192" t="s">
        <v>497</v>
      </c>
      <c r="L105" s="59"/>
      <c r="M105" s="197" t="s">
        <v>21</v>
      </c>
      <c r="N105" s="198" t="s">
        <v>43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133</v>
      </c>
      <c r="AT105" s="22" t="s">
        <v>128</v>
      </c>
      <c r="AU105" s="22" t="s">
        <v>82</v>
      </c>
      <c r="AY105" s="22" t="s">
        <v>126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80</v>
      </c>
      <c r="BK105" s="201">
        <f>ROUND(I105*H105,2)</f>
        <v>0</v>
      </c>
      <c r="BL105" s="22" t="s">
        <v>133</v>
      </c>
      <c r="BM105" s="22" t="s">
        <v>133</v>
      </c>
    </row>
    <row r="106" spans="2:65" s="1" customFormat="1" ht="40.5">
      <c r="B106" s="39"/>
      <c r="C106" s="61"/>
      <c r="D106" s="204" t="s">
        <v>498</v>
      </c>
      <c r="E106" s="61"/>
      <c r="F106" s="249" t="s">
        <v>504</v>
      </c>
      <c r="G106" s="61"/>
      <c r="H106" s="61"/>
      <c r="I106" s="161"/>
      <c r="J106" s="61"/>
      <c r="K106" s="61"/>
      <c r="L106" s="59"/>
      <c r="M106" s="250"/>
      <c r="N106" s="40"/>
      <c r="O106" s="40"/>
      <c r="P106" s="40"/>
      <c r="Q106" s="40"/>
      <c r="R106" s="40"/>
      <c r="S106" s="40"/>
      <c r="T106" s="76"/>
      <c r="AT106" s="22" t="s">
        <v>498</v>
      </c>
      <c r="AU106" s="22" t="s">
        <v>82</v>
      </c>
    </row>
    <row r="107" spans="2:65" s="10" customFormat="1" ht="29.85" customHeight="1">
      <c r="B107" s="174"/>
      <c r="C107" s="175"/>
      <c r="D107" s="176" t="s">
        <v>71</v>
      </c>
      <c r="E107" s="188" t="s">
        <v>505</v>
      </c>
      <c r="F107" s="188" t="s">
        <v>506</v>
      </c>
      <c r="G107" s="175"/>
      <c r="H107" s="175"/>
      <c r="I107" s="178"/>
      <c r="J107" s="189">
        <f>BK107</f>
        <v>0</v>
      </c>
      <c r="K107" s="175"/>
      <c r="L107" s="180"/>
      <c r="M107" s="181"/>
      <c r="N107" s="182"/>
      <c r="O107" s="182"/>
      <c r="P107" s="183">
        <f>SUM(P108:P109)</f>
        <v>0</v>
      </c>
      <c r="Q107" s="182"/>
      <c r="R107" s="183">
        <f>SUM(R108:R109)</f>
        <v>0</v>
      </c>
      <c r="S107" s="182"/>
      <c r="T107" s="184">
        <f>SUM(T108:T109)</f>
        <v>0</v>
      </c>
      <c r="AR107" s="185" t="s">
        <v>80</v>
      </c>
      <c r="AT107" s="186" t="s">
        <v>71</v>
      </c>
      <c r="AU107" s="186" t="s">
        <v>80</v>
      </c>
      <c r="AY107" s="185" t="s">
        <v>126</v>
      </c>
      <c r="BK107" s="187">
        <f>SUM(BK108:BK109)</f>
        <v>0</v>
      </c>
    </row>
    <row r="108" spans="2:65" s="1" customFormat="1" ht="16.5" customHeight="1">
      <c r="B108" s="39"/>
      <c r="C108" s="190" t="s">
        <v>139</v>
      </c>
      <c r="D108" s="190" t="s">
        <v>128</v>
      </c>
      <c r="E108" s="191" t="s">
        <v>507</v>
      </c>
      <c r="F108" s="192" t="s">
        <v>508</v>
      </c>
      <c r="G108" s="193" t="s">
        <v>142</v>
      </c>
      <c r="H108" s="194">
        <v>12</v>
      </c>
      <c r="I108" s="195"/>
      <c r="J108" s="196">
        <f>ROUND(I108*H108,2)</f>
        <v>0</v>
      </c>
      <c r="K108" s="192" t="s">
        <v>497</v>
      </c>
      <c r="L108" s="59"/>
      <c r="M108" s="197" t="s">
        <v>21</v>
      </c>
      <c r="N108" s="198" t="s">
        <v>43</v>
      </c>
      <c r="O108" s="40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2" t="s">
        <v>133</v>
      </c>
      <c r="AT108" s="22" t="s">
        <v>128</v>
      </c>
      <c r="AU108" s="22" t="s">
        <v>82</v>
      </c>
      <c r="AY108" s="22" t="s">
        <v>126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80</v>
      </c>
      <c r="BK108" s="201">
        <f>ROUND(I108*H108,2)</f>
        <v>0</v>
      </c>
      <c r="BL108" s="22" t="s">
        <v>133</v>
      </c>
      <c r="BM108" s="22" t="s">
        <v>156</v>
      </c>
    </row>
    <row r="109" spans="2:65" s="1" customFormat="1" ht="40.5">
      <c r="B109" s="39"/>
      <c r="C109" s="61"/>
      <c r="D109" s="204" t="s">
        <v>498</v>
      </c>
      <c r="E109" s="61"/>
      <c r="F109" s="249" t="s">
        <v>509</v>
      </c>
      <c r="G109" s="61"/>
      <c r="H109" s="61"/>
      <c r="I109" s="161"/>
      <c r="J109" s="61"/>
      <c r="K109" s="61"/>
      <c r="L109" s="59"/>
      <c r="M109" s="250"/>
      <c r="N109" s="40"/>
      <c r="O109" s="40"/>
      <c r="P109" s="40"/>
      <c r="Q109" s="40"/>
      <c r="R109" s="40"/>
      <c r="S109" s="40"/>
      <c r="T109" s="76"/>
      <c r="AT109" s="22" t="s">
        <v>498</v>
      </c>
      <c r="AU109" s="22" t="s">
        <v>82</v>
      </c>
    </row>
    <row r="110" spans="2:65" s="10" customFormat="1" ht="37.35" customHeight="1">
      <c r="B110" s="174"/>
      <c r="C110" s="175"/>
      <c r="D110" s="176" t="s">
        <v>71</v>
      </c>
      <c r="E110" s="177" t="s">
        <v>510</v>
      </c>
      <c r="F110" s="177" t="s">
        <v>511</v>
      </c>
      <c r="G110" s="175"/>
      <c r="H110" s="175"/>
      <c r="I110" s="178"/>
      <c r="J110" s="179">
        <f>BK110</f>
        <v>0</v>
      </c>
      <c r="K110" s="175"/>
      <c r="L110" s="180"/>
      <c r="M110" s="181"/>
      <c r="N110" s="182"/>
      <c r="O110" s="182"/>
      <c r="P110" s="183">
        <f>P111</f>
        <v>0</v>
      </c>
      <c r="Q110" s="182"/>
      <c r="R110" s="183">
        <f>R111</f>
        <v>0</v>
      </c>
      <c r="S110" s="182"/>
      <c r="T110" s="184">
        <f>T111</f>
        <v>0</v>
      </c>
      <c r="AR110" s="185" t="s">
        <v>80</v>
      </c>
      <c r="AT110" s="186" t="s">
        <v>71</v>
      </c>
      <c r="AU110" s="186" t="s">
        <v>72</v>
      </c>
      <c r="AY110" s="185" t="s">
        <v>126</v>
      </c>
      <c r="BK110" s="187">
        <f>BK111</f>
        <v>0</v>
      </c>
    </row>
    <row r="111" spans="2:65" s="10" customFormat="1" ht="19.899999999999999" customHeight="1">
      <c r="B111" s="174"/>
      <c r="C111" s="175"/>
      <c r="D111" s="176" t="s">
        <v>71</v>
      </c>
      <c r="E111" s="188" t="s">
        <v>512</v>
      </c>
      <c r="F111" s="188" t="s">
        <v>513</v>
      </c>
      <c r="G111" s="175"/>
      <c r="H111" s="175"/>
      <c r="I111" s="178"/>
      <c r="J111" s="189">
        <f>BK111</f>
        <v>0</v>
      </c>
      <c r="K111" s="175"/>
      <c r="L111" s="180"/>
      <c r="M111" s="181"/>
      <c r="N111" s="182"/>
      <c r="O111" s="182"/>
      <c r="P111" s="183">
        <f>SUM(P112:P118)</f>
        <v>0</v>
      </c>
      <c r="Q111" s="182"/>
      <c r="R111" s="183">
        <f>SUM(R112:R118)</f>
        <v>0</v>
      </c>
      <c r="S111" s="182"/>
      <c r="T111" s="184">
        <f>SUM(T112:T118)</f>
        <v>0</v>
      </c>
      <c r="AR111" s="185" t="s">
        <v>80</v>
      </c>
      <c r="AT111" s="186" t="s">
        <v>71</v>
      </c>
      <c r="AU111" s="186" t="s">
        <v>80</v>
      </c>
      <c r="AY111" s="185" t="s">
        <v>126</v>
      </c>
      <c r="BK111" s="187">
        <f>SUM(BK112:BK118)</f>
        <v>0</v>
      </c>
    </row>
    <row r="112" spans="2:65" s="1" customFormat="1" ht="16.5" customHeight="1">
      <c r="B112" s="39"/>
      <c r="C112" s="190" t="s">
        <v>133</v>
      </c>
      <c r="D112" s="190" t="s">
        <v>128</v>
      </c>
      <c r="E112" s="191" t="s">
        <v>514</v>
      </c>
      <c r="F112" s="192" t="s">
        <v>515</v>
      </c>
      <c r="G112" s="193" t="s">
        <v>516</v>
      </c>
      <c r="H112" s="194">
        <v>8</v>
      </c>
      <c r="I112" s="195"/>
      <c r="J112" s="196">
        <f>ROUND(I112*H112,2)</f>
        <v>0</v>
      </c>
      <c r="K112" s="192" t="s">
        <v>497</v>
      </c>
      <c r="L112" s="59"/>
      <c r="M112" s="197" t="s">
        <v>21</v>
      </c>
      <c r="N112" s="198" t="s">
        <v>43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2" t="s">
        <v>133</v>
      </c>
      <c r="AT112" s="22" t="s">
        <v>128</v>
      </c>
      <c r="AU112" s="22" t="s">
        <v>82</v>
      </c>
      <c r="AY112" s="22" t="s">
        <v>126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80</v>
      </c>
      <c r="BK112" s="201">
        <f>ROUND(I112*H112,2)</f>
        <v>0</v>
      </c>
      <c r="BL112" s="22" t="s">
        <v>133</v>
      </c>
      <c r="BM112" s="22" t="s">
        <v>166</v>
      </c>
    </row>
    <row r="113" spans="2:65" s="1" customFormat="1" ht="16.5" customHeight="1">
      <c r="B113" s="39"/>
      <c r="C113" s="190" t="s">
        <v>151</v>
      </c>
      <c r="D113" s="190" t="s">
        <v>128</v>
      </c>
      <c r="E113" s="191" t="s">
        <v>517</v>
      </c>
      <c r="F113" s="192" t="s">
        <v>518</v>
      </c>
      <c r="G113" s="193" t="s">
        <v>519</v>
      </c>
      <c r="H113" s="194">
        <v>4</v>
      </c>
      <c r="I113" s="195"/>
      <c r="J113" s="196">
        <f>ROUND(I113*H113,2)</f>
        <v>0</v>
      </c>
      <c r="K113" s="192" t="s">
        <v>520</v>
      </c>
      <c r="L113" s="59"/>
      <c r="M113" s="197" t="s">
        <v>21</v>
      </c>
      <c r="N113" s="198" t="s">
        <v>43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133</v>
      </c>
      <c r="AT113" s="22" t="s">
        <v>128</v>
      </c>
      <c r="AU113" s="22" t="s">
        <v>82</v>
      </c>
      <c r="AY113" s="22" t="s">
        <v>126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80</v>
      </c>
      <c r="BK113" s="201">
        <f>ROUND(I113*H113,2)</f>
        <v>0</v>
      </c>
      <c r="BL113" s="22" t="s">
        <v>133</v>
      </c>
      <c r="BM113" s="22" t="s">
        <v>175</v>
      </c>
    </row>
    <row r="114" spans="2:65" s="1" customFormat="1" ht="25.5" customHeight="1">
      <c r="B114" s="39"/>
      <c r="C114" s="224" t="s">
        <v>156</v>
      </c>
      <c r="D114" s="224" t="s">
        <v>186</v>
      </c>
      <c r="E114" s="225" t="s">
        <v>521</v>
      </c>
      <c r="F114" s="226" t="s">
        <v>522</v>
      </c>
      <c r="G114" s="227" t="s">
        <v>523</v>
      </c>
      <c r="H114" s="228">
        <v>7</v>
      </c>
      <c r="I114" s="229"/>
      <c r="J114" s="230">
        <f>ROUND(I114*H114,2)</f>
        <v>0</v>
      </c>
      <c r="K114" s="226" t="s">
        <v>520</v>
      </c>
      <c r="L114" s="231"/>
      <c r="M114" s="232" t="s">
        <v>21</v>
      </c>
      <c r="N114" s="233" t="s">
        <v>43</v>
      </c>
      <c r="O114" s="40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AR114" s="22" t="s">
        <v>166</v>
      </c>
      <c r="AT114" s="22" t="s">
        <v>186</v>
      </c>
      <c r="AU114" s="22" t="s">
        <v>82</v>
      </c>
      <c r="AY114" s="22" t="s">
        <v>126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2" t="s">
        <v>80</v>
      </c>
      <c r="BK114" s="201">
        <f>ROUND(I114*H114,2)</f>
        <v>0</v>
      </c>
      <c r="BL114" s="22" t="s">
        <v>133</v>
      </c>
      <c r="BM114" s="22" t="s">
        <v>185</v>
      </c>
    </row>
    <row r="115" spans="2:65" s="1" customFormat="1" ht="27">
      <c r="B115" s="39"/>
      <c r="C115" s="61"/>
      <c r="D115" s="204" t="s">
        <v>498</v>
      </c>
      <c r="E115" s="61"/>
      <c r="F115" s="249" t="s">
        <v>524</v>
      </c>
      <c r="G115" s="61"/>
      <c r="H115" s="61"/>
      <c r="I115" s="161"/>
      <c r="J115" s="61"/>
      <c r="K115" s="61"/>
      <c r="L115" s="59"/>
      <c r="M115" s="250"/>
      <c r="N115" s="40"/>
      <c r="O115" s="40"/>
      <c r="P115" s="40"/>
      <c r="Q115" s="40"/>
      <c r="R115" s="40"/>
      <c r="S115" s="40"/>
      <c r="T115" s="76"/>
      <c r="AT115" s="22" t="s">
        <v>498</v>
      </c>
      <c r="AU115" s="22" t="s">
        <v>82</v>
      </c>
    </row>
    <row r="116" spans="2:65" s="1" customFormat="1" ht="16.5" customHeight="1">
      <c r="B116" s="39"/>
      <c r="C116" s="224" t="s">
        <v>161</v>
      </c>
      <c r="D116" s="224" t="s">
        <v>186</v>
      </c>
      <c r="E116" s="225" t="s">
        <v>525</v>
      </c>
      <c r="F116" s="226" t="s">
        <v>526</v>
      </c>
      <c r="G116" s="227" t="s">
        <v>329</v>
      </c>
      <c r="H116" s="228">
        <v>7</v>
      </c>
      <c r="I116" s="229"/>
      <c r="J116" s="230">
        <f>ROUND(I116*H116,2)</f>
        <v>0</v>
      </c>
      <c r="K116" s="226" t="s">
        <v>497</v>
      </c>
      <c r="L116" s="231"/>
      <c r="M116" s="232" t="s">
        <v>21</v>
      </c>
      <c r="N116" s="233" t="s">
        <v>43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166</v>
      </c>
      <c r="AT116" s="22" t="s">
        <v>186</v>
      </c>
      <c r="AU116" s="22" t="s">
        <v>82</v>
      </c>
      <c r="AY116" s="22" t="s">
        <v>126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80</v>
      </c>
      <c r="BK116" s="201">
        <f>ROUND(I116*H116,2)</f>
        <v>0</v>
      </c>
      <c r="BL116" s="22" t="s">
        <v>133</v>
      </c>
      <c r="BM116" s="22" t="s">
        <v>197</v>
      </c>
    </row>
    <row r="117" spans="2:65" s="1" customFormat="1" ht="63.75" customHeight="1">
      <c r="B117" s="39"/>
      <c r="C117" s="224" t="s">
        <v>166</v>
      </c>
      <c r="D117" s="224" t="s">
        <v>186</v>
      </c>
      <c r="E117" s="225" t="s">
        <v>527</v>
      </c>
      <c r="F117" s="226" t="s">
        <v>528</v>
      </c>
      <c r="G117" s="227" t="s">
        <v>137</v>
      </c>
      <c r="H117" s="228">
        <v>163</v>
      </c>
      <c r="I117" s="229"/>
      <c r="J117" s="230">
        <f>ROUND(I117*H117,2)</f>
        <v>0</v>
      </c>
      <c r="K117" s="226" t="s">
        <v>497</v>
      </c>
      <c r="L117" s="231"/>
      <c r="M117" s="232" t="s">
        <v>21</v>
      </c>
      <c r="N117" s="233" t="s">
        <v>43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2" t="s">
        <v>166</v>
      </c>
      <c r="AT117" s="22" t="s">
        <v>186</v>
      </c>
      <c r="AU117" s="22" t="s">
        <v>82</v>
      </c>
      <c r="AY117" s="22" t="s">
        <v>126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2" t="s">
        <v>80</v>
      </c>
      <c r="BK117" s="201">
        <f>ROUND(I117*H117,2)</f>
        <v>0</v>
      </c>
      <c r="BL117" s="22" t="s">
        <v>133</v>
      </c>
      <c r="BM117" s="22" t="s">
        <v>206</v>
      </c>
    </row>
    <row r="118" spans="2:65" s="1" customFormat="1" ht="16.5" customHeight="1">
      <c r="B118" s="39"/>
      <c r="C118" s="224" t="s">
        <v>170</v>
      </c>
      <c r="D118" s="224" t="s">
        <v>186</v>
      </c>
      <c r="E118" s="225" t="s">
        <v>529</v>
      </c>
      <c r="F118" s="226" t="s">
        <v>530</v>
      </c>
      <c r="G118" s="227" t="s">
        <v>523</v>
      </c>
      <c r="H118" s="228">
        <v>7</v>
      </c>
      <c r="I118" s="229"/>
      <c r="J118" s="230">
        <f>ROUND(I118*H118,2)</f>
        <v>0</v>
      </c>
      <c r="K118" s="226" t="s">
        <v>520</v>
      </c>
      <c r="L118" s="231"/>
      <c r="M118" s="232" t="s">
        <v>21</v>
      </c>
      <c r="N118" s="233" t="s">
        <v>43</v>
      </c>
      <c r="O118" s="40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2" t="s">
        <v>166</v>
      </c>
      <c r="AT118" s="22" t="s">
        <v>186</v>
      </c>
      <c r="AU118" s="22" t="s">
        <v>82</v>
      </c>
      <c r="AY118" s="22" t="s">
        <v>126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80</v>
      </c>
      <c r="BK118" s="201">
        <f>ROUND(I118*H118,2)</f>
        <v>0</v>
      </c>
      <c r="BL118" s="22" t="s">
        <v>133</v>
      </c>
      <c r="BM118" s="22" t="s">
        <v>216</v>
      </c>
    </row>
    <row r="119" spans="2:65" s="10" customFormat="1" ht="37.35" customHeight="1">
      <c r="B119" s="174"/>
      <c r="C119" s="175"/>
      <c r="D119" s="176" t="s">
        <v>71</v>
      </c>
      <c r="E119" s="177" t="s">
        <v>531</v>
      </c>
      <c r="F119" s="177" t="s">
        <v>532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P120+P124+P129+P133</f>
        <v>0</v>
      </c>
      <c r="Q119" s="182"/>
      <c r="R119" s="183">
        <f>R120+R124+R129+R133</f>
        <v>0</v>
      </c>
      <c r="S119" s="182"/>
      <c r="T119" s="184">
        <f>T120+T124+T129+T133</f>
        <v>0</v>
      </c>
      <c r="AR119" s="185" t="s">
        <v>80</v>
      </c>
      <c r="AT119" s="186" t="s">
        <v>71</v>
      </c>
      <c r="AU119" s="186" t="s">
        <v>72</v>
      </c>
      <c r="AY119" s="185" t="s">
        <v>126</v>
      </c>
      <c r="BK119" s="187">
        <f>BK120+BK124+BK129+BK133</f>
        <v>0</v>
      </c>
    </row>
    <row r="120" spans="2:65" s="10" customFormat="1" ht="19.899999999999999" customHeight="1">
      <c r="B120" s="174"/>
      <c r="C120" s="175"/>
      <c r="D120" s="176" t="s">
        <v>71</v>
      </c>
      <c r="E120" s="188" t="s">
        <v>533</v>
      </c>
      <c r="F120" s="188" t="s">
        <v>534</v>
      </c>
      <c r="G120" s="175"/>
      <c r="H120" s="175"/>
      <c r="I120" s="178"/>
      <c r="J120" s="189">
        <f>BK120</f>
        <v>0</v>
      </c>
      <c r="K120" s="175"/>
      <c r="L120" s="180"/>
      <c r="M120" s="181"/>
      <c r="N120" s="182"/>
      <c r="O120" s="182"/>
      <c r="P120" s="183">
        <f>SUM(P121:P123)</f>
        <v>0</v>
      </c>
      <c r="Q120" s="182"/>
      <c r="R120" s="183">
        <f>SUM(R121:R123)</f>
        <v>0</v>
      </c>
      <c r="S120" s="182"/>
      <c r="T120" s="184">
        <f>SUM(T121:T123)</f>
        <v>0</v>
      </c>
      <c r="AR120" s="185" t="s">
        <v>80</v>
      </c>
      <c r="AT120" s="186" t="s">
        <v>71</v>
      </c>
      <c r="AU120" s="186" t="s">
        <v>80</v>
      </c>
      <c r="AY120" s="185" t="s">
        <v>126</v>
      </c>
      <c r="BK120" s="187">
        <f>SUM(BK121:BK123)</f>
        <v>0</v>
      </c>
    </row>
    <row r="121" spans="2:65" s="1" customFormat="1" ht="25.5" customHeight="1">
      <c r="B121" s="39"/>
      <c r="C121" s="190" t="s">
        <v>175</v>
      </c>
      <c r="D121" s="190" t="s">
        <v>128</v>
      </c>
      <c r="E121" s="191" t="s">
        <v>535</v>
      </c>
      <c r="F121" s="192" t="s">
        <v>536</v>
      </c>
      <c r="G121" s="193" t="s">
        <v>329</v>
      </c>
      <c r="H121" s="194">
        <v>14</v>
      </c>
      <c r="I121" s="195"/>
      <c r="J121" s="196">
        <f>ROUND(I121*H121,2)</f>
        <v>0</v>
      </c>
      <c r="K121" s="192" t="s">
        <v>497</v>
      </c>
      <c r="L121" s="59"/>
      <c r="M121" s="197" t="s">
        <v>21</v>
      </c>
      <c r="N121" s="198" t="s">
        <v>43</v>
      </c>
      <c r="O121" s="40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2" t="s">
        <v>133</v>
      </c>
      <c r="AT121" s="22" t="s">
        <v>128</v>
      </c>
      <c r="AU121" s="22" t="s">
        <v>82</v>
      </c>
      <c r="AY121" s="22" t="s">
        <v>126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80</v>
      </c>
      <c r="BK121" s="201">
        <f>ROUND(I121*H121,2)</f>
        <v>0</v>
      </c>
      <c r="BL121" s="22" t="s">
        <v>133</v>
      </c>
      <c r="BM121" s="22" t="s">
        <v>226</v>
      </c>
    </row>
    <row r="122" spans="2:65" s="1" customFormat="1" ht="25.5" customHeight="1">
      <c r="B122" s="39"/>
      <c r="C122" s="190" t="s">
        <v>181</v>
      </c>
      <c r="D122" s="190" t="s">
        <v>128</v>
      </c>
      <c r="E122" s="191" t="s">
        <v>537</v>
      </c>
      <c r="F122" s="192" t="s">
        <v>538</v>
      </c>
      <c r="G122" s="193" t="s">
        <v>329</v>
      </c>
      <c r="H122" s="194">
        <v>17</v>
      </c>
      <c r="I122" s="195"/>
      <c r="J122" s="196">
        <f>ROUND(I122*H122,2)</f>
        <v>0</v>
      </c>
      <c r="K122" s="192" t="s">
        <v>497</v>
      </c>
      <c r="L122" s="59"/>
      <c r="M122" s="197" t="s">
        <v>21</v>
      </c>
      <c r="N122" s="198" t="s">
        <v>43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2" t="s">
        <v>133</v>
      </c>
      <c r="AT122" s="22" t="s">
        <v>128</v>
      </c>
      <c r="AU122" s="22" t="s">
        <v>82</v>
      </c>
      <c r="AY122" s="22" t="s">
        <v>126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80</v>
      </c>
      <c r="BK122" s="201">
        <f>ROUND(I122*H122,2)</f>
        <v>0</v>
      </c>
      <c r="BL122" s="22" t="s">
        <v>133</v>
      </c>
      <c r="BM122" s="22" t="s">
        <v>235</v>
      </c>
    </row>
    <row r="123" spans="2:65" s="1" customFormat="1" ht="25.5" customHeight="1">
      <c r="B123" s="39"/>
      <c r="C123" s="190" t="s">
        <v>185</v>
      </c>
      <c r="D123" s="190" t="s">
        <v>128</v>
      </c>
      <c r="E123" s="191" t="s">
        <v>539</v>
      </c>
      <c r="F123" s="192" t="s">
        <v>540</v>
      </c>
      <c r="G123" s="193" t="s">
        <v>329</v>
      </c>
      <c r="H123" s="194">
        <v>2</v>
      </c>
      <c r="I123" s="195"/>
      <c r="J123" s="196">
        <f>ROUND(I123*H123,2)</f>
        <v>0</v>
      </c>
      <c r="K123" s="192" t="s">
        <v>497</v>
      </c>
      <c r="L123" s="59"/>
      <c r="M123" s="197" t="s">
        <v>21</v>
      </c>
      <c r="N123" s="198" t="s">
        <v>43</v>
      </c>
      <c r="O123" s="40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2" t="s">
        <v>133</v>
      </c>
      <c r="AT123" s="22" t="s">
        <v>128</v>
      </c>
      <c r="AU123" s="22" t="s">
        <v>82</v>
      </c>
      <c r="AY123" s="22" t="s">
        <v>126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80</v>
      </c>
      <c r="BK123" s="201">
        <f>ROUND(I123*H123,2)</f>
        <v>0</v>
      </c>
      <c r="BL123" s="22" t="s">
        <v>133</v>
      </c>
      <c r="BM123" s="22" t="s">
        <v>242</v>
      </c>
    </row>
    <row r="124" spans="2:65" s="10" customFormat="1" ht="29.85" customHeight="1">
      <c r="B124" s="174"/>
      <c r="C124" s="175"/>
      <c r="D124" s="176" t="s">
        <v>71</v>
      </c>
      <c r="E124" s="188" t="s">
        <v>541</v>
      </c>
      <c r="F124" s="188" t="s">
        <v>542</v>
      </c>
      <c r="G124" s="175"/>
      <c r="H124" s="175"/>
      <c r="I124" s="178"/>
      <c r="J124" s="189">
        <f>BK124</f>
        <v>0</v>
      </c>
      <c r="K124" s="175"/>
      <c r="L124" s="180"/>
      <c r="M124" s="181"/>
      <c r="N124" s="182"/>
      <c r="O124" s="182"/>
      <c r="P124" s="183">
        <f>SUM(P125:P128)</f>
        <v>0</v>
      </c>
      <c r="Q124" s="182"/>
      <c r="R124" s="183">
        <f>SUM(R125:R128)</f>
        <v>0</v>
      </c>
      <c r="S124" s="182"/>
      <c r="T124" s="184">
        <f>SUM(T125:T128)</f>
        <v>0</v>
      </c>
      <c r="AR124" s="185" t="s">
        <v>80</v>
      </c>
      <c r="AT124" s="186" t="s">
        <v>71</v>
      </c>
      <c r="AU124" s="186" t="s">
        <v>80</v>
      </c>
      <c r="AY124" s="185" t="s">
        <v>126</v>
      </c>
      <c r="BK124" s="187">
        <f>SUM(BK125:BK128)</f>
        <v>0</v>
      </c>
    </row>
    <row r="125" spans="2:65" s="1" customFormat="1" ht="25.5" customHeight="1">
      <c r="B125" s="39"/>
      <c r="C125" s="190" t="s">
        <v>192</v>
      </c>
      <c r="D125" s="190" t="s">
        <v>128</v>
      </c>
      <c r="E125" s="191" t="s">
        <v>543</v>
      </c>
      <c r="F125" s="192" t="s">
        <v>544</v>
      </c>
      <c r="G125" s="193" t="s">
        <v>329</v>
      </c>
      <c r="H125" s="194">
        <v>7</v>
      </c>
      <c r="I125" s="195"/>
      <c r="J125" s="196">
        <f>ROUND(I125*H125,2)</f>
        <v>0</v>
      </c>
      <c r="K125" s="192" t="s">
        <v>497</v>
      </c>
      <c r="L125" s="59"/>
      <c r="M125" s="197" t="s">
        <v>21</v>
      </c>
      <c r="N125" s="198" t="s">
        <v>43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133</v>
      </c>
      <c r="AT125" s="22" t="s">
        <v>128</v>
      </c>
      <c r="AU125" s="22" t="s">
        <v>82</v>
      </c>
      <c r="AY125" s="22" t="s">
        <v>126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80</v>
      </c>
      <c r="BK125" s="201">
        <f>ROUND(I125*H125,2)</f>
        <v>0</v>
      </c>
      <c r="BL125" s="22" t="s">
        <v>133</v>
      </c>
      <c r="BM125" s="22" t="s">
        <v>250</v>
      </c>
    </row>
    <row r="126" spans="2:65" s="1" customFormat="1" ht="27">
      <c r="B126" s="39"/>
      <c r="C126" s="61"/>
      <c r="D126" s="204" t="s">
        <v>498</v>
      </c>
      <c r="E126" s="61"/>
      <c r="F126" s="249" t="s">
        <v>545</v>
      </c>
      <c r="G126" s="61"/>
      <c r="H126" s="61"/>
      <c r="I126" s="161"/>
      <c r="J126" s="61"/>
      <c r="K126" s="61"/>
      <c r="L126" s="59"/>
      <c r="M126" s="250"/>
      <c r="N126" s="40"/>
      <c r="O126" s="40"/>
      <c r="P126" s="40"/>
      <c r="Q126" s="40"/>
      <c r="R126" s="40"/>
      <c r="S126" s="40"/>
      <c r="T126" s="76"/>
      <c r="AT126" s="22" t="s">
        <v>498</v>
      </c>
      <c r="AU126" s="22" t="s">
        <v>82</v>
      </c>
    </row>
    <row r="127" spans="2:65" s="1" customFormat="1" ht="16.5" customHeight="1">
      <c r="B127" s="39"/>
      <c r="C127" s="190" t="s">
        <v>197</v>
      </c>
      <c r="D127" s="190" t="s">
        <v>128</v>
      </c>
      <c r="E127" s="191" t="s">
        <v>546</v>
      </c>
      <c r="F127" s="192" t="s">
        <v>547</v>
      </c>
      <c r="G127" s="193" t="s">
        <v>329</v>
      </c>
      <c r="H127" s="194">
        <v>7</v>
      </c>
      <c r="I127" s="195"/>
      <c r="J127" s="196">
        <f>ROUND(I127*H127,2)</f>
        <v>0</v>
      </c>
      <c r="K127" s="192" t="s">
        <v>497</v>
      </c>
      <c r="L127" s="59"/>
      <c r="M127" s="197" t="s">
        <v>21</v>
      </c>
      <c r="N127" s="198" t="s">
        <v>43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133</v>
      </c>
      <c r="AT127" s="22" t="s">
        <v>128</v>
      </c>
      <c r="AU127" s="22" t="s">
        <v>82</v>
      </c>
      <c r="AY127" s="22" t="s">
        <v>126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80</v>
      </c>
      <c r="BK127" s="201">
        <f>ROUND(I127*H127,2)</f>
        <v>0</v>
      </c>
      <c r="BL127" s="22" t="s">
        <v>133</v>
      </c>
      <c r="BM127" s="22" t="s">
        <v>262</v>
      </c>
    </row>
    <row r="128" spans="2:65" s="1" customFormat="1" ht="27">
      <c r="B128" s="39"/>
      <c r="C128" s="61"/>
      <c r="D128" s="204" t="s">
        <v>498</v>
      </c>
      <c r="E128" s="61"/>
      <c r="F128" s="249" t="s">
        <v>548</v>
      </c>
      <c r="G128" s="61"/>
      <c r="H128" s="61"/>
      <c r="I128" s="161"/>
      <c r="J128" s="61"/>
      <c r="K128" s="61"/>
      <c r="L128" s="59"/>
      <c r="M128" s="250"/>
      <c r="N128" s="40"/>
      <c r="O128" s="40"/>
      <c r="P128" s="40"/>
      <c r="Q128" s="40"/>
      <c r="R128" s="40"/>
      <c r="S128" s="40"/>
      <c r="T128" s="76"/>
      <c r="AT128" s="22" t="s">
        <v>498</v>
      </c>
      <c r="AU128" s="22" t="s">
        <v>82</v>
      </c>
    </row>
    <row r="129" spans="2:65" s="10" customFormat="1" ht="29.85" customHeight="1">
      <c r="B129" s="174"/>
      <c r="C129" s="175"/>
      <c r="D129" s="176" t="s">
        <v>71</v>
      </c>
      <c r="E129" s="188" t="s">
        <v>549</v>
      </c>
      <c r="F129" s="188" t="s">
        <v>550</v>
      </c>
      <c r="G129" s="175"/>
      <c r="H129" s="175"/>
      <c r="I129" s="178"/>
      <c r="J129" s="189">
        <f>BK129</f>
        <v>0</v>
      </c>
      <c r="K129" s="175"/>
      <c r="L129" s="180"/>
      <c r="M129" s="181"/>
      <c r="N129" s="182"/>
      <c r="O129" s="182"/>
      <c r="P129" s="183">
        <f>SUM(P130:P132)</f>
        <v>0</v>
      </c>
      <c r="Q129" s="182"/>
      <c r="R129" s="183">
        <f>SUM(R130:R132)</f>
        <v>0</v>
      </c>
      <c r="S129" s="182"/>
      <c r="T129" s="184">
        <f>SUM(T130:T132)</f>
        <v>0</v>
      </c>
      <c r="AR129" s="185" t="s">
        <v>80</v>
      </c>
      <c r="AT129" s="186" t="s">
        <v>71</v>
      </c>
      <c r="AU129" s="186" t="s">
        <v>80</v>
      </c>
      <c r="AY129" s="185" t="s">
        <v>126</v>
      </c>
      <c r="BK129" s="187">
        <f>SUM(BK130:BK132)</f>
        <v>0</v>
      </c>
    </row>
    <row r="130" spans="2:65" s="1" customFormat="1" ht="25.5" customHeight="1">
      <c r="B130" s="39"/>
      <c r="C130" s="190" t="s">
        <v>10</v>
      </c>
      <c r="D130" s="190" t="s">
        <v>128</v>
      </c>
      <c r="E130" s="191" t="s">
        <v>551</v>
      </c>
      <c r="F130" s="192" t="s">
        <v>552</v>
      </c>
      <c r="G130" s="193" t="s">
        <v>137</v>
      </c>
      <c r="H130" s="194">
        <v>163</v>
      </c>
      <c r="I130" s="195"/>
      <c r="J130" s="196">
        <f>ROUND(I130*H130,2)</f>
        <v>0</v>
      </c>
      <c r="K130" s="192" t="s">
        <v>497</v>
      </c>
      <c r="L130" s="59"/>
      <c r="M130" s="197" t="s">
        <v>21</v>
      </c>
      <c r="N130" s="198" t="s">
        <v>43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2" t="s">
        <v>133</v>
      </c>
      <c r="AT130" s="22" t="s">
        <v>128</v>
      </c>
      <c r="AU130" s="22" t="s">
        <v>82</v>
      </c>
      <c r="AY130" s="22" t="s">
        <v>126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80</v>
      </c>
      <c r="BK130" s="201">
        <f>ROUND(I130*H130,2)</f>
        <v>0</v>
      </c>
      <c r="BL130" s="22" t="s">
        <v>133</v>
      </c>
      <c r="BM130" s="22" t="s">
        <v>274</v>
      </c>
    </row>
    <row r="131" spans="2:65" s="1" customFormat="1" ht="27">
      <c r="B131" s="39"/>
      <c r="C131" s="61"/>
      <c r="D131" s="204" t="s">
        <v>498</v>
      </c>
      <c r="E131" s="61"/>
      <c r="F131" s="249" t="s">
        <v>553</v>
      </c>
      <c r="G131" s="61"/>
      <c r="H131" s="61"/>
      <c r="I131" s="161"/>
      <c r="J131" s="61"/>
      <c r="K131" s="61"/>
      <c r="L131" s="59"/>
      <c r="M131" s="250"/>
      <c r="N131" s="40"/>
      <c r="O131" s="40"/>
      <c r="P131" s="40"/>
      <c r="Q131" s="40"/>
      <c r="R131" s="40"/>
      <c r="S131" s="40"/>
      <c r="T131" s="76"/>
      <c r="AT131" s="22" t="s">
        <v>498</v>
      </c>
      <c r="AU131" s="22" t="s">
        <v>82</v>
      </c>
    </row>
    <row r="132" spans="2:65" s="1" customFormat="1" ht="25.5" customHeight="1">
      <c r="B132" s="39"/>
      <c r="C132" s="190" t="s">
        <v>206</v>
      </c>
      <c r="D132" s="190" t="s">
        <v>128</v>
      </c>
      <c r="E132" s="191" t="s">
        <v>554</v>
      </c>
      <c r="F132" s="192" t="s">
        <v>555</v>
      </c>
      <c r="G132" s="193" t="s">
        <v>329</v>
      </c>
      <c r="H132" s="194">
        <v>14</v>
      </c>
      <c r="I132" s="195"/>
      <c r="J132" s="196">
        <f>ROUND(I132*H132,2)</f>
        <v>0</v>
      </c>
      <c r="K132" s="192" t="s">
        <v>497</v>
      </c>
      <c r="L132" s="59"/>
      <c r="M132" s="197" t="s">
        <v>21</v>
      </c>
      <c r="N132" s="198" t="s">
        <v>43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133</v>
      </c>
      <c r="AT132" s="22" t="s">
        <v>128</v>
      </c>
      <c r="AU132" s="22" t="s">
        <v>82</v>
      </c>
      <c r="AY132" s="22" t="s">
        <v>126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80</v>
      </c>
      <c r="BK132" s="201">
        <f>ROUND(I132*H132,2)</f>
        <v>0</v>
      </c>
      <c r="BL132" s="22" t="s">
        <v>133</v>
      </c>
      <c r="BM132" s="22" t="s">
        <v>283</v>
      </c>
    </row>
    <row r="133" spans="2:65" s="10" customFormat="1" ht="29.85" customHeight="1">
      <c r="B133" s="174"/>
      <c r="C133" s="175"/>
      <c r="D133" s="176" t="s">
        <v>71</v>
      </c>
      <c r="E133" s="188" t="s">
        <v>556</v>
      </c>
      <c r="F133" s="188" t="s">
        <v>557</v>
      </c>
      <c r="G133" s="175"/>
      <c r="H133" s="175"/>
      <c r="I133" s="178"/>
      <c r="J133" s="189">
        <f>BK133</f>
        <v>0</v>
      </c>
      <c r="K133" s="175"/>
      <c r="L133" s="180"/>
      <c r="M133" s="181"/>
      <c r="N133" s="182"/>
      <c r="O133" s="182"/>
      <c r="P133" s="183">
        <f>SUM(P134:P135)</f>
        <v>0</v>
      </c>
      <c r="Q133" s="182"/>
      <c r="R133" s="183">
        <f>SUM(R134:R135)</f>
        <v>0</v>
      </c>
      <c r="S133" s="182"/>
      <c r="T133" s="184">
        <f>SUM(T134:T135)</f>
        <v>0</v>
      </c>
      <c r="AR133" s="185" t="s">
        <v>80</v>
      </c>
      <c r="AT133" s="186" t="s">
        <v>71</v>
      </c>
      <c r="AU133" s="186" t="s">
        <v>80</v>
      </c>
      <c r="AY133" s="185" t="s">
        <v>126</v>
      </c>
      <c r="BK133" s="187">
        <f>SUM(BK134:BK135)</f>
        <v>0</v>
      </c>
    </row>
    <row r="134" spans="2:65" s="1" customFormat="1" ht="25.5" customHeight="1">
      <c r="B134" s="39"/>
      <c r="C134" s="190" t="s">
        <v>211</v>
      </c>
      <c r="D134" s="190" t="s">
        <v>128</v>
      </c>
      <c r="E134" s="191" t="s">
        <v>558</v>
      </c>
      <c r="F134" s="192" t="s">
        <v>559</v>
      </c>
      <c r="G134" s="193" t="s">
        <v>137</v>
      </c>
      <c r="H134" s="194">
        <v>178</v>
      </c>
      <c r="I134" s="195"/>
      <c r="J134" s="196">
        <f>ROUND(I134*H134,2)</f>
        <v>0</v>
      </c>
      <c r="K134" s="192" t="s">
        <v>497</v>
      </c>
      <c r="L134" s="59"/>
      <c r="M134" s="197" t="s">
        <v>21</v>
      </c>
      <c r="N134" s="198" t="s">
        <v>43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133</v>
      </c>
      <c r="AT134" s="22" t="s">
        <v>128</v>
      </c>
      <c r="AU134" s="22" t="s">
        <v>82</v>
      </c>
      <c r="AY134" s="22" t="s">
        <v>126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80</v>
      </c>
      <c r="BK134" s="201">
        <f>ROUND(I134*H134,2)</f>
        <v>0</v>
      </c>
      <c r="BL134" s="22" t="s">
        <v>133</v>
      </c>
      <c r="BM134" s="22" t="s">
        <v>292</v>
      </c>
    </row>
    <row r="135" spans="2:65" s="1" customFormat="1" ht="25.5" customHeight="1">
      <c r="B135" s="39"/>
      <c r="C135" s="190" t="s">
        <v>216</v>
      </c>
      <c r="D135" s="190" t="s">
        <v>128</v>
      </c>
      <c r="E135" s="191" t="s">
        <v>560</v>
      </c>
      <c r="F135" s="192" t="s">
        <v>561</v>
      </c>
      <c r="G135" s="193" t="s">
        <v>137</v>
      </c>
      <c r="H135" s="194">
        <v>63</v>
      </c>
      <c r="I135" s="195"/>
      <c r="J135" s="196">
        <f>ROUND(I135*H135,2)</f>
        <v>0</v>
      </c>
      <c r="K135" s="192" t="s">
        <v>497</v>
      </c>
      <c r="L135" s="59"/>
      <c r="M135" s="197" t="s">
        <v>21</v>
      </c>
      <c r="N135" s="198" t="s">
        <v>43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133</v>
      </c>
      <c r="AT135" s="22" t="s">
        <v>128</v>
      </c>
      <c r="AU135" s="22" t="s">
        <v>82</v>
      </c>
      <c r="AY135" s="22" t="s">
        <v>126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80</v>
      </c>
      <c r="BK135" s="201">
        <f>ROUND(I135*H135,2)</f>
        <v>0</v>
      </c>
      <c r="BL135" s="22" t="s">
        <v>133</v>
      </c>
      <c r="BM135" s="22" t="s">
        <v>300</v>
      </c>
    </row>
    <row r="136" spans="2:65" s="10" customFormat="1" ht="37.35" customHeight="1">
      <c r="B136" s="174"/>
      <c r="C136" s="175"/>
      <c r="D136" s="176" t="s">
        <v>71</v>
      </c>
      <c r="E136" s="177" t="s">
        <v>562</v>
      </c>
      <c r="F136" s="177" t="s">
        <v>563</v>
      </c>
      <c r="G136" s="175"/>
      <c r="H136" s="175"/>
      <c r="I136" s="178"/>
      <c r="J136" s="179">
        <f>BK136</f>
        <v>0</v>
      </c>
      <c r="K136" s="175"/>
      <c r="L136" s="180"/>
      <c r="M136" s="181"/>
      <c r="N136" s="182"/>
      <c r="O136" s="182"/>
      <c r="P136" s="183">
        <f>P137+P140+P143+P146+P148+P150+P153+P156+P159+P162+P165</f>
        <v>0</v>
      </c>
      <c r="Q136" s="182"/>
      <c r="R136" s="183">
        <f>R137+R140+R143+R146+R148+R150+R153+R156+R159+R162+R165</f>
        <v>0</v>
      </c>
      <c r="S136" s="182"/>
      <c r="T136" s="184">
        <f>T137+T140+T143+T146+T148+T150+T153+T156+T159+T162+T165</f>
        <v>0</v>
      </c>
      <c r="AR136" s="185" t="s">
        <v>80</v>
      </c>
      <c r="AT136" s="186" t="s">
        <v>71</v>
      </c>
      <c r="AU136" s="186" t="s">
        <v>72</v>
      </c>
      <c r="AY136" s="185" t="s">
        <v>126</v>
      </c>
      <c r="BK136" s="187">
        <f>BK137+BK140+BK143+BK146+BK148+BK150+BK153+BK156+BK159+BK162+BK165</f>
        <v>0</v>
      </c>
    </row>
    <row r="137" spans="2:65" s="10" customFormat="1" ht="19.899999999999999" customHeight="1">
      <c r="B137" s="174"/>
      <c r="C137" s="175"/>
      <c r="D137" s="176" t="s">
        <v>71</v>
      </c>
      <c r="E137" s="188" t="s">
        <v>564</v>
      </c>
      <c r="F137" s="188" t="s">
        <v>565</v>
      </c>
      <c r="G137" s="175"/>
      <c r="H137" s="175"/>
      <c r="I137" s="178"/>
      <c r="J137" s="189">
        <f>BK137</f>
        <v>0</v>
      </c>
      <c r="K137" s="175"/>
      <c r="L137" s="180"/>
      <c r="M137" s="181"/>
      <c r="N137" s="182"/>
      <c r="O137" s="182"/>
      <c r="P137" s="183">
        <f>SUM(P138:P139)</f>
        <v>0</v>
      </c>
      <c r="Q137" s="182"/>
      <c r="R137" s="183">
        <f>SUM(R138:R139)</f>
        <v>0</v>
      </c>
      <c r="S137" s="182"/>
      <c r="T137" s="184">
        <f>SUM(T138:T139)</f>
        <v>0</v>
      </c>
      <c r="AR137" s="185" t="s">
        <v>80</v>
      </c>
      <c r="AT137" s="186" t="s">
        <v>71</v>
      </c>
      <c r="AU137" s="186" t="s">
        <v>80</v>
      </c>
      <c r="AY137" s="185" t="s">
        <v>126</v>
      </c>
      <c r="BK137" s="187">
        <f>SUM(BK138:BK139)</f>
        <v>0</v>
      </c>
    </row>
    <row r="138" spans="2:65" s="1" customFormat="1" ht="25.5" customHeight="1">
      <c r="B138" s="39"/>
      <c r="C138" s="190" t="s">
        <v>222</v>
      </c>
      <c r="D138" s="190" t="s">
        <v>128</v>
      </c>
      <c r="E138" s="191" t="s">
        <v>566</v>
      </c>
      <c r="F138" s="192" t="s">
        <v>567</v>
      </c>
      <c r="G138" s="193" t="s">
        <v>568</v>
      </c>
      <c r="H138" s="194">
        <v>0.14799999999999999</v>
      </c>
      <c r="I138" s="195"/>
      <c r="J138" s="196">
        <f>ROUND(I138*H138,2)</f>
        <v>0</v>
      </c>
      <c r="K138" s="192" t="s">
        <v>497</v>
      </c>
      <c r="L138" s="59"/>
      <c r="M138" s="197" t="s">
        <v>21</v>
      </c>
      <c r="N138" s="198" t="s">
        <v>43</v>
      </c>
      <c r="O138" s="40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2" t="s">
        <v>133</v>
      </c>
      <c r="AT138" s="22" t="s">
        <v>128</v>
      </c>
      <c r="AU138" s="22" t="s">
        <v>82</v>
      </c>
      <c r="AY138" s="22" t="s">
        <v>126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2" t="s">
        <v>80</v>
      </c>
      <c r="BK138" s="201">
        <f>ROUND(I138*H138,2)</f>
        <v>0</v>
      </c>
      <c r="BL138" s="22" t="s">
        <v>133</v>
      </c>
      <c r="BM138" s="22" t="s">
        <v>310</v>
      </c>
    </row>
    <row r="139" spans="2:65" s="1" customFormat="1" ht="54">
      <c r="B139" s="39"/>
      <c r="C139" s="61"/>
      <c r="D139" s="204" t="s">
        <v>498</v>
      </c>
      <c r="E139" s="61"/>
      <c r="F139" s="249" t="s">
        <v>569</v>
      </c>
      <c r="G139" s="61"/>
      <c r="H139" s="61"/>
      <c r="I139" s="161"/>
      <c r="J139" s="61"/>
      <c r="K139" s="61"/>
      <c r="L139" s="59"/>
      <c r="M139" s="250"/>
      <c r="N139" s="40"/>
      <c r="O139" s="40"/>
      <c r="P139" s="40"/>
      <c r="Q139" s="40"/>
      <c r="R139" s="40"/>
      <c r="S139" s="40"/>
      <c r="T139" s="76"/>
      <c r="AT139" s="22" t="s">
        <v>498</v>
      </c>
      <c r="AU139" s="22" t="s">
        <v>82</v>
      </c>
    </row>
    <row r="140" spans="2:65" s="10" customFormat="1" ht="29.85" customHeight="1">
      <c r="B140" s="174"/>
      <c r="C140" s="175"/>
      <c r="D140" s="176" t="s">
        <v>71</v>
      </c>
      <c r="E140" s="188" t="s">
        <v>570</v>
      </c>
      <c r="F140" s="188" t="s">
        <v>571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SUM(P141:P142)</f>
        <v>0</v>
      </c>
      <c r="Q140" s="182"/>
      <c r="R140" s="183">
        <f>SUM(R141:R142)</f>
        <v>0</v>
      </c>
      <c r="S140" s="182"/>
      <c r="T140" s="184">
        <f>SUM(T141:T142)</f>
        <v>0</v>
      </c>
      <c r="AR140" s="185" t="s">
        <v>80</v>
      </c>
      <c r="AT140" s="186" t="s">
        <v>71</v>
      </c>
      <c r="AU140" s="186" t="s">
        <v>80</v>
      </c>
      <c r="AY140" s="185" t="s">
        <v>126</v>
      </c>
      <c r="BK140" s="187">
        <f>SUM(BK141:BK142)</f>
        <v>0</v>
      </c>
    </row>
    <row r="141" spans="2:65" s="1" customFormat="1" ht="16.5" customHeight="1">
      <c r="B141" s="39"/>
      <c r="C141" s="190" t="s">
        <v>226</v>
      </c>
      <c r="D141" s="190" t="s">
        <v>128</v>
      </c>
      <c r="E141" s="191" t="s">
        <v>572</v>
      </c>
      <c r="F141" s="192" t="s">
        <v>573</v>
      </c>
      <c r="G141" s="193" t="s">
        <v>142</v>
      </c>
      <c r="H141" s="194">
        <v>2.2599999999999998</v>
      </c>
      <c r="I141" s="195"/>
      <c r="J141" s="196">
        <f>ROUND(I141*H141,2)</f>
        <v>0</v>
      </c>
      <c r="K141" s="192" t="s">
        <v>497</v>
      </c>
      <c r="L141" s="59"/>
      <c r="M141" s="197" t="s">
        <v>21</v>
      </c>
      <c r="N141" s="198" t="s">
        <v>43</v>
      </c>
      <c r="O141" s="40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22" t="s">
        <v>133</v>
      </c>
      <c r="AT141" s="22" t="s">
        <v>128</v>
      </c>
      <c r="AU141" s="22" t="s">
        <v>82</v>
      </c>
      <c r="AY141" s="22" t="s">
        <v>126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80</v>
      </c>
      <c r="BK141" s="201">
        <f>ROUND(I141*H141,2)</f>
        <v>0</v>
      </c>
      <c r="BL141" s="22" t="s">
        <v>133</v>
      </c>
      <c r="BM141" s="22" t="s">
        <v>321</v>
      </c>
    </row>
    <row r="142" spans="2:65" s="1" customFormat="1" ht="40.5">
      <c r="B142" s="39"/>
      <c r="C142" s="61"/>
      <c r="D142" s="204" t="s">
        <v>498</v>
      </c>
      <c r="E142" s="61"/>
      <c r="F142" s="249" t="s">
        <v>574</v>
      </c>
      <c r="G142" s="61"/>
      <c r="H142" s="61"/>
      <c r="I142" s="161"/>
      <c r="J142" s="61"/>
      <c r="K142" s="61"/>
      <c r="L142" s="59"/>
      <c r="M142" s="250"/>
      <c r="N142" s="40"/>
      <c r="O142" s="40"/>
      <c r="P142" s="40"/>
      <c r="Q142" s="40"/>
      <c r="R142" s="40"/>
      <c r="S142" s="40"/>
      <c r="T142" s="76"/>
      <c r="AT142" s="22" t="s">
        <v>498</v>
      </c>
      <c r="AU142" s="22" t="s">
        <v>82</v>
      </c>
    </row>
    <row r="143" spans="2:65" s="10" customFormat="1" ht="29.85" customHeight="1">
      <c r="B143" s="174"/>
      <c r="C143" s="175"/>
      <c r="D143" s="176" t="s">
        <v>71</v>
      </c>
      <c r="E143" s="188" t="s">
        <v>575</v>
      </c>
      <c r="F143" s="188" t="s">
        <v>576</v>
      </c>
      <c r="G143" s="175"/>
      <c r="H143" s="175"/>
      <c r="I143" s="178"/>
      <c r="J143" s="189">
        <f>BK143</f>
        <v>0</v>
      </c>
      <c r="K143" s="175"/>
      <c r="L143" s="180"/>
      <c r="M143" s="181"/>
      <c r="N143" s="182"/>
      <c r="O143" s="182"/>
      <c r="P143" s="183">
        <f>SUM(P144:P145)</f>
        <v>0</v>
      </c>
      <c r="Q143" s="182"/>
      <c r="R143" s="183">
        <f>SUM(R144:R145)</f>
        <v>0</v>
      </c>
      <c r="S143" s="182"/>
      <c r="T143" s="184">
        <f>SUM(T144:T145)</f>
        <v>0</v>
      </c>
      <c r="AR143" s="185" t="s">
        <v>80</v>
      </c>
      <c r="AT143" s="186" t="s">
        <v>71</v>
      </c>
      <c r="AU143" s="186" t="s">
        <v>80</v>
      </c>
      <c r="AY143" s="185" t="s">
        <v>126</v>
      </c>
      <c r="BK143" s="187">
        <f>SUM(BK144:BK145)</f>
        <v>0</v>
      </c>
    </row>
    <row r="144" spans="2:65" s="1" customFormat="1" ht="16.5" customHeight="1">
      <c r="B144" s="39"/>
      <c r="C144" s="190" t="s">
        <v>9</v>
      </c>
      <c r="D144" s="190" t="s">
        <v>128</v>
      </c>
      <c r="E144" s="191" t="s">
        <v>577</v>
      </c>
      <c r="F144" s="192" t="s">
        <v>578</v>
      </c>
      <c r="G144" s="193" t="s">
        <v>142</v>
      </c>
      <c r="H144" s="194">
        <v>2.2599999999999998</v>
      </c>
      <c r="I144" s="195"/>
      <c r="J144" s="196">
        <f>ROUND(I144*H144,2)</f>
        <v>0</v>
      </c>
      <c r="K144" s="192" t="s">
        <v>497</v>
      </c>
      <c r="L144" s="59"/>
      <c r="M144" s="197" t="s">
        <v>21</v>
      </c>
      <c r="N144" s="198" t="s">
        <v>43</v>
      </c>
      <c r="O144" s="40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2" t="s">
        <v>133</v>
      </c>
      <c r="AT144" s="22" t="s">
        <v>128</v>
      </c>
      <c r="AU144" s="22" t="s">
        <v>82</v>
      </c>
      <c r="AY144" s="22" t="s">
        <v>126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80</v>
      </c>
      <c r="BK144" s="201">
        <f>ROUND(I144*H144,2)</f>
        <v>0</v>
      </c>
      <c r="BL144" s="22" t="s">
        <v>133</v>
      </c>
      <c r="BM144" s="22" t="s">
        <v>331</v>
      </c>
    </row>
    <row r="145" spans="2:65" s="1" customFormat="1" ht="27">
      <c r="B145" s="39"/>
      <c r="C145" s="61"/>
      <c r="D145" s="204" t="s">
        <v>498</v>
      </c>
      <c r="E145" s="61"/>
      <c r="F145" s="249" t="s">
        <v>579</v>
      </c>
      <c r="G145" s="61"/>
      <c r="H145" s="61"/>
      <c r="I145" s="161"/>
      <c r="J145" s="61"/>
      <c r="K145" s="61"/>
      <c r="L145" s="59"/>
      <c r="M145" s="250"/>
      <c r="N145" s="40"/>
      <c r="O145" s="40"/>
      <c r="P145" s="40"/>
      <c r="Q145" s="40"/>
      <c r="R145" s="40"/>
      <c r="S145" s="40"/>
      <c r="T145" s="76"/>
      <c r="AT145" s="22" t="s">
        <v>498</v>
      </c>
      <c r="AU145" s="22" t="s">
        <v>82</v>
      </c>
    </row>
    <row r="146" spans="2:65" s="10" customFormat="1" ht="29.85" customHeight="1">
      <c r="B146" s="174"/>
      <c r="C146" s="175"/>
      <c r="D146" s="176" t="s">
        <v>71</v>
      </c>
      <c r="E146" s="188" t="s">
        <v>580</v>
      </c>
      <c r="F146" s="188" t="s">
        <v>581</v>
      </c>
      <c r="G146" s="175"/>
      <c r="H146" s="175"/>
      <c r="I146" s="178"/>
      <c r="J146" s="189">
        <f>BK146</f>
        <v>0</v>
      </c>
      <c r="K146" s="175"/>
      <c r="L146" s="180"/>
      <c r="M146" s="181"/>
      <c r="N146" s="182"/>
      <c r="O146" s="182"/>
      <c r="P146" s="183">
        <f>P147</f>
        <v>0</v>
      </c>
      <c r="Q146" s="182"/>
      <c r="R146" s="183">
        <f>R147</f>
        <v>0</v>
      </c>
      <c r="S146" s="182"/>
      <c r="T146" s="184">
        <f>T147</f>
        <v>0</v>
      </c>
      <c r="AR146" s="185" t="s">
        <v>80</v>
      </c>
      <c r="AT146" s="186" t="s">
        <v>71</v>
      </c>
      <c r="AU146" s="186" t="s">
        <v>80</v>
      </c>
      <c r="AY146" s="185" t="s">
        <v>126</v>
      </c>
      <c r="BK146" s="187">
        <f>BK147</f>
        <v>0</v>
      </c>
    </row>
    <row r="147" spans="2:65" s="1" customFormat="1" ht="16.5" customHeight="1">
      <c r="B147" s="39"/>
      <c r="C147" s="190" t="s">
        <v>235</v>
      </c>
      <c r="D147" s="190" t="s">
        <v>128</v>
      </c>
      <c r="E147" s="191" t="s">
        <v>582</v>
      </c>
      <c r="F147" s="192" t="s">
        <v>583</v>
      </c>
      <c r="G147" s="193" t="s">
        <v>137</v>
      </c>
      <c r="H147" s="194">
        <v>138</v>
      </c>
      <c r="I147" s="195"/>
      <c r="J147" s="196">
        <f>ROUND(I147*H147,2)</f>
        <v>0</v>
      </c>
      <c r="K147" s="192" t="s">
        <v>497</v>
      </c>
      <c r="L147" s="59"/>
      <c r="M147" s="197" t="s">
        <v>21</v>
      </c>
      <c r="N147" s="198" t="s">
        <v>43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133</v>
      </c>
      <c r="AT147" s="22" t="s">
        <v>128</v>
      </c>
      <c r="AU147" s="22" t="s">
        <v>82</v>
      </c>
      <c r="AY147" s="22" t="s">
        <v>126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80</v>
      </c>
      <c r="BK147" s="201">
        <f>ROUND(I147*H147,2)</f>
        <v>0</v>
      </c>
      <c r="BL147" s="22" t="s">
        <v>133</v>
      </c>
      <c r="BM147" s="22" t="s">
        <v>339</v>
      </c>
    </row>
    <row r="148" spans="2:65" s="10" customFormat="1" ht="29.85" customHeight="1">
      <c r="B148" s="174"/>
      <c r="C148" s="175"/>
      <c r="D148" s="176" t="s">
        <v>71</v>
      </c>
      <c r="E148" s="188" t="s">
        <v>584</v>
      </c>
      <c r="F148" s="188" t="s">
        <v>585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P149</f>
        <v>0</v>
      </c>
      <c r="Q148" s="182"/>
      <c r="R148" s="183">
        <f>R149</f>
        <v>0</v>
      </c>
      <c r="S148" s="182"/>
      <c r="T148" s="184">
        <f>T149</f>
        <v>0</v>
      </c>
      <c r="AR148" s="185" t="s">
        <v>80</v>
      </c>
      <c r="AT148" s="186" t="s">
        <v>71</v>
      </c>
      <c r="AU148" s="186" t="s">
        <v>80</v>
      </c>
      <c r="AY148" s="185" t="s">
        <v>126</v>
      </c>
      <c r="BK148" s="187">
        <f>BK149</f>
        <v>0</v>
      </c>
    </row>
    <row r="149" spans="2:65" s="1" customFormat="1" ht="16.5" customHeight="1">
      <c r="B149" s="39"/>
      <c r="C149" s="190" t="s">
        <v>238</v>
      </c>
      <c r="D149" s="190" t="s">
        <v>128</v>
      </c>
      <c r="E149" s="191" t="s">
        <v>586</v>
      </c>
      <c r="F149" s="192" t="s">
        <v>587</v>
      </c>
      <c r="G149" s="193" t="s">
        <v>137</v>
      </c>
      <c r="H149" s="194">
        <v>8</v>
      </c>
      <c r="I149" s="195"/>
      <c r="J149" s="196">
        <f>ROUND(I149*H149,2)</f>
        <v>0</v>
      </c>
      <c r="K149" s="192" t="s">
        <v>497</v>
      </c>
      <c r="L149" s="59"/>
      <c r="M149" s="197" t="s">
        <v>21</v>
      </c>
      <c r="N149" s="198" t="s">
        <v>43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2" t="s">
        <v>133</v>
      </c>
      <c r="AT149" s="22" t="s">
        <v>128</v>
      </c>
      <c r="AU149" s="22" t="s">
        <v>82</v>
      </c>
      <c r="AY149" s="22" t="s">
        <v>126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80</v>
      </c>
      <c r="BK149" s="201">
        <f>ROUND(I149*H149,2)</f>
        <v>0</v>
      </c>
      <c r="BL149" s="22" t="s">
        <v>133</v>
      </c>
      <c r="BM149" s="22" t="s">
        <v>347</v>
      </c>
    </row>
    <row r="150" spans="2:65" s="10" customFormat="1" ht="29.85" customHeight="1">
      <c r="B150" s="174"/>
      <c r="C150" s="175"/>
      <c r="D150" s="176" t="s">
        <v>71</v>
      </c>
      <c r="E150" s="188" t="s">
        <v>588</v>
      </c>
      <c r="F150" s="188" t="s">
        <v>589</v>
      </c>
      <c r="G150" s="175"/>
      <c r="H150" s="175"/>
      <c r="I150" s="178"/>
      <c r="J150" s="189">
        <f>BK150</f>
        <v>0</v>
      </c>
      <c r="K150" s="175"/>
      <c r="L150" s="180"/>
      <c r="M150" s="181"/>
      <c r="N150" s="182"/>
      <c r="O150" s="182"/>
      <c r="P150" s="183">
        <f>SUM(P151:P152)</f>
        <v>0</v>
      </c>
      <c r="Q150" s="182"/>
      <c r="R150" s="183">
        <f>SUM(R151:R152)</f>
        <v>0</v>
      </c>
      <c r="S150" s="182"/>
      <c r="T150" s="184">
        <f>SUM(T151:T152)</f>
        <v>0</v>
      </c>
      <c r="AR150" s="185" t="s">
        <v>80</v>
      </c>
      <c r="AT150" s="186" t="s">
        <v>71</v>
      </c>
      <c r="AU150" s="186" t="s">
        <v>80</v>
      </c>
      <c r="AY150" s="185" t="s">
        <v>126</v>
      </c>
      <c r="BK150" s="187">
        <f>SUM(BK151:BK152)</f>
        <v>0</v>
      </c>
    </row>
    <row r="151" spans="2:65" s="1" customFormat="1" ht="25.5" customHeight="1">
      <c r="B151" s="39"/>
      <c r="C151" s="190" t="s">
        <v>242</v>
      </c>
      <c r="D151" s="190" t="s">
        <v>128</v>
      </c>
      <c r="E151" s="191" t="s">
        <v>590</v>
      </c>
      <c r="F151" s="192" t="s">
        <v>591</v>
      </c>
      <c r="G151" s="193" t="s">
        <v>137</v>
      </c>
      <c r="H151" s="194">
        <v>276</v>
      </c>
      <c r="I151" s="195"/>
      <c r="J151" s="196">
        <f>ROUND(I151*H151,2)</f>
        <v>0</v>
      </c>
      <c r="K151" s="192" t="s">
        <v>497</v>
      </c>
      <c r="L151" s="59"/>
      <c r="M151" s="197" t="s">
        <v>21</v>
      </c>
      <c r="N151" s="198" t="s">
        <v>43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2" t="s">
        <v>133</v>
      </c>
      <c r="AT151" s="22" t="s">
        <v>128</v>
      </c>
      <c r="AU151" s="22" t="s">
        <v>82</v>
      </c>
      <c r="AY151" s="22" t="s">
        <v>126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80</v>
      </c>
      <c r="BK151" s="201">
        <f>ROUND(I151*H151,2)</f>
        <v>0</v>
      </c>
      <c r="BL151" s="22" t="s">
        <v>133</v>
      </c>
      <c r="BM151" s="22" t="s">
        <v>355</v>
      </c>
    </row>
    <row r="152" spans="2:65" s="1" customFormat="1" ht="40.5">
      <c r="B152" s="39"/>
      <c r="C152" s="61"/>
      <c r="D152" s="204" t="s">
        <v>498</v>
      </c>
      <c r="E152" s="61"/>
      <c r="F152" s="249" t="s">
        <v>592</v>
      </c>
      <c r="G152" s="61"/>
      <c r="H152" s="61"/>
      <c r="I152" s="161"/>
      <c r="J152" s="61"/>
      <c r="K152" s="61"/>
      <c r="L152" s="59"/>
      <c r="M152" s="250"/>
      <c r="N152" s="40"/>
      <c r="O152" s="40"/>
      <c r="P152" s="40"/>
      <c r="Q152" s="40"/>
      <c r="R152" s="40"/>
      <c r="S152" s="40"/>
      <c r="T152" s="76"/>
      <c r="AT152" s="22" t="s">
        <v>498</v>
      </c>
      <c r="AU152" s="22" t="s">
        <v>82</v>
      </c>
    </row>
    <row r="153" spans="2:65" s="10" customFormat="1" ht="29.85" customHeight="1">
      <c r="B153" s="174"/>
      <c r="C153" s="175"/>
      <c r="D153" s="176" t="s">
        <v>71</v>
      </c>
      <c r="E153" s="188" t="s">
        <v>593</v>
      </c>
      <c r="F153" s="188" t="s">
        <v>594</v>
      </c>
      <c r="G153" s="175"/>
      <c r="H153" s="175"/>
      <c r="I153" s="178"/>
      <c r="J153" s="189">
        <f>BK153</f>
        <v>0</v>
      </c>
      <c r="K153" s="175"/>
      <c r="L153" s="180"/>
      <c r="M153" s="181"/>
      <c r="N153" s="182"/>
      <c r="O153" s="182"/>
      <c r="P153" s="183">
        <f>SUM(P154:P155)</f>
        <v>0</v>
      </c>
      <c r="Q153" s="182"/>
      <c r="R153" s="183">
        <f>SUM(R154:R155)</f>
        <v>0</v>
      </c>
      <c r="S153" s="182"/>
      <c r="T153" s="184">
        <f>SUM(T154:T155)</f>
        <v>0</v>
      </c>
      <c r="AR153" s="185" t="s">
        <v>80</v>
      </c>
      <c r="AT153" s="186" t="s">
        <v>71</v>
      </c>
      <c r="AU153" s="186" t="s">
        <v>80</v>
      </c>
      <c r="AY153" s="185" t="s">
        <v>126</v>
      </c>
      <c r="BK153" s="187">
        <f>SUM(BK154:BK155)</f>
        <v>0</v>
      </c>
    </row>
    <row r="154" spans="2:65" s="1" customFormat="1" ht="16.5" customHeight="1">
      <c r="B154" s="39"/>
      <c r="C154" s="190" t="s">
        <v>246</v>
      </c>
      <c r="D154" s="190" t="s">
        <v>128</v>
      </c>
      <c r="E154" s="191" t="s">
        <v>595</v>
      </c>
      <c r="F154" s="192" t="s">
        <v>596</v>
      </c>
      <c r="G154" s="193" t="s">
        <v>137</v>
      </c>
      <c r="H154" s="194">
        <v>163</v>
      </c>
      <c r="I154" s="195"/>
      <c r="J154" s="196">
        <f>ROUND(I154*H154,2)</f>
        <v>0</v>
      </c>
      <c r="K154" s="192" t="s">
        <v>497</v>
      </c>
      <c r="L154" s="59"/>
      <c r="M154" s="197" t="s">
        <v>21</v>
      </c>
      <c r="N154" s="198" t="s">
        <v>43</v>
      </c>
      <c r="O154" s="40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AR154" s="22" t="s">
        <v>133</v>
      </c>
      <c r="AT154" s="22" t="s">
        <v>128</v>
      </c>
      <c r="AU154" s="22" t="s">
        <v>82</v>
      </c>
      <c r="AY154" s="22" t="s">
        <v>126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80</v>
      </c>
      <c r="BK154" s="201">
        <f>ROUND(I154*H154,2)</f>
        <v>0</v>
      </c>
      <c r="BL154" s="22" t="s">
        <v>133</v>
      </c>
      <c r="BM154" s="22" t="s">
        <v>363</v>
      </c>
    </row>
    <row r="155" spans="2:65" s="1" customFormat="1" ht="27">
      <c r="B155" s="39"/>
      <c r="C155" s="61"/>
      <c r="D155" s="204" t="s">
        <v>498</v>
      </c>
      <c r="E155" s="61"/>
      <c r="F155" s="249" t="s">
        <v>597</v>
      </c>
      <c r="G155" s="61"/>
      <c r="H155" s="61"/>
      <c r="I155" s="161"/>
      <c r="J155" s="61"/>
      <c r="K155" s="61"/>
      <c r="L155" s="59"/>
      <c r="M155" s="250"/>
      <c r="N155" s="40"/>
      <c r="O155" s="40"/>
      <c r="P155" s="40"/>
      <c r="Q155" s="40"/>
      <c r="R155" s="40"/>
      <c r="S155" s="40"/>
      <c r="T155" s="76"/>
      <c r="AT155" s="22" t="s">
        <v>498</v>
      </c>
      <c r="AU155" s="22" t="s">
        <v>82</v>
      </c>
    </row>
    <row r="156" spans="2:65" s="10" customFormat="1" ht="29.85" customHeight="1">
      <c r="B156" s="174"/>
      <c r="C156" s="175"/>
      <c r="D156" s="176" t="s">
        <v>71</v>
      </c>
      <c r="E156" s="188" t="s">
        <v>598</v>
      </c>
      <c r="F156" s="188" t="s">
        <v>599</v>
      </c>
      <c r="G156" s="175"/>
      <c r="H156" s="175"/>
      <c r="I156" s="178"/>
      <c r="J156" s="189">
        <f>BK156</f>
        <v>0</v>
      </c>
      <c r="K156" s="175"/>
      <c r="L156" s="180"/>
      <c r="M156" s="181"/>
      <c r="N156" s="182"/>
      <c r="O156" s="182"/>
      <c r="P156" s="183">
        <f>SUM(P157:P158)</f>
        <v>0</v>
      </c>
      <c r="Q156" s="182"/>
      <c r="R156" s="183">
        <f>SUM(R157:R158)</f>
        <v>0</v>
      </c>
      <c r="S156" s="182"/>
      <c r="T156" s="184">
        <f>SUM(T157:T158)</f>
        <v>0</v>
      </c>
      <c r="AR156" s="185" t="s">
        <v>80</v>
      </c>
      <c r="AT156" s="186" t="s">
        <v>71</v>
      </c>
      <c r="AU156" s="186" t="s">
        <v>80</v>
      </c>
      <c r="AY156" s="185" t="s">
        <v>126</v>
      </c>
      <c r="BK156" s="187">
        <f>SUM(BK157:BK158)</f>
        <v>0</v>
      </c>
    </row>
    <row r="157" spans="2:65" s="1" customFormat="1" ht="16.5" customHeight="1">
      <c r="B157" s="39"/>
      <c r="C157" s="190" t="s">
        <v>250</v>
      </c>
      <c r="D157" s="190" t="s">
        <v>128</v>
      </c>
      <c r="E157" s="191" t="s">
        <v>600</v>
      </c>
      <c r="F157" s="192" t="s">
        <v>601</v>
      </c>
      <c r="G157" s="193" t="s">
        <v>137</v>
      </c>
      <c r="H157" s="194">
        <v>138</v>
      </c>
      <c r="I157" s="195"/>
      <c r="J157" s="196">
        <f>ROUND(I157*H157,2)</f>
        <v>0</v>
      </c>
      <c r="K157" s="192" t="s">
        <v>497</v>
      </c>
      <c r="L157" s="59"/>
      <c r="M157" s="197" t="s">
        <v>21</v>
      </c>
      <c r="N157" s="198" t="s">
        <v>43</v>
      </c>
      <c r="O157" s="4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2" t="s">
        <v>133</v>
      </c>
      <c r="AT157" s="22" t="s">
        <v>128</v>
      </c>
      <c r="AU157" s="22" t="s">
        <v>82</v>
      </c>
      <c r="AY157" s="22" t="s">
        <v>126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2" t="s">
        <v>80</v>
      </c>
      <c r="BK157" s="201">
        <f>ROUND(I157*H157,2)</f>
        <v>0</v>
      </c>
      <c r="BL157" s="22" t="s">
        <v>133</v>
      </c>
      <c r="BM157" s="22" t="s">
        <v>372</v>
      </c>
    </row>
    <row r="158" spans="2:65" s="1" customFormat="1" ht="16.5" customHeight="1">
      <c r="B158" s="39"/>
      <c r="C158" s="190" t="s">
        <v>256</v>
      </c>
      <c r="D158" s="190" t="s">
        <v>128</v>
      </c>
      <c r="E158" s="191" t="s">
        <v>602</v>
      </c>
      <c r="F158" s="192" t="s">
        <v>603</v>
      </c>
      <c r="G158" s="193" t="s">
        <v>137</v>
      </c>
      <c r="H158" s="194">
        <v>8</v>
      </c>
      <c r="I158" s="195"/>
      <c r="J158" s="196">
        <f>ROUND(I158*H158,2)</f>
        <v>0</v>
      </c>
      <c r="K158" s="192" t="s">
        <v>497</v>
      </c>
      <c r="L158" s="59"/>
      <c r="M158" s="197" t="s">
        <v>21</v>
      </c>
      <c r="N158" s="198" t="s">
        <v>43</v>
      </c>
      <c r="O158" s="40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22" t="s">
        <v>133</v>
      </c>
      <c r="AT158" s="22" t="s">
        <v>128</v>
      </c>
      <c r="AU158" s="22" t="s">
        <v>82</v>
      </c>
      <c r="AY158" s="22" t="s">
        <v>126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80</v>
      </c>
      <c r="BK158" s="201">
        <f>ROUND(I158*H158,2)</f>
        <v>0</v>
      </c>
      <c r="BL158" s="22" t="s">
        <v>133</v>
      </c>
      <c r="BM158" s="22" t="s">
        <v>382</v>
      </c>
    </row>
    <row r="159" spans="2:65" s="10" customFormat="1" ht="29.85" customHeight="1">
      <c r="B159" s="174"/>
      <c r="C159" s="175"/>
      <c r="D159" s="176" t="s">
        <v>71</v>
      </c>
      <c r="E159" s="188" t="s">
        <v>604</v>
      </c>
      <c r="F159" s="188" t="s">
        <v>605</v>
      </c>
      <c r="G159" s="175"/>
      <c r="H159" s="175"/>
      <c r="I159" s="178"/>
      <c r="J159" s="189">
        <f>BK159</f>
        <v>0</v>
      </c>
      <c r="K159" s="175"/>
      <c r="L159" s="180"/>
      <c r="M159" s="181"/>
      <c r="N159" s="182"/>
      <c r="O159" s="182"/>
      <c r="P159" s="183">
        <f>SUM(P160:P161)</f>
        <v>0</v>
      </c>
      <c r="Q159" s="182"/>
      <c r="R159" s="183">
        <f>SUM(R160:R161)</f>
        <v>0</v>
      </c>
      <c r="S159" s="182"/>
      <c r="T159" s="184">
        <f>SUM(T160:T161)</f>
        <v>0</v>
      </c>
      <c r="AR159" s="185" t="s">
        <v>80</v>
      </c>
      <c r="AT159" s="186" t="s">
        <v>71</v>
      </c>
      <c r="AU159" s="186" t="s">
        <v>80</v>
      </c>
      <c r="AY159" s="185" t="s">
        <v>126</v>
      </c>
      <c r="BK159" s="187">
        <f>SUM(BK160:BK161)</f>
        <v>0</v>
      </c>
    </row>
    <row r="160" spans="2:65" s="1" customFormat="1" ht="25.5" customHeight="1">
      <c r="B160" s="39"/>
      <c r="C160" s="190" t="s">
        <v>262</v>
      </c>
      <c r="D160" s="190" t="s">
        <v>128</v>
      </c>
      <c r="E160" s="191" t="s">
        <v>606</v>
      </c>
      <c r="F160" s="192" t="s">
        <v>607</v>
      </c>
      <c r="G160" s="193" t="s">
        <v>131</v>
      </c>
      <c r="H160" s="194">
        <v>74</v>
      </c>
      <c r="I160" s="195"/>
      <c r="J160" s="196">
        <f>ROUND(I160*H160,2)</f>
        <v>0</v>
      </c>
      <c r="K160" s="192" t="s">
        <v>497</v>
      </c>
      <c r="L160" s="59"/>
      <c r="M160" s="197" t="s">
        <v>21</v>
      </c>
      <c r="N160" s="198" t="s">
        <v>43</v>
      </c>
      <c r="O160" s="40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AR160" s="22" t="s">
        <v>133</v>
      </c>
      <c r="AT160" s="22" t="s">
        <v>128</v>
      </c>
      <c r="AU160" s="22" t="s">
        <v>82</v>
      </c>
      <c r="AY160" s="22" t="s">
        <v>126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2" t="s">
        <v>80</v>
      </c>
      <c r="BK160" s="201">
        <f>ROUND(I160*H160,2)</f>
        <v>0</v>
      </c>
      <c r="BL160" s="22" t="s">
        <v>133</v>
      </c>
      <c r="BM160" s="22" t="s">
        <v>393</v>
      </c>
    </row>
    <row r="161" spans="2:65" s="1" customFormat="1" ht="54">
      <c r="B161" s="39"/>
      <c r="C161" s="61"/>
      <c r="D161" s="204" t="s">
        <v>498</v>
      </c>
      <c r="E161" s="61"/>
      <c r="F161" s="249" t="s">
        <v>608</v>
      </c>
      <c r="G161" s="61"/>
      <c r="H161" s="61"/>
      <c r="I161" s="161"/>
      <c r="J161" s="61"/>
      <c r="K161" s="61"/>
      <c r="L161" s="59"/>
      <c r="M161" s="250"/>
      <c r="N161" s="40"/>
      <c r="O161" s="40"/>
      <c r="P161" s="40"/>
      <c r="Q161" s="40"/>
      <c r="R161" s="40"/>
      <c r="S161" s="40"/>
      <c r="T161" s="76"/>
      <c r="AT161" s="22" t="s">
        <v>498</v>
      </c>
      <c r="AU161" s="22" t="s">
        <v>82</v>
      </c>
    </row>
    <row r="162" spans="2:65" s="10" customFormat="1" ht="29.85" customHeight="1">
      <c r="B162" s="174"/>
      <c r="C162" s="175"/>
      <c r="D162" s="176" t="s">
        <v>71</v>
      </c>
      <c r="E162" s="188" t="s">
        <v>609</v>
      </c>
      <c r="F162" s="188" t="s">
        <v>610</v>
      </c>
      <c r="G162" s="175"/>
      <c r="H162" s="175"/>
      <c r="I162" s="178"/>
      <c r="J162" s="189">
        <f>BK162</f>
        <v>0</v>
      </c>
      <c r="K162" s="175"/>
      <c r="L162" s="180"/>
      <c r="M162" s="181"/>
      <c r="N162" s="182"/>
      <c r="O162" s="182"/>
      <c r="P162" s="183">
        <f>SUM(P163:P164)</f>
        <v>0</v>
      </c>
      <c r="Q162" s="182"/>
      <c r="R162" s="183">
        <f>SUM(R163:R164)</f>
        <v>0</v>
      </c>
      <c r="S162" s="182"/>
      <c r="T162" s="184">
        <f>SUM(T163:T164)</f>
        <v>0</v>
      </c>
      <c r="AR162" s="185" t="s">
        <v>80</v>
      </c>
      <c r="AT162" s="186" t="s">
        <v>71</v>
      </c>
      <c r="AU162" s="186" t="s">
        <v>80</v>
      </c>
      <c r="AY162" s="185" t="s">
        <v>126</v>
      </c>
      <c r="BK162" s="187">
        <f>SUM(BK163:BK164)</f>
        <v>0</v>
      </c>
    </row>
    <row r="163" spans="2:65" s="1" customFormat="1" ht="25.5" customHeight="1">
      <c r="B163" s="39"/>
      <c r="C163" s="190" t="s">
        <v>269</v>
      </c>
      <c r="D163" s="190" t="s">
        <v>128</v>
      </c>
      <c r="E163" s="191" t="s">
        <v>611</v>
      </c>
      <c r="F163" s="192" t="s">
        <v>612</v>
      </c>
      <c r="G163" s="193" t="s">
        <v>131</v>
      </c>
      <c r="H163" s="194">
        <v>4</v>
      </c>
      <c r="I163" s="195"/>
      <c r="J163" s="196">
        <f>ROUND(I163*H163,2)</f>
        <v>0</v>
      </c>
      <c r="K163" s="192" t="s">
        <v>497</v>
      </c>
      <c r="L163" s="59"/>
      <c r="M163" s="197" t="s">
        <v>21</v>
      </c>
      <c r="N163" s="198" t="s">
        <v>43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133</v>
      </c>
      <c r="AT163" s="22" t="s">
        <v>128</v>
      </c>
      <c r="AU163" s="22" t="s">
        <v>82</v>
      </c>
      <c r="AY163" s="22" t="s">
        <v>126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80</v>
      </c>
      <c r="BK163" s="201">
        <f>ROUND(I163*H163,2)</f>
        <v>0</v>
      </c>
      <c r="BL163" s="22" t="s">
        <v>133</v>
      </c>
      <c r="BM163" s="22" t="s">
        <v>403</v>
      </c>
    </row>
    <row r="164" spans="2:65" s="1" customFormat="1" ht="40.5">
      <c r="B164" s="39"/>
      <c r="C164" s="61"/>
      <c r="D164" s="204" t="s">
        <v>498</v>
      </c>
      <c r="E164" s="61"/>
      <c r="F164" s="249" t="s">
        <v>613</v>
      </c>
      <c r="G164" s="61"/>
      <c r="H164" s="61"/>
      <c r="I164" s="161"/>
      <c r="J164" s="61"/>
      <c r="K164" s="61"/>
      <c r="L164" s="59"/>
      <c r="M164" s="250"/>
      <c r="N164" s="40"/>
      <c r="O164" s="40"/>
      <c r="P164" s="40"/>
      <c r="Q164" s="40"/>
      <c r="R164" s="40"/>
      <c r="S164" s="40"/>
      <c r="T164" s="76"/>
      <c r="AT164" s="22" t="s">
        <v>498</v>
      </c>
      <c r="AU164" s="22" t="s">
        <v>82</v>
      </c>
    </row>
    <row r="165" spans="2:65" s="10" customFormat="1" ht="29.85" customHeight="1">
      <c r="B165" s="174"/>
      <c r="C165" s="175"/>
      <c r="D165" s="176" t="s">
        <v>71</v>
      </c>
      <c r="E165" s="188" t="s">
        <v>614</v>
      </c>
      <c r="F165" s="188" t="s">
        <v>615</v>
      </c>
      <c r="G165" s="175"/>
      <c r="H165" s="175"/>
      <c r="I165" s="178"/>
      <c r="J165" s="189">
        <f>BK165</f>
        <v>0</v>
      </c>
      <c r="K165" s="175"/>
      <c r="L165" s="180"/>
      <c r="M165" s="181"/>
      <c r="N165" s="182"/>
      <c r="O165" s="182"/>
      <c r="P165" s="183">
        <f>P166</f>
        <v>0</v>
      </c>
      <c r="Q165" s="182"/>
      <c r="R165" s="183">
        <f>R166</f>
        <v>0</v>
      </c>
      <c r="S165" s="182"/>
      <c r="T165" s="184">
        <f>T166</f>
        <v>0</v>
      </c>
      <c r="AR165" s="185" t="s">
        <v>80</v>
      </c>
      <c r="AT165" s="186" t="s">
        <v>71</v>
      </c>
      <c r="AU165" s="186" t="s">
        <v>80</v>
      </c>
      <c r="AY165" s="185" t="s">
        <v>126</v>
      </c>
      <c r="BK165" s="187">
        <f>BK166</f>
        <v>0</v>
      </c>
    </row>
    <row r="166" spans="2:65" s="1" customFormat="1" ht="16.5" customHeight="1">
      <c r="B166" s="39"/>
      <c r="C166" s="190" t="s">
        <v>274</v>
      </c>
      <c r="D166" s="190" t="s">
        <v>128</v>
      </c>
      <c r="E166" s="191" t="s">
        <v>616</v>
      </c>
      <c r="F166" s="192" t="s">
        <v>617</v>
      </c>
      <c r="G166" s="193" t="s">
        <v>131</v>
      </c>
      <c r="H166" s="194">
        <v>4</v>
      </c>
      <c r="I166" s="195"/>
      <c r="J166" s="196">
        <f>ROUND(I166*H166,2)</f>
        <v>0</v>
      </c>
      <c r="K166" s="192" t="s">
        <v>497</v>
      </c>
      <c r="L166" s="59"/>
      <c r="M166" s="197" t="s">
        <v>21</v>
      </c>
      <c r="N166" s="245" t="s">
        <v>43</v>
      </c>
      <c r="O166" s="246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2" t="s">
        <v>133</v>
      </c>
      <c r="AT166" s="22" t="s">
        <v>128</v>
      </c>
      <c r="AU166" s="22" t="s">
        <v>82</v>
      </c>
      <c r="AY166" s="22" t="s">
        <v>126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2" t="s">
        <v>80</v>
      </c>
      <c r="BK166" s="201">
        <f>ROUND(I166*H166,2)</f>
        <v>0</v>
      </c>
      <c r="BL166" s="22" t="s">
        <v>133</v>
      </c>
      <c r="BM166" s="22" t="s">
        <v>413</v>
      </c>
    </row>
    <row r="167" spans="2:65" s="1" customFormat="1" ht="6.95" customHeight="1">
      <c r="B167" s="54"/>
      <c r="C167" s="55"/>
      <c r="D167" s="55"/>
      <c r="E167" s="55"/>
      <c r="F167" s="55"/>
      <c r="G167" s="55"/>
      <c r="H167" s="55"/>
      <c r="I167" s="137"/>
      <c r="J167" s="55"/>
      <c r="K167" s="55"/>
      <c r="L167" s="59"/>
    </row>
  </sheetData>
  <sheetProtection algorithmName="SHA-512" hashValue="EFWpC9clnhWcud1ORW5JiqL1/2up+QRaZZ4IZcJO/NyIGde0jxM4DZ1u3mfbHPiqbqz0vfagCAKdoMLCkbUeOQ==" saltValue="ATzXAUlIzPm9H8xJ6wUN40uPCnD76ZjS/2eEOunJg3OIIBgyhl3lf04XzvaCojlcipQKnpp9GVjSoraM1K174g==" spinCount="100000" sheet="1" objects="1" scenarios="1" formatColumns="0" formatRows="0" autoFilter="0"/>
  <autoFilter ref="C98:K166"/>
  <mergeCells count="10">
    <mergeCell ref="J51:J52"/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296" t="s">
        <v>90</v>
      </c>
      <c r="H1" s="296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297" t="str">
        <f>'Rekapitulace stavby'!K6</f>
        <v>Lovosice - Úprava parkovacích míst v ulici Zámecká</v>
      </c>
      <c r="F7" s="298"/>
      <c r="G7" s="298"/>
      <c r="H7" s="298"/>
      <c r="I7" s="115"/>
      <c r="J7" s="27"/>
      <c r="K7" s="29"/>
    </row>
    <row r="8" spans="1:70" s="1" customFormat="1" ht="15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299" t="s">
        <v>618</v>
      </c>
      <c r="F9" s="300"/>
      <c r="G9" s="300"/>
      <c r="H9" s="300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5. 6. 2018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288" t="s">
        <v>21</v>
      </c>
      <c r="F24" s="288"/>
      <c r="G24" s="288"/>
      <c r="H24" s="28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ROUND(SUM(BE80:BE89), 2)</f>
        <v>0</v>
      </c>
      <c r="G30" s="40"/>
      <c r="H30" s="40"/>
      <c r="I30" s="129">
        <v>0.21</v>
      </c>
      <c r="J30" s="128">
        <f>ROUND(ROUND((SUM(BE80:BE89)),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ROUND(SUM(BF80:BF89), 2)</f>
        <v>0</v>
      </c>
      <c r="G31" s="40"/>
      <c r="H31" s="40"/>
      <c r="I31" s="129">
        <v>0.15</v>
      </c>
      <c r="J31" s="128">
        <f>ROUND(ROUND((SUM(BF80:BF89)),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ROUND(SUM(BG80:BG89),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ROUND(SUM(BH80:BH89),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ROUND(SUM(BI80:BI89),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297" t="str">
        <f>E7</f>
        <v>Lovosice - Úprava parkovacích míst v ulici Zámecká</v>
      </c>
      <c r="F45" s="298"/>
      <c r="G45" s="298"/>
      <c r="H45" s="298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299" t="str">
        <f>E9</f>
        <v>VON - Vedlejší a ostatní náklady</v>
      </c>
      <c r="F47" s="300"/>
      <c r="G47" s="300"/>
      <c r="H47" s="300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5. 6. 2018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Lovosice</v>
      </c>
      <c r="G51" s="40"/>
      <c r="H51" s="40"/>
      <c r="I51" s="117" t="s">
        <v>33</v>
      </c>
      <c r="J51" s="288" t="str">
        <f>E21</f>
        <v>B-PROJEKTY Teplice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29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J80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619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>
      <c r="B58" s="154"/>
      <c r="C58" s="155"/>
      <c r="D58" s="156" t="s">
        <v>620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>
      <c r="B59" s="154"/>
      <c r="C59" s="155"/>
      <c r="D59" s="156" t="s">
        <v>621</v>
      </c>
      <c r="E59" s="157"/>
      <c r="F59" s="157"/>
      <c r="G59" s="157"/>
      <c r="H59" s="157"/>
      <c r="I59" s="158"/>
      <c r="J59" s="159">
        <f>J84</f>
        <v>0</v>
      </c>
      <c r="K59" s="160"/>
    </row>
    <row r="60" spans="2:47" s="8" customFormat="1" ht="19.899999999999999" customHeight="1">
      <c r="B60" s="154"/>
      <c r="C60" s="155"/>
      <c r="D60" s="156" t="s">
        <v>622</v>
      </c>
      <c r="E60" s="157"/>
      <c r="F60" s="157"/>
      <c r="G60" s="157"/>
      <c r="H60" s="157"/>
      <c r="I60" s="158"/>
      <c r="J60" s="159">
        <f>J87</f>
        <v>0</v>
      </c>
      <c r="K60" s="160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16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37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40"/>
      <c r="J66" s="58"/>
      <c r="K66" s="58"/>
      <c r="L66" s="59"/>
    </row>
    <row r="67" spans="2:63" s="1" customFormat="1" ht="36.950000000000003" customHeight="1">
      <c r="B67" s="39"/>
      <c r="C67" s="60" t="s">
        <v>110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6.95" customHeight="1">
      <c r="B68" s="39"/>
      <c r="C68" s="61"/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4.45" customHeight="1">
      <c r="B69" s="39"/>
      <c r="C69" s="63" t="s">
        <v>18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16.5" customHeight="1">
      <c r="B70" s="39"/>
      <c r="C70" s="61"/>
      <c r="D70" s="61"/>
      <c r="E70" s="293" t="str">
        <f>E7</f>
        <v>Lovosice - Úprava parkovacích míst v ulici Zámecká</v>
      </c>
      <c r="F70" s="294"/>
      <c r="G70" s="294"/>
      <c r="H70" s="294"/>
      <c r="I70" s="161"/>
      <c r="J70" s="61"/>
      <c r="K70" s="61"/>
      <c r="L70" s="59"/>
    </row>
    <row r="71" spans="2:63" s="1" customFormat="1" ht="14.45" customHeight="1">
      <c r="B71" s="39"/>
      <c r="C71" s="63" t="s">
        <v>95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7.25" customHeight="1">
      <c r="B72" s="39"/>
      <c r="C72" s="61"/>
      <c r="D72" s="61"/>
      <c r="E72" s="261" t="str">
        <f>E9</f>
        <v>VON - Vedlejší a ostatní náklady</v>
      </c>
      <c r="F72" s="295"/>
      <c r="G72" s="295"/>
      <c r="H72" s="295"/>
      <c r="I72" s="161"/>
      <c r="J72" s="61"/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8" customHeight="1">
      <c r="B74" s="39"/>
      <c r="C74" s="63" t="s">
        <v>23</v>
      </c>
      <c r="D74" s="61"/>
      <c r="E74" s="61"/>
      <c r="F74" s="162" t="str">
        <f>F12</f>
        <v xml:space="preserve"> </v>
      </c>
      <c r="G74" s="61"/>
      <c r="H74" s="61"/>
      <c r="I74" s="163" t="s">
        <v>25</v>
      </c>
      <c r="J74" s="71" t="str">
        <f>IF(J12="","",J12)</f>
        <v>5. 6. 2018</v>
      </c>
      <c r="K74" s="61"/>
      <c r="L74" s="59"/>
    </row>
    <row r="75" spans="2:63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3" s="1" customFormat="1" ht="15">
      <c r="B76" s="39"/>
      <c r="C76" s="63" t="s">
        <v>27</v>
      </c>
      <c r="D76" s="61"/>
      <c r="E76" s="61"/>
      <c r="F76" s="162" t="str">
        <f>E15</f>
        <v>Město Lovosice</v>
      </c>
      <c r="G76" s="61"/>
      <c r="H76" s="61"/>
      <c r="I76" s="163" t="s">
        <v>33</v>
      </c>
      <c r="J76" s="162" t="str">
        <f>E21</f>
        <v>B-PROJEKTY Teplice s.r.o.</v>
      </c>
      <c r="K76" s="61"/>
      <c r="L76" s="59"/>
    </row>
    <row r="77" spans="2:63" s="1" customFormat="1" ht="14.45" customHeight="1">
      <c r="B77" s="39"/>
      <c r="C77" s="63" t="s">
        <v>31</v>
      </c>
      <c r="D77" s="61"/>
      <c r="E77" s="61"/>
      <c r="F77" s="162" t="str">
        <f>IF(E18="","",E18)</f>
        <v/>
      </c>
      <c r="G77" s="61"/>
      <c r="H77" s="61"/>
      <c r="I77" s="161"/>
      <c r="J77" s="61"/>
      <c r="K77" s="61"/>
      <c r="L77" s="59"/>
    </row>
    <row r="78" spans="2:63" s="1" customFormat="1" ht="10.3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63" s="9" customFormat="1" ht="29.25" customHeight="1">
      <c r="B79" s="164"/>
      <c r="C79" s="165" t="s">
        <v>111</v>
      </c>
      <c r="D79" s="166" t="s">
        <v>57</v>
      </c>
      <c r="E79" s="166" t="s">
        <v>53</v>
      </c>
      <c r="F79" s="166" t="s">
        <v>112</v>
      </c>
      <c r="G79" s="166" t="s">
        <v>113</v>
      </c>
      <c r="H79" s="166" t="s">
        <v>114</v>
      </c>
      <c r="I79" s="167" t="s">
        <v>115</v>
      </c>
      <c r="J79" s="166" t="s">
        <v>99</v>
      </c>
      <c r="K79" s="168" t="s">
        <v>116</v>
      </c>
      <c r="L79" s="169"/>
      <c r="M79" s="79" t="s">
        <v>117</v>
      </c>
      <c r="N79" s="80" t="s">
        <v>42</v>
      </c>
      <c r="O79" s="80" t="s">
        <v>118</v>
      </c>
      <c r="P79" s="80" t="s">
        <v>119</v>
      </c>
      <c r="Q79" s="80" t="s">
        <v>120</v>
      </c>
      <c r="R79" s="80" t="s">
        <v>121</v>
      </c>
      <c r="S79" s="80" t="s">
        <v>122</v>
      </c>
      <c r="T79" s="81" t="s">
        <v>123</v>
      </c>
    </row>
    <row r="80" spans="2:63" s="1" customFormat="1" ht="29.25" customHeight="1">
      <c r="B80" s="39"/>
      <c r="C80" s="85" t="s">
        <v>100</v>
      </c>
      <c r="D80" s="61"/>
      <c r="E80" s="61"/>
      <c r="F80" s="61"/>
      <c r="G80" s="61"/>
      <c r="H80" s="61"/>
      <c r="I80" s="161"/>
      <c r="J80" s="170">
        <f>BK80</f>
        <v>0</v>
      </c>
      <c r="K80" s="61"/>
      <c r="L80" s="59"/>
      <c r="M80" s="82"/>
      <c r="N80" s="83"/>
      <c r="O80" s="83"/>
      <c r="P80" s="171">
        <f>P81</f>
        <v>0</v>
      </c>
      <c r="Q80" s="83"/>
      <c r="R80" s="171">
        <f>R81</f>
        <v>0</v>
      </c>
      <c r="S80" s="83"/>
      <c r="T80" s="172">
        <f>T81</f>
        <v>0</v>
      </c>
      <c r="AT80" s="22" t="s">
        <v>71</v>
      </c>
      <c r="AU80" s="22" t="s">
        <v>101</v>
      </c>
      <c r="BK80" s="173">
        <f>BK81</f>
        <v>0</v>
      </c>
    </row>
    <row r="81" spans="2:65" s="10" customFormat="1" ht="37.35" customHeight="1">
      <c r="B81" s="174"/>
      <c r="C81" s="175"/>
      <c r="D81" s="176" t="s">
        <v>71</v>
      </c>
      <c r="E81" s="177" t="s">
        <v>623</v>
      </c>
      <c r="F81" s="177" t="s">
        <v>624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P82+P84+P87</f>
        <v>0</v>
      </c>
      <c r="Q81" s="182"/>
      <c r="R81" s="183">
        <f>R82+R84+R87</f>
        <v>0</v>
      </c>
      <c r="S81" s="182"/>
      <c r="T81" s="184">
        <f>T82+T84+T87</f>
        <v>0</v>
      </c>
      <c r="AR81" s="185" t="s">
        <v>151</v>
      </c>
      <c r="AT81" s="186" t="s">
        <v>71</v>
      </c>
      <c r="AU81" s="186" t="s">
        <v>72</v>
      </c>
      <c r="AY81" s="185" t="s">
        <v>126</v>
      </c>
      <c r="BK81" s="187">
        <f>BK82+BK84+BK87</f>
        <v>0</v>
      </c>
    </row>
    <row r="82" spans="2:65" s="10" customFormat="1" ht="19.899999999999999" customHeight="1">
      <c r="B82" s="174"/>
      <c r="C82" s="175"/>
      <c r="D82" s="176" t="s">
        <v>71</v>
      </c>
      <c r="E82" s="188" t="s">
        <v>625</v>
      </c>
      <c r="F82" s="188" t="s">
        <v>626</v>
      </c>
      <c r="G82" s="175"/>
      <c r="H82" s="175"/>
      <c r="I82" s="178"/>
      <c r="J82" s="189">
        <f>BK82</f>
        <v>0</v>
      </c>
      <c r="K82" s="175"/>
      <c r="L82" s="180"/>
      <c r="M82" s="181"/>
      <c r="N82" s="182"/>
      <c r="O82" s="182"/>
      <c r="P82" s="183">
        <f>P83</f>
        <v>0</v>
      </c>
      <c r="Q82" s="182"/>
      <c r="R82" s="183">
        <f>R83</f>
        <v>0</v>
      </c>
      <c r="S82" s="182"/>
      <c r="T82" s="184">
        <f>T83</f>
        <v>0</v>
      </c>
      <c r="AR82" s="185" t="s">
        <v>151</v>
      </c>
      <c r="AT82" s="186" t="s">
        <v>71</v>
      </c>
      <c r="AU82" s="186" t="s">
        <v>80</v>
      </c>
      <c r="AY82" s="185" t="s">
        <v>126</v>
      </c>
      <c r="BK82" s="187">
        <f>BK83</f>
        <v>0</v>
      </c>
    </row>
    <row r="83" spans="2:65" s="1" customFormat="1" ht="16.5" customHeight="1">
      <c r="B83" s="39"/>
      <c r="C83" s="190" t="s">
        <v>80</v>
      </c>
      <c r="D83" s="190" t="s">
        <v>128</v>
      </c>
      <c r="E83" s="191" t="s">
        <v>627</v>
      </c>
      <c r="F83" s="192" t="s">
        <v>626</v>
      </c>
      <c r="G83" s="193" t="s">
        <v>628</v>
      </c>
      <c r="H83" s="194">
        <v>1</v>
      </c>
      <c r="I83" s="195"/>
      <c r="J83" s="196">
        <f>ROUND(I83*H83,2)</f>
        <v>0</v>
      </c>
      <c r="K83" s="192" t="s">
        <v>21</v>
      </c>
      <c r="L83" s="59"/>
      <c r="M83" s="197" t="s">
        <v>21</v>
      </c>
      <c r="N83" s="198" t="s">
        <v>43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629</v>
      </c>
      <c r="AT83" s="22" t="s">
        <v>128</v>
      </c>
      <c r="AU83" s="22" t="s">
        <v>82</v>
      </c>
      <c r="AY83" s="22" t="s">
        <v>126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80</v>
      </c>
      <c r="BK83" s="201">
        <f>ROUND(I83*H83,2)</f>
        <v>0</v>
      </c>
      <c r="BL83" s="22" t="s">
        <v>629</v>
      </c>
      <c r="BM83" s="22" t="s">
        <v>630</v>
      </c>
    </row>
    <row r="84" spans="2:65" s="10" customFormat="1" ht="29.85" customHeight="1">
      <c r="B84" s="174"/>
      <c r="C84" s="175"/>
      <c r="D84" s="176" t="s">
        <v>71</v>
      </c>
      <c r="E84" s="188" t="s">
        <v>631</v>
      </c>
      <c r="F84" s="188" t="s">
        <v>632</v>
      </c>
      <c r="G84" s="175"/>
      <c r="H84" s="175"/>
      <c r="I84" s="178"/>
      <c r="J84" s="189">
        <f>BK84</f>
        <v>0</v>
      </c>
      <c r="K84" s="175"/>
      <c r="L84" s="180"/>
      <c r="M84" s="181"/>
      <c r="N84" s="182"/>
      <c r="O84" s="182"/>
      <c r="P84" s="183">
        <f>SUM(P85:P86)</f>
        <v>0</v>
      </c>
      <c r="Q84" s="182"/>
      <c r="R84" s="183">
        <f>SUM(R85:R86)</f>
        <v>0</v>
      </c>
      <c r="S84" s="182"/>
      <c r="T84" s="184">
        <f>SUM(T85:T86)</f>
        <v>0</v>
      </c>
      <c r="AR84" s="185" t="s">
        <v>151</v>
      </c>
      <c r="AT84" s="186" t="s">
        <v>71</v>
      </c>
      <c r="AU84" s="186" t="s">
        <v>80</v>
      </c>
      <c r="AY84" s="185" t="s">
        <v>126</v>
      </c>
      <c r="BK84" s="187">
        <f>SUM(BK85:BK86)</f>
        <v>0</v>
      </c>
    </row>
    <row r="85" spans="2:65" s="1" customFormat="1" ht="16.5" customHeight="1">
      <c r="B85" s="39"/>
      <c r="C85" s="190" t="s">
        <v>82</v>
      </c>
      <c r="D85" s="190" t="s">
        <v>128</v>
      </c>
      <c r="E85" s="191" t="s">
        <v>633</v>
      </c>
      <c r="F85" s="192" t="s">
        <v>632</v>
      </c>
      <c r="G85" s="193" t="s">
        <v>628</v>
      </c>
      <c r="H85" s="194">
        <v>1</v>
      </c>
      <c r="I85" s="195"/>
      <c r="J85" s="196">
        <f>ROUND(I85*H85,2)</f>
        <v>0</v>
      </c>
      <c r="K85" s="192" t="s">
        <v>21</v>
      </c>
      <c r="L85" s="59"/>
      <c r="M85" s="197" t="s">
        <v>21</v>
      </c>
      <c r="N85" s="198" t="s">
        <v>43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629</v>
      </c>
      <c r="AT85" s="22" t="s">
        <v>128</v>
      </c>
      <c r="AU85" s="22" t="s">
        <v>82</v>
      </c>
      <c r="AY85" s="22" t="s">
        <v>126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80</v>
      </c>
      <c r="BK85" s="201">
        <f>ROUND(I85*H85,2)</f>
        <v>0</v>
      </c>
      <c r="BL85" s="22" t="s">
        <v>629</v>
      </c>
      <c r="BM85" s="22" t="s">
        <v>634</v>
      </c>
    </row>
    <row r="86" spans="2:65" s="1" customFormat="1" ht="16.5" customHeight="1">
      <c r="B86" s="39"/>
      <c r="C86" s="190" t="s">
        <v>139</v>
      </c>
      <c r="D86" s="190" t="s">
        <v>128</v>
      </c>
      <c r="E86" s="191" t="s">
        <v>635</v>
      </c>
      <c r="F86" s="192" t="s">
        <v>636</v>
      </c>
      <c r="G86" s="193" t="s">
        <v>628</v>
      </c>
      <c r="H86" s="194">
        <v>1</v>
      </c>
      <c r="I86" s="195"/>
      <c r="J86" s="196">
        <f>ROUND(I86*H86,2)</f>
        <v>0</v>
      </c>
      <c r="K86" s="192" t="s">
        <v>21</v>
      </c>
      <c r="L86" s="59"/>
      <c r="M86" s="197" t="s">
        <v>21</v>
      </c>
      <c r="N86" s="198" t="s">
        <v>43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2" t="s">
        <v>629</v>
      </c>
      <c r="AT86" s="22" t="s">
        <v>128</v>
      </c>
      <c r="AU86" s="22" t="s">
        <v>82</v>
      </c>
      <c r="AY86" s="22" t="s">
        <v>126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2" t="s">
        <v>80</v>
      </c>
      <c r="BK86" s="201">
        <f>ROUND(I86*H86,2)</f>
        <v>0</v>
      </c>
      <c r="BL86" s="22" t="s">
        <v>629</v>
      </c>
      <c r="BM86" s="22" t="s">
        <v>637</v>
      </c>
    </row>
    <row r="87" spans="2:65" s="10" customFormat="1" ht="29.85" customHeight="1">
      <c r="B87" s="174"/>
      <c r="C87" s="175"/>
      <c r="D87" s="176" t="s">
        <v>71</v>
      </c>
      <c r="E87" s="188" t="s">
        <v>638</v>
      </c>
      <c r="F87" s="188" t="s">
        <v>639</v>
      </c>
      <c r="G87" s="175"/>
      <c r="H87" s="175"/>
      <c r="I87" s="178"/>
      <c r="J87" s="189">
        <f>BK87</f>
        <v>0</v>
      </c>
      <c r="K87" s="175"/>
      <c r="L87" s="180"/>
      <c r="M87" s="181"/>
      <c r="N87" s="182"/>
      <c r="O87" s="182"/>
      <c r="P87" s="183">
        <f>SUM(P88:P89)</f>
        <v>0</v>
      </c>
      <c r="Q87" s="182"/>
      <c r="R87" s="183">
        <f>SUM(R88:R89)</f>
        <v>0</v>
      </c>
      <c r="S87" s="182"/>
      <c r="T87" s="184">
        <f>SUM(T88:T89)</f>
        <v>0</v>
      </c>
      <c r="AR87" s="185" t="s">
        <v>151</v>
      </c>
      <c r="AT87" s="186" t="s">
        <v>71</v>
      </c>
      <c r="AU87" s="186" t="s">
        <v>80</v>
      </c>
      <c r="AY87" s="185" t="s">
        <v>126</v>
      </c>
      <c r="BK87" s="187">
        <f>SUM(BK88:BK89)</f>
        <v>0</v>
      </c>
    </row>
    <row r="88" spans="2:65" s="1" customFormat="1" ht="16.5" customHeight="1">
      <c r="B88" s="39"/>
      <c r="C88" s="190" t="s">
        <v>133</v>
      </c>
      <c r="D88" s="190" t="s">
        <v>128</v>
      </c>
      <c r="E88" s="191" t="s">
        <v>640</v>
      </c>
      <c r="F88" s="192" t="s">
        <v>641</v>
      </c>
      <c r="G88" s="193" t="s">
        <v>329</v>
      </c>
      <c r="H88" s="194">
        <v>2</v>
      </c>
      <c r="I88" s="195"/>
      <c r="J88" s="196">
        <f>ROUND(I88*H88,2)</f>
        <v>0</v>
      </c>
      <c r="K88" s="192" t="s">
        <v>21</v>
      </c>
      <c r="L88" s="59"/>
      <c r="M88" s="197" t="s">
        <v>21</v>
      </c>
      <c r="N88" s="198" t="s">
        <v>43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629</v>
      </c>
      <c r="AT88" s="22" t="s">
        <v>128</v>
      </c>
      <c r="AU88" s="22" t="s">
        <v>82</v>
      </c>
      <c r="AY88" s="22" t="s">
        <v>126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80</v>
      </c>
      <c r="BK88" s="201">
        <f>ROUND(I88*H88,2)</f>
        <v>0</v>
      </c>
      <c r="BL88" s="22" t="s">
        <v>629</v>
      </c>
      <c r="BM88" s="22" t="s">
        <v>642</v>
      </c>
    </row>
    <row r="89" spans="2:65" s="12" customFormat="1">
      <c r="B89" s="213"/>
      <c r="C89" s="214"/>
      <c r="D89" s="204" t="s">
        <v>144</v>
      </c>
      <c r="E89" s="215" t="s">
        <v>21</v>
      </c>
      <c r="F89" s="216" t="s">
        <v>643</v>
      </c>
      <c r="G89" s="214"/>
      <c r="H89" s="217">
        <v>2</v>
      </c>
      <c r="I89" s="218"/>
      <c r="J89" s="214"/>
      <c r="K89" s="214"/>
      <c r="L89" s="219"/>
      <c r="M89" s="251"/>
      <c r="N89" s="252"/>
      <c r="O89" s="252"/>
      <c r="P89" s="252"/>
      <c r="Q89" s="252"/>
      <c r="R89" s="252"/>
      <c r="S89" s="252"/>
      <c r="T89" s="253"/>
      <c r="AT89" s="223" t="s">
        <v>144</v>
      </c>
      <c r="AU89" s="223" t="s">
        <v>82</v>
      </c>
      <c r="AV89" s="12" t="s">
        <v>82</v>
      </c>
      <c r="AW89" s="12" t="s">
        <v>35</v>
      </c>
      <c r="AX89" s="12" t="s">
        <v>80</v>
      </c>
      <c r="AY89" s="223" t="s">
        <v>126</v>
      </c>
    </row>
    <row r="90" spans="2:65" s="1" customFormat="1" ht="6.95" customHeight="1">
      <c r="B90" s="54"/>
      <c r="C90" s="55"/>
      <c r="D90" s="55"/>
      <c r="E90" s="55"/>
      <c r="F90" s="55"/>
      <c r="G90" s="55"/>
      <c r="H90" s="55"/>
      <c r="I90" s="137"/>
      <c r="J90" s="55"/>
      <c r="K90" s="55"/>
      <c r="L90" s="59"/>
    </row>
  </sheetData>
  <sheetProtection algorithmName="SHA-512" hashValue="X0+5RkyAwtAiCS+3f3S2bPcARPeVci1cvpLsIIbp8aZu/DZ94UcsUhOpPa4Ycxk7g7lHpxlcdhaTz3F9ELRpuQ==" saltValue="im9NHLCqj9wy8Fib1lU6W4yZTWkE7PZOnsYwHULmMVz16Ne4GV9WrEb1oLXDBrVx6eqwOfDPRDl2aCg2BgOPOw==" spinCount="100000" sheet="1" objects="1" scenarios="1" formatColumns="0" formatRows="0" autoFilter="0"/>
  <autoFilter ref="C79:K89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Parkoviště</vt:lpstr>
      <vt:lpstr>SO 401 - Úprava veřejného...</vt:lpstr>
      <vt:lpstr>VON - Vedlejší a ostatní ...</vt:lpstr>
      <vt:lpstr>'Rekapitulace stavby'!Názvy_tisku</vt:lpstr>
      <vt:lpstr>'SO 101 - Parkoviště'!Názvy_tisku</vt:lpstr>
      <vt:lpstr>'SO 401 - Úprava veřejného...'!Názvy_tisku</vt:lpstr>
      <vt:lpstr>'VON - Vedlejší a ostatní ...'!Názvy_tisku</vt:lpstr>
      <vt:lpstr>'Rekapitulace stavby'!Oblast_tisku</vt:lpstr>
      <vt:lpstr>'SO 101 - Parkoviště'!Oblast_tisku</vt:lpstr>
      <vt:lpstr>'SO 401 - Úprava veřejného...'!Oblast_tisku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Bc. Landová Hana</cp:lastModifiedBy>
  <dcterms:created xsi:type="dcterms:W3CDTF">2018-07-03T08:28:34Z</dcterms:created>
  <dcterms:modified xsi:type="dcterms:W3CDTF">2018-09-17T07:56:53Z</dcterms:modified>
</cp:coreProperties>
</file>