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4615" windowHeight="14250"/>
  </bookViews>
  <sheets>
    <sheet name="Rekapitulace stavby" sheetId="1" r:id="rId1"/>
    <sheet name="0232018 - VO v ul. Žižkova" sheetId="2" r:id="rId2"/>
  </sheets>
  <definedNames>
    <definedName name="_xlnm.Print_Titles" localSheetId="1">'0232018 - VO v ul. Žižkova'!$116:$116</definedName>
    <definedName name="_xlnm.Print_Titles" localSheetId="0">'Rekapitulace stavby'!$85:$85</definedName>
    <definedName name="_xlnm.Print_Area" localSheetId="1">'0232018 - VO v ul. Žižkova'!$C$4:$Q$70,'0232018 - VO v ul. Žižkova'!$C$76:$Q$101,'0232018 - VO v ul. Žižkova'!$C$107:$Q$175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N175" i="2"/>
  <c r="AY88" i="1"/>
  <c r="AX88"/>
  <c r="BI174" i="2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AA171" s="1"/>
  <c r="Y172"/>
  <c r="Y171" s="1"/>
  <c r="W172"/>
  <c r="W171" s="1"/>
  <c r="BK172"/>
  <c r="BK171" s="1"/>
  <c r="N171" s="1"/>
  <c r="N91" s="1"/>
  <c r="N172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AA145" s="1"/>
  <c r="Y146"/>
  <c r="Y145" s="1"/>
  <c r="W146"/>
  <c r="W145" s="1"/>
  <c r="BK146"/>
  <c r="BK145" s="1"/>
  <c r="N145" s="1"/>
  <c r="N90" s="1"/>
  <c r="N146"/>
  <c r="BE146" s="1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Y122"/>
  <c r="W122"/>
  <c r="BK122"/>
  <c r="N122"/>
  <c r="BI121"/>
  <c r="BH121"/>
  <c r="BG121"/>
  <c r="BF121"/>
  <c r="BE121"/>
  <c r="AA121"/>
  <c r="Y121"/>
  <c r="W121"/>
  <c r="BK121"/>
  <c r="N121"/>
  <c r="BI120"/>
  <c r="BH120"/>
  <c r="BG120"/>
  <c r="BF120"/>
  <c r="BE120"/>
  <c r="AA120"/>
  <c r="AA119" s="1"/>
  <c r="AA118" s="1"/>
  <c r="AA117" s="1"/>
  <c r="Y120"/>
  <c r="Y119" s="1"/>
  <c r="Y118" s="1"/>
  <c r="Y117" s="1"/>
  <c r="W120"/>
  <c r="W119" s="1"/>
  <c r="W118" s="1"/>
  <c r="W117" s="1"/>
  <c r="AU88" i="1" s="1"/>
  <c r="AU87" s="1"/>
  <c r="BK120" i="2"/>
  <c r="BK119" s="1"/>
  <c r="N120"/>
  <c r="M114"/>
  <c r="F111"/>
  <c r="F109"/>
  <c r="BI99"/>
  <c r="BH99"/>
  <c r="BG99"/>
  <c r="BF9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H35" s="1"/>
  <c r="BD88" i="1" s="1"/>
  <c r="BD87" s="1"/>
  <c r="W35" s="1"/>
  <c r="BH94" i="2"/>
  <c r="H34" s="1"/>
  <c r="BC88" i="1" s="1"/>
  <c r="BC87" s="1"/>
  <c r="BG94" i="2"/>
  <c r="H33" s="1"/>
  <c r="BB88" i="1" s="1"/>
  <c r="BB87" s="1"/>
  <c r="BF94" i="2"/>
  <c r="H32" s="1"/>
  <c r="BA88" i="1" s="1"/>
  <c r="BA87" s="1"/>
  <c r="F83" i="2"/>
  <c r="F80"/>
  <c r="F78"/>
  <c r="O20"/>
  <c r="E20"/>
  <c r="M83" s="1"/>
  <c r="O19"/>
  <c r="O17"/>
  <c r="E17"/>
  <c r="M82" s="1"/>
  <c r="O16"/>
  <c r="O14"/>
  <c r="E14"/>
  <c r="F114" s="1"/>
  <c r="O13"/>
  <c r="O11"/>
  <c r="E11"/>
  <c r="F113" s="1"/>
  <c r="O10"/>
  <c r="O8"/>
  <c r="M80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4" l="1"/>
  <c r="AY87"/>
  <c r="N119" i="2"/>
  <c r="N89" s="1"/>
  <c r="BK118"/>
  <c r="W32" i="1"/>
  <c r="AW87"/>
  <c r="AK32" s="1"/>
  <c r="W33"/>
  <c r="AX87"/>
  <c r="F82" i="2"/>
  <c r="M111"/>
  <c r="M113"/>
  <c r="M32"/>
  <c r="AW88" i="1" s="1"/>
  <c r="N118" i="2" l="1"/>
  <c r="N88" s="1"/>
  <c r="BK117"/>
  <c r="N117" s="1"/>
  <c r="N87" s="1"/>
  <c r="N99" l="1"/>
  <c r="BE99" s="1"/>
  <c r="N98"/>
  <c r="BE98" s="1"/>
  <c r="N97"/>
  <c r="BE97" s="1"/>
  <c r="N96"/>
  <c r="BE96" s="1"/>
  <c r="N95"/>
  <c r="BE95" s="1"/>
  <c r="N94"/>
  <c r="M26"/>
  <c r="BE94" l="1"/>
  <c r="N93"/>
  <c r="H31" l="1"/>
  <c r="AZ88" i="1" s="1"/>
  <c r="AZ87" s="1"/>
  <c r="M31" i="2"/>
  <c r="AV88" i="1" s="1"/>
  <c r="AT88" s="1"/>
  <c r="M27" i="2"/>
  <c r="L101"/>
  <c r="AV87" i="1" l="1"/>
  <c r="AS88"/>
  <c r="AS87" s="1"/>
  <c r="M29" i="2"/>
  <c r="AG88" i="1" l="1"/>
  <c r="L37" i="2"/>
  <c r="AT87" i="1"/>
  <c r="AG87" l="1"/>
  <c r="AN88"/>
  <c r="AK26" l="1"/>
  <c r="AG94"/>
  <c r="AG93"/>
  <c r="AG92"/>
  <c r="AN87"/>
  <c r="AG91"/>
  <c r="AG90" l="1"/>
  <c r="CD91"/>
  <c r="AV91"/>
  <c r="BY91" s="1"/>
  <c r="AV92"/>
  <c r="BY92" s="1"/>
  <c r="CD92"/>
  <c r="AN92"/>
  <c r="AV94"/>
  <c r="BY94" s="1"/>
  <c r="AN94"/>
  <c r="CD94"/>
  <c r="AV93"/>
  <c r="BY93" s="1"/>
  <c r="CD93"/>
  <c r="AK27" l="1"/>
  <c r="AK29" s="1"/>
  <c r="AG96"/>
  <c r="AN93"/>
  <c r="AN91"/>
  <c r="AK31"/>
  <c r="W31"/>
  <c r="AK37" l="1"/>
  <c r="AN90"/>
  <c r="AN96" s="1"/>
</calcChain>
</file>

<file path=xl/sharedStrings.xml><?xml version="1.0" encoding="utf-8"?>
<sst xmlns="http://schemas.openxmlformats.org/spreadsheetml/2006/main" count="1064" uniqueCount="356">
  <si>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</si>
  <si>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</si>
  <si>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</si>
  <si>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</si>
  <si>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</si>
  <si>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</si>
  <si>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</si>
  <si>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</si>
  <si>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</si>
  <si>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</si>
  <si>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</si>
  <si>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</si>
  <si>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</si>
  <si>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</si>
  <si>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</si>
  <si>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</si>
  <si>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</si>
  <si>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0232018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</si>
  <si>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</si>
  <si>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</si>
  <si>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VO v ul. Žižkova</t>
  </si>
  <si>
    <t>JKSO:</t>
  </si>
  <si>
    <t>CC-CZ:</t>
  </si>
  <si>
    <t>Místo:</t>
  </si>
  <si>
    <t>Lovosice</t>
  </si>
  <si>
    <t>Datum:</t>
  </si>
  <si>
    <t>24. 8. 2018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</si>
  <si>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</si>
  <si>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</si>
  <si>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</si>
  <si>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</si>
  <si>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</si>
  <si>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</si>
  <si>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</si>
  <si>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</si>
  <si>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</si>
  <si>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</si>
  <si>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</si>
  <si>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</si>
  <si>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</si>
  <si>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</si>
  <si>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</si>
  <si>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</si>
  <si>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</si>
  <si>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</si>
  <si>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</si>
  <si>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</si>
  <si>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</si>
  <si>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</si>
  <si>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</si>
  <si>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</si>
  <si>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</si>
  <si>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</si>
  <si>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</si>
  <si>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</si>
  <si>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</si>
  <si>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</si>
  <si>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</si>
  <si>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</si>
  <si>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</si>
  <si>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</si>
  <si>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</si>
  <si>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</si>
  <si>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</si>
  <si>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</si>
  <si>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</si>
  <si>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</si>
  <si>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</si>
  <si>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</si>
  <si>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</si>
  <si>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</si>
  <si>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</si>
  <si>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</si>
  <si>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</si>
  <si>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</si>
  <si>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</si>
  <si>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</si>
  <si>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</si>
  <si>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{8744805d-2d1c-4bfd-9b46-2be782115f5a}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</si>
  <si>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</si>
  <si>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</si>
  <si>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</si>
  <si>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</si>
  <si>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</si>
  <si>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</si>
  <si>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</si>
  <si>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</si>
  <si>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</si>
  <si>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</si>
  <si>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</si>
  <si>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</si>
  <si>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</si>
  <si>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</si>
  <si>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</si>
  <si>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</si>
  <si>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</si>
  <si>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</si>
  <si>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</si>
  <si>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</si>
  <si>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</si>
  <si>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</si>
  <si>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</si>
  <si>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</si>
  <si>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</si>
  <si>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</si>
  <si>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</si>
  <si>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</si>
  <si>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</si>
  <si>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</si>
  <si>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</si>
  <si>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</si>
  <si>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</si>
  <si>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</si>
  <si>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</si>
  <si>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</si>
  <si>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</si>
  <si>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</si>
  <si>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</si>
  <si>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</si>
  <si>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</si>
  <si>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</si>
  <si>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</si>
  <si>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</si>
  <si>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</si>
  <si>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</si>
  <si>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</si>
  <si>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</si>
  <si>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</si>
  <si>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</si>
  <si>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</si>
  <si>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</si>
  <si>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</si>
  <si>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3</t>
  </si>
  <si>
    <t>ROZPOCET</t>
  </si>
  <si>
    <t>K</t>
  </si>
  <si>
    <t>210010019</t>
  </si>
  <si>
    <t>Montáž trubek plastových ohebných D 48 mm uložených volně</t>
  </si>
  <si>
    <t>m</t>
  </si>
  <si>
    <t>64</t>
  </si>
  <si>
    <t>-423724778</t>
  </si>
  <si>
    <t>M</t>
  </si>
  <si>
    <t>345713500</t>
  </si>
  <si>
    <t>trubka elektroinstalační ohebná Kopoflex, HDPE+LDPE KF 09040</t>
  </si>
  <si>
    <t>128</t>
  </si>
  <si>
    <t>1127425118</t>
  </si>
  <si>
    <t>210100151</t>
  </si>
  <si>
    <t>Ukončení kabelů smršťovací záklopkou nebo páskou se zapojením bez letování žíly do 4x16 mm2</t>
  </si>
  <si>
    <t>kus</t>
  </si>
  <si>
    <t>807791283</t>
  </si>
  <si>
    <t>4</t>
  </si>
  <si>
    <t>34343221R</t>
  </si>
  <si>
    <t xml:space="preserve">trubice smršťovací </t>
  </si>
  <si>
    <t>1110169176</t>
  </si>
  <si>
    <t>5</t>
  </si>
  <si>
    <t>345671100</t>
  </si>
  <si>
    <t>oko kabelové Cu 1 - 36 kV lisovací 6 x 5 KU</t>
  </si>
  <si>
    <t>-1980094819</t>
  </si>
  <si>
    <t>6</t>
  </si>
  <si>
    <t>210100502</t>
  </si>
  <si>
    <t>Ukončení kabelů smršťovací záklopkou nebo páskou se zapojením a letováním žíly do 3x1,5 mm2</t>
  </si>
  <si>
    <t>710000256</t>
  </si>
  <si>
    <t>7</t>
  </si>
  <si>
    <t>343431260R</t>
  </si>
  <si>
    <t>trubka smršťovací pro CYKY 3 x 1,5 mm2</t>
  </si>
  <si>
    <t>1632642512</t>
  </si>
  <si>
    <t>8</t>
  </si>
  <si>
    <t>210111131</t>
  </si>
  <si>
    <t xml:space="preserve">Montáž zásuvek průmyslových nástěnných provedení IP 44 </t>
  </si>
  <si>
    <t>-1084010239</t>
  </si>
  <si>
    <t>9</t>
  </si>
  <si>
    <t>358110710</t>
  </si>
  <si>
    <t>zásuvka nepropustná nástěnná vč. držáku pojistek na DIN</t>
  </si>
  <si>
    <t>-302070222</t>
  </si>
  <si>
    <t>10</t>
  </si>
  <si>
    <t>21020201R1</t>
  </si>
  <si>
    <t>Montáž svítidel venkovních na sadový stožár</t>
  </si>
  <si>
    <t>9585495</t>
  </si>
  <si>
    <t>11</t>
  </si>
  <si>
    <t>34844455R2</t>
  </si>
  <si>
    <t>svítidlo venkovní LED příkon 40W</t>
  </si>
  <si>
    <t>1188779893</t>
  </si>
  <si>
    <t>12</t>
  </si>
  <si>
    <t>210204002</t>
  </si>
  <si>
    <t>Montáž stožárů osvětlení parkových ocelových</t>
  </si>
  <si>
    <t>1308343430</t>
  </si>
  <si>
    <t>13</t>
  </si>
  <si>
    <t>316740670</t>
  </si>
  <si>
    <t>stožár osvětlovací - 133/89/60 žárově zinkovaný - sadový</t>
  </si>
  <si>
    <t>208127533</t>
  </si>
  <si>
    <t>14</t>
  </si>
  <si>
    <t>210204201</t>
  </si>
  <si>
    <t>Montáž elektrovýzbroje stožárů osvětlení 1 okruh</t>
  </si>
  <si>
    <t>267278930</t>
  </si>
  <si>
    <t>34562800R</t>
  </si>
  <si>
    <t>svorkovnice do stožárů SV.6.16.4</t>
  </si>
  <si>
    <t>1260344856</t>
  </si>
  <si>
    <t>16</t>
  </si>
  <si>
    <t>210220022</t>
  </si>
  <si>
    <t>Montáž uzemňovacího vedení vodičů FeZn pomocí svorek v zemi drátem do 10 mm ve městské zástavbě</t>
  </si>
  <si>
    <t>-389978318</t>
  </si>
  <si>
    <t>17</t>
  </si>
  <si>
    <t>354419960</t>
  </si>
  <si>
    <t>svorka odbočovací a spojovací SR 3a pro spojování kruhových a páskových vodičů    FeZn</t>
  </si>
  <si>
    <t>541501564</t>
  </si>
  <si>
    <t>18</t>
  </si>
  <si>
    <t>354418950</t>
  </si>
  <si>
    <t>svorka připojovací SP1 k připojení kovových částí</t>
  </si>
  <si>
    <t>393851639</t>
  </si>
  <si>
    <t>19</t>
  </si>
  <si>
    <t>354410730</t>
  </si>
  <si>
    <t>drát průměr 10 mm FeZn (0,63kg/m)</t>
  </si>
  <si>
    <t>kg</t>
  </si>
  <si>
    <t>1386955596</t>
  </si>
  <si>
    <t>20</t>
  </si>
  <si>
    <t>210220401</t>
  </si>
  <si>
    <t>Montáž vedení hromosvodné - štítků k označení svodů</t>
  </si>
  <si>
    <t>-517028477</t>
  </si>
  <si>
    <t>735345120</t>
  </si>
  <si>
    <t>tabulka bezpečnostní s tiskem 2 barvy A7 105x74 mm</t>
  </si>
  <si>
    <t>1262757357</t>
  </si>
  <si>
    <t>22</t>
  </si>
  <si>
    <t>210810005</t>
  </si>
  <si>
    <t>Montáž měděných kabelů CYKY, CYKYD, CYKYDY, NYM, NYY, YSLY 750 V 3x1,5 mm2 uložených volně</t>
  </si>
  <si>
    <t>-2010163868</t>
  </si>
  <si>
    <t>23</t>
  </si>
  <si>
    <t>341110300</t>
  </si>
  <si>
    <t>kabel silový s Cu jádrem CYKY 3x1,5 mm2</t>
  </si>
  <si>
    <t>-1405756774</t>
  </si>
  <si>
    <t>24</t>
  </si>
  <si>
    <t>210810013</t>
  </si>
  <si>
    <t>Montáž měděných kabelů CYKY, CYKYD, CYKYDY, NYM, NYY, YSLY 750 V 4x10mm2 uložených volně</t>
  </si>
  <si>
    <t>-1994198434</t>
  </si>
  <si>
    <t>25</t>
  </si>
  <si>
    <t>341110760</t>
  </si>
  <si>
    <t>kabel silový s Cu jádrem CYKY 4x10 mm2</t>
  </si>
  <si>
    <t>2093141990</t>
  </si>
  <si>
    <t>26</t>
  </si>
  <si>
    <t>460010024</t>
  </si>
  <si>
    <t>Vytyčení trasy vedení kabelového podzemního v zastavěném prostoru</t>
  </si>
  <si>
    <t>km</t>
  </si>
  <si>
    <t>-484725862</t>
  </si>
  <si>
    <t>27</t>
  </si>
  <si>
    <t>460010025</t>
  </si>
  <si>
    <t>Vytyčení trasy inženýrských sítí v zastavěném prostoru</t>
  </si>
  <si>
    <t>250461893</t>
  </si>
  <si>
    <t>28</t>
  </si>
  <si>
    <t>460030152</t>
  </si>
  <si>
    <t>Odstranění podkladu nebo krytu komunikace z kameniva drceného tloušťky do 20 cm</t>
  </si>
  <si>
    <t>m2</t>
  </si>
  <si>
    <t>1049550694</t>
  </si>
  <si>
    <t>29</t>
  </si>
  <si>
    <t>460030161</t>
  </si>
  <si>
    <t>Odstranění podkladu nebo krytu komunikace z betonu prostého tloušťky do 15 cm</t>
  </si>
  <si>
    <t>605409265</t>
  </si>
  <si>
    <t>30</t>
  </si>
  <si>
    <t>460030181</t>
  </si>
  <si>
    <t>Řezání podkladu nebo krytu betonového hloubky do 10 cm</t>
  </si>
  <si>
    <t>-224493684</t>
  </si>
  <si>
    <t>31</t>
  </si>
  <si>
    <t>460050703</t>
  </si>
  <si>
    <t>Hloubení nezapažených jam pro stožáry veřejného osvětlení ručně v hornině tř 3</t>
  </si>
  <si>
    <t>1825425199</t>
  </si>
  <si>
    <t>32</t>
  </si>
  <si>
    <t>46008  R</t>
  </si>
  <si>
    <t>Demontáž atypických betonových konstrukcí rozebráním hmotnosti jednotlivých dílů do 100 kg - stávající stožáry</t>
  </si>
  <si>
    <t>972306733</t>
  </si>
  <si>
    <t>33</t>
  </si>
  <si>
    <t>460080014</t>
  </si>
  <si>
    <t xml:space="preserve">Základové konstrukce z monolitického betonu C 16/20 bez bednění </t>
  </si>
  <si>
    <t>m3</t>
  </si>
  <si>
    <t>-1443307519</t>
  </si>
  <si>
    <t>34</t>
  </si>
  <si>
    <t>460080112</t>
  </si>
  <si>
    <t>Bourání základu betonového se záhozem jámy sypaninou</t>
  </si>
  <si>
    <t>-89157848</t>
  </si>
  <si>
    <t>35</t>
  </si>
  <si>
    <t>460150163</t>
  </si>
  <si>
    <t>Hloubení kabelových zapažených i nezapažených rýh ručně š 35 cm, hl 80 cm, v hornině tř 3</t>
  </si>
  <si>
    <t>-882195495</t>
  </si>
  <si>
    <t>36</t>
  </si>
  <si>
    <t>460150193</t>
  </si>
  <si>
    <t>Hloubení kabelových zapažených i nezapažených rýh ručně š 35 cm, hl 120 cm, v hornině tř 3</t>
  </si>
  <si>
    <t>-1479285904</t>
  </si>
  <si>
    <t>37</t>
  </si>
  <si>
    <t>460310101</t>
  </si>
  <si>
    <t>Řízený zemní protlak strojně v hornině tř 1až4 hloubky do 6 m vnějšího průměru do 63 mm</t>
  </si>
  <si>
    <t>1929838340</t>
  </si>
  <si>
    <t>38</t>
  </si>
  <si>
    <t>345713620</t>
  </si>
  <si>
    <t>trubka elektroinstalační ohebná Kopodur, HDPE KD 09063</t>
  </si>
  <si>
    <t>-1343976076</t>
  </si>
  <si>
    <t>39</t>
  </si>
  <si>
    <t>460421182</t>
  </si>
  <si>
    <t>Lože kabelů z písku nebo štěrkopísku tl 10 cm nad kabel, š lože do 50 cm</t>
  </si>
  <si>
    <t>-1223320879</t>
  </si>
  <si>
    <t>40</t>
  </si>
  <si>
    <t>460470001</t>
  </si>
  <si>
    <t>Provizorní zajištění potrubí ve výkopech při křížení s kabelem</t>
  </si>
  <si>
    <t>1267321408</t>
  </si>
  <si>
    <t>41</t>
  </si>
  <si>
    <t>460470011</t>
  </si>
  <si>
    <t>Provizorní zajištění kabelů ve výkopech při jejich křížení</t>
  </si>
  <si>
    <t>1767544146</t>
  </si>
  <si>
    <t>42</t>
  </si>
  <si>
    <t>460470012</t>
  </si>
  <si>
    <t>Provizorní zajištění kabelů ve výkopech při jejich souběhu</t>
  </si>
  <si>
    <t>-53499091</t>
  </si>
  <si>
    <t>43</t>
  </si>
  <si>
    <t>460490013</t>
  </si>
  <si>
    <t>Krytí kabelů výstražnou fólií šířky 34 cm</t>
  </si>
  <si>
    <t>-5972057</t>
  </si>
  <si>
    <t>44</t>
  </si>
  <si>
    <t>460520151</t>
  </si>
  <si>
    <t>Křižovatka kabelového žlabu s inženýrskými sítěmi bez zásypu (cca)</t>
  </si>
  <si>
    <t>-841801664</t>
  </si>
  <si>
    <t>45</t>
  </si>
  <si>
    <t>460560153</t>
  </si>
  <si>
    <t>Zásyp rýh ručně šířky 35 cm, hloubky 70 cm, z horniny třídy 3</t>
  </si>
  <si>
    <t>-1777855798</t>
  </si>
  <si>
    <t>46</t>
  </si>
  <si>
    <t>460560173</t>
  </si>
  <si>
    <t>Zásyp rýh ručně šířky 35 cm, hloubky 90 cm, z horniny třídy 3</t>
  </si>
  <si>
    <t>758420406</t>
  </si>
  <si>
    <t>47</t>
  </si>
  <si>
    <t>460600061</t>
  </si>
  <si>
    <t>Odvoz suti a vybouraných hmot do 1 km</t>
  </si>
  <si>
    <t>t</t>
  </si>
  <si>
    <t>1289214694</t>
  </si>
  <si>
    <t>48</t>
  </si>
  <si>
    <t>460600071</t>
  </si>
  <si>
    <t>Příplatek k odvozu suti a vybouraných hmot za každý další 1 km</t>
  </si>
  <si>
    <t>-236834050</t>
  </si>
  <si>
    <t>49</t>
  </si>
  <si>
    <t>460650053</t>
  </si>
  <si>
    <t>Zřízení podkladní vrstvy vozovky a chodníku ze štěrkodrti se zhutněním tloušťky do 15 cm</t>
  </si>
  <si>
    <t>-1402519935</t>
  </si>
  <si>
    <t>50</t>
  </si>
  <si>
    <t>460650122</t>
  </si>
  <si>
    <t>Zřízení krytu vozovky a chodníku z betonu prostého tloušťky do 10 cm</t>
  </si>
  <si>
    <t>-1062488152</t>
  </si>
  <si>
    <t>51</t>
  </si>
  <si>
    <t>580101002R</t>
  </si>
  <si>
    <t>Kontrola stavu rozvaděče do 10 rozvodných zařízení</t>
  </si>
  <si>
    <t>soubor</t>
  </si>
  <si>
    <t>-1008071854</t>
  </si>
  <si>
    <t>52</t>
  </si>
  <si>
    <t>580108011</t>
  </si>
  <si>
    <t>Kontrola stavu 1 nebo 2 stožárových svítidel parkových nebo sadových</t>
  </si>
  <si>
    <t>-433976928</t>
  </si>
  <si>
    <t>53</t>
  </si>
  <si>
    <t>580108011R</t>
  </si>
  <si>
    <t>Kompletní revize VO vč. revizní zprávy</t>
  </si>
  <si>
    <t>kpl</t>
  </si>
  <si>
    <t>1079489223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</si>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</sst>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R2" s="210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69" t="s">
        <v>12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3" t="s">
        <v>17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5"/>
      <c r="AQ5" s="22"/>
      <c r="BE5" s="171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75" t="s">
        <v>20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5"/>
      <c r="AQ6" s="22"/>
      <c r="BE6" s="172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172"/>
      <c r="BS7" s="17" t="s">
        <v>9</v>
      </c>
    </row>
    <row r="8" spans="1:73" ht="14.45" customHeight="1">
      <c r="B8" s="21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2"/>
      <c r="BE8" s="172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2"/>
      <c r="BS9" s="17" t="s">
        <v>9</v>
      </c>
    </row>
    <row r="10" spans="1:73" ht="14.45" customHeight="1">
      <c r="B10" s="21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2"/>
      <c r="BE10" s="172"/>
      <c r="BS10" s="17" t="s">
        <v>9</v>
      </c>
    </row>
    <row r="11" spans="1:73" ht="18.399999999999999" customHeight="1">
      <c r="B11" s="21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5</v>
      </c>
      <c r="AO11" s="25"/>
      <c r="AP11" s="25"/>
      <c r="AQ11" s="22"/>
      <c r="BE11" s="172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2"/>
      <c r="BS12" s="17" t="s">
        <v>9</v>
      </c>
    </row>
    <row r="13" spans="1:73" ht="14.45" customHeight="1">
      <c r="B13" s="21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32</v>
      </c>
      <c r="AO13" s="25"/>
      <c r="AP13" s="25"/>
      <c r="AQ13" s="22"/>
      <c r="BE13" s="172"/>
      <c r="BS13" s="17" t="s">
        <v>9</v>
      </c>
    </row>
    <row r="14" spans="1:73">
      <c r="B14" s="21"/>
      <c r="C14" s="25"/>
      <c r="D14" s="25"/>
      <c r="E14" s="176" t="s">
        <v>32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9" t="s">
        <v>30</v>
      </c>
      <c r="AL14" s="25"/>
      <c r="AM14" s="25"/>
      <c r="AN14" s="31" t="s">
        <v>32</v>
      </c>
      <c r="AO14" s="25"/>
      <c r="AP14" s="25"/>
      <c r="AQ14" s="22"/>
      <c r="BE14" s="172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2"/>
      <c r="BS15" s="17" t="s">
        <v>6</v>
      </c>
    </row>
    <row r="16" spans="1:73" ht="14.45" customHeight="1">
      <c r="B16" s="21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2"/>
      <c r="BE16" s="172"/>
      <c r="BS16" s="17" t="s">
        <v>6</v>
      </c>
    </row>
    <row r="17" spans="2:71" ht="18.399999999999999" customHeight="1">
      <c r="B17" s="21"/>
      <c r="C17" s="25"/>
      <c r="D17" s="25"/>
      <c r="E17" s="27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2"/>
      <c r="BE17" s="172"/>
      <c r="BS17" s="17" t="s">
        <v>34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2"/>
      <c r="BS18" s="17" t="s">
        <v>9</v>
      </c>
    </row>
    <row r="19" spans="2:71" ht="14.45" customHeight="1">
      <c r="B19" s="21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2"/>
      <c r="BE19" s="172"/>
      <c r="BS19" s="17" t="s">
        <v>9</v>
      </c>
    </row>
    <row r="20" spans="2:71" ht="18.399999999999999" customHeight="1">
      <c r="B20" s="21"/>
      <c r="C20" s="25"/>
      <c r="D20" s="25"/>
      <c r="E20" s="27" t="s">
        <v>29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2"/>
      <c r="BE20" s="172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2"/>
    </row>
    <row r="22" spans="2:71">
      <c r="B22" s="21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2"/>
    </row>
    <row r="23" spans="2:71" ht="22.5" customHeight="1">
      <c r="B23" s="21"/>
      <c r="C23" s="25"/>
      <c r="D23" s="25"/>
      <c r="E23" s="178" t="s">
        <v>5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5"/>
      <c r="AP23" s="25"/>
      <c r="AQ23" s="22"/>
      <c r="BE23" s="172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2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2"/>
    </row>
    <row r="26" spans="2:71" ht="14.45" customHeight="1">
      <c r="B26" s="21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9">
        <f>ROUND(AG87,2)</f>
        <v>0</v>
      </c>
      <c r="AL26" s="174"/>
      <c r="AM26" s="174"/>
      <c r="AN26" s="174"/>
      <c r="AO26" s="174"/>
      <c r="AP26" s="25"/>
      <c r="AQ26" s="22"/>
      <c r="BE26" s="172"/>
    </row>
    <row r="27" spans="2:71" ht="14.45" customHeight="1">
      <c r="B27" s="21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9">
        <f>ROUND(AG90,2)</f>
        <v>0</v>
      </c>
      <c r="AL27" s="179"/>
      <c r="AM27" s="179"/>
      <c r="AN27" s="179"/>
      <c r="AO27" s="179"/>
      <c r="AP27" s="25"/>
      <c r="AQ27" s="22"/>
      <c r="BE27" s="172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2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0">
        <f>ROUND(AK26+AK27,2)</f>
        <v>0</v>
      </c>
      <c r="AL29" s="181"/>
      <c r="AM29" s="181"/>
      <c r="AN29" s="181"/>
      <c r="AO29" s="181"/>
      <c r="AP29" s="35"/>
      <c r="AQ29" s="36"/>
      <c r="BE29" s="172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2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82">
        <v>0.21</v>
      </c>
      <c r="M31" s="183"/>
      <c r="N31" s="183"/>
      <c r="O31" s="183"/>
      <c r="P31" s="40"/>
      <c r="Q31" s="40"/>
      <c r="R31" s="40"/>
      <c r="S31" s="40"/>
      <c r="T31" s="43" t="s">
        <v>42</v>
      </c>
      <c r="U31" s="40"/>
      <c r="V31" s="40"/>
      <c r="W31" s="184">
        <f>ROUND(AZ87+SUM(CD91:CD95),2)</f>
        <v>0</v>
      </c>
      <c r="X31" s="183"/>
      <c r="Y31" s="183"/>
      <c r="Z31" s="183"/>
      <c r="AA31" s="183"/>
      <c r="AB31" s="183"/>
      <c r="AC31" s="183"/>
      <c r="AD31" s="183"/>
      <c r="AE31" s="183"/>
      <c r="AF31" s="40"/>
      <c r="AG31" s="40"/>
      <c r="AH31" s="40"/>
      <c r="AI31" s="40"/>
      <c r="AJ31" s="40"/>
      <c r="AK31" s="184">
        <f>ROUND(AV87+SUM(BY91:BY95),2)</f>
        <v>0</v>
      </c>
      <c r="AL31" s="183"/>
      <c r="AM31" s="183"/>
      <c r="AN31" s="183"/>
      <c r="AO31" s="183"/>
      <c r="AP31" s="40"/>
      <c r="AQ31" s="44"/>
      <c r="BE31" s="172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82">
        <v>0.15</v>
      </c>
      <c r="M32" s="183"/>
      <c r="N32" s="183"/>
      <c r="O32" s="183"/>
      <c r="P32" s="40"/>
      <c r="Q32" s="40"/>
      <c r="R32" s="40"/>
      <c r="S32" s="40"/>
      <c r="T32" s="43" t="s">
        <v>42</v>
      </c>
      <c r="U32" s="40"/>
      <c r="V32" s="40"/>
      <c r="W32" s="184">
        <f>ROUND(BA87+SUM(CE91:CE95),2)</f>
        <v>0</v>
      </c>
      <c r="X32" s="183"/>
      <c r="Y32" s="183"/>
      <c r="Z32" s="183"/>
      <c r="AA32" s="183"/>
      <c r="AB32" s="183"/>
      <c r="AC32" s="183"/>
      <c r="AD32" s="183"/>
      <c r="AE32" s="183"/>
      <c r="AF32" s="40"/>
      <c r="AG32" s="40"/>
      <c r="AH32" s="40"/>
      <c r="AI32" s="40"/>
      <c r="AJ32" s="40"/>
      <c r="AK32" s="184">
        <f>ROUND(AW87+SUM(BZ91:BZ95),2)</f>
        <v>0</v>
      </c>
      <c r="AL32" s="183"/>
      <c r="AM32" s="183"/>
      <c r="AN32" s="183"/>
      <c r="AO32" s="183"/>
      <c r="AP32" s="40"/>
      <c r="AQ32" s="44"/>
      <c r="BE32" s="172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82">
        <v>0.21</v>
      </c>
      <c r="M33" s="183"/>
      <c r="N33" s="183"/>
      <c r="O33" s="183"/>
      <c r="P33" s="40"/>
      <c r="Q33" s="40"/>
      <c r="R33" s="40"/>
      <c r="S33" s="40"/>
      <c r="T33" s="43" t="s">
        <v>42</v>
      </c>
      <c r="U33" s="40"/>
      <c r="V33" s="40"/>
      <c r="W33" s="184">
        <f>ROUND(BB87+SUM(CF91:CF95),2)</f>
        <v>0</v>
      </c>
      <c r="X33" s="183"/>
      <c r="Y33" s="183"/>
      <c r="Z33" s="183"/>
      <c r="AA33" s="183"/>
      <c r="AB33" s="183"/>
      <c r="AC33" s="183"/>
      <c r="AD33" s="183"/>
      <c r="AE33" s="183"/>
      <c r="AF33" s="40"/>
      <c r="AG33" s="40"/>
      <c r="AH33" s="40"/>
      <c r="AI33" s="40"/>
      <c r="AJ33" s="40"/>
      <c r="AK33" s="184">
        <v>0</v>
      </c>
      <c r="AL33" s="183"/>
      <c r="AM33" s="183"/>
      <c r="AN33" s="183"/>
      <c r="AO33" s="183"/>
      <c r="AP33" s="40"/>
      <c r="AQ33" s="44"/>
      <c r="BE33" s="172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82">
        <v>0.15</v>
      </c>
      <c r="M34" s="183"/>
      <c r="N34" s="183"/>
      <c r="O34" s="183"/>
      <c r="P34" s="40"/>
      <c r="Q34" s="40"/>
      <c r="R34" s="40"/>
      <c r="S34" s="40"/>
      <c r="T34" s="43" t="s">
        <v>42</v>
      </c>
      <c r="U34" s="40"/>
      <c r="V34" s="40"/>
      <c r="W34" s="184">
        <f>ROUND(BC87+SUM(CG91:CG95),2)</f>
        <v>0</v>
      </c>
      <c r="X34" s="183"/>
      <c r="Y34" s="183"/>
      <c r="Z34" s="183"/>
      <c r="AA34" s="183"/>
      <c r="AB34" s="183"/>
      <c r="AC34" s="183"/>
      <c r="AD34" s="183"/>
      <c r="AE34" s="183"/>
      <c r="AF34" s="40"/>
      <c r="AG34" s="40"/>
      <c r="AH34" s="40"/>
      <c r="AI34" s="40"/>
      <c r="AJ34" s="40"/>
      <c r="AK34" s="184">
        <v>0</v>
      </c>
      <c r="AL34" s="183"/>
      <c r="AM34" s="183"/>
      <c r="AN34" s="183"/>
      <c r="AO34" s="183"/>
      <c r="AP34" s="40"/>
      <c r="AQ34" s="44"/>
      <c r="BE34" s="172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82">
        <v>0</v>
      </c>
      <c r="M35" s="183"/>
      <c r="N35" s="183"/>
      <c r="O35" s="183"/>
      <c r="P35" s="40"/>
      <c r="Q35" s="40"/>
      <c r="R35" s="40"/>
      <c r="S35" s="40"/>
      <c r="T35" s="43" t="s">
        <v>42</v>
      </c>
      <c r="U35" s="40"/>
      <c r="V35" s="40"/>
      <c r="W35" s="184">
        <f>ROUND(BD87+SUM(CH91:CH95),2)</f>
        <v>0</v>
      </c>
      <c r="X35" s="183"/>
      <c r="Y35" s="183"/>
      <c r="Z35" s="183"/>
      <c r="AA35" s="183"/>
      <c r="AB35" s="183"/>
      <c r="AC35" s="183"/>
      <c r="AD35" s="183"/>
      <c r="AE35" s="183"/>
      <c r="AF35" s="40"/>
      <c r="AG35" s="40"/>
      <c r="AH35" s="40"/>
      <c r="AI35" s="40"/>
      <c r="AJ35" s="40"/>
      <c r="AK35" s="184">
        <v>0</v>
      </c>
      <c r="AL35" s="183"/>
      <c r="AM35" s="183"/>
      <c r="AN35" s="183"/>
      <c r="AO35" s="183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85" t="s">
        <v>49</v>
      </c>
      <c r="Y37" s="186"/>
      <c r="Z37" s="186"/>
      <c r="AA37" s="186"/>
      <c r="AB37" s="186"/>
      <c r="AC37" s="47"/>
      <c r="AD37" s="47"/>
      <c r="AE37" s="47"/>
      <c r="AF37" s="47"/>
      <c r="AG37" s="47"/>
      <c r="AH37" s="47"/>
      <c r="AI37" s="47"/>
      <c r="AJ37" s="47"/>
      <c r="AK37" s="187">
        <f>SUM(AK29:AK35)</f>
        <v>0</v>
      </c>
      <c r="AL37" s="186"/>
      <c r="AM37" s="186"/>
      <c r="AN37" s="186"/>
      <c r="AO37" s="188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69" t="s">
        <v>56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0232018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9" t="str">
        <f>K6</f>
        <v>VO v ul. Žižkova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24. 8. 2018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91" t="str">
        <f>IF(E17="","",E17)</f>
        <v xml:space="preserve"> </v>
      </c>
      <c r="AN82" s="191"/>
      <c r="AO82" s="191"/>
      <c r="AP82" s="191"/>
      <c r="AQ82" s="36"/>
      <c r="AS82" s="192" t="s">
        <v>57</v>
      </c>
      <c r="AT82" s="19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91" t="str">
        <f>IF(E20="","",E20)</f>
        <v xml:space="preserve"> </v>
      </c>
      <c r="AN83" s="191"/>
      <c r="AO83" s="191"/>
      <c r="AP83" s="191"/>
      <c r="AQ83" s="36"/>
      <c r="AS83" s="194"/>
      <c r="AT83" s="19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4"/>
      <c r="AT84" s="19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6" t="s">
        <v>58</v>
      </c>
      <c r="D85" s="197"/>
      <c r="E85" s="197"/>
      <c r="F85" s="197"/>
      <c r="G85" s="197"/>
      <c r="H85" s="74"/>
      <c r="I85" s="198" t="s">
        <v>59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8" t="s">
        <v>60</v>
      </c>
      <c r="AH85" s="197"/>
      <c r="AI85" s="197"/>
      <c r="AJ85" s="197"/>
      <c r="AK85" s="197"/>
      <c r="AL85" s="197"/>
      <c r="AM85" s="197"/>
      <c r="AN85" s="198" t="s">
        <v>61</v>
      </c>
      <c r="AO85" s="197"/>
      <c r="AP85" s="199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7">
        <f>ROUND(AG88,2)</f>
        <v>0</v>
      </c>
      <c r="AH87" s="207"/>
      <c r="AI87" s="207"/>
      <c r="AJ87" s="207"/>
      <c r="AK87" s="207"/>
      <c r="AL87" s="207"/>
      <c r="AM87" s="207"/>
      <c r="AN87" s="208">
        <f>SUM(AG87,AT87)</f>
        <v>0</v>
      </c>
      <c r="AO87" s="208"/>
      <c r="AP87" s="208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75</v>
      </c>
      <c r="BT87" s="85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37.5" customHeight="1">
      <c r="A88" s="86" t="s">
        <v>80</v>
      </c>
      <c r="B88" s="87"/>
      <c r="C88" s="88"/>
      <c r="D88" s="202" t="s">
        <v>17</v>
      </c>
      <c r="E88" s="202"/>
      <c r="F88" s="202"/>
      <c r="G88" s="202"/>
      <c r="H88" s="202"/>
      <c r="I88" s="89"/>
      <c r="J88" s="202" t="s">
        <v>20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0">
        <f>'0232018 - VO v ul. Žižkova'!M29</f>
        <v>0</v>
      </c>
      <c r="AH88" s="201"/>
      <c r="AI88" s="201"/>
      <c r="AJ88" s="201"/>
      <c r="AK88" s="201"/>
      <c r="AL88" s="201"/>
      <c r="AM88" s="201"/>
      <c r="AN88" s="200">
        <f>SUM(AG88,AT88)</f>
        <v>0</v>
      </c>
      <c r="AO88" s="201"/>
      <c r="AP88" s="201"/>
      <c r="AQ88" s="90"/>
      <c r="AS88" s="91">
        <f>'0232018 - VO v ul. Žižkova'!M27</f>
        <v>0</v>
      </c>
      <c r="AT88" s="92">
        <f>ROUND(SUM(AV88:AW88),2)</f>
        <v>0</v>
      </c>
      <c r="AU88" s="93">
        <f>'0232018 - VO v ul. Žižkova'!W117</f>
        <v>0</v>
      </c>
      <c r="AV88" s="92">
        <f>'0232018 - VO v ul. Žižkova'!M31</f>
        <v>0</v>
      </c>
      <c r="AW88" s="92">
        <f>'0232018 - VO v ul. Žižkova'!M32</f>
        <v>0</v>
      </c>
      <c r="AX88" s="92">
        <f>'0232018 - VO v ul. Žižkova'!M33</f>
        <v>0</v>
      </c>
      <c r="AY88" s="92">
        <f>'0232018 - VO v ul. Žižkova'!M34</f>
        <v>0</v>
      </c>
      <c r="AZ88" s="92">
        <f>'0232018 - VO v ul. Žižkova'!H31</f>
        <v>0</v>
      </c>
      <c r="BA88" s="92">
        <f>'0232018 - VO v ul. Žižkova'!H32</f>
        <v>0</v>
      </c>
      <c r="BB88" s="92">
        <f>'0232018 - VO v ul. Žižkova'!H33</f>
        <v>0</v>
      </c>
      <c r="BC88" s="92">
        <f>'0232018 - VO v ul. Žižkova'!H34</f>
        <v>0</v>
      </c>
      <c r="BD88" s="94">
        <f>'0232018 - VO v ul. Žižkova'!H35</f>
        <v>0</v>
      </c>
      <c r="BT88" s="95" t="s">
        <v>81</v>
      </c>
      <c r="BU88" s="95" t="s">
        <v>82</v>
      </c>
      <c r="BV88" s="95" t="s">
        <v>77</v>
      </c>
      <c r="BW88" s="95" t="s">
        <v>78</v>
      </c>
      <c r="BX88" s="95" t="s">
        <v>79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79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8">
        <f>ROUND(SUM(AG91:AG94),2)</f>
        <v>0</v>
      </c>
      <c r="AH90" s="208"/>
      <c r="AI90" s="208"/>
      <c r="AJ90" s="208"/>
      <c r="AK90" s="208"/>
      <c r="AL90" s="208"/>
      <c r="AM90" s="208"/>
      <c r="AN90" s="208">
        <f>ROUND(SUM(AN91:AN94),2)</f>
        <v>0</v>
      </c>
      <c r="AO90" s="208"/>
      <c r="AP90" s="208"/>
      <c r="AQ90" s="36"/>
      <c r="AS90" s="75" t="s">
        <v>84</v>
      </c>
      <c r="AT90" s="76" t="s">
        <v>85</v>
      </c>
      <c r="AU90" s="76" t="s">
        <v>40</v>
      </c>
      <c r="AV90" s="77" t="s">
        <v>63</v>
      </c>
    </row>
    <row r="91" spans="1:89" s="1" customFormat="1" ht="19.899999999999999" customHeight="1">
      <c r="B91" s="34"/>
      <c r="C91" s="35"/>
      <c r="D91" s="96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3">
        <f>ROUND(AG87*AS91,2)</f>
        <v>0</v>
      </c>
      <c r="AH91" s="204"/>
      <c r="AI91" s="204"/>
      <c r="AJ91" s="204"/>
      <c r="AK91" s="204"/>
      <c r="AL91" s="204"/>
      <c r="AM91" s="204"/>
      <c r="AN91" s="204">
        <f>ROUND(AG91+AV91,2)</f>
        <v>0</v>
      </c>
      <c r="AO91" s="204"/>
      <c r="AP91" s="204"/>
      <c r="AQ91" s="36"/>
      <c r="AS91" s="97">
        <v>0</v>
      </c>
      <c r="AT91" s="98" t="s">
        <v>87</v>
      </c>
      <c r="AU91" s="98" t="s">
        <v>41</v>
      </c>
      <c r="AV91" s="99">
        <f>ROUND(IF(AU91="základní",AG91*L31,IF(AU91="snížená",AG91*L32,0)),2)</f>
        <v>0</v>
      </c>
      <c r="BV91" s="17" t="s">
        <v>88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05" t="s">
        <v>89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35"/>
      <c r="AD92" s="35"/>
      <c r="AE92" s="35"/>
      <c r="AF92" s="35"/>
      <c r="AG92" s="203">
        <f>AG87*AS92</f>
        <v>0</v>
      </c>
      <c r="AH92" s="204"/>
      <c r="AI92" s="204"/>
      <c r="AJ92" s="204"/>
      <c r="AK92" s="204"/>
      <c r="AL92" s="204"/>
      <c r="AM92" s="204"/>
      <c r="AN92" s="204">
        <f>AG92+AV92</f>
        <v>0</v>
      </c>
      <c r="AO92" s="204"/>
      <c r="AP92" s="204"/>
      <c r="AQ92" s="36"/>
      <c r="AS92" s="101">
        <v>0</v>
      </c>
      <c r="AT92" s="102" t="s">
        <v>87</v>
      </c>
      <c r="AU92" s="102" t="s">
        <v>41</v>
      </c>
      <c r="AV92" s="103">
        <f>ROUND(IF(AU92="nulová",0,IF(OR(AU92="základní",AU92="zákl. přenesená"),AG92*L31,AG92*L32)),2)</f>
        <v>0</v>
      </c>
      <c r="BV92" s="17" t="s">
        <v>90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05" t="s">
        <v>89</v>
      </c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35"/>
      <c r="AD93" s="35"/>
      <c r="AE93" s="35"/>
      <c r="AF93" s="35"/>
      <c r="AG93" s="203">
        <f>AG87*AS93</f>
        <v>0</v>
      </c>
      <c r="AH93" s="204"/>
      <c r="AI93" s="204"/>
      <c r="AJ93" s="204"/>
      <c r="AK93" s="204"/>
      <c r="AL93" s="204"/>
      <c r="AM93" s="204"/>
      <c r="AN93" s="204">
        <f>AG93+AV93</f>
        <v>0</v>
      </c>
      <c r="AO93" s="204"/>
      <c r="AP93" s="204"/>
      <c r="AQ93" s="36"/>
      <c r="AS93" s="101">
        <v>0</v>
      </c>
      <c r="AT93" s="102" t="s">
        <v>87</v>
      </c>
      <c r="AU93" s="102" t="s">
        <v>41</v>
      </c>
      <c r="AV93" s="103">
        <f>ROUND(IF(AU93="nulová",0,IF(OR(AU93="základní",AU93="zákl. přenesená"),AG93*L31,AG93*L32)),2)</f>
        <v>0</v>
      </c>
      <c r="BV93" s="17" t="s">
        <v>90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05" t="s">
        <v>89</v>
      </c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35"/>
      <c r="AD94" s="35"/>
      <c r="AE94" s="35"/>
      <c r="AF94" s="35"/>
      <c r="AG94" s="203">
        <f>AG87*AS94</f>
        <v>0</v>
      </c>
      <c r="AH94" s="204"/>
      <c r="AI94" s="204"/>
      <c r="AJ94" s="204"/>
      <c r="AK94" s="204"/>
      <c r="AL94" s="204"/>
      <c r="AM94" s="204"/>
      <c r="AN94" s="204">
        <f>AG94+AV94</f>
        <v>0</v>
      </c>
      <c r="AO94" s="204"/>
      <c r="AP94" s="204"/>
      <c r="AQ94" s="36"/>
      <c r="AS94" s="104">
        <v>0</v>
      </c>
      <c r="AT94" s="105" t="s">
        <v>87</v>
      </c>
      <c r="AU94" s="105" t="s">
        <v>41</v>
      </c>
      <c r="AV94" s="106">
        <f>ROUND(IF(AU94="nulová",0,IF(OR(AU94="základní",AU94="zákl. přenesená"),AG94*L31,AG94*L32)),2)</f>
        <v>0</v>
      </c>
      <c r="BV94" s="17" t="s">
        <v>90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91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09">
        <f>ROUND(AG87+AG90,2)</f>
        <v>0</v>
      </c>
      <c r="AH96" s="209"/>
      <c r="AI96" s="209"/>
      <c r="AJ96" s="209"/>
      <c r="AK96" s="209"/>
      <c r="AL96" s="209"/>
      <c r="AM96" s="209"/>
      <c r="AN96" s="209">
        <f>AN87+AN90</f>
        <v>0</v>
      </c>
      <c r="AO96" s="209"/>
      <c r="AP96" s="20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232018 - VO v ul. Žižkova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92</v>
      </c>
      <c r="G1" s="13"/>
      <c r="H1" s="248" t="s">
        <v>93</v>
      </c>
      <c r="I1" s="248"/>
      <c r="J1" s="248"/>
      <c r="K1" s="248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7" t="s">
        <v>78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97</v>
      </c>
    </row>
    <row r="4" spans="1:66" ht="36.950000000000003" customHeight="1">
      <c r="B4" s="21"/>
      <c r="C4" s="169" t="s">
        <v>98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75" t="s">
        <v>20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3" t="str">
        <f>'Rekapitulace stavby'!AN8</f>
        <v>24. 8. 2018</v>
      </c>
      <c r="P8" s="214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27</v>
      </c>
      <c r="E10" s="35"/>
      <c r="F10" s="35"/>
      <c r="G10" s="35"/>
      <c r="H10" s="35"/>
      <c r="I10" s="35"/>
      <c r="J10" s="35"/>
      <c r="K10" s="35"/>
      <c r="L10" s="35"/>
      <c r="M10" s="29" t="s">
        <v>28</v>
      </c>
      <c r="N10" s="35"/>
      <c r="O10" s="173" t="str">
        <f>IF('Rekapitulace stavby'!AN10="","",'Rekapitulace stavby'!AN10)</f>
        <v/>
      </c>
      <c r="P10" s="173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173" t="str">
        <f>IF('Rekapitulace stavby'!AN11="","",'Rekapitulace stavby'!AN11)</f>
        <v/>
      </c>
      <c r="P11" s="173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28</v>
      </c>
      <c r="N13" s="35"/>
      <c r="O13" s="215" t="str">
        <f>IF('Rekapitulace stavby'!AN13="","",'Rekapitulace stavby'!AN13)</f>
        <v>Vyplň údaj</v>
      </c>
      <c r="P13" s="173"/>
      <c r="Q13" s="35"/>
      <c r="R13" s="36"/>
    </row>
    <row r="14" spans="1:66" s="1" customFormat="1" ht="18" customHeight="1">
      <c r="B14" s="34"/>
      <c r="C14" s="35"/>
      <c r="D14" s="35"/>
      <c r="E14" s="215" t="str">
        <f>IF('Rekapitulace stavby'!E14="","",'Rekapitulace stavby'!E14)</f>
        <v>Vyplň údaj</v>
      </c>
      <c r="F14" s="216"/>
      <c r="G14" s="216"/>
      <c r="H14" s="216"/>
      <c r="I14" s="216"/>
      <c r="J14" s="216"/>
      <c r="K14" s="216"/>
      <c r="L14" s="216"/>
      <c r="M14" s="29" t="s">
        <v>30</v>
      </c>
      <c r="N14" s="35"/>
      <c r="O14" s="215" t="str">
        <f>IF('Rekapitulace stavby'!AN14="","",'Rekapitulace stavby'!AN14)</f>
        <v>Vyplň údaj</v>
      </c>
      <c r="P14" s="173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28</v>
      </c>
      <c r="N16" s="35"/>
      <c r="O16" s="173" t="str">
        <f>IF('Rekapitulace stavby'!AN16="","",'Rekapitulace stavby'!AN16)</f>
        <v/>
      </c>
      <c r="P16" s="173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173" t="str">
        <f>IF('Rekapitulace stavby'!AN17="","",'Rekapitulace stavby'!AN17)</f>
        <v/>
      </c>
      <c r="P17" s="173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28</v>
      </c>
      <c r="N19" s="35"/>
      <c r="O19" s="173" t="str">
        <f>IF('Rekapitulace stavby'!AN19="","",'Rekapitulace stavby'!AN19)</f>
        <v/>
      </c>
      <c r="P19" s="173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173" t="str">
        <f>IF('Rekapitulace stavby'!AN20="","",'Rekapitulace stavby'!AN20)</f>
        <v/>
      </c>
      <c r="P20" s="173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78" t="s">
        <v>5</v>
      </c>
      <c r="F23" s="178"/>
      <c r="G23" s="178"/>
      <c r="H23" s="178"/>
      <c r="I23" s="178"/>
      <c r="J23" s="178"/>
      <c r="K23" s="178"/>
      <c r="L23" s="178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99</v>
      </c>
      <c r="E26" s="35"/>
      <c r="F26" s="35"/>
      <c r="G26" s="35"/>
      <c r="H26" s="35"/>
      <c r="I26" s="35"/>
      <c r="J26" s="35"/>
      <c r="K26" s="35"/>
      <c r="L26" s="35"/>
      <c r="M26" s="179">
        <f>N87</f>
        <v>0</v>
      </c>
      <c r="N26" s="179"/>
      <c r="O26" s="179"/>
      <c r="P26" s="179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179">
        <f>N93</f>
        <v>0</v>
      </c>
      <c r="N27" s="179"/>
      <c r="O27" s="179"/>
      <c r="P27" s="179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39</v>
      </c>
      <c r="E29" s="35"/>
      <c r="F29" s="35"/>
      <c r="G29" s="35"/>
      <c r="H29" s="35"/>
      <c r="I29" s="35"/>
      <c r="J29" s="35"/>
      <c r="K29" s="35"/>
      <c r="L29" s="35"/>
      <c r="M29" s="217">
        <f>ROUND(M26+M27,2)</f>
        <v>0</v>
      </c>
      <c r="N29" s="212"/>
      <c r="O29" s="212"/>
      <c r="P29" s="212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0.21</v>
      </c>
      <c r="G31" s="112" t="s">
        <v>42</v>
      </c>
      <c r="H31" s="218">
        <f>(SUM(BE93:BE100)+SUM(BE117:BE174))</f>
        <v>0</v>
      </c>
      <c r="I31" s="212"/>
      <c r="J31" s="212"/>
      <c r="K31" s="35"/>
      <c r="L31" s="35"/>
      <c r="M31" s="218">
        <f>ROUND((SUM(BE93:BE100)+SUM(BE117:BE174)), 2)*F31</f>
        <v>0</v>
      </c>
      <c r="N31" s="212"/>
      <c r="O31" s="212"/>
      <c r="P31" s="212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0.15</v>
      </c>
      <c r="G32" s="112" t="s">
        <v>42</v>
      </c>
      <c r="H32" s="218">
        <f>(SUM(BF93:BF100)+SUM(BF117:BF174))</f>
        <v>0</v>
      </c>
      <c r="I32" s="212"/>
      <c r="J32" s="212"/>
      <c r="K32" s="35"/>
      <c r="L32" s="35"/>
      <c r="M32" s="218">
        <f>ROUND((SUM(BF93:BF100)+SUM(BF117:BF174)), 2)*F32</f>
        <v>0</v>
      </c>
      <c r="N32" s="212"/>
      <c r="O32" s="212"/>
      <c r="P32" s="212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0.21</v>
      </c>
      <c r="G33" s="112" t="s">
        <v>42</v>
      </c>
      <c r="H33" s="218">
        <f>(SUM(BG93:BG100)+SUM(BG117:BG174))</f>
        <v>0</v>
      </c>
      <c r="I33" s="212"/>
      <c r="J33" s="212"/>
      <c r="K33" s="35"/>
      <c r="L33" s="35"/>
      <c r="M33" s="218">
        <v>0</v>
      </c>
      <c r="N33" s="212"/>
      <c r="O33" s="212"/>
      <c r="P33" s="21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0.15</v>
      </c>
      <c r="G34" s="112" t="s">
        <v>42</v>
      </c>
      <c r="H34" s="218">
        <f>(SUM(BH93:BH100)+SUM(BH117:BH174))</f>
        <v>0</v>
      </c>
      <c r="I34" s="212"/>
      <c r="J34" s="212"/>
      <c r="K34" s="35"/>
      <c r="L34" s="35"/>
      <c r="M34" s="218">
        <v>0</v>
      </c>
      <c r="N34" s="212"/>
      <c r="O34" s="212"/>
      <c r="P34" s="21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2" t="s">
        <v>42</v>
      </c>
      <c r="H35" s="218">
        <f>(SUM(BI93:BI100)+SUM(BI117:BI174))</f>
        <v>0</v>
      </c>
      <c r="I35" s="212"/>
      <c r="J35" s="212"/>
      <c r="K35" s="35"/>
      <c r="L35" s="35"/>
      <c r="M35" s="218">
        <v>0</v>
      </c>
      <c r="N35" s="212"/>
      <c r="O35" s="212"/>
      <c r="P35" s="212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47</v>
      </c>
      <c r="E37" s="74"/>
      <c r="F37" s="74"/>
      <c r="G37" s="114" t="s">
        <v>48</v>
      </c>
      <c r="H37" s="115" t="s">
        <v>49</v>
      </c>
      <c r="I37" s="74"/>
      <c r="J37" s="74"/>
      <c r="K37" s="74"/>
      <c r="L37" s="219">
        <f>SUM(M29:M35)</f>
        <v>0</v>
      </c>
      <c r="M37" s="219"/>
      <c r="N37" s="219"/>
      <c r="O37" s="219"/>
      <c r="P37" s="220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69" t="s">
        <v>100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89" t="str">
        <f>F6</f>
        <v>VO v ul. Žižkova</v>
      </c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25</v>
      </c>
      <c r="L80" s="35"/>
      <c r="M80" s="214" t="str">
        <f>IF(O8="","",O8)</f>
        <v>24. 8. 2018</v>
      </c>
      <c r="N80" s="214"/>
      <c r="O80" s="214"/>
      <c r="P80" s="214"/>
      <c r="Q80" s="35"/>
      <c r="R80" s="36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65" s="1" customFormat="1">
      <c r="B82" s="34"/>
      <c r="C82" s="29" t="s">
        <v>27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33</v>
      </c>
      <c r="L82" s="35"/>
      <c r="M82" s="173" t="str">
        <f>E17</f>
        <v xml:space="preserve"> </v>
      </c>
      <c r="N82" s="173"/>
      <c r="O82" s="173"/>
      <c r="P82" s="173"/>
      <c r="Q82" s="173"/>
      <c r="R82" s="36"/>
    </row>
    <row r="83" spans="2:65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173" t="str">
        <f>E20</f>
        <v xml:space="preserve"> </v>
      </c>
      <c r="N83" s="173"/>
      <c r="O83" s="173"/>
      <c r="P83" s="173"/>
      <c r="Q83" s="173"/>
      <c r="R83" s="36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65" s="1" customFormat="1" ht="29.25" customHeight="1">
      <c r="B85" s="34"/>
      <c r="C85" s="221" t="s">
        <v>101</v>
      </c>
      <c r="D85" s="222"/>
      <c r="E85" s="222"/>
      <c r="F85" s="222"/>
      <c r="G85" s="222"/>
      <c r="H85" s="108"/>
      <c r="I85" s="108"/>
      <c r="J85" s="108"/>
      <c r="K85" s="108"/>
      <c r="L85" s="108"/>
      <c r="M85" s="108"/>
      <c r="N85" s="221" t="s">
        <v>102</v>
      </c>
      <c r="O85" s="222"/>
      <c r="P85" s="222"/>
      <c r="Q85" s="222"/>
      <c r="R85" s="36"/>
    </row>
    <row r="86" spans="2:65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65" s="1" customFormat="1" ht="29.25" customHeight="1">
      <c r="B87" s="34"/>
      <c r="C87" s="116" t="s">
        <v>103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8">
        <f>N117</f>
        <v>0</v>
      </c>
      <c r="O87" s="223"/>
      <c r="P87" s="223"/>
      <c r="Q87" s="223"/>
      <c r="R87" s="36"/>
      <c r="AU87" s="17" t="s">
        <v>104</v>
      </c>
    </row>
    <row r="88" spans="2:65" s="6" customFormat="1" ht="24.95" customHeight="1">
      <c r="B88" s="117"/>
      <c r="C88" s="118"/>
      <c r="D88" s="119" t="s">
        <v>105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4">
        <f>N118</f>
        <v>0</v>
      </c>
      <c r="O88" s="225"/>
      <c r="P88" s="225"/>
      <c r="Q88" s="225"/>
      <c r="R88" s="120"/>
    </row>
    <row r="89" spans="2:65" s="7" customFormat="1" ht="19.899999999999999" customHeight="1">
      <c r="B89" s="121"/>
      <c r="C89" s="122"/>
      <c r="D89" s="96" t="s">
        <v>106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04">
        <f>N119</f>
        <v>0</v>
      </c>
      <c r="O89" s="226"/>
      <c r="P89" s="226"/>
      <c r="Q89" s="226"/>
      <c r="R89" s="123"/>
    </row>
    <row r="90" spans="2:65" s="7" customFormat="1" ht="19.899999999999999" customHeight="1">
      <c r="B90" s="121"/>
      <c r="C90" s="122"/>
      <c r="D90" s="96" t="s">
        <v>107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04">
        <f>N145</f>
        <v>0</v>
      </c>
      <c r="O90" s="226"/>
      <c r="P90" s="226"/>
      <c r="Q90" s="226"/>
      <c r="R90" s="123"/>
    </row>
    <row r="91" spans="2:65" s="7" customFormat="1" ht="19.899999999999999" customHeight="1">
      <c r="B91" s="121"/>
      <c r="C91" s="122"/>
      <c r="D91" s="96" t="s">
        <v>108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04">
        <f>N171</f>
        <v>0</v>
      </c>
      <c r="O91" s="226"/>
      <c r="P91" s="226"/>
      <c r="Q91" s="226"/>
      <c r="R91" s="123"/>
    </row>
    <row r="92" spans="2:65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65" s="1" customFormat="1" ht="29.25" customHeight="1">
      <c r="B93" s="34"/>
      <c r="C93" s="116" t="s">
        <v>109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23">
        <f>ROUND(N94+N95+N96+N97+N98+N99,2)</f>
        <v>0</v>
      </c>
      <c r="O93" s="227"/>
      <c r="P93" s="227"/>
      <c r="Q93" s="227"/>
      <c r="R93" s="36"/>
      <c r="T93" s="124"/>
      <c r="U93" s="125" t="s">
        <v>40</v>
      </c>
    </row>
    <row r="94" spans="2:65" s="1" customFormat="1" ht="18" customHeight="1">
      <c r="B94" s="126"/>
      <c r="C94" s="127"/>
      <c r="D94" s="205" t="s">
        <v>110</v>
      </c>
      <c r="E94" s="228"/>
      <c r="F94" s="228"/>
      <c r="G94" s="228"/>
      <c r="H94" s="228"/>
      <c r="I94" s="127"/>
      <c r="J94" s="127"/>
      <c r="K94" s="127"/>
      <c r="L94" s="127"/>
      <c r="M94" s="127"/>
      <c r="N94" s="203">
        <f>ROUND(N87*T94,2)</f>
        <v>0</v>
      </c>
      <c r="O94" s="229"/>
      <c r="P94" s="229"/>
      <c r="Q94" s="229"/>
      <c r="R94" s="129"/>
      <c r="S94" s="127"/>
      <c r="T94" s="130"/>
      <c r="U94" s="131" t="s">
        <v>41</v>
      </c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3" t="s">
        <v>111</v>
      </c>
      <c r="AZ94" s="132"/>
      <c r="BA94" s="132"/>
      <c r="BB94" s="132"/>
      <c r="BC94" s="132"/>
      <c r="BD94" s="132"/>
      <c r="BE94" s="134">
        <f t="shared" ref="BE94:BE99" si="0">IF(U94="základní",N94,0)</f>
        <v>0</v>
      </c>
      <c r="BF94" s="134">
        <f t="shared" ref="BF94:BF99" si="1">IF(U94="snížená",N94,0)</f>
        <v>0</v>
      </c>
      <c r="BG94" s="134">
        <f t="shared" ref="BG94:BG99" si="2">IF(U94="zákl. přenesená",N94,0)</f>
        <v>0</v>
      </c>
      <c r="BH94" s="134">
        <f t="shared" ref="BH94:BH99" si="3">IF(U94="sníž. přenesená",N94,0)</f>
        <v>0</v>
      </c>
      <c r="BI94" s="134">
        <f t="shared" ref="BI94:BI99" si="4">IF(U94="nulová",N94,0)</f>
        <v>0</v>
      </c>
      <c r="BJ94" s="133" t="s">
        <v>81</v>
      </c>
      <c r="BK94" s="132"/>
      <c r="BL94" s="132"/>
      <c r="BM94" s="132"/>
    </row>
    <row r="95" spans="2:65" s="1" customFormat="1" ht="18" customHeight="1">
      <c r="B95" s="126"/>
      <c r="C95" s="127"/>
      <c r="D95" s="205" t="s">
        <v>112</v>
      </c>
      <c r="E95" s="228"/>
      <c r="F95" s="228"/>
      <c r="G95" s="228"/>
      <c r="H95" s="228"/>
      <c r="I95" s="127"/>
      <c r="J95" s="127"/>
      <c r="K95" s="127"/>
      <c r="L95" s="127"/>
      <c r="M95" s="127"/>
      <c r="N95" s="203">
        <f>ROUND(N87*T95,2)</f>
        <v>0</v>
      </c>
      <c r="O95" s="229"/>
      <c r="P95" s="229"/>
      <c r="Q95" s="229"/>
      <c r="R95" s="129"/>
      <c r="S95" s="127"/>
      <c r="T95" s="130"/>
      <c r="U95" s="131" t="s">
        <v>41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3" t="s">
        <v>111</v>
      </c>
      <c r="AZ95" s="132"/>
      <c r="BA95" s="132"/>
      <c r="BB95" s="132"/>
      <c r="BC95" s="132"/>
      <c r="BD95" s="132"/>
      <c r="BE95" s="134">
        <f t="shared" si="0"/>
        <v>0</v>
      </c>
      <c r="BF95" s="134">
        <f t="shared" si="1"/>
        <v>0</v>
      </c>
      <c r="BG95" s="134">
        <f t="shared" si="2"/>
        <v>0</v>
      </c>
      <c r="BH95" s="134">
        <f t="shared" si="3"/>
        <v>0</v>
      </c>
      <c r="BI95" s="134">
        <f t="shared" si="4"/>
        <v>0</v>
      </c>
      <c r="BJ95" s="133" t="s">
        <v>81</v>
      </c>
      <c r="BK95" s="132"/>
      <c r="BL95" s="132"/>
      <c r="BM95" s="132"/>
    </row>
    <row r="96" spans="2:65" s="1" customFormat="1" ht="18" customHeight="1">
      <c r="B96" s="126"/>
      <c r="C96" s="127"/>
      <c r="D96" s="205" t="s">
        <v>113</v>
      </c>
      <c r="E96" s="228"/>
      <c r="F96" s="228"/>
      <c r="G96" s="228"/>
      <c r="H96" s="228"/>
      <c r="I96" s="127"/>
      <c r="J96" s="127"/>
      <c r="K96" s="127"/>
      <c r="L96" s="127"/>
      <c r="M96" s="127"/>
      <c r="N96" s="203">
        <f>ROUND(N87*T96,2)</f>
        <v>0</v>
      </c>
      <c r="O96" s="229"/>
      <c r="P96" s="229"/>
      <c r="Q96" s="229"/>
      <c r="R96" s="129"/>
      <c r="S96" s="127"/>
      <c r="T96" s="130"/>
      <c r="U96" s="131" t="s">
        <v>41</v>
      </c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3" t="s">
        <v>111</v>
      </c>
      <c r="AZ96" s="132"/>
      <c r="BA96" s="132"/>
      <c r="BB96" s="132"/>
      <c r="BC96" s="132"/>
      <c r="BD96" s="132"/>
      <c r="BE96" s="134">
        <f t="shared" si="0"/>
        <v>0</v>
      </c>
      <c r="BF96" s="134">
        <f t="shared" si="1"/>
        <v>0</v>
      </c>
      <c r="BG96" s="134">
        <f t="shared" si="2"/>
        <v>0</v>
      </c>
      <c r="BH96" s="134">
        <f t="shared" si="3"/>
        <v>0</v>
      </c>
      <c r="BI96" s="134">
        <f t="shared" si="4"/>
        <v>0</v>
      </c>
      <c r="BJ96" s="133" t="s">
        <v>81</v>
      </c>
      <c r="BK96" s="132"/>
      <c r="BL96" s="132"/>
      <c r="BM96" s="132"/>
    </row>
    <row r="97" spans="2:65" s="1" customFormat="1" ht="18" customHeight="1">
      <c r="B97" s="126"/>
      <c r="C97" s="127"/>
      <c r="D97" s="205" t="s">
        <v>114</v>
      </c>
      <c r="E97" s="228"/>
      <c r="F97" s="228"/>
      <c r="G97" s="228"/>
      <c r="H97" s="228"/>
      <c r="I97" s="127"/>
      <c r="J97" s="127"/>
      <c r="K97" s="127"/>
      <c r="L97" s="127"/>
      <c r="M97" s="127"/>
      <c r="N97" s="203">
        <f>ROUND(N87*T97,2)</f>
        <v>0</v>
      </c>
      <c r="O97" s="229"/>
      <c r="P97" s="229"/>
      <c r="Q97" s="229"/>
      <c r="R97" s="129"/>
      <c r="S97" s="127"/>
      <c r="T97" s="130"/>
      <c r="U97" s="131" t="s">
        <v>41</v>
      </c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3" t="s">
        <v>111</v>
      </c>
      <c r="AZ97" s="132"/>
      <c r="BA97" s="132"/>
      <c r="BB97" s="132"/>
      <c r="BC97" s="132"/>
      <c r="BD97" s="132"/>
      <c r="BE97" s="134">
        <f t="shared" si="0"/>
        <v>0</v>
      </c>
      <c r="BF97" s="134">
        <f t="shared" si="1"/>
        <v>0</v>
      </c>
      <c r="BG97" s="134">
        <f t="shared" si="2"/>
        <v>0</v>
      </c>
      <c r="BH97" s="134">
        <f t="shared" si="3"/>
        <v>0</v>
      </c>
      <c r="BI97" s="134">
        <f t="shared" si="4"/>
        <v>0</v>
      </c>
      <c r="BJ97" s="133" t="s">
        <v>81</v>
      </c>
      <c r="BK97" s="132"/>
      <c r="BL97" s="132"/>
      <c r="BM97" s="132"/>
    </row>
    <row r="98" spans="2:65" s="1" customFormat="1" ht="18" customHeight="1">
      <c r="B98" s="126"/>
      <c r="C98" s="127"/>
      <c r="D98" s="205" t="s">
        <v>115</v>
      </c>
      <c r="E98" s="228"/>
      <c r="F98" s="228"/>
      <c r="G98" s="228"/>
      <c r="H98" s="228"/>
      <c r="I98" s="127"/>
      <c r="J98" s="127"/>
      <c r="K98" s="127"/>
      <c r="L98" s="127"/>
      <c r="M98" s="127"/>
      <c r="N98" s="203">
        <f>ROUND(N87*T98,2)</f>
        <v>0</v>
      </c>
      <c r="O98" s="229"/>
      <c r="P98" s="229"/>
      <c r="Q98" s="229"/>
      <c r="R98" s="129"/>
      <c r="S98" s="127"/>
      <c r="T98" s="130"/>
      <c r="U98" s="131" t="s">
        <v>41</v>
      </c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3" t="s">
        <v>111</v>
      </c>
      <c r="AZ98" s="132"/>
      <c r="BA98" s="132"/>
      <c r="BB98" s="132"/>
      <c r="BC98" s="132"/>
      <c r="BD98" s="132"/>
      <c r="BE98" s="134">
        <f t="shared" si="0"/>
        <v>0</v>
      </c>
      <c r="BF98" s="134">
        <f t="shared" si="1"/>
        <v>0</v>
      </c>
      <c r="BG98" s="134">
        <f t="shared" si="2"/>
        <v>0</v>
      </c>
      <c r="BH98" s="134">
        <f t="shared" si="3"/>
        <v>0</v>
      </c>
      <c r="BI98" s="134">
        <f t="shared" si="4"/>
        <v>0</v>
      </c>
      <c r="BJ98" s="133" t="s">
        <v>81</v>
      </c>
      <c r="BK98" s="132"/>
      <c r="BL98" s="132"/>
      <c r="BM98" s="132"/>
    </row>
    <row r="99" spans="2:65" s="1" customFormat="1" ht="18" customHeight="1">
      <c r="B99" s="126"/>
      <c r="C99" s="127"/>
      <c r="D99" s="128" t="s">
        <v>116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03">
        <f>ROUND(N87*T99,2)</f>
        <v>0</v>
      </c>
      <c r="O99" s="229"/>
      <c r="P99" s="229"/>
      <c r="Q99" s="229"/>
      <c r="R99" s="129"/>
      <c r="S99" s="127"/>
      <c r="T99" s="135"/>
      <c r="U99" s="136" t="s">
        <v>41</v>
      </c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3" t="s">
        <v>117</v>
      </c>
      <c r="AZ99" s="132"/>
      <c r="BA99" s="132"/>
      <c r="BB99" s="132"/>
      <c r="BC99" s="132"/>
      <c r="BD99" s="132"/>
      <c r="BE99" s="134">
        <f t="shared" si="0"/>
        <v>0</v>
      </c>
      <c r="BF99" s="134">
        <f t="shared" si="1"/>
        <v>0</v>
      </c>
      <c r="BG99" s="134">
        <f t="shared" si="2"/>
        <v>0</v>
      </c>
      <c r="BH99" s="134">
        <f t="shared" si="3"/>
        <v>0</v>
      </c>
      <c r="BI99" s="134">
        <f t="shared" si="4"/>
        <v>0</v>
      </c>
      <c r="BJ99" s="133" t="s">
        <v>81</v>
      </c>
      <c r="BK99" s="132"/>
      <c r="BL99" s="132"/>
      <c r="BM99" s="132"/>
    </row>
    <row r="100" spans="2:65" s="1" customFormat="1" ht="13.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>
      <c r="B101" s="34"/>
      <c r="C101" s="107" t="s">
        <v>91</v>
      </c>
      <c r="D101" s="108"/>
      <c r="E101" s="108"/>
      <c r="F101" s="108"/>
      <c r="G101" s="108"/>
      <c r="H101" s="108"/>
      <c r="I101" s="108"/>
      <c r="J101" s="108"/>
      <c r="K101" s="108"/>
      <c r="L101" s="209">
        <f>ROUND(SUM(N87+N93),2)</f>
        <v>0</v>
      </c>
      <c r="M101" s="209"/>
      <c r="N101" s="209"/>
      <c r="O101" s="209"/>
      <c r="P101" s="209"/>
      <c r="Q101" s="209"/>
      <c r="R101" s="36"/>
    </row>
    <row r="102" spans="2:65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>
      <c r="B107" s="34"/>
      <c r="C107" s="169" t="s">
        <v>118</v>
      </c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36"/>
    </row>
    <row r="108" spans="2:65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6.950000000000003" customHeight="1">
      <c r="B109" s="34"/>
      <c r="C109" s="68" t="s">
        <v>19</v>
      </c>
      <c r="D109" s="35"/>
      <c r="E109" s="35"/>
      <c r="F109" s="189" t="str">
        <f>F6</f>
        <v>VO v ul. Žižkova</v>
      </c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35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18" customHeight="1">
      <c r="B111" s="34"/>
      <c r="C111" s="29" t="s">
        <v>23</v>
      </c>
      <c r="D111" s="35"/>
      <c r="E111" s="35"/>
      <c r="F111" s="27" t="str">
        <f>F8</f>
        <v>Lovosice</v>
      </c>
      <c r="G111" s="35"/>
      <c r="H111" s="35"/>
      <c r="I111" s="35"/>
      <c r="J111" s="35"/>
      <c r="K111" s="29" t="s">
        <v>25</v>
      </c>
      <c r="L111" s="35"/>
      <c r="M111" s="214" t="str">
        <f>IF(O8="","",O8)</f>
        <v>24. 8. 2018</v>
      </c>
      <c r="N111" s="214"/>
      <c r="O111" s="214"/>
      <c r="P111" s="214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>
      <c r="B113" s="34"/>
      <c r="C113" s="29" t="s">
        <v>27</v>
      </c>
      <c r="D113" s="35"/>
      <c r="E113" s="35"/>
      <c r="F113" s="27" t="str">
        <f>E11</f>
        <v xml:space="preserve"> </v>
      </c>
      <c r="G113" s="35"/>
      <c r="H113" s="35"/>
      <c r="I113" s="35"/>
      <c r="J113" s="35"/>
      <c r="K113" s="29" t="s">
        <v>33</v>
      </c>
      <c r="L113" s="35"/>
      <c r="M113" s="173" t="str">
        <f>E17</f>
        <v xml:space="preserve"> </v>
      </c>
      <c r="N113" s="173"/>
      <c r="O113" s="173"/>
      <c r="P113" s="173"/>
      <c r="Q113" s="173"/>
      <c r="R113" s="36"/>
    </row>
    <row r="114" spans="2:65" s="1" customFormat="1" ht="14.45" customHeight="1">
      <c r="B114" s="34"/>
      <c r="C114" s="29" t="s">
        <v>31</v>
      </c>
      <c r="D114" s="35"/>
      <c r="E114" s="35"/>
      <c r="F114" s="27" t="str">
        <f>IF(E14="","",E14)</f>
        <v>Vyplň údaj</v>
      </c>
      <c r="G114" s="35"/>
      <c r="H114" s="35"/>
      <c r="I114" s="35"/>
      <c r="J114" s="35"/>
      <c r="K114" s="29" t="s">
        <v>35</v>
      </c>
      <c r="L114" s="35"/>
      <c r="M114" s="173" t="str">
        <f>E20</f>
        <v xml:space="preserve"> </v>
      </c>
      <c r="N114" s="173"/>
      <c r="O114" s="173"/>
      <c r="P114" s="173"/>
      <c r="Q114" s="173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37"/>
      <c r="C116" s="138" t="s">
        <v>119</v>
      </c>
      <c r="D116" s="139" t="s">
        <v>120</v>
      </c>
      <c r="E116" s="139" t="s">
        <v>58</v>
      </c>
      <c r="F116" s="230" t="s">
        <v>121</v>
      </c>
      <c r="G116" s="230"/>
      <c r="H116" s="230"/>
      <c r="I116" s="230"/>
      <c r="J116" s="139" t="s">
        <v>122</v>
      </c>
      <c r="K116" s="139" t="s">
        <v>123</v>
      </c>
      <c r="L116" s="231" t="s">
        <v>124</v>
      </c>
      <c r="M116" s="231"/>
      <c r="N116" s="230" t="s">
        <v>102</v>
      </c>
      <c r="O116" s="230"/>
      <c r="P116" s="230"/>
      <c r="Q116" s="232"/>
      <c r="R116" s="140"/>
      <c r="T116" s="75" t="s">
        <v>125</v>
      </c>
      <c r="U116" s="76" t="s">
        <v>40</v>
      </c>
      <c r="V116" s="76" t="s">
        <v>126</v>
      </c>
      <c r="W116" s="76" t="s">
        <v>127</v>
      </c>
      <c r="X116" s="76" t="s">
        <v>128</v>
      </c>
      <c r="Y116" s="76" t="s">
        <v>129</v>
      </c>
      <c r="Z116" s="76" t="s">
        <v>130</v>
      </c>
      <c r="AA116" s="77" t="s">
        <v>131</v>
      </c>
    </row>
    <row r="117" spans="2:65" s="1" customFormat="1" ht="29.25" customHeight="1">
      <c r="B117" s="34"/>
      <c r="C117" s="79" t="s">
        <v>99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39">
        <f>BK117</f>
        <v>0</v>
      </c>
      <c r="O117" s="240"/>
      <c r="P117" s="240"/>
      <c r="Q117" s="240"/>
      <c r="R117" s="36"/>
      <c r="T117" s="78"/>
      <c r="U117" s="50"/>
      <c r="V117" s="50"/>
      <c r="W117" s="141">
        <f>W118+W175</f>
        <v>0</v>
      </c>
      <c r="X117" s="50"/>
      <c r="Y117" s="141">
        <f>Y118+Y175</f>
        <v>51.230132800000007</v>
      </c>
      <c r="Z117" s="50"/>
      <c r="AA117" s="142">
        <f>AA118+AA175</f>
        <v>0</v>
      </c>
      <c r="AT117" s="17" t="s">
        <v>75</v>
      </c>
      <c r="AU117" s="17" t="s">
        <v>104</v>
      </c>
      <c r="BK117" s="143">
        <f>BK118+BK175</f>
        <v>0</v>
      </c>
    </row>
    <row r="118" spans="2:65" s="9" customFormat="1" ht="37.35" customHeight="1">
      <c r="B118" s="144"/>
      <c r="C118" s="145"/>
      <c r="D118" s="146" t="s">
        <v>105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241">
        <f>BK118</f>
        <v>0</v>
      </c>
      <c r="O118" s="224"/>
      <c r="P118" s="224"/>
      <c r="Q118" s="224"/>
      <c r="R118" s="147"/>
      <c r="T118" s="148"/>
      <c r="U118" s="145"/>
      <c r="V118" s="145"/>
      <c r="W118" s="149">
        <f>W119+W145+W171</f>
        <v>0</v>
      </c>
      <c r="X118" s="145"/>
      <c r="Y118" s="149">
        <f>Y119+Y145+Y171</f>
        <v>51.230132800000007</v>
      </c>
      <c r="Z118" s="145"/>
      <c r="AA118" s="150">
        <f>AA119+AA145+AA171</f>
        <v>0</v>
      </c>
      <c r="AR118" s="151" t="s">
        <v>132</v>
      </c>
      <c r="AT118" s="152" t="s">
        <v>75</v>
      </c>
      <c r="AU118" s="152" t="s">
        <v>76</v>
      </c>
      <c r="AY118" s="151" t="s">
        <v>133</v>
      </c>
      <c r="BK118" s="153">
        <f>BK119+BK145+BK171</f>
        <v>0</v>
      </c>
    </row>
    <row r="119" spans="2:65" s="9" customFormat="1" ht="19.899999999999999" customHeight="1">
      <c r="B119" s="144"/>
      <c r="C119" s="145"/>
      <c r="D119" s="154" t="s">
        <v>106</v>
      </c>
      <c r="E119" s="154"/>
      <c r="F119" s="154"/>
      <c r="G119" s="154"/>
      <c r="H119" s="154"/>
      <c r="I119" s="154"/>
      <c r="J119" s="154"/>
      <c r="K119" s="154"/>
      <c r="L119" s="154"/>
      <c r="M119" s="154"/>
      <c r="N119" s="242">
        <f>BK119</f>
        <v>0</v>
      </c>
      <c r="O119" s="243"/>
      <c r="P119" s="243"/>
      <c r="Q119" s="243"/>
      <c r="R119" s="147"/>
      <c r="T119" s="148"/>
      <c r="U119" s="145"/>
      <c r="V119" s="145"/>
      <c r="W119" s="149">
        <f>SUM(W120:W144)</f>
        <v>0</v>
      </c>
      <c r="X119" s="145"/>
      <c r="Y119" s="149">
        <f>SUM(Y120:Y144)</f>
        <v>0.89305280000000009</v>
      </c>
      <c r="Z119" s="145"/>
      <c r="AA119" s="150">
        <f>SUM(AA120:AA144)</f>
        <v>0</v>
      </c>
      <c r="AR119" s="151" t="s">
        <v>132</v>
      </c>
      <c r="AT119" s="152" t="s">
        <v>75</v>
      </c>
      <c r="AU119" s="152" t="s">
        <v>81</v>
      </c>
      <c r="AY119" s="151" t="s">
        <v>133</v>
      </c>
      <c r="BK119" s="153">
        <f>SUM(BK120:BK144)</f>
        <v>0</v>
      </c>
    </row>
    <row r="120" spans="2:65" s="1" customFormat="1" ht="31.5" customHeight="1">
      <c r="B120" s="126"/>
      <c r="C120" s="155" t="s">
        <v>81</v>
      </c>
      <c r="D120" s="155" t="s">
        <v>134</v>
      </c>
      <c r="E120" s="156" t="s">
        <v>135</v>
      </c>
      <c r="F120" s="233" t="s">
        <v>136</v>
      </c>
      <c r="G120" s="233"/>
      <c r="H120" s="233"/>
      <c r="I120" s="233"/>
      <c r="J120" s="157" t="s">
        <v>137</v>
      </c>
      <c r="K120" s="158">
        <v>200</v>
      </c>
      <c r="L120" s="234">
        <v>0</v>
      </c>
      <c r="M120" s="234"/>
      <c r="N120" s="235">
        <f t="shared" ref="N120:N144" si="5">ROUND(L120*K120,2)</f>
        <v>0</v>
      </c>
      <c r="O120" s="235"/>
      <c r="P120" s="235"/>
      <c r="Q120" s="235"/>
      <c r="R120" s="129"/>
      <c r="T120" s="159" t="s">
        <v>5</v>
      </c>
      <c r="U120" s="43" t="s">
        <v>41</v>
      </c>
      <c r="V120" s="35"/>
      <c r="W120" s="160">
        <f t="shared" ref="W120:W144" si="6">V120*K120</f>
        <v>0</v>
      </c>
      <c r="X120" s="160">
        <v>0</v>
      </c>
      <c r="Y120" s="160">
        <f t="shared" ref="Y120:Y144" si="7">X120*K120</f>
        <v>0</v>
      </c>
      <c r="Z120" s="160">
        <v>0</v>
      </c>
      <c r="AA120" s="161">
        <f t="shared" ref="AA120:AA144" si="8">Z120*K120</f>
        <v>0</v>
      </c>
      <c r="AR120" s="17" t="s">
        <v>138</v>
      </c>
      <c r="AT120" s="17" t="s">
        <v>134</v>
      </c>
      <c r="AU120" s="17" t="s">
        <v>97</v>
      </c>
      <c r="AY120" s="17" t="s">
        <v>133</v>
      </c>
      <c r="BE120" s="100">
        <f t="shared" ref="BE120:BE144" si="9">IF(U120="základní",N120,0)</f>
        <v>0</v>
      </c>
      <c r="BF120" s="100">
        <f t="shared" ref="BF120:BF144" si="10">IF(U120="snížená",N120,0)</f>
        <v>0</v>
      </c>
      <c r="BG120" s="100">
        <f t="shared" ref="BG120:BG144" si="11">IF(U120="zákl. přenesená",N120,0)</f>
        <v>0</v>
      </c>
      <c r="BH120" s="100">
        <f t="shared" ref="BH120:BH144" si="12">IF(U120="sníž. přenesená",N120,0)</f>
        <v>0</v>
      </c>
      <c r="BI120" s="100">
        <f t="shared" ref="BI120:BI144" si="13">IF(U120="nulová",N120,0)</f>
        <v>0</v>
      </c>
      <c r="BJ120" s="17" t="s">
        <v>81</v>
      </c>
      <c r="BK120" s="100">
        <f t="shared" ref="BK120:BK144" si="14">ROUND(L120*K120,2)</f>
        <v>0</v>
      </c>
      <c r="BL120" s="17" t="s">
        <v>138</v>
      </c>
      <c r="BM120" s="17" t="s">
        <v>139</v>
      </c>
    </row>
    <row r="121" spans="2:65" s="1" customFormat="1" ht="31.5" customHeight="1">
      <c r="B121" s="126"/>
      <c r="C121" s="162" t="s">
        <v>97</v>
      </c>
      <c r="D121" s="162" t="s">
        <v>140</v>
      </c>
      <c r="E121" s="163" t="s">
        <v>141</v>
      </c>
      <c r="F121" s="236" t="s">
        <v>142</v>
      </c>
      <c r="G121" s="236"/>
      <c r="H121" s="236"/>
      <c r="I121" s="236"/>
      <c r="J121" s="164" t="s">
        <v>137</v>
      </c>
      <c r="K121" s="165">
        <v>204</v>
      </c>
      <c r="L121" s="237">
        <v>0</v>
      </c>
      <c r="M121" s="237"/>
      <c r="N121" s="238">
        <f t="shared" si="5"/>
        <v>0</v>
      </c>
      <c r="O121" s="235"/>
      <c r="P121" s="235"/>
      <c r="Q121" s="235"/>
      <c r="R121" s="129"/>
      <c r="T121" s="159" t="s">
        <v>5</v>
      </c>
      <c r="U121" s="43" t="s">
        <v>41</v>
      </c>
      <c r="V121" s="35"/>
      <c r="W121" s="160">
        <f t="shared" si="6"/>
        <v>0</v>
      </c>
      <c r="X121" s="160">
        <v>1.9000000000000001E-4</v>
      </c>
      <c r="Y121" s="160">
        <f t="shared" si="7"/>
        <v>3.8760000000000003E-2</v>
      </c>
      <c r="Z121" s="160">
        <v>0</v>
      </c>
      <c r="AA121" s="161">
        <f t="shared" si="8"/>
        <v>0</v>
      </c>
      <c r="AR121" s="17" t="s">
        <v>143</v>
      </c>
      <c r="AT121" s="17" t="s">
        <v>140</v>
      </c>
      <c r="AU121" s="17" t="s">
        <v>97</v>
      </c>
      <c r="AY121" s="17" t="s">
        <v>133</v>
      </c>
      <c r="BE121" s="100">
        <f t="shared" si="9"/>
        <v>0</v>
      </c>
      <c r="BF121" s="100">
        <f t="shared" si="10"/>
        <v>0</v>
      </c>
      <c r="BG121" s="100">
        <f t="shared" si="11"/>
        <v>0</v>
      </c>
      <c r="BH121" s="100">
        <f t="shared" si="12"/>
        <v>0</v>
      </c>
      <c r="BI121" s="100">
        <f t="shared" si="13"/>
        <v>0</v>
      </c>
      <c r="BJ121" s="17" t="s">
        <v>81</v>
      </c>
      <c r="BK121" s="100">
        <f t="shared" si="14"/>
        <v>0</v>
      </c>
      <c r="BL121" s="17" t="s">
        <v>143</v>
      </c>
      <c r="BM121" s="17" t="s">
        <v>144</v>
      </c>
    </row>
    <row r="122" spans="2:65" s="1" customFormat="1" ht="44.25" customHeight="1">
      <c r="B122" s="126"/>
      <c r="C122" s="155" t="s">
        <v>132</v>
      </c>
      <c r="D122" s="155" t="s">
        <v>134</v>
      </c>
      <c r="E122" s="156" t="s">
        <v>145</v>
      </c>
      <c r="F122" s="233" t="s">
        <v>146</v>
      </c>
      <c r="G122" s="233"/>
      <c r="H122" s="233"/>
      <c r="I122" s="233"/>
      <c r="J122" s="157" t="s">
        <v>147</v>
      </c>
      <c r="K122" s="158">
        <v>8</v>
      </c>
      <c r="L122" s="234">
        <v>0</v>
      </c>
      <c r="M122" s="234"/>
      <c r="N122" s="235">
        <f t="shared" si="5"/>
        <v>0</v>
      </c>
      <c r="O122" s="235"/>
      <c r="P122" s="235"/>
      <c r="Q122" s="235"/>
      <c r="R122" s="129"/>
      <c r="T122" s="159" t="s">
        <v>5</v>
      </c>
      <c r="U122" s="43" t="s">
        <v>41</v>
      </c>
      <c r="V122" s="35"/>
      <c r="W122" s="160">
        <f t="shared" si="6"/>
        <v>0</v>
      </c>
      <c r="X122" s="160">
        <v>0</v>
      </c>
      <c r="Y122" s="160">
        <f t="shared" si="7"/>
        <v>0</v>
      </c>
      <c r="Z122" s="160">
        <v>0</v>
      </c>
      <c r="AA122" s="161">
        <f t="shared" si="8"/>
        <v>0</v>
      </c>
      <c r="AR122" s="17" t="s">
        <v>138</v>
      </c>
      <c r="AT122" s="17" t="s">
        <v>134</v>
      </c>
      <c r="AU122" s="17" t="s">
        <v>97</v>
      </c>
      <c r="AY122" s="17" t="s">
        <v>133</v>
      </c>
      <c r="BE122" s="100">
        <f t="shared" si="9"/>
        <v>0</v>
      </c>
      <c r="BF122" s="100">
        <f t="shared" si="10"/>
        <v>0</v>
      </c>
      <c r="BG122" s="100">
        <f t="shared" si="11"/>
        <v>0</v>
      </c>
      <c r="BH122" s="100">
        <f t="shared" si="12"/>
        <v>0</v>
      </c>
      <c r="BI122" s="100">
        <f t="shared" si="13"/>
        <v>0</v>
      </c>
      <c r="BJ122" s="17" t="s">
        <v>81</v>
      </c>
      <c r="BK122" s="100">
        <f t="shared" si="14"/>
        <v>0</v>
      </c>
      <c r="BL122" s="17" t="s">
        <v>138</v>
      </c>
      <c r="BM122" s="17" t="s">
        <v>148</v>
      </c>
    </row>
    <row r="123" spans="2:65" s="1" customFormat="1" ht="22.5" customHeight="1">
      <c r="B123" s="126"/>
      <c r="C123" s="162" t="s">
        <v>149</v>
      </c>
      <c r="D123" s="162" t="s">
        <v>140</v>
      </c>
      <c r="E123" s="163" t="s">
        <v>150</v>
      </c>
      <c r="F123" s="236" t="s">
        <v>151</v>
      </c>
      <c r="G123" s="236"/>
      <c r="H123" s="236"/>
      <c r="I123" s="236"/>
      <c r="J123" s="164" t="s">
        <v>147</v>
      </c>
      <c r="K123" s="165">
        <v>8</v>
      </c>
      <c r="L123" s="237">
        <v>0</v>
      </c>
      <c r="M123" s="237"/>
      <c r="N123" s="238">
        <f t="shared" si="5"/>
        <v>0</v>
      </c>
      <c r="O123" s="235"/>
      <c r="P123" s="235"/>
      <c r="Q123" s="235"/>
      <c r="R123" s="129"/>
      <c r="T123" s="159" t="s">
        <v>5</v>
      </c>
      <c r="U123" s="43" t="s">
        <v>41</v>
      </c>
      <c r="V123" s="35"/>
      <c r="W123" s="160">
        <f t="shared" si="6"/>
        <v>0</v>
      </c>
      <c r="X123" s="160">
        <v>9.0000000000000006E-5</v>
      </c>
      <c r="Y123" s="160">
        <f t="shared" si="7"/>
        <v>7.2000000000000005E-4</v>
      </c>
      <c r="Z123" s="160">
        <v>0</v>
      </c>
      <c r="AA123" s="161">
        <f t="shared" si="8"/>
        <v>0</v>
      </c>
      <c r="AR123" s="17" t="s">
        <v>143</v>
      </c>
      <c r="AT123" s="17" t="s">
        <v>140</v>
      </c>
      <c r="AU123" s="17" t="s">
        <v>97</v>
      </c>
      <c r="AY123" s="17" t="s">
        <v>133</v>
      </c>
      <c r="BE123" s="100">
        <f t="shared" si="9"/>
        <v>0</v>
      </c>
      <c r="BF123" s="100">
        <f t="shared" si="10"/>
        <v>0</v>
      </c>
      <c r="BG123" s="100">
        <f t="shared" si="11"/>
        <v>0</v>
      </c>
      <c r="BH123" s="100">
        <f t="shared" si="12"/>
        <v>0</v>
      </c>
      <c r="BI123" s="100">
        <f t="shared" si="13"/>
        <v>0</v>
      </c>
      <c r="BJ123" s="17" t="s">
        <v>81</v>
      </c>
      <c r="BK123" s="100">
        <f t="shared" si="14"/>
        <v>0</v>
      </c>
      <c r="BL123" s="17" t="s">
        <v>143</v>
      </c>
      <c r="BM123" s="17" t="s">
        <v>152</v>
      </c>
    </row>
    <row r="124" spans="2:65" s="1" customFormat="1" ht="22.5" customHeight="1">
      <c r="B124" s="126"/>
      <c r="C124" s="162" t="s">
        <v>153</v>
      </c>
      <c r="D124" s="162" t="s">
        <v>140</v>
      </c>
      <c r="E124" s="163" t="s">
        <v>154</v>
      </c>
      <c r="F124" s="236" t="s">
        <v>155</v>
      </c>
      <c r="G124" s="236"/>
      <c r="H124" s="236"/>
      <c r="I124" s="236"/>
      <c r="J124" s="164" t="s">
        <v>147</v>
      </c>
      <c r="K124" s="165">
        <v>24</v>
      </c>
      <c r="L124" s="237">
        <v>0</v>
      </c>
      <c r="M124" s="237"/>
      <c r="N124" s="238">
        <f t="shared" si="5"/>
        <v>0</v>
      </c>
      <c r="O124" s="235"/>
      <c r="P124" s="235"/>
      <c r="Q124" s="235"/>
      <c r="R124" s="129"/>
      <c r="T124" s="159" t="s">
        <v>5</v>
      </c>
      <c r="U124" s="43" t="s">
        <v>41</v>
      </c>
      <c r="V124" s="35"/>
      <c r="W124" s="160">
        <f t="shared" si="6"/>
        <v>0</v>
      </c>
      <c r="X124" s="160">
        <v>3.9999999999999998E-6</v>
      </c>
      <c r="Y124" s="160">
        <f t="shared" si="7"/>
        <v>9.6000000000000002E-5</v>
      </c>
      <c r="Z124" s="160">
        <v>0</v>
      </c>
      <c r="AA124" s="161">
        <f t="shared" si="8"/>
        <v>0</v>
      </c>
      <c r="AR124" s="17" t="s">
        <v>143</v>
      </c>
      <c r="AT124" s="17" t="s">
        <v>140</v>
      </c>
      <c r="AU124" s="17" t="s">
        <v>97</v>
      </c>
      <c r="AY124" s="17" t="s">
        <v>133</v>
      </c>
      <c r="BE124" s="100">
        <f t="shared" si="9"/>
        <v>0</v>
      </c>
      <c r="BF124" s="100">
        <f t="shared" si="10"/>
        <v>0</v>
      </c>
      <c r="BG124" s="100">
        <f t="shared" si="11"/>
        <v>0</v>
      </c>
      <c r="BH124" s="100">
        <f t="shared" si="12"/>
        <v>0</v>
      </c>
      <c r="BI124" s="100">
        <f t="shared" si="13"/>
        <v>0</v>
      </c>
      <c r="BJ124" s="17" t="s">
        <v>81</v>
      </c>
      <c r="BK124" s="100">
        <f t="shared" si="14"/>
        <v>0</v>
      </c>
      <c r="BL124" s="17" t="s">
        <v>143</v>
      </c>
      <c r="BM124" s="17" t="s">
        <v>156</v>
      </c>
    </row>
    <row r="125" spans="2:65" s="1" customFormat="1" ht="44.25" customHeight="1">
      <c r="B125" s="126"/>
      <c r="C125" s="155" t="s">
        <v>157</v>
      </c>
      <c r="D125" s="155" t="s">
        <v>134</v>
      </c>
      <c r="E125" s="156" t="s">
        <v>158</v>
      </c>
      <c r="F125" s="233" t="s">
        <v>159</v>
      </c>
      <c r="G125" s="233"/>
      <c r="H125" s="233"/>
      <c r="I125" s="233"/>
      <c r="J125" s="157" t="s">
        <v>147</v>
      </c>
      <c r="K125" s="158">
        <v>8</v>
      </c>
      <c r="L125" s="234">
        <v>0</v>
      </c>
      <c r="M125" s="234"/>
      <c r="N125" s="235">
        <f t="shared" si="5"/>
        <v>0</v>
      </c>
      <c r="O125" s="235"/>
      <c r="P125" s="235"/>
      <c r="Q125" s="235"/>
      <c r="R125" s="129"/>
      <c r="T125" s="159" t="s">
        <v>5</v>
      </c>
      <c r="U125" s="43" t="s">
        <v>41</v>
      </c>
      <c r="V125" s="35"/>
      <c r="W125" s="160">
        <f t="shared" si="6"/>
        <v>0</v>
      </c>
      <c r="X125" s="160">
        <v>0</v>
      </c>
      <c r="Y125" s="160">
        <f t="shared" si="7"/>
        <v>0</v>
      </c>
      <c r="Z125" s="160">
        <v>0</v>
      </c>
      <c r="AA125" s="161">
        <f t="shared" si="8"/>
        <v>0</v>
      </c>
      <c r="AR125" s="17" t="s">
        <v>138</v>
      </c>
      <c r="AT125" s="17" t="s">
        <v>134</v>
      </c>
      <c r="AU125" s="17" t="s">
        <v>97</v>
      </c>
      <c r="AY125" s="17" t="s">
        <v>133</v>
      </c>
      <c r="BE125" s="100">
        <f t="shared" si="9"/>
        <v>0</v>
      </c>
      <c r="BF125" s="100">
        <f t="shared" si="10"/>
        <v>0</v>
      </c>
      <c r="BG125" s="100">
        <f t="shared" si="11"/>
        <v>0</v>
      </c>
      <c r="BH125" s="100">
        <f t="shared" si="12"/>
        <v>0</v>
      </c>
      <c r="BI125" s="100">
        <f t="shared" si="13"/>
        <v>0</v>
      </c>
      <c r="BJ125" s="17" t="s">
        <v>81</v>
      </c>
      <c r="BK125" s="100">
        <f t="shared" si="14"/>
        <v>0</v>
      </c>
      <c r="BL125" s="17" t="s">
        <v>138</v>
      </c>
      <c r="BM125" s="17" t="s">
        <v>160</v>
      </c>
    </row>
    <row r="126" spans="2:65" s="1" customFormat="1" ht="22.5" customHeight="1">
      <c r="B126" s="126"/>
      <c r="C126" s="162" t="s">
        <v>161</v>
      </c>
      <c r="D126" s="162" t="s">
        <v>140</v>
      </c>
      <c r="E126" s="163" t="s">
        <v>162</v>
      </c>
      <c r="F126" s="236" t="s">
        <v>163</v>
      </c>
      <c r="G126" s="236"/>
      <c r="H126" s="236"/>
      <c r="I126" s="236"/>
      <c r="J126" s="164" t="s">
        <v>147</v>
      </c>
      <c r="K126" s="165">
        <v>8</v>
      </c>
      <c r="L126" s="237">
        <v>0</v>
      </c>
      <c r="M126" s="237"/>
      <c r="N126" s="238">
        <f t="shared" si="5"/>
        <v>0</v>
      </c>
      <c r="O126" s="235"/>
      <c r="P126" s="235"/>
      <c r="Q126" s="235"/>
      <c r="R126" s="129"/>
      <c r="T126" s="159" t="s">
        <v>5</v>
      </c>
      <c r="U126" s="43" t="s">
        <v>41</v>
      </c>
      <c r="V126" s="35"/>
      <c r="W126" s="160">
        <f t="shared" si="6"/>
        <v>0</v>
      </c>
      <c r="X126" s="160">
        <v>1.2999999999999999E-4</v>
      </c>
      <c r="Y126" s="160">
        <f t="shared" si="7"/>
        <v>1.0399999999999999E-3</v>
      </c>
      <c r="Z126" s="160">
        <v>0</v>
      </c>
      <c r="AA126" s="161">
        <f t="shared" si="8"/>
        <v>0</v>
      </c>
      <c r="AR126" s="17" t="s">
        <v>143</v>
      </c>
      <c r="AT126" s="17" t="s">
        <v>140</v>
      </c>
      <c r="AU126" s="17" t="s">
        <v>97</v>
      </c>
      <c r="AY126" s="17" t="s">
        <v>133</v>
      </c>
      <c r="BE126" s="100">
        <f t="shared" si="9"/>
        <v>0</v>
      </c>
      <c r="BF126" s="100">
        <f t="shared" si="10"/>
        <v>0</v>
      </c>
      <c r="BG126" s="100">
        <f t="shared" si="11"/>
        <v>0</v>
      </c>
      <c r="BH126" s="100">
        <f t="shared" si="12"/>
        <v>0</v>
      </c>
      <c r="BI126" s="100">
        <f t="shared" si="13"/>
        <v>0</v>
      </c>
      <c r="BJ126" s="17" t="s">
        <v>81</v>
      </c>
      <c r="BK126" s="100">
        <f t="shared" si="14"/>
        <v>0</v>
      </c>
      <c r="BL126" s="17" t="s">
        <v>143</v>
      </c>
      <c r="BM126" s="17" t="s">
        <v>164</v>
      </c>
    </row>
    <row r="127" spans="2:65" s="1" customFormat="1" ht="31.5" customHeight="1">
      <c r="B127" s="126"/>
      <c r="C127" s="155" t="s">
        <v>165</v>
      </c>
      <c r="D127" s="155" t="s">
        <v>134</v>
      </c>
      <c r="E127" s="156" t="s">
        <v>166</v>
      </c>
      <c r="F127" s="233" t="s">
        <v>167</v>
      </c>
      <c r="G127" s="233"/>
      <c r="H127" s="233"/>
      <c r="I127" s="233"/>
      <c r="J127" s="157" t="s">
        <v>147</v>
      </c>
      <c r="K127" s="158">
        <v>8</v>
      </c>
      <c r="L127" s="234">
        <v>0</v>
      </c>
      <c r="M127" s="234"/>
      <c r="N127" s="235">
        <f t="shared" si="5"/>
        <v>0</v>
      </c>
      <c r="O127" s="235"/>
      <c r="P127" s="235"/>
      <c r="Q127" s="235"/>
      <c r="R127" s="129"/>
      <c r="T127" s="159" t="s">
        <v>5</v>
      </c>
      <c r="U127" s="43" t="s">
        <v>41</v>
      </c>
      <c r="V127" s="35"/>
      <c r="W127" s="160">
        <f t="shared" si="6"/>
        <v>0</v>
      </c>
      <c r="X127" s="160">
        <v>0</v>
      </c>
      <c r="Y127" s="160">
        <f t="shared" si="7"/>
        <v>0</v>
      </c>
      <c r="Z127" s="160">
        <v>0</v>
      </c>
      <c r="AA127" s="161">
        <f t="shared" si="8"/>
        <v>0</v>
      </c>
      <c r="AR127" s="17" t="s">
        <v>138</v>
      </c>
      <c r="AT127" s="17" t="s">
        <v>134</v>
      </c>
      <c r="AU127" s="17" t="s">
        <v>97</v>
      </c>
      <c r="AY127" s="17" t="s">
        <v>133</v>
      </c>
      <c r="BE127" s="100">
        <f t="shared" si="9"/>
        <v>0</v>
      </c>
      <c r="BF127" s="100">
        <f t="shared" si="10"/>
        <v>0</v>
      </c>
      <c r="BG127" s="100">
        <f t="shared" si="11"/>
        <v>0</v>
      </c>
      <c r="BH127" s="100">
        <f t="shared" si="12"/>
        <v>0</v>
      </c>
      <c r="BI127" s="100">
        <f t="shared" si="13"/>
        <v>0</v>
      </c>
      <c r="BJ127" s="17" t="s">
        <v>81</v>
      </c>
      <c r="BK127" s="100">
        <f t="shared" si="14"/>
        <v>0</v>
      </c>
      <c r="BL127" s="17" t="s">
        <v>138</v>
      </c>
      <c r="BM127" s="17" t="s">
        <v>168</v>
      </c>
    </row>
    <row r="128" spans="2:65" s="1" customFormat="1" ht="31.5" customHeight="1">
      <c r="B128" s="126"/>
      <c r="C128" s="162" t="s">
        <v>169</v>
      </c>
      <c r="D128" s="162" t="s">
        <v>140</v>
      </c>
      <c r="E128" s="163" t="s">
        <v>170</v>
      </c>
      <c r="F128" s="236" t="s">
        <v>171</v>
      </c>
      <c r="G128" s="236"/>
      <c r="H128" s="236"/>
      <c r="I128" s="236"/>
      <c r="J128" s="164" t="s">
        <v>147</v>
      </c>
      <c r="K128" s="165">
        <v>8</v>
      </c>
      <c r="L128" s="237">
        <v>0</v>
      </c>
      <c r="M128" s="237"/>
      <c r="N128" s="238">
        <f t="shared" si="5"/>
        <v>0</v>
      </c>
      <c r="O128" s="235"/>
      <c r="P128" s="235"/>
      <c r="Q128" s="235"/>
      <c r="R128" s="129"/>
      <c r="T128" s="159" t="s">
        <v>5</v>
      </c>
      <c r="U128" s="43" t="s">
        <v>41</v>
      </c>
      <c r="V128" s="35"/>
      <c r="W128" s="160">
        <f t="shared" si="6"/>
        <v>0</v>
      </c>
      <c r="X128" s="160">
        <v>2.7999999999999998E-4</v>
      </c>
      <c r="Y128" s="160">
        <f t="shared" si="7"/>
        <v>2.2399999999999998E-3</v>
      </c>
      <c r="Z128" s="160">
        <v>0</v>
      </c>
      <c r="AA128" s="161">
        <f t="shared" si="8"/>
        <v>0</v>
      </c>
      <c r="AR128" s="17" t="s">
        <v>143</v>
      </c>
      <c r="AT128" s="17" t="s">
        <v>140</v>
      </c>
      <c r="AU128" s="17" t="s">
        <v>97</v>
      </c>
      <c r="AY128" s="17" t="s">
        <v>133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7" t="s">
        <v>81</v>
      </c>
      <c r="BK128" s="100">
        <f t="shared" si="14"/>
        <v>0</v>
      </c>
      <c r="BL128" s="17" t="s">
        <v>143</v>
      </c>
      <c r="BM128" s="17" t="s">
        <v>172</v>
      </c>
    </row>
    <row r="129" spans="2:65" s="1" customFormat="1" ht="22.5" customHeight="1">
      <c r="B129" s="126"/>
      <c r="C129" s="155" t="s">
        <v>173</v>
      </c>
      <c r="D129" s="155" t="s">
        <v>134</v>
      </c>
      <c r="E129" s="156" t="s">
        <v>174</v>
      </c>
      <c r="F129" s="233" t="s">
        <v>175</v>
      </c>
      <c r="G129" s="233"/>
      <c r="H129" s="233"/>
      <c r="I129" s="233"/>
      <c r="J129" s="157" t="s">
        <v>147</v>
      </c>
      <c r="K129" s="158">
        <v>8</v>
      </c>
      <c r="L129" s="234">
        <v>0</v>
      </c>
      <c r="M129" s="234"/>
      <c r="N129" s="235">
        <f t="shared" si="5"/>
        <v>0</v>
      </c>
      <c r="O129" s="235"/>
      <c r="P129" s="235"/>
      <c r="Q129" s="235"/>
      <c r="R129" s="129"/>
      <c r="T129" s="159" t="s">
        <v>5</v>
      </c>
      <c r="U129" s="43" t="s">
        <v>41</v>
      </c>
      <c r="V129" s="35"/>
      <c r="W129" s="160">
        <f t="shared" si="6"/>
        <v>0</v>
      </c>
      <c r="X129" s="160">
        <v>0</v>
      </c>
      <c r="Y129" s="160">
        <f t="shared" si="7"/>
        <v>0</v>
      </c>
      <c r="Z129" s="160">
        <v>0</v>
      </c>
      <c r="AA129" s="161">
        <f t="shared" si="8"/>
        <v>0</v>
      </c>
      <c r="AR129" s="17" t="s">
        <v>138</v>
      </c>
      <c r="AT129" s="17" t="s">
        <v>134</v>
      </c>
      <c r="AU129" s="17" t="s">
        <v>97</v>
      </c>
      <c r="AY129" s="17" t="s">
        <v>133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7" t="s">
        <v>81</v>
      </c>
      <c r="BK129" s="100">
        <f t="shared" si="14"/>
        <v>0</v>
      </c>
      <c r="BL129" s="17" t="s">
        <v>138</v>
      </c>
      <c r="BM129" s="17" t="s">
        <v>176</v>
      </c>
    </row>
    <row r="130" spans="2:65" s="1" customFormat="1" ht="22.5" customHeight="1">
      <c r="B130" s="126"/>
      <c r="C130" s="162" t="s">
        <v>177</v>
      </c>
      <c r="D130" s="162" t="s">
        <v>140</v>
      </c>
      <c r="E130" s="163" t="s">
        <v>178</v>
      </c>
      <c r="F130" s="236" t="s">
        <v>179</v>
      </c>
      <c r="G130" s="236"/>
      <c r="H130" s="236"/>
      <c r="I130" s="236"/>
      <c r="J130" s="164" t="s">
        <v>147</v>
      </c>
      <c r="K130" s="165">
        <v>8</v>
      </c>
      <c r="L130" s="237">
        <v>0</v>
      </c>
      <c r="M130" s="237"/>
      <c r="N130" s="238">
        <f t="shared" si="5"/>
        <v>0</v>
      </c>
      <c r="O130" s="235"/>
      <c r="P130" s="235"/>
      <c r="Q130" s="235"/>
      <c r="R130" s="129"/>
      <c r="T130" s="159" t="s">
        <v>5</v>
      </c>
      <c r="U130" s="43" t="s">
        <v>41</v>
      </c>
      <c r="V130" s="35"/>
      <c r="W130" s="160">
        <f t="shared" si="6"/>
        <v>0</v>
      </c>
      <c r="X130" s="160">
        <v>7.4999999999999997E-3</v>
      </c>
      <c r="Y130" s="160">
        <f t="shared" si="7"/>
        <v>0.06</v>
      </c>
      <c r="Z130" s="160">
        <v>0</v>
      </c>
      <c r="AA130" s="161">
        <f t="shared" si="8"/>
        <v>0</v>
      </c>
      <c r="AR130" s="17" t="s">
        <v>143</v>
      </c>
      <c r="AT130" s="17" t="s">
        <v>140</v>
      </c>
      <c r="AU130" s="17" t="s">
        <v>97</v>
      </c>
      <c r="AY130" s="17" t="s">
        <v>133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7" t="s">
        <v>81</v>
      </c>
      <c r="BK130" s="100">
        <f t="shared" si="14"/>
        <v>0</v>
      </c>
      <c r="BL130" s="17" t="s">
        <v>143</v>
      </c>
      <c r="BM130" s="17" t="s">
        <v>180</v>
      </c>
    </row>
    <row r="131" spans="2:65" s="1" customFormat="1" ht="22.5" customHeight="1">
      <c r="B131" s="126"/>
      <c r="C131" s="155" t="s">
        <v>181</v>
      </c>
      <c r="D131" s="155" t="s">
        <v>134</v>
      </c>
      <c r="E131" s="156" t="s">
        <v>182</v>
      </c>
      <c r="F131" s="233" t="s">
        <v>183</v>
      </c>
      <c r="G131" s="233"/>
      <c r="H131" s="233"/>
      <c r="I131" s="233"/>
      <c r="J131" s="157" t="s">
        <v>147</v>
      </c>
      <c r="K131" s="158">
        <v>8</v>
      </c>
      <c r="L131" s="234">
        <v>0</v>
      </c>
      <c r="M131" s="234"/>
      <c r="N131" s="235">
        <f t="shared" si="5"/>
        <v>0</v>
      </c>
      <c r="O131" s="235"/>
      <c r="P131" s="235"/>
      <c r="Q131" s="235"/>
      <c r="R131" s="129"/>
      <c r="T131" s="159" t="s">
        <v>5</v>
      </c>
      <c r="U131" s="43" t="s">
        <v>41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</v>
      </c>
      <c r="AA131" s="161">
        <f t="shared" si="8"/>
        <v>0</v>
      </c>
      <c r="AR131" s="17" t="s">
        <v>138</v>
      </c>
      <c r="AT131" s="17" t="s">
        <v>134</v>
      </c>
      <c r="AU131" s="17" t="s">
        <v>97</v>
      </c>
      <c r="AY131" s="17" t="s">
        <v>133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7" t="s">
        <v>81</v>
      </c>
      <c r="BK131" s="100">
        <f t="shared" si="14"/>
        <v>0</v>
      </c>
      <c r="BL131" s="17" t="s">
        <v>138</v>
      </c>
      <c r="BM131" s="17" t="s">
        <v>184</v>
      </c>
    </row>
    <row r="132" spans="2:65" s="1" customFormat="1" ht="31.5" customHeight="1">
      <c r="B132" s="126"/>
      <c r="C132" s="162" t="s">
        <v>185</v>
      </c>
      <c r="D132" s="162" t="s">
        <v>140</v>
      </c>
      <c r="E132" s="163" t="s">
        <v>186</v>
      </c>
      <c r="F132" s="236" t="s">
        <v>187</v>
      </c>
      <c r="G132" s="236"/>
      <c r="H132" s="236"/>
      <c r="I132" s="236"/>
      <c r="J132" s="164" t="s">
        <v>147</v>
      </c>
      <c r="K132" s="165">
        <v>8</v>
      </c>
      <c r="L132" s="237">
        <v>0</v>
      </c>
      <c r="M132" s="237"/>
      <c r="N132" s="238">
        <f t="shared" si="5"/>
        <v>0</v>
      </c>
      <c r="O132" s="235"/>
      <c r="P132" s="235"/>
      <c r="Q132" s="235"/>
      <c r="R132" s="129"/>
      <c r="T132" s="159" t="s">
        <v>5</v>
      </c>
      <c r="U132" s="43" t="s">
        <v>41</v>
      </c>
      <c r="V132" s="35"/>
      <c r="W132" s="160">
        <f t="shared" si="6"/>
        <v>0</v>
      </c>
      <c r="X132" s="160">
        <v>6.2E-2</v>
      </c>
      <c r="Y132" s="160">
        <f t="shared" si="7"/>
        <v>0.496</v>
      </c>
      <c r="Z132" s="160">
        <v>0</v>
      </c>
      <c r="AA132" s="161">
        <f t="shared" si="8"/>
        <v>0</v>
      </c>
      <c r="AR132" s="17" t="s">
        <v>143</v>
      </c>
      <c r="AT132" s="17" t="s">
        <v>140</v>
      </c>
      <c r="AU132" s="17" t="s">
        <v>97</v>
      </c>
      <c r="AY132" s="17" t="s">
        <v>133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7" t="s">
        <v>81</v>
      </c>
      <c r="BK132" s="100">
        <f t="shared" si="14"/>
        <v>0</v>
      </c>
      <c r="BL132" s="17" t="s">
        <v>143</v>
      </c>
      <c r="BM132" s="17" t="s">
        <v>188</v>
      </c>
    </row>
    <row r="133" spans="2:65" s="1" customFormat="1" ht="31.5" customHeight="1">
      <c r="B133" s="126"/>
      <c r="C133" s="155" t="s">
        <v>189</v>
      </c>
      <c r="D133" s="155" t="s">
        <v>134</v>
      </c>
      <c r="E133" s="156" t="s">
        <v>190</v>
      </c>
      <c r="F133" s="233" t="s">
        <v>191</v>
      </c>
      <c r="G133" s="233"/>
      <c r="H133" s="233"/>
      <c r="I133" s="233"/>
      <c r="J133" s="157" t="s">
        <v>147</v>
      </c>
      <c r="K133" s="158">
        <v>8</v>
      </c>
      <c r="L133" s="234">
        <v>0</v>
      </c>
      <c r="M133" s="234"/>
      <c r="N133" s="235">
        <f t="shared" si="5"/>
        <v>0</v>
      </c>
      <c r="O133" s="235"/>
      <c r="P133" s="235"/>
      <c r="Q133" s="235"/>
      <c r="R133" s="129"/>
      <c r="T133" s="159" t="s">
        <v>5</v>
      </c>
      <c r="U133" s="43" t="s">
        <v>41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7" t="s">
        <v>138</v>
      </c>
      <c r="AT133" s="17" t="s">
        <v>134</v>
      </c>
      <c r="AU133" s="17" t="s">
        <v>97</v>
      </c>
      <c r="AY133" s="17" t="s">
        <v>133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7" t="s">
        <v>81</v>
      </c>
      <c r="BK133" s="100">
        <f t="shared" si="14"/>
        <v>0</v>
      </c>
      <c r="BL133" s="17" t="s">
        <v>138</v>
      </c>
      <c r="BM133" s="17" t="s">
        <v>192</v>
      </c>
    </row>
    <row r="134" spans="2:65" s="1" customFormat="1" ht="22.5" customHeight="1">
      <c r="B134" s="126"/>
      <c r="C134" s="162" t="s">
        <v>11</v>
      </c>
      <c r="D134" s="162" t="s">
        <v>140</v>
      </c>
      <c r="E134" s="163" t="s">
        <v>193</v>
      </c>
      <c r="F134" s="236" t="s">
        <v>194</v>
      </c>
      <c r="G134" s="236"/>
      <c r="H134" s="236"/>
      <c r="I134" s="236"/>
      <c r="J134" s="164" t="s">
        <v>147</v>
      </c>
      <c r="K134" s="165">
        <v>8</v>
      </c>
      <c r="L134" s="237">
        <v>0</v>
      </c>
      <c r="M134" s="237"/>
      <c r="N134" s="238">
        <f t="shared" si="5"/>
        <v>0</v>
      </c>
      <c r="O134" s="235"/>
      <c r="P134" s="235"/>
      <c r="Q134" s="235"/>
      <c r="R134" s="129"/>
      <c r="T134" s="159" t="s">
        <v>5</v>
      </c>
      <c r="U134" s="43" t="s">
        <v>41</v>
      </c>
      <c r="V134" s="35"/>
      <c r="W134" s="160">
        <f t="shared" si="6"/>
        <v>0</v>
      </c>
      <c r="X134" s="160">
        <v>9.3999999999999997E-4</v>
      </c>
      <c r="Y134" s="160">
        <f t="shared" si="7"/>
        <v>7.5199999999999998E-3</v>
      </c>
      <c r="Z134" s="160">
        <v>0</v>
      </c>
      <c r="AA134" s="161">
        <f t="shared" si="8"/>
        <v>0</v>
      </c>
      <c r="AR134" s="17" t="s">
        <v>143</v>
      </c>
      <c r="AT134" s="17" t="s">
        <v>140</v>
      </c>
      <c r="AU134" s="17" t="s">
        <v>97</v>
      </c>
      <c r="AY134" s="17" t="s">
        <v>133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7" t="s">
        <v>81</v>
      </c>
      <c r="BK134" s="100">
        <f t="shared" si="14"/>
        <v>0</v>
      </c>
      <c r="BL134" s="17" t="s">
        <v>143</v>
      </c>
      <c r="BM134" s="17" t="s">
        <v>195</v>
      </c>
    </row>
    <row r="135" spans="2:65" s="1" customFormat="1" ht="44.25" customHeight="1">
      <c r="B135" s="126"/>
      <c r="C135" s="155" t="s">
        <v>196</v>
      </c>
      <c r="D135" s="155" t="s">
        <v>134</v>
      </c>
      <c r="E135" s="156" t="s">
        <v>197</v>
      </c>
      <c r="F135" s="233" t="s">
        <v>198</v>
      </c>
      <c r="G135" s="233"/>
      <c r="H135" s="233"/>
      <c r="I135" s="233"/>
      <c r="J135" s="157" t="s">
        <v>137</v>
      </c>
      <c r="K135" s="158">
        <v>210</v>
      </c>
      <c r="L135" s="234">
        <v>0</v>
      </c>
      <c r="M135" s="234"/>
      <c r="N135" s="235">
        <f t="shared" si="5"/>
        <v>0</v>
      </c>
      <c r="O135" s="235"/>
      <c r="P135" s="235"/>
      <c r="Q135" s="235"/>
      <c r="R135" s="129"/>
      <c r="T135" s="159" t="s">
        <v>5</v>
      </c>
      <c r="U135" s="43" t="s">
        <v>41</v>
      </c>
      <c r="V135" s="35"/>
      <c r="W135" s="160">
        <f t="shared" si="6"/>
        <v>0</v>
      </c>
      <c r="X135" s="160">
        <v>0</v>
      </c>
      <c r="Y135" s="160">
        <f t="shared" si="7"/>
        <v>0</v>
      </c>
      <c r="Z135" s="160">
        <v>0</v>
      </c>
      <c r="AA135" s="161">
        <f t="shared" si="8"/>
        <v>0</v>
      </c>
      <c r="AR135" s="17" t="s">
        <v>138</v>
      </c>
      <c r="AT135" s="17" t="s">
        <v>134</v>
      </c>
      <c r="AU135" s="17" t="s">
        <v>97</v>
      </c>
      <c r="AY135" s="17" t="s">
        <v>133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7" t="s">
        <v>81</v>
      </c>
      <c r="BK135" s="100">
        <f t="shared" si="14"/>
        <v>0</v>
      </c>
      <c r="BL135" s="17" t="s">
        <v>138</v>
      </c>
      <c r="BM135" s="17" t="s">
        <v>199</v>
      </c>
    </row>
    <row r="136" spans="2:65" s="1" customFormat="1" ht="31.5" customHeight="1">
      <c r="B136" s="126"/>
      <c r="C136" s="162" t="s">
        <v>200</v>
      </c>
      <c r="D136" s="162" t="s">
        <v>140</v>
      </c>
      <c r="E136" s="163" t="s">
        <v>201</v>
      </c>
      <c r="F136" s="236" t="s">
        <v>202</v>
      </c>
      <c r="G136" s="236"/>
      <c r="H136" s="236"/>
      <c r="I136" s="236"/>
      <c r="J136" s="164" t="s">
        <v>147</v>
      </c>
      <c r="K136" s="165">
        <v>8</v>
      </c>
      <c r="L136" s="237">
        <v>0</v>
      </c>
      <c r="M136" s="237"/>
      <c r="N136" s="238">
        <f t="shared" si="5"/>
        <v>0</v>
      </c>
      <c r="O136" s="235"/>
      <c r="P136" s="235"/>
      <c r="Q136" s="235"/>
      <c r="R136" s="129"/>
      <c r="T136" s="159" t="s">
        <v>5</v>
      </c>
      <c r="U136" s="43" t="s">
        <v>41</v>
      </c>
      <c r="V136" s="35"/>
      <c r="W136" s="160">
        <f t="shared" si="6"/>
        <v>0</v>
      </c>
      <c r="X136" s="160">
        <v>6.9999999999999999E-4</v>
      </c>
      <c r="Y136" s="160">
        <f t="shared" si="7"/>
        <v>5.5999999999999999E-3</v>
      </c>
      <c r="Z136" s="160">
        <v>0</v>
      </c>
      <c r="AA136" s="161">
        <f t="shared" si="8"/>
        <v>0</v>
      </c>
      <c r="AR136" s="17" t="s">
        <v>143</v>
      </c>
      <c r="AT136" s="17" t="s">
        <v>140</v>
      </c>
      <c r="AU136" s="17" t="s">
        <v>97</v>
      </c>
      <c r="AY136" s="17" t="s">
        <v>133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7" t="s">
        <v>81</v>
      </c>
      <c r="BK136" s="100">
        <f t="shared" si="14"/>
        <v>0</v>
      </c>
      <c r="BL136" s="17" t="s">
        <v>143</v>
      </c>
      <c r="BM136" s="17" t="s">
        <v>203</v>
      </c>
    </row>
    <row r="137" spans="2:65" s="1" customFormat="1" ht="31.5" customHeight="1">
      <c r="B137" s="126"/>
      <c r="C137" s="162" t="s">
        <v>204</v>
      </c>
      <c r="D137" s="162" t="s">
        <v>140</v>
      </c>
      <c r="E137" s="163" t="s">
        <v>205</v>
      </c>
      <c r="F137" s="236" t="s">
        <v>206</v>
      </c>
      <c r="G137" s="236"/>
      <c r="H137" s="236"/>
      <c r="I137" s="236"/>
      <c r="J137" s="164" t="s">
        <v>147</v>
      </c>
      <c r="K137" s="165">
        <v>8</v>
      </c>
      <c r="L137" s="237">
        <v>0</v>
      </c>
      <c r="M137" s="237"/>
      <c r="N137" s="238">
        <f t="shared" si="5"/>
        <v>0</v>
      </c>
      <c r="O137" s="235"/>
      <c r="P137" s="235"/>
      <c r="Q137" s="235"/>
      <c r="R137" s="129"/>
      <c r="T137" s="159" t="s">
        <v>5</v>
      </c>
      <c r="U137" s="43" t="s">
        <v>41</v>
      </c>
      <c r="V137" s="35"/>
      <c r="W137" s="160">
        <f t="shared" si="6"/>
        <v>0</v>
      </c>
      <c r="X137" s="160">
        <v>1.6000000000000001E-4</v>
      </c>
      <c r="Y137" s="160">
        <f t="shared" si="7"/>
        <v>1.2800000000000001E-3</v>
      </c>
      <c r="Z137" s="160">
        <v>0</v>
      </c>
      <c r="AA137" s="161">
        <f t="shared" si="8"/>
        <v>0</v>
      </c>
      <c r="AR137" s="17" t="s">
        <v>143</v>
      </c>
      <c r="AT137" s="17" t="s">
        <v>140</v>
      </c>
      <c r="AU137" s="17" t="s">
        <v>97</v>
      </c>
      <c r="AY137" s="17" t="s">
        <v>133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7" t="s">
        <v>81</v>
      </c>
      <c r="BK137" s="100">
        <f t="shared" si="14"/>
        <v>0</v>
      </c>
      <c r="BL137" s="17" t="s">
        <v>143</v>
      </c>
      <c r="BM137" s="17" t="s">
        <v>207</v>
      </c>
    </row>
    <row r="138" spans="2:65" s="1" customFormat="1" ht="22.5" customHeight="1">
      <c r="B138" s="126"/>
      <c r="C138" s="162" t="s">
        <v>208</v>
      </c>
      <c r="D138" s="162" t="s">
        <v>140</v>
      </c>
      <c r="E138" s="163" t="s">
        <v>209</v>
      </c>
      <c r="F138" s="236" t="s">
        <v>210</v>
      </c>
      <c r="G138" s="236"/>
      <c r="H138" s="236"/>
      <c r="I138" s="236"/>
      <c r="J138" s="164" t="s">
        <v>211</v>
      </c>
      <c r="K138" s="165">
        <v>134.96899999999999</v>
      </c>
      <c r="L138" s="237">
        <v>0</v>
      </c>
      <c r="M138" s="237"/>
      <c r="N138" s="238">
        <f t="shared" si="5"/>
        <v>0</v>
      </c>
      <c r="O138" s="235"/>
      <c r="P138" s="235"/>
      <c r="Q138" s="235"/>
      <c r="R138" s="129"/>
      <c r="T138" s="159" t="s">
        <v>5</v>
      </c>
      <c r="U138" s="43" t="s">
        <v>41</v>
      </c>
      <c r="V138" s="35"/>
      <c r="W138" s="160">
        <f t="shared" si="6"/>
        <v>0</v>
      </c>
      <c r="X138" s="160">
        <v>1E-3</v>
      </c>
      <c r="Y138" s="160">
        <f t="shared" si="7"/>
        <v>0.13496900000000001</v>
      </c>
      <c r="Z138" s="160">
        <v>0</v>
      </c>
      <c r="AA138" s="161">
        <f t="shared" si="8"/>
        <v>0</v>
      </c>
      <c r="AR138" s="17" t="s">
        <v>143</v>
      </c>
      <c r="AT138" s="17" t="s">
        <v>140</v>
      </c>
      <c r="AU138" s="17" t="s">
        <v>97</v>
      </c>
      <c r="AY138" s="17" t="s">
        <v>133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7" t="s">
        <v>81</v>
      </c>
      <c r="BK138" s="100">
        <f t="shared" si="14"/>
        <v>0</v>
      </c>
      <c r="BL138" s="17" t="s">
        <v>143</v>
      </c>
      <c r="BM138" s="17" t="s">
        <v>212</v>
      </c>
    </row>
    <row r="139" spans="2:65" s="1" customFormat="1" ht="31.5" customHeight="1">
      <c r="B139" s="126"/>
      <c r="C139" s="155" t="s">
        <v>213</v>
      </c>
      <c r="D139" s="155" t="s">
        <v>134</v>
      </c>
      <c r="E139" s="156" t="s">
        <v>214</v>
      </c>
      <c r="F139" s="233" t="s">
        <v>215</v>
      </c>
      <c r="G139" s="233"/>
      <c r="H139" s="233"/>
      <c r="I139" s="233"/>
      <c r="J139" s="157" t="s">
        <v>147</v>
      </c>
      <c r="K139" s="158">
        <v>8</v>
      </c>
      <c r="L139" s="234">
        <v>0</v>
      </c>
      <c r="M139" s="234"/>
      <c r="N139" s="235">
        <f t="shared" si="5"/>
        <v>0</v>
      </c>
      <c r="O139" s="235"/>
      <c r="P139" s="235"/>
      <c r="Q139" s="235"/>
      <c r="R139" s="129"/>
      <c r="T139" s="159" t="s">
        <v>5</v>
      </c>
      <c r="U139" s="43" t="s">
        <v>41</v>
      </c>
      <c r="V139" s="35"/>
      <c r="W139" s="160">
        <f t="shared" si="6"/>
        <v>0</v>
      </c>
      <c r="X139" s="160">
        <v>0</v>
      </c>
      <c r="Y139" s="160">
        <f t="shared" si="7"/>
        <v>0</v>
      </c>
      <c r="Z139" s="160">
        <v>0</v>
      </c>
      <c r="AA139" s="161">
        <f t="shared" si="8"/>
        <v>0</v>
      </c>
      <c r="AR139" s="17" t="s">
        <v>138</v>
      </c>
      <c r="AT139" s="17" t="s">
        <v>134</v>
      </c>
      <c r="AU139" s="17" t="s">
        <v>97</v>
      </c>
      <c r="AY139" s="17" t="s">
        <v>133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7" t="s">
        <v>81</v>
      </c>
      <c r="BK139" s="100">
        <f t="shared" si="14"/>
        <v>0</v>
      </c>
      <c r="BL139" s="17" t="s">
        <v>138</v>
      </c>
      <c r="BM139" s="17" t="s">
        <v>216</v>
      </c>
    </row>
    <row r="140" spans="2:65" s="1" customFormat="1" ht="31.5" customHeight="1">
      <c r="B140" s="126"/>
      <c r="C140" s="162" t="s">
        <v>10</v>
      </c>
      <c r="D140" s="162" t="s">
        <v>140</v>
      </c>
      <c r="E140" s="163" t="s">
        <v>217</v>
      </c>
      <c r="F140" s="236" t="s">
        <v>218</v>
      </c>
      <c r="G140" s="236"/>
      <c r="H140" s="236"/>
      <c r="I140" s="236"/>
      <c r="J140" s="164" t="s">
        <v>147</v>
      </c>
      <c r="K140" s="165">
        <v>8</v>
      </c>
      <c r="L140" s="237">
        <v>0</v>
      </c>
      <c r="M140" s="237"/>
      <c r="N140" s="238">
        <f t="shared" si="5"/>
        <v>0</v>
      </c>
      <c r="O140" s="235"/>
      <c r="P140" s="235"/>
      <c r="Q140" s="235"/>
      <c r="R140" s="129"/>
      <c r="T140" s="159" t="s">
        <v>5</v>
      </c>
      <c r="U140" s="43" t="s">
        <v>41</v>
      </c>
      <c r="V140" s="35"/>
      <c r="W140" s="160">
        <f t="shared" si="6"/>
        <v>0</v>
      </c>
      <c r="X140" s="160">
        <v>1.9999999999999999E-6</v>
      </c>
      <c r="Y140" s="160">
        <f t="shared" si="7"/>
        <v>1.5999999999999999E-5</v>
      </c>
      <c r="Z140" s="160">
        <v>0</v>
      </c>
      <c r="AA140" s="161">
        <f t="shared" si="8"/>
        <v>0</v>
      </c>
      <c r="AR140" s="17" t="s">
        <v>143</v>
      </c>
      <c r="AT140" s="17" t="s">
        <v>140</v>
      </c>
      <c r="AU140" s="17" t="s">
        <v>97</v>
      </c>
      <c r="AY140" s="17" t="s">
        <v>133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7" t="s">
        <v>81</v>
      </c>
      <c r="BK140" s="100">
        <f t="shared" si="14"/>
        <v>0</v>
      </c>
      <c r="BL140" s="17" t="s">
        <v>143</v>
      </c>
      <c r="BM140" s="17" t="s">
        <v>219</v>
      </c>
    </row>
    <row r="141" spans="2:65" s="1" customFormat="1" ht="44.25" customHeight="1">
      <c r="B141" s="126"/>
      <c r="C141" s="155" t="s">
        <v>220</v>
      </c>
      <c r="D141" s="155" t="s">
        <v>134</v>
      </c>
      <c r="E141" s="156" t="s">
        <v>221</v>
      </c>
      <c r="F141" s="233" t="s">
        <v>222</v>
      </c>
      <c r="G141" s="233"/>
      <c r="H141" s="233"/>
      <c r="I141" s="233"/>
      <c r="J141" s="157" t="s">
        <v>137</v>
      </c>
      <c r="K141" s="158">
        <v>48</v>
      </c>
      <c r="L141" s="234">
        <v>0</v>
      </c>
      <c r="M141" s="234"/>
      <c r="N141" s="235">
        <f t="shared" si="5"/>
        <v>0</v>
      </c>
      <c r="O141" s="235"/>
      <c r="P141" s="235"/>
      <c r="Q141" s="235"/>
      <c r="R141" s="129"/>
      <c r="T141" s="159" t="s">
        <v>5</v>
      </c>
      <c r="U141" s="43" t="s">
        <v>41</v>
      </c>
      <c r="V141" s="35"/>
      <c r="W141" s="160">
        <f t="shared" si="6"/>
        <v>0</v>
      </c>
      <c r="X141" s="160">
        <v>0</v>
      </c>
      <c r="Y141" s="160">
        <f t="shared" si="7"/>
        <v>0</v>
      </c>
      <c r="Z141" s="160">
        <v>0</v>
      </c>
      <c r="AA141" s="161">
        <f t="shared" si="8"/>
        <v>0</v>
      </c>
      <c r="AR141" s="17" t="s">
        <v>138</v>
      </c>
      <c r="AT141" s="17" t="s">
        <v>134</v>
      </c>
      <c r="AU141" s="17" t="s">
        <v>97</v>
      </c>
      <c r="AY141" s="17" t="s">
        <v>133</v>
      </c>
      <c r="BE141" s="100">
        <f t="shared" si="9"/>
        <v>0</v>
      </c>
      <c r="BF141" s="100">
        <f t="shared" si="10"/>
        <v>0</v>
      </c>
      <c r="BG141" s="100">
        <f t="shared" si="11"/>
        <v>0</v>
      </c>
      <c r="BH141" s="100">
        <f t="shared" si="12"/>
        <v>0</v>
      </c>
      <c r="BI141" s="100">
        <f t="shared" si="13"/>
        <v>0</v>
      </c>
      <c r="BJ141" s="17" t="s">
        <v>81</v>
      </c>
      <c r="BK141" s="100">
        <f t="shared" si="14"/>
        <v>0</v>
      </c>
      <c r="BL141" s="17" t="s">
        <v>138</v>
      </c>
      <c r="BM141" s="17" t="s">
        <v>223</v>
      </c>
    </row>
    <row r="142" spans="2:65" s="1" customFormat="1" ht="22.5" customHeight="1">
      <c r="B142" s="126"/>
      <c r="C142" s="162" t="s">
        <v>224</v>
      </c>
      <c r="D142" s="162" t="s">
        <v>140</v>
      </c>
      <c r="E142" s="163" t="s">
        <v>225</v>
      </c>
      <c r="F142" s="236" t="s">
        <v>226</v>
      </c>
      <c r="G142" s="236"/>
      <c r="H142" s="236"/>
      <c r="I142" s="236"/>
      <c r="J142" s="164" t="s">
        <v>137</v>
      </c>
      <c r="K142" s="165">
        <v>50.4</v>
      </c>
      <c r="L142" s="237">
        <v>0</v>
      </c>
      <c r="M142" s="237"/>
      <c r="N142" s="238">
        <f t="shared" si="5"/>
        <v>0</v>
      </c>
      <c r="O142" s="235"/>
      <c r="P142" s="235"/>
      <c r="Q142" s="235"/>
      <c r="R142" s="129"/>
      <c r="T142" s="159" t="s">
        <v>5</v>
      </c>
      <c r="U142" s="43" t="s">
        <v>41</v>
      </c>
      <c r="V142" s="35"/>
      <c r="W142" s="160">
        <f t="shared" si="6"/>
        <v>0</v>
      </c>
      <c r="X142" s="160">
        <v>1.17E-4</v>
      </c>
      <c r="Y142" s="160">
        <f t="shared" si="7"/>
        <v>5.8967999999999998E-3</v>
      </c>
      <c r="Z142" s="160">
        <v>0</v>
      </c>
      <c r="AA142" s="161">
        <f t="shared" si="8"/>
        <v>0</v>
      </c>
      <c r="AR142" s="17" t="s">
        <v>143</v>
      </c>
      <c r="AT142" s="17" t="s">
        <v>140</v>
      </c>
      <c r="AU142" s="17" t="s">
        <v>97</v>
      </c>
      <c r="AY142" s="17" t="s">
        <v>133</v>
      </c>
      <c r="BE142" s="100">
        <f t="shared" si="9"/>
        <v>0</v>
      </c>
      <c r="BF142" s="100">
        <f t="shared" si="10"/>
        <v>0</v>
      </c>
      <c r="BG142" s="100">
        <f t="shared" si="11"/>
        <v>0</v>
      </c>
      <c r="BH142" s="100">
        <f t="shared" si="12"/>
        <v>0</v>
      </c>
      <c r="BI142" s="100">
        <f t="shared" si="13"/>
        <v>0</v>
      </c>
      <c r="BJ142" s="17" t="s">
        <v>81</v>
      </c>
      <c r="BK142" s="100">
        <f t="shared" si="14"/>
        <v>0</v>
      </c>
      <c r="BL142" s="17" t="s">
        <v>143</v>
      </c>
      <c r="BM142" s="17" t="s">
        <v>227</v>
      </c>
    </row>
    <row r="143" spans="2:65" s="1" customFormat="1" ht="44.25" customHeight="1">
      <c r="B143" s="126"/>
      <c r="C143" s="155" t="s">
        <v>228</v>
      </c>
      <c r="D143" s="155" t="s">
        <v>134</v>
      </c>
      <c r="E143" s="156" t="s">
        <v>229</v>
      </c>
      <c r="F143" s="233" t="s">
        <v>230</v>
      </c>
      <c r="G143" s="233"/>
      <c r="H143" s="233"/>
      <c r="I143" s="233"/>
      <c r="J143" s="157" t="s">
        <v>137</v>
      </c>
      <c r="K143" s="158">
        <v>210</v>
      </c>
      <c r="L143" s="234">
        <v>0</v>
      </c>
      <c r="M143" s="234"/>
      <c r="N143" s="235">
        <f t="shared" si="5"/>
        <v>0</v>
      </c>
      <c r="O143" s="235"/>
      <c r="P143" s="235"/>
      <c r="Q143" s="235"/>
      <c r="R143" s="129"/>
      <c r="T143" s="159" t="s">
        <v>5</v>
      </c>
      <c r="U143" s="43" t="s">
        <v>41</v>
      </c>
      <c r="V143" s="35"/>
      <c r="W143" s="160">
        <f t="shared" si="6"/>
        <v>0</v>
      </c>
      <c r="X143" s="160">
        <v>0</v>
      </c>
      <c r="Y143" s="160">
        <f t="shared" si="7"/>
        <v>0</v>
      </c>
      <c r="Z143" s="160">
        <v>0</v>
      </c>
      <c r="AA143" s="161">
        <f t="shared" si="8"/>
        <v>0</v>
      </c>
      <c r="AR143" s="17" t="s">
        <v>138</v>
      </c>
      <c r="AT143" s="17" t="s">
        <v>134</v>
      </c>
      <c r="AU143" s="17" t="s">
        <v>97</v>
      </c>
      <c r="AY143" s="17" t="s">
        <v>133</v>
      </c>
      <c r="BE143" s="100">
        <f t="shared" si="9"/>
        <v>0</v>
      </c>
      <c r="BF143" s="100">
        <f t="shared" si="10"/>
        <v>0</v>
      </c>
      <c r="BG143" s="100">
        <f t="shared" si="11"/>
        <v>0</v>
      </c>
      <c r="BH143" s="100">
        <f t="shared" si="12"/>
        <v>0</v>
      </c>
      <c r="BI143" s="100">
        <f t="shared" si="13"/>
        <v>0</v>
      </c>
      <c r="BJ143" s="17" t="s">
        <v>81</v>
      </c>
      <c r="BK143" s="100">
        <f t="shared" si="14"/>
        <v>0</v>
      </c>
      <c r="BL143" s="17" t="s">
        <v>138</v>
      </c>
      <c r="BM143" s="17" t="s">
        <v>231</v>
      </c>
    </row>
    <row r="144" spans="2:65" s="1" customFormat="1" ht="22.5" customHeight="1">
      <c r="B144" s="126"/>
      <c r="C144" s="162" t="s">
        <v>232</v>
      </c>
      <c r="D144" s="162" t="s">
        <v>140</v>
      </c>
      <c r="E144" s="163" t="s">
        <v>233</v>
      </c>
      <c r="F144" s="236" t="s">
        <v>234</v>
      </c>
      <c r="G144" s="236"/>
      <c r="H144" s="236"/>
      <c r="I144" s="236"/>
      <c r="J144" s="164" t="s">
        <v>137</v>
      </c>
      <c r="K144" s="165">
        <v>220.5</v>
      </c>
      <c r="L144" s="237">
        <v>0</v>
      </c>
      <c r="M144" s="237"/>
      <c r="N144" s="238">
        <f t="shared" si="5"/>
        <v>0</v>
      </c>
      <c r="O144" s="235"/>
      <c r="P144" s="235"/>
      <c r="Q144" s="235"/>
      <c r="R144" s="129"/>
      <c r="T144" s="159" t="s">
        <v>5</v>
      </c>
      <c r="U144" s="43" t="s">
        <v>41</v>
      </c>
      <c r="V144" s="35"/>
      <c r="W144" s="160">
        <f t="shared" si="6"/>
        <v>0</v>
      </c>
      <c r="X144" s="160">
        <v>6.3000000000000003E-4</v>
      </c>
      <c r="Y144" s="160">
        <f t="shared" si="7"/>
        <v>0.13891500000000001</v>
      </c>
      <c r="Z144" s="160">
        <v>0</v>
      </c>
      <c r="AA144" s="161">
        <f t="shared" si="8"/>
        <v>0</v>
      </c>
      <c r="AR144" s="17" t="s">
        <v>143</v>
      </c>
      <c r="AT144" s="17" t="s">
        <v>140</v>
      </c>
      <c r="AU144" s="17" t="s">
        <v>97</v>
      </c>
      <c r="AY144" s="17" t="s">
        <v>133</v>
      </c>
      <c r="BE144" s="100">
        <f t="shared" si="9"/>
        <v>0</v>
      </c>
      <c r="BF144" s="100">
        <f t="shared" si="10"/>
        <v>0</v>
      </c>
      <c r="BG144" s="100">
        <f t="shared" si="11"/>
        <v>0</v>
      </c>
      <c r="BH144" s="100">
        <f t="shared" si="12"/>
        <v>0</v>
      </c>
      <c r="BI144" s="100">
        <f t="shared" si="13"/>
        <v>0</v>
      </c>
      <c r="BJ144" s="17" t="s">
        <v>81</v>
      </c>
      <c r="BK144" s="100">
        <f t="shared" si="14"/>
        <v>0</v>
      </c>
      <c r="BL144" s="17" t="s">
        <v>143</v>
      </c>
      <c r="BM144" s="17" t="s">
        <v>235</v>
      </c>
    </row>
    <row r="145" spans="2:65" s="9" customFormat="1" ht="29.85" customHeight="1">
      <c r="B145" s="144"/>
      <c r="C145" s="145"/>
      <c r="D145" s="154" t="s">
        <v>107</v>
      </c>
      <c r="E145" s="154"/>
      <c r="F145" s="154"/>
      <c r="G145" s="154"/>
      <c r="H145" s="154"/>
      <c r="I145" s="154"/>
      <c r="J145" s="154"/>
      <c r="K145" s="154"/>
      <c r="L145" s="154"/>
      <c r="M145" s="154"/>
      <c r="N145" s="244">
        <f>BK145</f>
        <v>0</v>
      </c>
      <c r="O145" s="245"/>
      <c r="P145" s="245"/>
      <c r="Q145" s="245"/>
      <c r="R145" s="147"/>
      <c r="T145" s="148"/>
      <c r="U145" s="145"/>
      <c r="V145" s="145"/>
      <c r="W145" s="149">
        <f>SUM(W146:W170)</f>
        <v>0</v>
      </c>
      <c r="X145" s="145"/>
      <c r="Y145" s="149">
        <f>SUM(Y146:Y170)</f>
        <v>50.337080000000007</v>
      </c>
      <c r="Z145" s="145"/>
      <c r="AA145" s="150">
        <f>SUM(AA146:AA170)</f>
        <v>0</v>
      </c>
      <c r="AR145" s="151" t="s">
        <v>132</v>
      </c>
      <c r="AT145" s="152" t="s">
        <v>75</v>
      </c>
      <c r="AU145" s="152" t="s">
        <v>81</v>
      </c>
      <c r="AY145" s="151" t="s">
        <v>133</v>
      </c>
      <c r="BK145" s="153">
        <f>SUM(BK146:BK170)</f>
        <v>0</v>
      </c>
    </row>
    <row r="146" spans="2:65" s="1" customFormat="1" ht="31.5" customHeight="1">
      <c r="B146" s="126"/>
      <c r="C146" s="155" t="s">
        <v>236</v>
      </c>
      <c r="D146" s="155" t="s">
        <v>134</v>
      </c>
      <c r="E146" s="156" t="s">
        <v>237</v>
      </c>
      <c r="F146" s="233" t="s">
        <v>238</v>
      </c>
      <c r="G146" s="233"/>
      <c r="H146" s="233"/>
      <c r="I146" s="233"/>
      <c r="J146" s="157" t="s">
        <v>239</v>
      </c>
      <c r="K146" s="158">
        <v>0.2</v>
      </c>
      <c r="L146" s="234">
        <v>0</v>
      </c>
      <c r="M146" s="234"/>
      <c r="N146" s="235">
        <f t="shared" ref="N146:N170" si="15">ROUND(L146*K146,2)</f>
        <v>0</v>
      </c>
      <c r="O146" s="235"/>
      <c r="P146" s="235"/>
      <c r="Q146" s="235"/>
      <c r="R146" s="129"/>
      <c r="T146" s="159" t="s">
        <v>5</v>
      </c>
      <c r="U146" s="43" t="s">
        <v>41</v>
      </c>
      <c r="V146" s="35"/>
      <c r="W146" s="160">
        <f t="shared" ref="W146:W170" si="16">V146*K146</f>
        <v>0</v>
      </c>
      <c r="X146" s="160">
        <v>8.8000000000000005E-3</v>
      </c>
      <c r="Y146" s="160">
        <f t="shared" ref="Y146:Y170" si="17">X146*K146</f>
        <v>1.7600000000000003E-3</v>
      </c>
      <c r="Z146" s="160">
        <v>0</v>
      </c>
      <c r="AA146" s="161">
        <f t="shared" ref="AA146:AA170" si="18">Z146*K146</f>
        <v>0</v>
      </c>
      <c r="AR146" s="17" t="s">
        <v>138</v>
      </c>
      <c r="AT146" s="17" t="s">
        <v>134</v>
      </c>
      <c r="AU146" s="17" t="s">
        <v>97</v>
      </c>
      <c r="AY146" s="17" t="s">
        <v>133</v>
      </c>
      <c r="BE146" s="100">
        <f t="shared" ref="BE146:BE170" si="19">IF(U146="základní",N146,0)</f>
        <v>0</v>
      </c>
      <c r="BF146" s="100">
        <f t="shared" ref="BF146:BF170" si="20">IF(U146="snížená",N146,0)</f>
        <v>0</v>
      </c>
      <c r="BG146" s="100">
        <f t="shared" ref="BG146:BG170" si="21">IF(U146="zákl. přenesená",N146,0)</f>
        <v>0</v>
      </c>
      <c r="BH146" s="100">
        <f t="shared" ref="BH146:BH170" si="22">IF(U146="sníž. přenesená",N146,0)</f>
        <v>0</v>
      </c>
      <c r="BI146" s="100">
        <f t="shared" ref="BI146:BI170" si="23">IF(U146="nulová",N146,0)</f>
        <v>0</v>
      </c>
      <c r="BJ146" s="17" t="s">
        <v>81</v>
      </c>
      <c r="BK146" s="100">
        <f t="shared" ref="BK146:BK170" si="24">ROUND(L146*K146,2)</f>
        <v>0</v>
      </c>
      <c r="BL146" s="17" t="s">
        <v>138</v>
      </c>
      <c r="BM146" s="17" t="s">
        <v>240</v>
      </c>
    </row>
    <row r="147" spans="2:65" s="1" customFormat="1" ht="31.5" customHeight="1">
      <c r="B147" s="126"/>
      <c r="C147" s="155" t="s">
        <v>241</v>
      </c>
      <c r="D147" s="155" t="s">
        <v>134</v>
      </c>
      <c r="E147" s="156" t="s">
        <v>242</v>
      </c>
      <c r="F147" s="233" t="s">
        <v>243</v>
      </c>
      <c r="G147" s="233"/>
      <c r="H147" s="233"/>
      <c r="I147" s="233"/>
      <c r="J147" s="157" t="s">
        <v>239</v>
      </c>
      <c r="K147" s="158">
        <v>0.6</v>
      </c>
      <c r="L147" s="234">
        <v>0</v>
      </c>
      <c r="M147" s="234"/>
      <c r="N147" s="235">
        <f t="shared" si="15"/>
        <v>0</v>
      </c>
      <c r="O147" s="235"/>
      <c r="P147" s="235"/>
      <c r="Q147" s="235"/>
      <c r="R147" s="129"/>
      <c r="T147" s="159" t="s">
        <v>5</v>
      </c>
      <c r="U147" s="43" t="s">
        <v>41</v>
      </c>
      <c r="V147" s="35"/>
      <c r="W147" s="160">
        <f t="shared" si="16"/>
        <v>0</v>
      </c>
      <c r="X147" s="160">
        <v>9.9000000000000008E-3</v>
      </c>
      <c r="Y147" s="160">
        <f t="shared" si="17"/>
        <v>5.94E-3</v>
      </c>
      <c r="Z147" s="160">
        <v>0</v>
      </c>
      <c r="AA147" s="161">
        <f t="shared" si="18"/>
        <v>0</v>
      </c>
      <c r="AR147" s="17" t="s">
        <v>138</v>
      </c>
      <c r="AT147" s="17" t="s">
        <v>134</v>
      </c>
      <c r="AU147" s="17" t="s">
        <v>97</v>
      </c>
      <c r="AY147" s="17" t="s">
        <v>133</v>
      </c>
      <c r="BE147" s="100">
        <f t="shared" si="19"/>
        <v>0</v>
      </c>
      <c r="BF147" s="100">
        <f t="shared" si="20"/>
        <v>0</v>
      </c>
      <c r="BG147" s="100">
        <f t="shared" si="21"/>
        <v>0</v>
      </c>
      <c r="BH147" s="100">
        <f t="shared" si="22"/>
        <v>0</v>
      </c>
      <c r="BI147" s="100">
        <f t="shared" si="23"/>
        <v>0</v>
      </c>
      <c r="BJ147" s="17" t="s">
        <v>81</v>
      </c>
      <c r="BK147" s="100">
        <f t="shared" si="24"/>
        <v>0</v>
      </c>
      <c r="BL147" s="17" t="s">
        <v>138</v>
      </c>
      <c r="BM147" s="17" t="s">
        <v>244</v>
      </c>
    </row>
    <row r="148" spans="2:65" s="1" customFormat="1" ht="31.5" customHeight="1">
      <c r="B148" s="126"/>
      <c r="C148" s="155" t="s">
        <v>245</v>
      </c>
      <c r="D148" s="155" t="s">
        <v>134</v>
      </c>
      <c r="E148" s="156" t="s">
        <v>246</v>
      </c>
      <c r="F148" s="233" t="s">
        <v>247</v>
      </c>
      <c r="G148" s="233"/>
      <c r="H148" s="233"/>
      <c r="I148" s="233"/>
      <c r="J148" s="157" t="s">
        <v>248</v>
      </c>
      <c r="K148" s="158">
        <v>21</v>
      </c>
      <c r="L148" s="234">
        <v>0</v>
      </c>
      <c r="M148" s="234"/>
      <c r="N148" s="235">
        <f t="shared" si="15"/>
        <v>0</v>
      </c>
      <c r="O148" s="235"/>
      <c r="P148" s="235"/>
      <c r="Q148" s="235"/>
      <c r="R148" s="129"/>
      <c r="T148" s="159" t="s">
        <v>5</v>
      </c>
      <c r="U148" s="43" t="s">
        <v>41</v>
      </c>
      <c r="V148" s="35"/>
      <c r="W148" s="160">
        <f t="shared" si="16"/>
        <v>0</v>
      </c>
      <c r="X148" s="160">
        <v>0</v>
      </c>
      <c r="Y148" s="160">
        <f t="shared" si="17"/>
        <v>0</v>
      </c>
      <c r="Z148" s="160">
        <v>0</v>
      </c>
      <c r="AA148" s="161">
        <f t="shared" si="18"/>
        <v>0</v>
      </c>
      <c r="AR148" s="17" t="s">
        <v>138</v>
      </c>
      <c r="AT148" s="17" t="s">
        <v>134</v>
      </c>
      <c r="AU148" s="17" t="s">
        <v>97</v>
      </c>
      <c r="AY148" s="17" t="s">
        <v>133</v>
      </c>
      <c r="BE148" s="100">
        <f t="shared" si="19"/>
        <v>0</v>
      </c>
      <c r="BF148" s="100">
        <f t="shared" si="20"/>
        <v>0</v>
      </c>
      <c r="BG148" s="100">
        <f t="shared" si="21"/>
        <v>0</v>
      </c>
      <c r="BH148" s="100">
        <f t="shared" si="22"/>
        <v>0</v>
      </c>
      <c r="BI148" s="100">
        <f t="shared" si="23"/>
        <v>0</v>
      </c>
      <c r="BJ148" s="17" t="s">
        <v>81</v>
      </c>
      <c r="BK148" s="100">
        <f t="shared" si="24"/>
        <v>0</v>
      </c>
      <c r="BL148" s="17" t="s">
        <v>138</v>
      </c>
      <c r="BM148" s="17" t="s">
        <v>249</v>
      </c>
    </row>
    <row r="149" spans="2:65" s="1" customFormat="1" ht="31.5" customHeight="1">
      <c r="B149" s="126"/>
      <c r="C149" s="155" t="s">
        <v>250</v>
      </c>
      <c r="D149" s="155" t="s">
        <v>134</v>
      </c>
      <c r="E149" s="156" t="s">
        <v>251</v>
      </c>
      <c r="F149" s="233" t="s">
        <v>252</v>
      </c>
      <c r="G149" s="233"/>
      <c r="H149" s="233"/>
      <c r="I149" s="233"/>
      <c r="J149" s="157" t="s">
        <v>248</v>
      </c>
      <c r="K149" s="158">
        <v>21</v>
      </c>
      <c r="L149" s="234">
        <v>0</v>
      </c>
      <c r="M149" s="234"/>
      <c r="N149" s="235">
        <f t="shared" si="15"/>
        <v>0</v>
      </c>
      <c r="O149" s="235"/>
      <c r="P149" s="235"/>
      <c r="Q149" s="235"/>
      <c r="R149" s="129"/>
      <c r="T149" s="159" t="s">
        <v>5</v>
      </c>
      <c r="U149" s="43" t="s">
        <v>41</v>
      </c>
      <c r="V149" s="35"/>
      <c r="W149" s="160">
        <f t="shared" si="16"/>
        <v>0</v>
      </c>
      <c r="X149" s="160">
        <v>0</v>
      </c>
      <c r="Y149" s="160">
        <f t="shared" si="17"/>
        <v>0</v>
      </c>
      <c r="Z149" s="160">
        <v>0</v>
      </c>
      <c r="AA149" s="161">
        <f t="shared" si="18"/>
        <v>0</v>
      </c>
      <c r="AR149" s="17" t="s">
        <v>138</v>
      </c>
      <c r="AT149" s="17" t="s">
        <v>134</v>
      </c>
      <c r="AU149" s="17" t="s">
        <v>97</v>
      </c>
      <c r="AY149" s="17" t="s">
        <v>133</v>
      </c>
      <c r="BE149" s="100">
        <f t="shared" si="19"/>
        <v>0</v>
      </c>
      <c r="BF149" s="100">
        <f t="shared" si="20"/>
        <v>0</v>
      </c>
      <c r="BG149" s="100">
        <f t="shared" si="21"/>
        <v>0</v>
      </c>
      <c r="BH149" s="100">
        <f t="shared" si="22"/>
        <v>0</v>
      </c>
      <c r="BI149" s="100">
        <f t="shared" si="23"/>
        <v>0</v>
      </c>
      <c r="BJ149" s="17" t="s">
        <v>81</v>
      </c>
      <c r="BK149" s="100">
        <f t="shared" si="24"/>
        <v>0</v>
      </c>
      <c r="BL149" s="17" t="s">
        <v>138</v>
      </c>
      <c r="BM149" s="17" t="s">
        <v>253</v>
      </c>
    </row>
    <row r="150" spans="2:65" s="1" customFormat="1" ht="31.5" customHeight="1">
      <c r="B150" s="126"/>
      <c r="C150" s="155" t="s">
        <v>254</v>
      </c>
      <c r="D150" s="155" t="s">
        <v>134</v>
      </c>
      <c r="E150" s="156" t="s">
        <v>255</v>
      </c>
      <c r="F150" s="233" t="s">
        <v>256</v>
      </c>
      <c r="G150" s="233"/>
      <c r="H150" s="233"/>
      <c r="I150" s="233"/>
      <c r="J150" s="157" t="s">
        <v>137</v>
      </c>
      <c r="K150" s="158">
        <v>6</v>
      </c>
      <c r="L150" s="234">
        <v>0</v>
      </c>
      <c r="M150" s="234"/>
      <c r="N150" s="235">
        <f t="shared" si="15"/>
        <v>0</v>
      </c>
      <c r="O150" s="235"/>
      <c r="P150" s="235"/>
      <c r="Q150" s="235"/>
      <c r="R150" s="129"/>
      <c r="T150" s="159" t="s">
        <v>5</v>
      </c>
      <c r="U150" s="43" t="s">
        <v>41</v>
      </c>
      <c r="V150" s="35"/>
      <c r="W150" s="160">
        <f t="shared" si="16"/>
        <v>0</v>
      </c>
      <c r="X150" s="160">
        <v>2.0000000000000002E-5</v>
      </c>
      <c r="Y150" s="160">
        <f t="shared" si="17"/>
        <v>1.2000000000000002E-4</v>
      </c>
      <c r="Z150" s="160">
        <v>0</v>
      </c>
      <c r="AA150" s="161">
        <f t="shared" si="18"/>
        <v>0</v>
      </c>
      <c r="AR150" s="17" t="s">
        <v>138</v>
      </c>
      <c r="AT150" s="17" t="s">
        <v>134</v>
      </c>
      <c r="AU150" s="17" t="s">
        <v>97</v>
      </c>
      <c r="AY150" s="17" t="s">
        <v>133</v>
      </c>
      <c r="BE150" s="100">
        <f t="shared" si="19"/>
        <v>0</v>
      </c>
      <c r="BF150" s="100">
        <f t="shared" si="20"/>
        <v>0</v>
      </c>
      <c r="BG150" s="100">
        <f t="shared" si="21"/>
        <v>0</v>
      </c>
      <c r="BH150" s="100">
        <f t="shared" si="22"/>
        <v>0</v>
      </c>
      <c r="BI150" s="100">
        <f t="shared" si="23"/>
        <v>0</v>
      </c>
      <c r="BJ150" s="17" t="s">
        <v>81</v>
      </c>
      <c r="BK150" s="100">
        <f t="shared" si="24"/>
        <v>0</v>
      </c>
      <c r="BL150" s="17" t="s">
        <v>138</v>
      </c>
      <c r="BM150" s="17" t="s">
        <v>257</v>
      </c>
    </row>
    <row r="151" spans="2:65" s="1" customFormat="1" ht="31.5" customHeight="1">
      <c r="B151" s="126"/>
      <c r="C151" s="155" t="s">
        <v>258</v>
      </c>
      <c r="D151" s="155" t="s">
        <v>134</v>
      </c>
      <c r="E151" s="156" t="s">
        <v>259</v>
      </c>
      <c r="F151" s="233" t="s">
        <v>260</v>
      </c>
      <c r="G151" s="233"/>
      <c r="H151" s="233"/>
      <c r="I151" s="233"/>
      <c r="J151" s="157" t="s">
        <v>147</v>
      </c>
      <c r="K151" s="158">
        <v>8</v>
      </c>
      <c r="L151" s="234">
        <v>0</v>
      </c>
      <c r="M151" s="234"/>
      <c r="N151" s="235">
        <f t="shared" si="15"/>
        <v>0</v>
      </c>
      <c r="O151" s="235"/>
      <c r="P151" s="235"/>
      <c r="Q151" s="235"/>
      <c r="R151" s="129"/>
      <c r="T151" s="159" t="s">
        <v>5</v>
      </c>
      <c r="U151" s="43" t="s">
        <v>41</v>
      </c>
      <c r="V151" s="35"/>
      <c r="W151" s="160">
        <f t="shared" si="16"/>
        <v>0</v>
      </c>
      <c r="X151" s="160">
        <v>0</v>
      </c>
      <c r="Y151" s="160">
        <f t="shared" si="17"/>
        <v>0</v>
      </c>
      <c r="Z151" s="160">
        <v>0</v>
      </c>
      <c r="AA151" s="161">
        <f t="shared" si="18"/>
        <v>0</v>
      </c>
      <c r="AR151" s="17" t="s">
        <v>138</v>
      </c>
      <c r="AT151" s="17" t="s">
        <v>134</v>
      </c>
      <c r="AU151" s="17" t="s">
        <v>97</v>
      </c>
      <c r="AY151" s="17" t="s">
        <v>133</v>
      </c>
      <c r="BE151" s="100">
        <f t="shared" si="19"/>
        <v>0</v>
      </c>
      <c r="BF151" s="100">
        <f t="shared" si="20"/>
        <v>0</v>
      </c>
      <c r="BG151" s="100">
        <f t="shared" si="21"/>
        <v>0</v>
      </c>
      <c r="BH151" s="100">
        <f t="shared" si="22"/>
        <v>0</v>
      </c>
      <c r="BI151" s="100">
        <f t="shared" si="23"/>
        <v>0</v>
      </c>
      <c r="BJ151" s="17" t="s">
        <v>81</v>
      </c>
      <c r="BK151" s="100">
        <f t="shared" si="24"/>
        <v>0</v>
      </c>
      <c r="BL151" s="17" t="s">
        <v>138</v>
      </c>
      <c r="BM151" s="17" t="s">
        <v>261</v>
      </c>
    </row>
    <row r="152" spans="2:65" s="1" customFormat="1" ht="44.25" customHeight="1">
      <c r="B152" s="126"/>
      <c r="C152" s="155" t="s">
        <v>262</v>
      </c>
      <c r="D152" s="155" t="s">
        <v>134</v>
      </c>
      <c r="E152" s="156" t="s">
        <v>263</v>
      </c>
      <c r="F152" s="233" t="s">
        <v>264</v>
      </c>
      <c r="G152" s="233"/>
      <c r="H152" s="233"/>
      <c r="I152" s="233"/>
      <c r="J152" s="157" t="s">
        <v>147</v>
      </c>
      <c r="K152" s="158">
        <v>8</v>
      </c>
      <c r="L152" s="234">
        <v>0</v>
      </c>
      <c r="M152" s="234"/>
      <c r="N152" s="235">
        <f t="shared" si="15"/>
        <v>0</v>
      </c>
      <c r="O152" s="235"/>
      <c r="P152" s="235"/>
      <c r="Q152" s="235"/>
      <c r="R152" s="129"/>
      <c r="T152" s="159" t="s">
        <v>5</v>
      </c>
      <c r="U152" s="43" t="s">
        <v>41</v>
      </c>
      <c r="V152" s="35"/>
      <c r="W152" s="160">
        <f t="shared" si="16"/>
        <v>0</v>
      </c>
      <c r="X152" s="160">
        <v>0</v>
      </c>
      <c r="Y152" s="160">
        <f t="shared" si="17"/>
        <v>0</v>
      </c>
      <c r="Z152" s="160">
        <v>0</v>
      </c>
      <c r="AA152" s="161">
        <f t="shared" si="18"/>
        <v>0</v>
      </c>
      <c r="AR152" s="17" t="s">
        <v>138</v>
      </c>
      <c r="AT152" s="17" t="s">
        <v>134</v>
      </c>
      <c r="AU152" s="17" t="s">
        <v>97</v>
      </c>
      <c r="AY152" s="17" t="s">
        <v>133</v>
      </c>
      <c r="BE152" s="100">
        <f t="shared" si="19"/>
        <v>0</v>
      </c>
      <c r="BF152" s="100">
        <f t="shared" si="20"/>
        <v>0</v>
      </c>
      <c r="BG152" s="100">
        <f t="shared" si="21"/>
        <v>0</v>
      </c>
      <c r="BH152" s="100">
        <f t="shared" si="22"/>
        <v>0</v>
      </c>
      <c r="BI152" s="100">
        <f t="shared" si="23"/>
        <v>0</v>
      </c>
      <c r="BJ152" s="17" t="s">
        <v>81</v>
      </c>
      <c r="BK152" s="100">
        <f t="shared" si="24"/>
        <v>0</v>
      </c>
      <c r="BL152" s="17" t="s">
        <v>138</v>
      </c>
      <c r="BM152" s="17" t="s">
        <v>265</v>
      </c>
    </row>
    <row r="153" spans="2:65" s="1" customFormat="1" ht="31.5" customHeight="1">
      <c r="B153" s="126"/>
      <c r="C153" s="155" t="s">
        <v>266</v>
      </c>
      <c r="D153" s="155" t="s">
        <v>134</v>
      </c>
      <c r="E153" s="156" t="s">
        <v>267</v>
      </c>
      <c r="F153" s="233" t="s">
        <v>268</v>
      </c>
      <c r="G153" s="233"/>
      <c r="H153" s="233"/>
      <c r="I153" s="233"/>
      <c r="J153" s="157" t="s">
        <v>269</v>
      </c>
      <c r="K153" s="158">
        <v>3</v>
      </c>
      <c r="L153" s="234">
        <v>0</v>
      </c>
      <c r="M153" s="234"/>
      <c r="N153" s="235">
        <f t="shared" si="15"/>
        <v>0</v>
      </c>
      <c r="O153" s="235"/>
      <c r="P153" s="235"/>
      <c r="Q153" s="235"/>
      <c r="R153" s="129"/>
      <c r="T153" s="159" t="s">
        <v>5</v>
      </c>
      <c r="U153" s="43" t="s">
        <v>41</v>
      </c>
      <c r="V153" s="35"/>
      <c r="W153" s="160">
        <f t="shared" si="16"/>
        <v>0</v>
      </c>
      <c r="X153" s="160">
        <v>2.2563399999999998</v>
      </c>
      <c r="Y153" s="160">
        <f t="shared" si="17"/>
        <v>6.7690199999999994</v>
      </c>
      <c r="Z153" s="160">
        <v>0</v>
      </c>
      <c r="AA153" s="161">
        <f t="shared" si="18"/>
        <v>0</v>
      </c>
      <c r="AR153" s="17" t="s">
        <v>138</v>
      </c>
      <c r="AT153" s="17" t="s">
        <v>134</v>
      </c>
      <c r="AU153" s="17" t="s">
        <v>97</v>
      </c>
      <c r="AY153" s="17" t="s">
        <v>133</v>
      </c>
      <c r="BE153" s="100">
        <f t="shared" si="19"/>
        <v>0</v>
      </c>
      <c r="BF153" s="100">
        <f t="shared" si="20"/>
        <v>0</v>
      </c>
      <c r="BG153" s="100">
        <f t="shared" si="21"/>
        <v>0</v>
      </c>
      <c r="BH153" s="100">
        <f t="shared" si="22"/>
        <v>0</v>
      </c>
      <c r="BI153" s="100">
        <f t="shared" si="23"/>
        <v>0</v>
      </c>
      <c r="BJ153" s="17" t="s">
        <v>81</v>
      </c>
      <c r="BK153" s="100">
        <f t="shared" si="24"/>
        <v>0</v>
      </c>
      <c r="BL153" s="17" t="s">
        <v>138</v>
      </c>
      <c r="BM153" s="17" t="s">
        <v>270</v>
      </c>
    </row>
    <row r="154" spans="2:65" s="1" customFormat="1" ht="31.5" customHeight="1">
      <c r="B154" s="126"/>
      <c r="C154" s="155" t="s">
        <v>271</v>
      </c>
      <c r="D154" s="155" t="s">
        <v>134</v>
      </c>
      <c r="E154" s="156" t="s">
        <v>272</v>
      </c>
      <c r="F154" s="233" t="s">
        <v>273</v>
      </c>
      <c r="G154" s="233"/>
      <c r="H154" s="233"/>
      <c r="I154" s="233"/>
      <c r="J154" s="157" t="s">
        <v>269</v>
      </c>
      <c r="K154" s="158">
        <v>3</v>
      </c>
      <c r="L154" s="234">
        <v>0</v>
      </c>
      <c r="M154" s="234"/>
      <c r="N154" s="235">
        <f t="shared" si="15"/>
        <v>0</v>
      </c>
      <c r="O154" s="235"/>
      <c r="P154" s="235"/>
      <c r="Q154" s="235"/>
      <c r="R154" s="129"/>
      <c r="T154" s="159" t="s">
        <v>5</v>
      </c>
      <c r="U154" s="43" t="s">
        <v>41</v>
      </c>
      <c r="V154" s="35"/>
      <c r="W154" s="160">
        <f t="shared" si="16"/>
        <v>0</v>
      </c>
      <c r="X154" s="160">
        <v>0</v>
      </c>
      <c r="Y154" s="160">
        <f t="shared" si="17"/>
        <v>0</v>
      </c>
      <c r="Z154" s="160">
        <v>0</v>
      </c>
      <c r="AA154" s="161">
        <f t="shared" si="18"/>
        <v>0</v>
      </c>
      <c r="AR154" s="17" t="s">
        <v>138</v>
      </c>
      <c r="AT154" s="17" t="s">
        <v>134</v>
      </c>
      <c r="AU154" s="17" t="s">
        <v>97</v>
      </c>
      <c r="AY154" s="17" t="s">
        <v>133</v>
      </c>
      <c r="BE154" s="100">
        <f t="shared" si="19"/>
        <v>0</v>
      </c>
      <c r="BF154" s="100">
        <f t="shared" si="20"/>
        <v>0</v>
      </c>
      <c r="BG154" s="100">
        <f t="shared" si="21"/>
        <v>0</v>
      </c>
      <c r="BH154" s="100">
        <f t="shared" si="22"/>
        <v>0</v>
      </c>
      <c r="BI154" s="100">
        <f t="shared" si="23"/>
        <v>0</v>
      </c>
      <c r="BJ154" s="17" t="s">
        <v>81</v>
      </c>
      <c r="BK154" s="100">
        <f t="shared" si="24"/>
        <v>0</v>
      </c>
      <c r="BL154" s="17" t="s">
        <v>138</v>
      </c>
      <c r="BM154" s="17" t="s">
        <v>274</v>
      </c>
    </row>
    <row r="155" spans="2:65" s="1" customFormat="1" ht="31.5" customHeight="1">
      <c r="B155" s="126"/>
      <c r="C155" s="155" t="s">
        <v>275</v>
      </c>
      <c r="D155" s="155" t="s">
        <v>134</v>
      </c>
      <c r="E155" s="156" t="s">
        <v>276</v>
      </c>
      <c r="F155" s="233" t="s">
        <v>277</v>
      </c>
      <c r="G155" s="233"/>
      <c r="H155" s="233"/>
      <c r="I155" s="233"/>
      <c r="J155" s="157" t="s">
        <v>137</v>
      </c>
      <c r="K155" s="158">
        <v>167</v>
      </c>
      <c r="L155" s="234">
        <v>0</v>
      </c>
      <c r="M155" s="234"/>
      <c r="N155" s="235">
        <f t="shared" si="15"/>
        <v>0</v>
      </c>
      <c r="O155" s="235"/>
      <c r="P155" s="235"/>
      <c r="Q155" s="235"/>
      <c r="R155" s="129"/>
      <c r="T155" s="159" t="s">
        <v>5</v>
      </c>
      <c r="U155" s="43" t="s">
        <v>41</v>
      </c>
      <c r="V155" s="35"/>
      <c r="W155" s="160">
        <f t="shared" si="16"/>
        <v>0</v>
      </c>
      <c r="X155" s="160">
        <v>0</v>
      </c>
      <c r="Y155" s="160">
        <f t="shared" si="17"/>
        <v>0</v>
      </c>
      <c r="Z155" s="160">
        <v>0</v>
      </c>
      <c r="AA155" s="161">
        <f t="shared" si="18"/>
        <v>0</v>
      </c>
      <c r="AR155" s="17" t="s">
        <v>138</v>
      </c>
      <c r="AT155" s="17" t="s">
        <v>134</v>
      </c>
      <c r="AU155" s="17" t="s">
        <v>97</v>
      </c>
      <c r="AY155" s="17" t="s">
        <v>133</v>
      </c>
      <c r="BE155" s="100">
        <f t="shared" si="19"/>
        <v>0</v>
      </c>
      <c r="BF155" s="100">
        <f t="shared" si="20"/>
        <v>0</v>
      </c>
      <c r="BG155" s="100">
        <f t="shared" si="21"/>
        <v>0</v>
      </c>
      <c r="BH155" s="100">
        <f t="shared" si="22"/>
        <v>0</v>
      </c>
      <c r="BI155" s="100">
        <f t="shared" si="23"/>
        <v>0</v>
      </c>
      <c r="BJ155" s="17" t="s">
        <v>81</v>
      </c>
      <c r="BK155" s="100">
        <f t="shared" si="24"/>
        <v>0</v>
      </c>
      <c r="BL155" s="17" t="s">
        <v>138</v>
      </c>
      <c r="BM155" s="17" t="s">
        <v>278</v>
      </c>
    </row>
    <row r="156" spans="2:65" s="1" customFormat="1" ht="31.5" customHeight="1">
      <c r="B156" s="126"/>
      <c r="C156" s="155" t="s">
        <v>279</v>
      </c>
      <c r="D156" s="155" t="s">
        <v>134</v>
      </c>
      <c r="E156" s="156" t="s">
        <v>280</v>
      </c>
      <c r="F156" s="233" t="s">
        <v>281</v>
      </c>
      <c r="G156" s="233"/>
      <c r="H156" s="233"/>
      <c r="I156" s="233"/>
      <c r="J156" s="157" t="s">
        <v>137</v>
      </c>
      <c r="K156" s="158">
        <v>33</v>
      </c>
      <c r="L156" s="234">
        <v>0</v>
      </c>
      <c r="M156" s="234"/>
      <c r="N156" s="235">
        <f t="shared" si="15"/>
        <v>0</v>
      </c>
      <c r="O156" s="235"/>
      <c r="P156" s="235"/>
      <c r="Q156" s="235"/>
      <c r="R156" s="129"/>
      <c r="T156" s="159" t="s">
        <v>5</v>
      </c>
      <c r="U156" s="43" t="s">
        <v>41</v>
      </c>
      <c r="V156" s="35"/>
      <c r="W156" s="160">
        <f t="shared" si="16"/>
        <v>0</v>
      </c>
      <c r="X156" s="160">
        <v>0</v>
      </c>
      <c r="Y156" s="160">
        <f t="shared" si="17"/>
        <v>0</v>
      </c>
      <c r="Z156" s="160">
        <v>0</v>
      </c>
      <c r="AA156" s="161">
        <f t="shared" si="18"/>
        <v>0</v>
      </c>
      <c r="AR156" s="17" t="s">
        <v>138</v>
      </c>
      <c r="AT156" s="17" t="s">
        <v>134</v>
      </c>
      <c r="AU156" s="17" t="s">
        <v>97</v>
      </c>
      <c r="AY156" s="17" t="s">
        <v>133</v>
      </c>
      <c r="BE156" s="100">
        <f t="shared" si="19"/>
        <v>0</v>
      </c>
      <c r="BF156" s="100">
        <f t="shared" si="20"/>
        <v>0</v>
      </c>
      <c r="BG156" s="100">
        <f t="shared" si="21"/>
        <v>0</v>
      </c>
      <c r="BH156" s="100">
        <f t="shared" si="22"/>
        <v>0</v>
      </c>
      <c r="BI156" s="100">
        <f t="shared" si="23"/>
        <v>0</v>
      </c>
      <c r="BJ156" s="17" t="s">
        <v>81</v>
      </c>
      <c r="BK156" s="100">
        <f t="shared" si="24"/>
        <v>0</v>
      </c>
      <c r="BL156" s="17" t="s">
        <v>138</v>
      </c>
      <c r="BM156" s="17" t="s">
        <v>282</v>
      </c>
    </row>
    <row r="157" spans="2:65" s="1" customFormat="1" ht="31.5" customHeight="1">
      <c r="B157" s="126"/>
      <c r="C157" s="155" t="s">
        <v>283</v>
      </c>
      <c r="D157" s="155" t="s">
        <v>134</v>
      </c>
      <c r="E157" s="156" t="s">
        <v>284</v>
      </c>
      <c r="F157" s="233" t="s">
        <v>285</v>
      </c>
      <c r="G157" s="233"/>
      <c r="H157" s="233"/>
      <c r="I157" s="233"/>
      <c r="J157" s="157" t="s">
        <v>137</v>
      </c>
      <c r="K157" s="158">
        <v>0</v>
      </c>
      <c r="L157" s="234">
        <v>0</v>
      </c>
      <c r="M157" s="234"/>
      <c r="N157" s="235">
        <f t="shared" si="15"/>
        <v>0</v>
      </c>
      <c r="O157" s="235"/>
      <c r="P157" s="235"/>
      <c r="Q157" s="235"/>
      <c r="R157" s="129"/>
      <c r="T157" s="159" t="s">
        <v>5</v>
      </c>
      <c r="U157" s="43" t="s">
        <v>41</v>
      </c>
      <c r="V157" s="35"/>
      <c r="W157" s="160">
        <f t="shared" si="16"/>
        <v>0</v>
      </c>
      <c r="X157" s="160">
        <v>0</v>
      </c>
      <c r="Y157" s="160">
        <f t="shared" si="17"/>
        <v>0</v>
      </c>
      <c r="Z157" s="160">
        <v>0</v>
      </c>
      <c r="AA157" s="161">
        <f t="shared" si="18"/>
        <v>0</v>
      </c>
      <c r="AR157" s="17" t="s">
        <v>138</v>
      </c>
      <c r="AT157" s="17" t="s">
        <v>134</v>
      </c>
      <c r="AU157" s="17" t="s">
        <v>97</v>
      </c>
      <c r="AY157" s="17" t="s">
        <v>133</v>
      </c>
      <c r="BE157" s="100">
        <f t="shared" si="19"/>
        <v>0</v>
      </c>
      <c r="BF157" s="100">
        <f t="shared" si="20"/>
        <v>0</v>
      </c>
      <c r="BG157" s="100">
        <f t="shared" si="21"/>
        <v>0</v>
      </c>
      <c r="BH157" s="100">
        <f t="shared" si="22"/>
        <v>0</v>
      </c>
      <c r="BI157" s="100">
        <f t="shared" si="23"/>
        <v>0</v>
      </c>
      <c r="BJ157" s="17" t="s">
        <v>81</v>
      </c>
      <c r="BK157" s="100">
        <f t="shared" si="24"/>
        <v>0</v>
      </c>
      <c r="BL157" s="17" t="s">
        <v>138</v>
      </c>
      <c r="BM157" s="17" t="s">
        <v>286</v>
      </c>
    </row>
    <row r="158" spans="2:65" s="1" customFormat="1" ht="31.5" customHeight="1">
      <c r="B158" s="126"/>
      <c r="C158" s="162" t="s">
        <v>287</v>
      </c>
      <c r="D158" s="162" t="s">
        <v>140</v>
      </c>
      <c r="E158" s="163" t="s">
        <v>288</v>
      </c>
      <c r="F158" s="236" t="s">
        <v>289</v>
      </c>
      <c r="G158" s="236"/>
      <c r="H158" s="236"/>
      <c r="I158" s="236"/>
      <c r="J158" s="164" t="s">
        <v>137</v>
      </c>
      <c r="K158" s="165">
        <v>0</v>
      </c>
      <c r="L158" s="237">
        <v>0</v>
      </c>
      <c r="M158" s="237"/>
      <c r="N158" s="238">
        <f t="shared" si="15"/>
        <v>0</v>
      </c>
      <c r="O158" s="235"/>
      <c r="P158" s="235"/>
      <c r="Q158" s="235"/>
      <c r="R158" s="129"/>
      <c r="T158" s="159" t="s">
        <v>5</v>
      </c>
      <c r="U158" s="43" t="s">
        <v>41</v>
      </c>
      <c r="V158" s="35"/>
      <c r="W158" s="160">
        <f t="shared" si="16"/>
        <v>0</v>
      </c>
      <c r="X158" s="160">
        <v>3.5E-4</v>
      </c>
      <c r="Y158" s="160">
        <f t="shared" si="17"/>
        <v>0</v>
      </c>
      <c r="Z158" s="160">
        <v>0</v>
      </c>
      <c r="AA158" s="161">
        <f t="shared" si="18"/>
        <v>0</v>
      </c>
      <c r="AR158" s="17" t="s">
        <v>143</v>
      </c>
      <c r="AT158" s="17" t="s">
        <v>140</v>
      </c>
      <c r="AU158" s="17" t="s">
        <v>97</v>
      </c>
      <c r="AY158" s="17" t="s">
        <v>133</v>
      </c>
      <c r="BE158" s="100">
        <f t="shared" si="19"/>
        <v>0</v>
      </c>
      <c r="BF158" s="100">
        <f t="shared" si="20"/>
        <v>0</v>
      </c>
      <c r="BG158" s="100">
        <f t="shared" si="21"/>
        <v>0</v>
      </c>
      <c r="BH158" s="100">
        <f t="shared" si="22"/>
        <v>0</v>
      </c>
      <c r="BI158" s="100">
        <f t="shared" si="23"/>
        <v>0</v>
      </c>
      <c r="BJ158" s="17" t="s">
        <v>81</v>
      </c>
      <c r="BK158" s="100">
        <f t="shared" si="24"/>
        <v>0</v>
      </c>
      <c r="BL158" s="17" t="s">
        <v>143</v>
      </c>
      <c r="BM158" s="17" t="s">
        <v>290</v>
      </c>
    </row>
    <row r="159" spans="2:65" s="1" customFormat="1" ht="31.5" customHeight="1">
      <c r="B159" s="126"/>
      <c r="C159" s="155" t="s">
        <v>291</v>
      </c>
      <c r="D159" s="155" t="s">
        <v>134</v>
      </c>
      <c r="E159" s="156" t="s">
        <v>292</v>
      </c>
      <c r="F159" s="233" t="s">
        <v>293</v>
      </c>
      <c r="G159" s="233"/>
      <c r="H159" s="233"/>
      <c r="I159" s="233"/>
      <c r="J159" s="157" t="s">
        <v>137</v>
      </c>
      <c r="K159" s="158">
        <v>200</v>
      </c>
      <c r="L159" s="234">
        <v>0</v>
      </c>
      <c r="M159" s="234"/>
      <c r="N159" s="235">
        <f t="shared" si="15"/>
        <v>0</v>
      </c>
      <c r="O159" s="235"/>
      <c r="P159" s="235"/>
      <c r="Q159" s="235"/>
      <c r="R159" s="129"/>
      <c r="T159" s="159" t="s">
        <v>5</v>
      </c>
      <c r="U159" s="43" t="s">
        <v>41</v>
      </c>
      <c r="V159" s="35"/>
      <c r="W159" s="160">
        <f t="shared" si="16"/>
        <v>0</v>
      </c>
      <c r="X159" s="160">
        <v>0.15614</v>
      </c>
      <c r="Y159" s="160">
        <f t="shared" si="17"/>
        <v>31.228000000000002</v>
      </c>
      <c r="Z159" s="160">
        <v>0</v>
      </c>
      <c r="AA159" s="161">
        <f t="shared" si="18"/>
        <v>0</v>
      </c>
      <c r="AR159" s="17" t="s">
        <v>138</v>
      </c>
      <c r="AT159" s="17" t="s">
        <v>134</v>
      </c>
      <c r="AU159" s="17" t="s">
        <v>97</v>
      </c>
      <c r="AY159" s="17" t="s">
        <v>133</v>
      </c>
      <c r="BE159" s="100">
        <f t="shared" si="19"/>
        <v>0</v>
      </c>
      <c r="BF159" s="100">
        <f t="shared" si="20"/>
        <v>0</v>
      </c>
      <c r="BG159" s="100">
        <f t="shared" si="21"/>
        <v>0</v>
      </c>
      <c r="BH159" s="100">
        <f t="shared" si="22"/>
        <v>0</v>
      </c>
      <c r="BI159" s="100">
        <f t="shared" si="23"/>
        <v>0</v>
      </c>
      <c r="BJ159" s="17" t="s">
        <v>81</v>
      </c>
      <c r="BK159" s="100">
        <f t="shared" si="24"/>
        <v>0</v>
      </c>
      <c r="BL159" s="17" t="s">
        <v>138</v>
      </c>
      <c r="BM159" s="17" t="s">
        <v>294</v>
      </c>
    </row>
    <row r="160" spans="2:65" s="1" customFormat="1" ht="31.5" customHeight="1">
      <c r="B160" s="126"/>
      <c r="C160" s="155" t="s">
        <v>295</v>
      </c>
      <c r="D160" s="155" t="s">
        <v>134</v>
      </c>
      <c r="E160" s="156" t="s">
        <v>296</v>
      </c>
      <c r="F160" s="233" t="s">
        <v>297</v>
      </c>
      <c r="G160" s="233"/>
      <c r="H160" s="233"/>
      <c r="I160" s="233"/>
      <c r="J160" s="157" t="s">
        <v>147</v>
      </c>
      <c r="K160" s="158">
        <v>4</v>
      </c>
      <c r="L160" s="234">
        <v>0</v>
      </c>
      <c r="M160" s="234"/>
      <c r="N160" s="235">
        <f t="shared" si="15"/>
        <v>0</v>
      </c>
      <c r="O160" s="235"/>
      <c r="P160" s="235"/>
      <c r="Q160" s="235"/>
      <c r="R160" s="129"/>
      <c r="T160" s="159" t="s">
        <v>5</v>
      </c>
      <c r="U160" s="43" t="s">
        <v>41</v>
      </c>
      <c r="V160" s="35"/>
      <c r="W160" s="160">
        <f t="shared" si="16"/>
        <v>0</v>
      </c>
      <c r="X160" s="160">
        <v>3.8E-3</v>
      </c>
      <c r="Y160" s="160">
        <f t="shared" si="17"/>
        <v>1.52E-2</v>
      </c>
      <c r="Z160" s="160">
        <v>0</v>
      </c>
      <c r="AA160" s="161">
        <f t="shared" si="18"/>
        <v>0</v>
      </c>
      <c r="AR160" s="17" t="s">
        <v>138</v>
      </c>
      <c r="AT160" s="17" t="s">
        <v>134</v>
      </c>
      <c r="AU160" s="17" t="s">
        <v>97</v>
      </c>
      <c r="AY160" s="17" t="s">
        <v>133</v>
      </c>
      <c r="BE160" s="100">
        <f t="shared" si="19"/>
        <v>0</v>
      </c>
      <c r="BF160" s="100">
        <f t="shared" si="20"/>
        <v>0</v>
      </c>
      <c r="BG160" s="100">
        <f t="shared" si="21"/>
        <v>0</v>
      </c>
      <c r="BH160" s="100">
        <f t="shared" si="22"/>
        <v>0</v>
      </c>
      <c r="BI160" s="100">
        <f t="shared" si="23"/>
        <v>0</v>
      </c>
      <c r="BJ160" s="17" t="s">
        <v>81</v>
      </c>
      <c r="BK160" s="100">
        <f t="shared" si="24"/>
        <v>0</v>
      </c>
      <c r="BL160" s="17" t="s">
        <v>138</v>
      </c>
      <c r="BM160" s="17" t="s">
        <v>298</v>
      </c>
    </row>
    <row r="161" spans="2:65" s="1" customFormat="1" ht="31.5" customHeight="1">
      <c r="B161" s="126"/>
      <c r="C161" s="155" t="s">
        <v>299</v>
      </c>
      <c r="D161" s="155" t="s">
        <v>134</v>
      </c>
      <c r="E161" s="156" t="s">
        <v>300</v>
      </c>
      <c r="F161" s="233" t="s">
        <v>301</v>
      </c>
      <c r="G161" s="233"/>
      <c r="H161" s="233"/>
      <c r="I161" s="233"/>
      <c r="J161" s="157" t="s">
        <v>147</v>
      </c>
      <c r="K161" s="158">
        <v>4</v>
      </c>
      <c r="L161" s="234">
        <v>0</v>
      </c>
      <c r="M161" s="234"/>
      <c r="N161" s="235">
        <f t="shared" si="15"/>
        <v>0</v>
      </c>
      <c r="O161" s="235"/>
      <c r="P161" s="235"/>
      <c r="Q161" s="235"/>
      <c r="R161" s="129"/>
      <c r="T161" s="159" t="s">
        <v>5</v>
      </c>
      <c r="U161" s="43" t="s">
        <v>41</v>
      </c>
      <c r="V161" s="35"/>
      <c r="W161" s="160">
        <f t="shared" si="16"/>
        <v>0</v>
      </c>
      <c r="X161" s="160">
        <v>7.6E-3</v>
      </c>
      <c r="Y161" s="160">
        <f t="shared" si="17"/>
        <v>3.04E-2</v>
      </c>
      <c r="Z161" s="160">
        <v>0</v>
      </c>
      <c r="AA161" s="161">
        <f t="shared" si="18"/>
        <v>0</v>
      </c>
      <c r="AR161" s="17" t="s">
        <v>138</v>
      </c>
      <c r="AT161" s="17" t="s">
        <v>134</v>
      </c>
      <c r="AU161" s="17" t="s">
        <v>97</v>
      </c>
      <c r="AY161" s="17" t="s">
        <v>133</v>
      </c>
      <c r="BE161" s="100">
        <f t="shared" si="19"/>
        <v>0</v>
      </c>
      <c r="BF161" s="100">
        <f t="shared" si="20"/>
        <v>0</v>
      </c>
      <c r="BG161" s="100">
        <f t="shared" si="21"/>
        <v>0</v>
      </c>
      <c r="BH161" s="100">
        <f t="shared" si="22"/>
        <v>0</v>
      </c>
      <c r="BI161" s="100">
        <f t="shared" si="23"/>
        <v>0</v>
      </c>
      <c r="BJ161" s="17" t="s">
        <v>81</v>
      </c>
      <c r="BK161" s="100">
        <f t="shared" si="24"/>
        <v>0</v>
      </c>
      <c r="BL161" s="17" t="s">
        <v>138</v>
      </c>
      <c r="BM161" s="17" t="s">
        <v>302</v>
      </c>
    </row>
    <row r="162" spans="2:65" s="1" customFormat="1" ht="31.5" customHeight="1">
      <c r="B162" s="126"/>
      <c r="C162" s="155" t="s">
        <v>303</v>
      </c>
      <c r="D162" s="155" t="s">
        <v>134</v>
      </c>
      <c r="E162" s="156" t="s">
        <v>304</v>
      </c>
      <c r="F162" s="233" t="s">
        <v>305</v>
      </c>
      <c r="G162" s="233"/>
      <c r="H162" s="233"/>
      <c r="I162" s="233"/>
      <c r="J162" s="157" t="s">
        <v>137</v>
      </c>
      <c r="K162" s="158">
        <v>30</v>
      </c>
      <c r="L162" s="234">
        <v>0</v>
      </c>
      <c r="M162" s="234"/>
      <c r="N162" s="235">
        <f t="shared" si="15"/>
        <v>0</v>
      </c>
      <c r="O162" s="235"/>
      <c r="P162" s="235"/>
      <c r="Q162" s="235"/>
      <c r="R162" s="129"/>
      <c r="T162" s="159" t="s">
        <v>5</v>
      </c>
      <c r="U162" s="43" t="s">
        <v>41</v>
      </c>
      <c r="V162" s="35"/>
      <c r="W162" s="160">
        <f t="shared" si="16"/>
        <v>0</v>
      </c>
      <c r="X162" s="160">
        <v>1.9E-3</v>
      </c>
      <c r="Y162" s="160">
        <f t="shared" si="17"/>
        <v>5.7000000000000002E-2</v>
      </c>
      <c r="Z162" s="160">
        <v>0</v>
      </c>
      <c r="AA162" s="161">
        <f t="shared" si="18"/>
        <v>0</v>
      </c>
      <c r="AR162" s="17" t="s">
        <v>138</v>
      </c>
      <c r="AT162" s="17" t="s">
        <v>134</v>
      </c>
      <c r="AU162" s="17" t="s">
        <v>97</v>
      </c>
      <c r="AY162" s="17" t="s">
        <v>133</v>
      </c>
      <c r="BE162" s="100">
        <f t="shared" si="19"/>
        <v>0</v>
      </c>
      <c r="BF162" s="100">
        <f t="shared" si="20"/>
        <v>0</v>
      </c>
      <c r="BG162" s="100">
        <f t="shared" si="21"/>
        <v>0</v>
      </c>
      <c r="BH162" s="100">
        <f t="shared" si="22"/>
        <v>0</v>
      </c>
      <c r="BI162" s="100">
        <f t="shared" si="23"/>
        <v>0</v>
      </c>
      <c r="BJ162" s="17" t="s">
        <v>81</v>
      </c>
      <c r="BK162" s="100">
        <f t="shared" si="24"/>
        <v>0</v>
      </c>
      <c r="BL162" s="17" t="s">
        <v>138</v>
      </c>
      <c r="BM162" s="17" t="s">
        <v>306</v>
      </c>
    </row>
    <row r="163" spans="2:65" s="1" customFormat="1" ht="22.5" customHeight="1">
      <c r="B163" s="126"/>
      <c r="C163" s="155" t="s">
        <v>307</v>
      </c>
      <c r="D163" s="155" t="s">
        <v>134</v>
      </c>
      <c r="E163" s="156" t="s">
        <v>308</v>
      </c>
      <c r="F163" s="233" t="s">
        <v>309</v>
      </c>
      <c r="G163" s="233"/>
      <c r="H163" s="233"/>
      <c r="I163" s="233"/>
      <c r="J163" s="157" t="s">
        <v>137</v>
      </c>
      <c r="K163" s="158">
        <v>200</v>
      </c>
      <c r="L163" s="234">
        <v>0</v>
      </c>
      <c r="M163" s="234"/>
      <c r="N163" s="235">
        <f t="shared" si="15"/>
        <v>0</v>
      </c>
      <c r="O163" s="235"/>
      <c r="P163" s="235"/>
      <c r="Q163" s="235"/>
      <c r="R163" s="129"/>
      <c r="T163" s="159" t="s">
        <v>5</v>
      </c>
      <c r="U163" s="43" t="s">
        <v>41</v>
      </c>
      <c r="V163" s="35"/>
      <c r="W163" s="160">
        <f t="shared" si="16"/>
        <v>0</v>
      </c>
      <c r="X163" s="160">
        <v>9.0000000000000006E-5</v>
      </c>
      <c r="Y163" s="160">
        <f t="shared" si="17"/>
        <v>1.8000000000000002E-2</v>
      </c>
      <c r="Z163" s="160">
        <v>0</v>
      </c>
      <c r="AA163" s="161">
        <f t="shared" si="18"/>
        <v>0</v>
      </c>
      <c r="AR163" s="17" t="s">
        <v>138</v>
      </c>
      <c r="AT163" s="17" t="s">
        <v>134</v>
      </c>
      <c r="AU163" s="17" t="s">
        <v>97</v>
      </c>
      <c r="AY163" s="17" t="s">
        <v>133</v>
      </c>
      <c r="BE163" s="100">
        <f t="shared" si="19"/>
        <v>0</v>
      </c>
      <c r="BF163" s="100">
        <f t="shared" si="20"/>
        <v>0</v>
      </c>
      <c r="BG163" s="100">
        <f t="shared" si="21"/>
        <v>0</v>
      </c>
      <c r="BH163" s="100">
        <f t="shared" si="22"/>
        <v>0</v>
      </c>
      <c r="BI163" s="100">
        <f t="shared" si="23"/>
        <v>0</v>
      </c>
      <c r="BJ163" s="17" t="s">
        <v>81</v>
      </c>
      <c r="BK163" s="100">
        <f t="shared" si="24"/>
        <v>0</v>
      </c>
      <c r="BL163" s="17" t="s">
        <v>138</v>
      </c>
      <c r="BM163" s="17" t="s">
        <v>310</v>
      </c>
    </row>
    <row r="164" spans="2:65" s="1" customFormat="1" ht="31.5" customHeight="1">
      <c r="B164" s="126"/>
      <c r="C164" s="155" t="s">
        <v>311</v>
      </c>
      <c r="D164" s="155" t="s">
        <v>134</v>
      </c>
      <c r="E164" s="156" t="s">
        <v>312</v>
      </c>
      <c r="F164" s="233" t="s">
        <v>313</v>
      </c>
      <c r="G164" s="233"/>
      <c r="H164" s="233"/>
      <c r="I164" s="233"/>
      <c r="J164" s="157" t="s">
        <v>147</v>
      </c>
      <c r="K164" s="158">
        <v>8</v>
      </c>
      <c r="L164" s="234">
        <v>0</v>
      </c>
      <c r="M164" s="234"/>
      <c r="N164" s="235">
        <f t="shared" si="15"/>
        <v>0</v>
      </c>
      <c r="O164" s="235"/>
      <c r="P164" s="235"/>
      <c r="Q164" s="235"/>
      <c r="R164" s="129"/>
      <c r="T164" s="159" t="s">
        <v>5</v>
      </c>
      <c r="U164" s="43" t="s">
        <v>41</v>
      </c>
      <c r="V164" s="35"/>
      <c r="W164" s="160">
        <f t="shared" si="16"/>
        <v>0</v>
      </c>
      <c r="X164" s="160">
        <v>0.154</v>
      </c>
      <c r="Y164" s="160">
        <f t="shared" si="17"/>
        <v>1.232</v>
      </c>
      <c r="Z164" s="160">
        <v>0</v>
      </c>
      <c r="AA164" s="161">
        <f t="shared" si="18"/>
        <v>0</v>
      </c>
      <c r="AR164" s="17" t="s">
        <v>138</v>
      </c>
      <c r="AT164" s="17" t="s">
        <v>134</v>
      </c>
      <c r="AU164" s="17" t="s">
        <v>97</v>
      </c>
      <c r="AY164" s="17" t="s">
        <v>133</v>
      </c>
      <c r="BE164" s="100">
        <f t="shared" si="19"/>
        <v>0</v>
      </c>
      <c r="BF164" s="100">
        <f t="shared" si="20"/>
        <v>0</v>
      </c>
      <c r="BG164" s="100">
        <f t="shared" si="21"/>
        <v>0</v>
      </c>
      <c r="BH164" s="100">
        <f t="shared" si="22"/>
        <v>0</v>
      </c>
      <c r="BI164" s="100">
        <f t="shared" si="23"/>
        <v>0</v>
      </c>
      <c r="BJ164" s="17" t="s">
        <v>81</v>
      </c>
      <c r="BK164" s="100">
        <f t="shared" si="24"/>
        <v>0</v>
      </c>
      <c r="BL164" s="17" t="s">
        <v>138</v>
      </c>
      <c r="BM164" s="17" t="s">
        <v>314</v>
      </c>
    </row>
    <row r="165" spans="2:65" s="1" customFormat="1" ht="31.5" customHeight="1">
      <c r="B165" s="126"/>
      <c r="C165" s="155" t="s">
        <v>315</v>
      </c>
      <c r="D165" s="155" t="s">
        <v>134</v>
      </c>
      <c r="E165" s="156" t="s">
        <v>316</v>
      </c>
      <c r="F165" s="233" t="s">
        <v>317</v>
      </c>
      <c r="G165" s="233"/>
      <c r="H165" s="233"/>
      <c r="I165" s="233"/>
      <c r="J165" s="157" t="s">
        <v>137</v>
      </c>
      <c r="K165" s="158">
        <v>167</v>
      </c>
      <c r="L165" s="234">
        <v>0</v>
      </c>
      <c r="M165" s="234"/>
      <c r="N165" s="235">
        <f t="shared" si="15"/>
        <v>0</v>
      </c>
      <c r="O165" s="235"/>
      <c r="P165" s="235"/>
      <c r="Q165" s="235"/>
      <c r="R165" s="129"/>
      <c r="T165" s="159" t="s">
        <v>5</v>
      </c>
      <c r="U165" s="43" t="s">
        <v>41</v>
      </c>
      <c r="V165" s="35"/>
      <c r="W165" s="160">
        <f t="shared" si="16"/>
        <v>0</v>
      </c>
      <c r="X165" s="160">
        <v>0</v>
      </c>
      <c r="Y165" s="160">
        <f t="shared" si="17"/>
        <v>0</v>
      </c>
      <c r="Z165" s="160">
        <v>0</v>
      </c>
      <c r="AA165" s="161">
        <f t="shared" si="18"/>
        <v>0</v>
      </c>
      <c r="AR165" s="17" t="s">
        <v>138</v>
      </c>
      <c r="AT165" s="17" t="s">
        <v>134</v>
      </c>
      <c r="AU165" s="17" t="s">
        <v>97</v>
      </c>
      <c r="AY165" s="17" t="s">
        <v>133</v>
      </c>
      <c r="BE165" s="100">
        <f t="shared" si="19"/>
        <v>0</v>
      </c>
      <c r="BF165" s="100">
        <f t="shared" si="20"/>
        <v>0</v>
      </c>
      <c r="BG165" s="100">
        <f t="shared" si="21"/>
        <v>0</v>
      </c>
      <c r="BH165" s="100">
        <f t="shared" si="22"/>
        <v>0</v>
      </c>
      <c r="BI165" s="100">
        <f t="shared" si="23"/>
        <v>0</v>
      </c>
      <c r="BJ165" s="17" t="s">
        <v>81</v>
      </c>
      <c r="BK165" s="100">
        <f t="shared" si="24"/>
        <v>0</v>
      </c>
      <c r="BL165" s="17" t="s">
        <v>138</v>
      </c>
      <c r="BM165" s="17" t="s">
        <v>318</v>
      </c>
    </row>
    <row r="166" spans="2:65" s="1" customFormat="1" ht="31.5" customHeight="1">
      <c r="B166" s="126"/>
      <c r="C166" s="155" t="s">
        <v>319</v>
      </c>
      <c r="D166" s="155" t="s">
        <v>134</v>
      </c>
      <c r="E166" s="156" t="s">
        <v>320</v>
      </c>
      <c r="F166" s="233" t="s">
        <v>321</v>
      </c>
      <c r="G166" s="233"/>
      <c r="H166" s="233"/>
      <c r="I166" s="233"/>
      <c r="J166" s="157" t="s">
        <v>137</v>
      </c>
      <c r="K166" s="158">
        <v>33</v>
      </c>
      <c r="L166" s="234">
        <v>0</v>
      </c>
      <c r="M166" s="234"/>
      <c r="N166" s="235">
        <f t="shared" si="15"/>
        <v>0</v>
      </c>
      <c r="O166" s="235"/>
      <c r="P166" s="235"/>
      <c r="Q166" s="235"/>
      <c r="R166" s="129"/>
      <c r="T166" s="159" t="s">
        <v>5</v>
      </c>
      <c r="U166" s="43" t="s">
        <v>41</v>
      </c>
      <c r="V166" s="35"/>
      <c r="W166" s="160">
        <f t="shared" si="16"/>
        <v>0</v>
      </c>
      <c r="X166" s="160">
        <v>0</v>
      </c>
      <c r="Y166" s="160">
        <f t="shared" si="17"/>
        <v>0</v>
      </c>
      <c r="Z166" s="160">
        <v>0</v>
      </c>
      <c r="AA166" s="161">
        <f t="shared" si="18"/>
        <v>0</v>
      </c>
      <c r="AR166" s="17" t="s">
        <v>138</v>
      </c>
      <c r="AT166" s="17" t="s">
        <v>134</v>
      </c>
      <c r="AU166" s="17" t="s">
        <v>97</v>
      </c>
      <c r="AY166" s="17" t="s">
        <v>133</v>
      </c>
      <c r="BE166" s="100">
        <f t="shared" si="19"/>
        <v>0</v>
      </c>
      <c r="BF166" s="100">
        <f t="shared" si="20"/>
        <v>0</v>
      </c>
      <c r="BG166" s="100">
        <f t="shared" si="21"/>
        <v>0</v>
      </c>
      <c r="BH166" s="100">
        <f t="shared" si="22"/>
        <v>0</v>
      </c>
      <c r="BI166" s="100">
        <f t="shared" si="23"/>
        <v>0</v>
      </c>
      <c r="BJ166" s="17" t="s">
        <v>81</v>
      </c>
      <c r="BK166" s="100">
        <f t="shared" si="24"/>
        <v>0</v>
      </c>
      <c r="BL166" s="17" t="s">
        <v>138</v>
      </c>
      <c r="BM166" s="17" t="s">
        <v>322</v>
      </c>
    </row>
    <row r="167" spans="2:65" s="1" customFormat="1" ht="22.5" customHeight="1">
      <c r="B167" s="126"/>
      <c r="C167" s="155" t="s">
        <v>323</v>
      </c>
      <c r="D167" s="155" t="s">
        <v>134</v>
      </c>
      <c r="E167" s="156" t="s">
        <v>324</v>
      </c>
      <c r="F167" s="233" t="s">
        <v>325</v>
      </c>
      <c r="G167" s="233"/>
      <c r="H167" s="233"/>
      <c r="I167" s="233"/>
      <c r="J167" s="157" t="s">
        <v>326</v>
      </c>
      <c r="K167" s="158">
        <v>12.6</v>
      </c>
      <c r="L167" s="234">
        <v>0</v>
      </c>
      <c r="M167" s="234"/>
      <c r="N167" s="235">
        <f t="shared" si="15"/>
        <v>0</v>
      </c>
      <c r="O167" s="235"/>
      <c r="P167" s="235"/>
      <c r="Q167" s="235"/>
      <c r="R167" s="129"/>
      <c r="T167" s="159" t="s">
        <v>5</v>
      </c>
      <c r="U167" s="43" t="s">
        <v>41</v>
      </c>
      <c r="V167" s="35"/>
      <c r="W167" s="160">
        <f t="shared" si="16"/>
        <v>0</v>
      </c>
      <c r="X167" s="160">
        <v>0</v>
      </c>
      <c r="Y167" s="160">
        <f t="shared" si="17"/>
        <v>0</v>
      </c>
      <c r="Z167" s="160">
        <v>0</v>
      </c>
      <c r="AA167" s="161">
        <f t="shared" si="18"/>
        <v>0</v>
      </c>
      <c r="AR167" s="17" t="s">
        <v>138</v>
      </c>
      <c r="AT167" s="17" t="s">
        <v>134</v>
      </c>
      <c r="AU167" s="17" t="s">
        <v>97</v>
      </c>
      <c r="AY167" s="17" t="s">
        <v>133</v>
      </c>
      <c r="BE167" s="100">
        <f t="shared" si="19"/>
        <v>0</v>
      </c>
      <c r="BF167" s="100">
        <f t="shared" si="20"/>
        <v>0</v>
      </c>
      <c r="BG167" s="100">
        <f t="shared" si="21"/>
        <v>0</v>
      </c>
      <c r="BH167" s="100">
        <f t="shared" si="22"/>
        <v>0</v>
      </c>
      <c r="BI167" s="100">
        <f t="shared" si="23"/>
        <v>0</v>
      </c>
      <c r="BJ167" s="17" t="s">
        <v>81</v>
      </c>
      <c r="BK167" s="100">
        <f t="shared" si="24"/>
        <v>0</v>
      </c>
      <c r="BL167" s="17" t="s">
        <v>138</v>
      </c>
      <c r="BM167" s="17" t="s">
        <v>327</v>
      </c>
    </row>
    <row r="168" spans="2:65" s="1" customFormat="1" ht="31.5" customHeight="1">
      <c r="B168" s="126"/>
      <c r="C168" s="155" t="s">
        <v>328</v>
      </c>
      <c r="D168" s="155" t="s">
        <v>134</v>
      </c>
      <c r="E168" s="156" t="s">
        <v>329</v>
      </c>
      <c r="F168" s="233" t="s">
        <v>330</v>
      </c>
      <c r="G168" s="233"/>
      <c r="H168" s="233"/>
      <c r="I168" s="233"/>
      <c r="J168" s="157" t="s">
        <v>326</v>
      </c>
      <c r="K168" s="158">
        <v>126</v>
      </c>
      <c r="L168" s="234">
        <v>0</v>
      </c>
      <c r="M168" s="234"/>
      <c r="N168" s="235">
        <f t="shared" si="15"/>
        <v>0</v>
      </c>
      <c r="O168" s="235"/>
      <c r="P168" s="235"/>
      <c r="Q168" s="235"/>
      <c r="R168" s="129"/>
      <c r="T168" s="159" t="s">
        <v>5</v>
      </c>
      <c r="U168" s="43" t="s">
        <v>41</v>
      </c>
      <c r="V168" s="35"/>
      <c r="W168" s="160">
        <f t="shared" si="16"/>
        <v>0</v>
      </c>
      <c r="X168" s="160">
        <v>0</v>
      </c>
      <c r="Y168" s="160">
        <f t="shared" si="17"/>
        <v>0</v>
      </c>
      <c r="Z168" s="160">
        <v>0</v>
      </c>
      <c r="AA168" s="161">
        <f t="shared" si="18"/>
        <v>0</v>
      </c>
      <c r="AR168" s="17" t="s">
        <v>138</v>
      </c>
      <c r="AT168" s="17" t="s">
        <v>134</v>
      </c>
      <c r="AU168" s="17" t="s">
        <v>97</v>
      </c>
      <c r="AY168" s="17" t="s">
        <v>133</v>
      </c>
      <c r="BE168" s="100">
        <f t="shared" si="19"/>
        <v>0</v>
      </c>
      <c r="BF168" s="100">
        <f t="shared" si="20"/>
        <v>0</v>
      </c>
      <c r="BG168" s="100">
        <f t="shared" si="21"/>
        <v>0</v>
      </c>
      <c r="BH168" s="100">
        <f t="shared" si="22"/>
        <v>0</v>
      </c>
      <c r="BI168" s="100">
        <f t="shared" si="23"/>
        <v>0</v>
      </c>
      <c r="BJ168" s="17" t="s">
        <v>81</v>
      </c>
      <c r="BK168" s="100">
        <f t="shared" si="24"/>
        <v>0</v>
      </c>
      <c r="BL168" s="17" t="s">
        <v>138</v>
      </c>
      <c r="BM168" s="17" t="s">
        <v>331</v>
      </c>
    </row>
    <row r="169" spans="2:65" s="1" customFormat="1" ht="31.5" customHeight="1">
      <c r="B169" s="126"/>
      <c r="C169" s="155" t="s">
        <v>332</v>
      </c>
      <c r="D169" s="155" t="s">
        <v>134</v>
      </c>
      <c r="E169" s="156" t="s">
        <v>333</v>
      </c>
      <c r="F169" s="233" t="s">
        <v>334</v>
      </c>
      <c r="G169" s="233"/>
      <c r="H169" s="233"/>
      <c r="I169" s="233"/>
      <c r="J169" s="157" t="s">
        <v>248</v>
      </c>
      <c r="K169" s="158">
        <v>21</v>
      </c>
      <c r="L169" s="234">
        <v>0</v>
      </c>
      <c r="M169" s="234"/>
      <c r="N169" s="235">
        <f t="shared" si="15"/>
        <v>0</v>
      </c>
      <c r="O169" s="235"/>
      <c r="P169" s="235"/>
      <c r="Q169" s="235"/>
      <c r="R169" s="129"/>
      <c r="T169" s="159" t="s">
        <v>5</v>
      </c>
      <c r="U169" s="43" t="s">
        <v>41</v>
      </c>
      <c r="V169" s="35"/>
      <c r="W169" s="160">
        <f t="shared" si="16"/>
        <v>0</v>
      </c>
      <c r="X169" s="160">
        <v>0.27994000000000002</v>
      </c>
      <c r="Y169" s="160">
        <f t="shared" si="17"/>
        <v>5.8787400000000005</v>
      </c>
      <c r="Z169" s="160">
        <v>0</v>
      </c>
      <c r="AA169" s="161">
        <f t="shared" si="18"/>
        <v>0</v>
      </c>
      <c r="AR169" s="17" t="s">
        <v>138</v>
      </c>
      <c r="AT169" s="17" t="s">
        <v>134</v>
      </c>
      <c r="AU169" s="17" t="s">
        <v>97</v>
      </c>
      <c r="AY169" s="17" t="s">
        <v>133</v>
      </c>
      <c r="BE169" s="100">
        <f t="shared" si="19"/>
        <v>0</v>
      </c>
      <c r="BF169" s="100">
        <f t="shared" si="20"/>
        <v>0</v>
      </c>
      <c r="BG169" s="100">
        <f t="shared" si="21"/>
        <v>0</v>
      </c>
      <c r="BH169" s="100">
        <f t="shared" si="22"/>
        <v>0</v>
      </c>
      <c r="BI169" s="100">
        <f t="shared" si="23"/>
        <v>0</v>
      </c>
      <c r="BJ169" s="17" t="s">
        <v>81</v>
      </c>
      <c r="BK169" s="100">
        <f t="shared" si="24"/>
        <v>0</v>
      </c>
      <c r="BL169" s="17" t="s">
        <v>138</v>
      </c>
      <c r="BM169" s="17" t="s">
        <v>335</v>
      </c>
    </row>
    <row r="170" spans="2:65" s="1" customFormat="1" ht="31.5" customHeight="1">
      <c r="B170" s="126"/>
      <c r="C170" s="155" t="s">
        <v>336</v>
      </c>
      <c r="D170" s="155" t="s">
        <v>134</v>
      </c>
      <c r="E170" s="156" t="s">
        <v>337</v>
      </c>
      <c r="F170" s="233" t="s">
        <v>338</v>
      </c>
      <c r="G170" s="233"/>
      <c r="H170" s="233"/>
      <c r="I170" s="233"/>
      <c r="J170" s="157" t="s">
        <v>248</v>
      </c>
      <c r="K170" s="158">
        <v>21</v>
      </c>
      <c r="L170" s="234">
        <v>0</v>
      </c>
      <c r="M170" s="234"/>
      <c r="N170" s="235">
        <f t="shared" si="15"/>
        <v>0</v>
      </c>
      <c r="O170" s="235"/>
      <c r="P170" s="235"/>
      <c r="Q170" s="235"/>
      <c r="R170" s="129"/>
      <c r="T170" s="159" t="s">
        <v>5</v>
      </c>
      <c r="U170" s="43" t="s">
        <v>41</v>
      </c>
      <c r="V170" s="35"/>
      <c r="W170" s="160">
        <f t="shared" si="16"/>
        <v>0</v>
      </c>
      <c r="X170" s="160">
        <v>0.2429</v>
      </c>
      <c r="Y170" s="160">
        <f t="shared" si="17"/>
        <v>5.1009000000000002</v>
      </c>
      <c r="Z170" s="160">
        <v>0</v>
      </c>
      <c r="AA170" s="161">
        <f t="shared" si="18"/>
        <v>0</v>
      </c>
      <c r="AR170" s="17" t="s">
        <v>138</v>
      </c>
      <c r="AT170" s="17" t="s">
        <v>134</v>
      </c>
      <c r="AU170" s="17" t="s">
        <v>97</v>
      </c>
      <c r="AY170" s="17" t="s">
        <v>133</v>
      </c>
      <c r="BE170" s="100">
        <f t="shared" si="19"/>
        <v>0</v>
      </c>
      <c r="BF170" s="100">
        <f t="shared" si="20"/>
        <v>0</v>
      </c>
      <c r="BG170" s="100">
        <f t="shared" si="21"/>
        <v>0</v>
      </c>
      <c r="BH170" s="100">
        <f t="shared" si="22"/>
        <v>0</v>
      </c>
      <c r="BI170" s="100">
        <f t="shared" si="23"/>
        <v>0</v>
      </c>
      <c r="BJ170" s="17" t="s">
        <v>81</v>
      </c>
      <c r="BK170" s="100">
        <f t="shared" si="24"/>
        <v>0</v>
      </c>
      <c r="BL170" s="17" t="s">
        <v>138</v>
      </c>
      <c r="BM170" s="17" t="s">
        <v>339</v>
      </c>
    </row>
    <row r="171" spans="2:65" s="9" customFormat="1" ht="29.85" customHeight="1">
      <c r="B171" s="144"/>
      <c r="C171" s="145"/>
      <c r="D171" s="154" t="s">
        <v>108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244">
        <f>BK171</f>
        <v>0</v>
      </c>
      <c r="O171" s="245"/>
      <c r="P171" s="245"/>
      <c r="Q171" s="245"/>
      <c r="R171" s="147"/>
      <c r="T171" s="148"/>
      <c r="U171" s="145"/>
      <c r="V171" s="145"/>
      <c r="W171" s="149">
        <f>SUM(W172:W174)</f>
        <v>0</v>
      </c>
      <c r="X171" s="145"/>
      <c r="Y171" s="149">
        <f>SUM(Y172:Y174)</f>
        <v>0</v>
      </c>
      <c r="Z171" s="145"/>
      <c r="AA171" s="150">
        <f>SUM(AA172:AA174)</f>
        <v>0</v>
      </c>
      <c r="AR171" s="151" t="s">
        <v>132</v>
      </c>
      <c r="AT171" s="152" t="s">
        <v>75</v>
      </c>
      <c r="AU171" s="152" t="s">
        <v>81</v>
      </c>
      <c r="AY171" s="151" t="s">
        <v>133</v>
      </c>
      <c r="BK171" s="153">
        <f>SUM(BK172:BK174)</f>
        <v>0</v>
      </c>
    </row>
    <row r="172" spans="2:65" s="1" customFormat="1" ht="31.5" customHeight="1">
      <c r="B172" s="126"/>
      <c r="C172" s="155" t="s">
        <v>340</v>
      </c>
      <c r="D172" s="155" t="s">
        <v>134</v>
      </c>
      <c r="E172" s="156" t="s">
        <v>341</v>
      </c>
      <c r="F172" s="233" t="s">
        <v>342</v>
      </c>
      <c r="G172" s="233"/>
      <c r="H172" s="233"/>
      <c r="I172" s="233"/>
      <c r="J172" s="157" t="s">
        <v>343</v>
      </c>
      <c r="K172" s="158">
        <v>1</v>
      </c>
      <c r="L172" s="234">
        <v>0</v>
      </c>
      <c r="M172" s="234"/>
      <c r="N172" s="235">
        <f>ROUND(L172*K172,2)</f>
        <v>0</v>
      </c>
      <c r="O172" s="235"/>
      <c r="P172" s="235"/>
      <c r="Q172" s="235"/>
      <c r="R172" s="129"/>
      <c r="T172" s="159" t="s">
        <v>5</v>
      </c>
      <c r="U172" s="43" t="s">
        <v>41</v>
      </c>
      <c r="V172" s="35"/>
      <c r="W172" s="160">
        <f>V172*K172</f>
        <v>0</v>
      </c>
      <c r="X172" s="160">
        <v>0</v>
      </c>
      <c r="Y172" s="160">
        <f>X172*K172</f>
        <v>0</v>
      </c>
      <c r="Z172" s="160">
        <v>0</v>
      </c>
      <c r="AA172" s="161">
        <f>Z172*K172</f>
        <v>0</v>
      </c>
      <c r="AR172" s="17" t="s">
        <v>138</v>
      </c>
      <c r="AT172" s="17" t="s">
        <v>134</v>
      </c>
      <c r="AU172" s="17" t="s">
        <v>97</v>
      </c>
      <c r="AY172" s="17" t="s">
        <v>133</v>
      </c>
      <c r="BE172" s="100">
        <f>IF(U172="základní",N172,0)</f>
        <v>0</v>
      </c>
      <c r="BF172" s="100">
        <f>IF(U172="snížená",N172,0)</f>
        <v>0</v>
      </c>
      <c r="BG172" s="100">
        <f>IF(U172="zákl. přenesená",N172,0)</f>
        <v>0</v>
      </c>
      <c r="BH172" s="100">
        <f>IF(U172="sníž. přenesená",N172,0)</f>
        <v>0</v>
      </c>
      <c r="BI172" s="100">
        <f>IF(U172="nulová",N172,0)</f>
        <v>0</v>
      </c>
      <c r="BJ172" s="17" t="s">
        <v>81</v>
      </c>
      <c r="BK172" s="100">
        <f>ROUND(L172*K172,2)</f>
        <v>0</v>
      </c>
      <c r="BL172" s="17" t="s">
        <v>138</v>
      </c>
      <c r="BM172" s="17" t="s">
        <v>344</v>
      </c>
    </row>
    <row r="173" spans="2:65" s="1" customFormat="1" ht="31.5" customHeight="1">
      <c r="B173" s="126"/>
      <c r="C173" s="155" t="s">
        <v>345</v>
      </c>
      <c r="D173" s="155" t="s">
        <v>134</v>
      </c>
      <c r="E173" s="156" t="s">
        <v>346</v>
      </c>
      <c r="F173" s="233" t="s">
        <v>347</v>
      </c>
      <c r="G173" s="233"/>
      <c r="H173" s="233"/>
      <c r="I173" s="233"/>
      <c r="J173" s="157" t="s">
        <v>147</v>
      </c>
      <c r="K173" s="158">
        <v>8</v>
      </c>
      <c r="L173" s="234">
        <v>0</v>
      </c>
      <c r="M173" s="234"/>
      <c r="N173" s="235">
        <f>ROUND(L173*K173,2)</f>
        <v>0</v>
      </c>
      <c r="O173" s="235"/>
      <c r="P173" s="235"/>
      <c r="Q173" s="235"/>
      <c r="R173" s="129"/>
      <c r="T173" s="159" t="s">
        <v>5</v>
      </c>
      <c r="U173" s="43" t="s">
        <v>41</v>
      </c>
      <c r="V173" s="35"/>
      <c r="W173" s="160">
        <f>V173*K173</f>
        <v>0</v>
      </c>
      <c r="X173" s="160">
        <v>0</v>
      </c>
      <c r="Y173" s="160">
        <f>X173*K173</f>
        <v>0</v>
      </c>
      <c r="Z173" s="160">
        <v>0</v>
      </c>
      <c r="AA173" s="161">
        <f>Z173*K173</f>
        <v>0</v>
      </c>
      <c r="AR173" s="17" t="s">
        <v>138</v>
      </c>
      <c r="AT173" s="17" t="s">
        <v>134</v>
      </c>
      <c r="AU173" s="17" t="s">
        <v>97</v>
      </c>
      <c r="AY173" s="17" t="s">
        <v>133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17" t="s">
        <v>81</v>
      </c>
      <c r="BK173" s="100">
        <f>ROUND(L173*K173,2)</f>
        <v>0</v>
      </c>
      <c r="BL173" s="17" t="s">
        <v>138</v>
      </c>
      <c r="BM173" s="17" t="s">
        <v>348</v>
      </c>
    </row>
    <row r="174" spans="2:65" s="1" customFormat="1" ht="22.5" customHeight="1">
      <c r="B174" s="126"/>
      <c r="C174" s="155" t="s">
        <v>349</v>
      </c>
      <c r="D174" s="155" t="s">
        <v>134</v>
      </c>
      <c r="E174" s="156" t="s">
        <v>350</v>
      </c>
      <c r="F174" s="233" t="s">
        <v>351</v>
      </c>
      <c r="G174" s="233"/>
      <c r="H174" s="233"/>
      <c r="I174" s="233"/>
      <c r="J174" s="157" t="s">
        <v>352</v>
      </c>
      <c r="K174" s="158">
        <v>1</v>
      </c>
      <c r="L174" s="234">
        <v>0</v>
      </c>
      <c r="M174" s="234"/>
      <c r="N174" s="235">
        <f>ROUND(L174*K174,2)</f>
        <v>0</v>
      </c>
      <c r="O174" s="235"/>
      <c r="P174" s="235"/>
      <c r="Q174" s="235"/>
      <c r="R174" s="129"/>
      <c r="T174" s="159" t="s">
        <v>5</v>
      </c>
      <c r="U174" s="43" t="s">
        <v>41</v>
      </c>
      <c r="V174" s="35"/>
      <c r="W174" s="160">
        <f>V174*K174</f>
        <v>0</v>
      </c>
      <c r="X174" s="160">
        <v>0</v>
      </c>
      <c r="Y174" s="160">
        <f>X174*K174</f>
        <v>0</v>
      </c>
      <c r="Z174" s="160">
        <v>0</v>
      </c>
      <c r="AA174" s="161">
        <f>Z174*K174</f>
        <v>0</v>
      </c>
      <c r="AR174" s="17" t="s">
        <v>138</v>
      </c>
      <c r="AT174" s="17" t="s">
        <v>134</v>
      </c>
      <c r="AU174" s="17" t="s">
        <v>97</v>
      </c>
      <c r="AY174" s="17" t="s">
        <v>133</v>
      </c>
      <c r="BE174" s="100">
        <f>IF(U174="základní",N174,0)</f>
        <v>0</v>
      </c>
      <c r="BF174" s="100">
        <f>IF(U174="snížená",N174,0)</f>
        <v>0</v>
      </c>
      <c r="BG174" s="100">
        <f>IF(U174="zákl. přenesená",N174,0)</f>
        <v>0</v>
      </c>
      <c r="BH174" s="100">
        <f>IF(U174="sníž. přenesená",N174,0)</f>
        <v>0</v>
      </c>
      <c r="BI174" s="100">
        <f>IF(U174="nulová",N174,0)</f>
        <v>0</v>
      </c>
      <c r="BJ174" s="17" t="s">
        <v>81</v>
      </c>
      <c r="BK174" s="100">
        <f>ROUND(L174*K174,2)</f>
        <v>0</v>
      </c>
      <c r="BL174" s="17" t="s">
        <v>138</v>
      </c>
      <c r="BM174" s="17" t="s">
        <v>353</v>
      </c>
    </row>
    <row r="175" spans="2:65" s="1" customFormat="1" ht="49.9" customHeight="1">
      <c r="B175" s="34"/>
      <c r="C175" s="35"/>
      <c r="D175" s="146" t="s">
        <v>354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246">
        <f>BK175</f>
        <v>0</v>
      </c>
      <c r="O175" s="247"/>
      <c r="P175" s="247"/>
      <c r="Q175" s="247"/>
      <c r="R175" s="36"/>
      <c r="T175" s="166"/>
      <c r="U175" s="55"/>
      <c r="V175" s="55"/>
      <c r="W175" s="55"/>
      <c r="X175" s="55"/>
      <c r="Y175" s="55"/>
      <c r="Z175" s="55"/>
      <c r="AA175" s="57"/>
      <c r="AT175" s="17" t="s">
        <v>75</v>
      </c>
      <c r="AU175" s="17" t="s">
        <v>76</v>
      </c>
      <c r="AY175" s="17" t="s">
        <v>355</v>
      </c>
      <c r="BK175" s="100">
        <v>0</v>
      </c>
    </row>
    <row r="176" spans="2:65" s="1" customFormat="1" ht="6.95" customHeight="1"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60"/>
    </row>
  </sheetData>
  <mergeCells count="228">
    <mergeCell ref="N171:Q171"/>
    <mergeCell ref="N175:Q175"/>
    <mergeCell ref="H1:K1"/>
    <mergeCell ref="S2:AC2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N117:Q117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M111:P111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0232018 - VO v ul. Žižkova</vt:lpstr>
      <vt:lpstr>'0232018 - VO v ul. Žižkova'!Názvy_tisku</vt:lpstr>
      <vt:lpstr>'Rekapitulace stavby'!Názvy_tisku</vt:lpstr>
      <vt:lpstr>'0232018 - VO v ul. Žižkova'!Oblast_tisku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uzivatel</cp:lastModifiedBy>
  <dcterms:created xsi:type="dcterms:W3CDTF">2018-08-29T15:26:58Z</dcterms:created>
  <dcterms:modified xsi:type="dcterms:W3CDTF">2018-08-29T15:27:03Z</dcterms:modified>
</cp:coreProperties>
</file>