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600" windowWidth="27495" windowHeight="11955" activeTab="0"/>
  </bookViews>
  <sheets>
    <sheet name="Rekapitulace stavby" sheetId="1" r:id="rId1"/>
    <sheet name="0162018 - Místo pro přech..." sheetId="2" r:id="rId2"/>
  </sheets>
  <definedNames>
    <definedName name="_xlnm.Print_Area" localSheetId="1">'0162018 - Místo pro přech...'!$C$4:$Q$70,'0162018 - Místo pro přech...'!$C$76:$Q$112,'0162018 - Místo pro přech...'!$C$118:$Q$259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'0162018 - Místo pro přech...'!$127:$127</definedName>
  </definedNames>
  <calcPr calcId="145621"/>
</workbook>
</file>

<file path=xl/sharedStrings.xml><?xml version="1.0" encoding="utf-8"?>
<sst xmlns="http://schemas.openxmlformats.org/spreadsheetml/2006/main" count="1998" uniqueCount="617">
  <si>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</si>
  <si>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</si>
  <si>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</si>
  <si>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</si>
  <si>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</si>
  <si>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</si>
  <si>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</si>
  <si>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</si>
  <si>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</si>
  <si>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</si>
  <si>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</si>
  <si>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</si>
  <si>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</si>
  <si>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</si>
  <si>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</si>
  <si>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</si>
  <si>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</si>
  <si>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0162018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</si>
  <si>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</si>
  <si>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</si>
  <si>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Místo pro přecházení I/30</t>
  </si>
  <si>
    <t>JKSO:</t>
  </si>
  <si>
    <t/>
  </si>
  <si>
    <t>CC-CZ:</t>
  </si>
  <si>
    <t>Místo:</t>
  </si>
  <si>
    <t>Lovosice</t>
  </si>
  <si>
    <t>Datum:</t>
  </si>
  <si>
    <t>21. 5. 2018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</si>
  <si>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</si>
  <si>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</si>
  <si>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</si>
  <si>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</si>
  <si>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</si>
  <si>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</si>
  <si>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</si>
  <si>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</si>
  <si>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</si>
  <si>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</si>
  <si>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</si>
  <si>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</si>
  <si>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</si>
  <si>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</si>
  <si>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</si>
  <si>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</si>
  <si>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</si>
  <si>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</si>
  <si>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</si>
  <si>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</si>
  <si>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</si>
  <si>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</si>
  <si>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</si>
  <si>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</si>
  <si>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</si>
  <si>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</si>
  <si>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</si>
  <si>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</si>
  <si>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</si>
  <si>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</si>
  <si>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</si>
  <si>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</si>
  <si>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</si>
  <si>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</si>
  <si>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</si>
  <si>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</si>
  <si>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</si>
  <si>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</si>
  <si>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</si>
  <si>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</si>
  <si>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</si>
  <si>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</si>
  <si>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</si>
  <si>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</si>
  <si>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</si>
  <si>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</si>
  <si>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</si>
  <si>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</si>
  <si>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</si>
  <si>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</si>
  <si>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</si>
  <si>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{59cf58ae-59b1-4501-856c-3b7f1199602a}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</si>
  <si>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</si>
  <si>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</si>
  <si>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</si>
  <si>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</si>
  <si>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</si>
  <si>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</si>
  <si>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</si>
  <si>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</si>
  <si>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</si>
  <si>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</si>
  <si>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</si>
  <si>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</si>
  <si>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</si>
  <si>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</si>
  <si>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</si>
  <si>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</si>
  <si>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</si>
  <si>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</si>
  <si>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</si>
  <si>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</si>
  <si>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</si>
  <si>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</si>
  <si>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</si>
  <si>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</si>
  <si>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</si>
  <si>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</si>
  <si>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</si>
  <si>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</si>
  <si>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</si>
  <si>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</si>
  <si>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</si>
  <si>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</si>
  <si>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</si>
  <si>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</si>
  <si>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</si>
  <si>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</si>
  <si>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</si>
  <si>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</si>
  <si>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</si>
  <si>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</si>
  <si>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</si>
  <si>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</si>
  <si>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</si>
  <si>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</si>
  <si>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</si>
  <si>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</si>
  <si>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</si>
  <si>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</si>
  <si>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</si>
  <si>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</si>
  <si>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</si>
  <si>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</si>
  <si>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</si>
  <si>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</si>
  <si>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</si>
  <si>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</si>
  <si>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</si>
  <si>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</si>
  <si>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</si>
  <si>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</si>
  <si>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</si>
  <si>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</si>
  <si>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</si>
  <si>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</si>
  <si>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</si>
  <si>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</si>
  <si>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111151221</t>
  </si>
  <si>
    <t>Pokosení trávníku parkového plochy do 10000 m2 s odvozem do 20 km v rovině a svahu do 1:5</t>
  </si>
  <si>
    <t>m2</t>
  </si>
  <si>
    <t>4</t>
  </si>
  <si>
    <t>2131130699</t>
  </si>
  <si>
    <t>113107152</t>
  </si>
  <si>
    <t>Odstranění podkladu pl přes 50 do 200 m2 z kameniva těženého tl 200 mm</t>
  </si>
  <si>
    <t>769842821</t>
  </si>
  <si>
    <t>3</t>
  </si>
  <si>
    <t>113107162</t>
  </si>
  <si>
    <t>Odstranění podkladu pl přes 50 do 200 m2 z kameniva drceného tl 200 mm</t>
  </si>
  <si>
    <t>-2120091071</t>
  </si>
  <si>
    <t>113107183</t>
  </si>
  <si>
    <t>Odstranění podkladu pl přes 50 do 200 m2 živičných tl 150 mm</t>
  </si>
  <si>
    <t>-628337256</t>
  </si>
  <si>
    <t>5</t>
  </si>
  <si>
    <t>122202202</t>
  </si>
  <si>
    <t>Odkopávky a prokopávky nezapažené pro silnice objemu do 1000 m3 v hornině tř. 3</t>
  </si>
  <si>
    <t>m3</t>
  </si>
  <si>
    <t>-912404296</t>
  </si>
  <si>
    <t>6</t>
  </si>
  <si>
    <t>122202209</t>
  </si>
  <si>
    <t>Příplatek k odkopávkám a prokopávkám pro silnice v hornině tř. 3 za lepivost</t>
  </si>
  <si>
    <t>867053205</t>
  </si>
  <si>
    <t>7</t>
  </si>
  <si>
    <t>162701105</t>
  </si>
  <si>
    <t>Vodorovné přemístění do 10000 m výkopku z horniny tř. 1 až 4</t>
  </si>
  <si>
    <t>-123446684</t>
  </si>
  <si>
    <t>8</t>
  </si>
  <si>
    <t>167101103</t>
  </si>
  <si>
    <t>Překládání výkopku z horniny tř. 1 až 4</t>
  </si>
  <si>
    <t>1512201052</t>
  </si>
  <si>
    <t>9</t>
  </si>
  <si>
    <t>171201201</t>
  </si>
  <si>
    <t>Uložení sypaniny na skládky</t>
  </si>
  <si>
    <t>295731537</t>
  </si>
  <si>
    <t>10</t>
  </si>
  <si>
    <t>171201211</t>
  </si>
  <si>
    <t>Poplatek za uložení odpadu ze sypaniny na skládce (skládkovné)</t>
  </si>
  <si>
    <t>t</t>
  </si>
  <si>
    <t>1323237093</t>
  </si>
  <si>
    <t>11</t>
  </si>
  <si>
    <t>181301101</t>
  </si>
  <si>
    <t>Rozprostření ornice tl vrstvy do 100 mm pl do 500 m2 v rovině nebo ve svahu do 1:5</t>
  </si>
  <si>
    <t>-1550398868</t>
  </si>
  <si>
    <t>12</t>
  </si>
  <si>
    <t>M</t>
  </si>
  <si>
    <t>103715000</t>
  </si>
  <si>
    <t>substrát pro trávníky A  VL</t>
  </si>
  <si>
    <t>-1155585609</t>
  </si>
  <si>
    <t>13</t>
  </si>
  <si>
    <t>181411131</t>
  </si>
  <si>
    <t>Založení parkového trávníku výsevem plochy do 1000 m2 v rovině a ve svahu do 1:5 vč. utažení</t>
  </si>
  <si>
    <t>1076635160</t>
  </si>
  <si>
    <t>14</t>
  </si>
  <si>
    <t>005724100</t>
  </si>
  <si>
    <t>osivo směs travní parková</t>
  </si>
  <si>
    <t>kg</t>
  </si>
  <si>
    <t>-1713558069</t>
  </si>
  <si>
    <t>181951101</t>
  </si>
  <si>
    <t>Úprava pláně v hornině tř. 1 až 4 bez zhutnění</t>
  </si>
  <si>
    <t>-1532163076</t>
  </si>
  <si>
    <t>16</t>
  </si>
  <si>
    <t>181951102</t>
  </si>
  <si>
    <t>Úprava pláně v hornině tř. 1 až 4 se zhutněním</t>
  </si>
  <si>
    <t>1310464224</t>
  </si>
  <si>
    <t>17</t>
  </si>
  <si>
    <t>185811211</t>
  </si>
  <si>
    <t>Vyhrabání trávníku souvislé plochy do 1000 m2 v rovině a svahu do 1:5</t>
  </si>
  <si>
    <t>-1936976711</t>
  </si>
  <si>
    <t>18</t>
  </si>
  <si>
    <t>564851111</t>
  </si>
  <si>
    <t>Podklad ze štěrkodrtě ŠD tl 150 mm</t>
  </si>
  <si>
    <t>1021426258</t>
  </si>
  <si>
    <t>19</t>
  </si>
  <si>
    <t>564861111</t>
  </si>
  <si>
    <t>Podklad ze štěrkodrtě ŠD tl 200 mm</t>
  </si>
  <si>
    <t>-1267824526</t>
  </si>
  <si>
    <t>20</t>
  </si>
  <si>
    <t>564871111</t>
  </si>
  <si>
    <t>Podklad ze štěrkodrtě ŠD tl 250 mm</t>
  </si>
  <si>
    <t>1361763333</t>
  </si>
  <si>
    <t>564962111</t>
  </si>
  <si>
    <t>Podklad z mechanicky zpevněného kameniva MZK tl 200 mm</t>
  </si>
  <si>
    <t>-1110357377</t>
  </si>
  <si>
    <t>22</t>
  </si>
  <si>
    <t>565166111</t>
  </si>
  <si>
    <t>Asfaltový beton vrstva podkladní ACP 22 (obalované kamenivo OKH) tl 80 mm š do 3 m</t>
  </si>
  <si>
    <t>1820530298</t>
  </si>
  <si>
    <t>23</t>
  </si>
  <si>
    <t>573191111</t>
  </si>
  <si>
    <t>Nátěr infiltrační kationaktivní v množství emulzí 1 kg/m2</t>
  </si>
  <si>
    <t>-233449784</t>
  </si>
  <si>
    <t>24</t>
  </si>
  <si>
    <t>577134131</t>
  </si>
  <si>
    <t>Asfaltový beton vrstva obrusná ACO 11 (ABS) tř. I tl 40 mm š do 3 m z modifikovaného asfaltu</t>
  </si>
  <si>
    <t>-550043277</t>
  </si>
  <si>
    <t>25</t>
  </si>
  <si>
    <t>577176131</t>
  </si>
  <si>
    <t>Asfaltový beton vrstva ložní ACL 22 (ABVH) tl 80 mm š do 3 m z modifikovaného asfaltu</t>
  </si>
  <si>
    <t>956773885</t>
  </si>
  <si>
    <t>26</t>
  </si>
  <si>
    <t>591111111</t>
  </si>
  <si>
    <t>Kladení dlažby z kostek velkých z kamene do lože z kameniva těženého tl 50 mm</t>
  </si>
  <si>
    <t>-7244799</t>
  </si>
  <si>
    <t>27</t>
  </si>
  <si>
    <t>583801590</t>
  </si>
  <si>
    <t>kostka dlažební velká, žula velikost 15/17 třída II šedá</t>
  </si>
  <si>
    <t>482510910</t>
  </si>
  <si>
    <t>28</t>
  </si>
  <si>
    <t>596211111</t>
  </si>
  <si>
    <t>Kladení zámkové dlažby komunikací pro pěší tl 60 mm skupiny A pl do 100 m2</t>
  </si>
  <si>
    <t>-1605863390</t>
  </si>
  <si>
    <t>29</t>
  </si>
  <si>
    <t>592453080</t>
  </si>
  <si>
    <t>dlažba betonová zámková tl. 6 cm přírodní</t>
  </si>
  <si>
    <t>1220447168</t>
  </si>
  <si>
    <t>30</t>
  </si>
  <si>
    <t>592452670</t>
  </si>
  <si>
    <t>dlažba betonová zámková pro nevidomé  barevná</t>
  </si>
  <si>
    <t>1614169233</t>
  </si>
  <si>
    <t>31</t>
  </si>
  <si>
    <t>596211114</t>
  </si>
  <si>
    <t>Příplatek za kombinaci dvou barev u kladení betonových dlažeb komunikací pro pěší tl 60 mm skupiny A</t>
  </si>
  <si>
    <t>-2138580055</t>
  </si>
  <si>
    <t>32</t>
  </si>
  <si>
    <t>596211210</t>
  </si>
  <si>
    <t>Kladení zámkové dlažby komunikací pro pěší tl 80 mm skupiny A pl do 50 m2</t>
  </si>
  <si>
    <t>1864574791</t>
  </si>
  <si>
    <t>33</t>
  </si>
  <si>
    <t>592452660</t>
  </si>
  <si>
    <t>dlažba betonová zámková tl. 8 cm barevná</t>
  </si>
  <si>
    <t>-1479834504</t>
  </si>
  <si>
    <t>34</t>
  </si>
  <si>
    <t>592453090</t>
  </si>
  <si>
    <t>dlažba betonová zámková pro nevidomé  přírodní</t>
  </si>
  <si>
    <t>-1493917057</t>
  </si>
  <si>
    <t>35</t>
  </si>
  <si>
    <t>596211214</t>
  </si>
  <si>
    <t>Příplatek za kombinaci dvou barev u kladení betonových dlažeb komunikací pro pěší tl 80 mm skupiny A</t>
  </si>
  <si>
    <t>-1725274784</t>
  </si>
  <si>
    <t>36</t>
  </si>
  <si>
    <t>599141111</t>
  </si>
  <si>
    <t>Vyplnění pracovních spár živičnou zálivkou</t>
  </si>
  <si>
    <t>m</t>
  </si>
  <si>
    <t>1814345758</t>
  </si>
  <si>
    <t>37</t>
  </si>
  <si>
    <t>914111111</t>
  </si>
  <si>
    <t>Montáž svislé dopravní značky do velikosti 1 m2 objímkami na sloupek nebo konzolu</t>
  </si>
  <si>
    <t>kus</t>
  </si>
  <si>
    <t>-618782081</t>
  </si>
  <si>
    <t>38</t>
  </si>
  <si>
    <t>404455530</t>
  </si>
  <si>
    <t>značka dopravní svislá retroreflexní fólie tř. 1, Al prolis, D 700 mm / C4a</t>
  </si>
  <si>
    <t>-855008811</t>
  </si>
  <si>
    <t>39</t>
  </si>
  <si>
    <t>914511112</t>
  </si>
  <si>
    <t>Montáž sloupku dopravních značek délky do 3,5 m s betonovým základem a patkou</t>
  </si>
  <si>
    <t>1483596466</t>
  </si>
  <si>
    <t>40</t>
  </si>
  <si>
    <t>404452300</t>
  </si>
  <si>
    <t>sloupek Zn 70 - 350</t>
  </si>
  <si>
    <t>-1923062531</t>
  </si>
  <si>
    <t>41</t>
  </si>
  <si>
    <t>404452410</t>
  </si>
  <si>
    <t>patka hliníková HP 70</t>
  </si>
  <si>
    <t>-1141404162</t>
  </si>
  <si>
    <t>42</t>
  </si>
  <si>
    <t>404452540</t>
  </si>
  <si>
    <t>víčko plastové na sloupek 70</t>
  </si>
  <si>
    <t>-588603964</t>
  </si>
  <si>
    <t>43</t>
  </si>
  <si>
    <t>915211112</t>
  </si>
  <si>
    <t>Vodorovné dopravní značení dělící čáry souvislé š 125 mm retroreflexní bílý plast</t>
  </si>
  <si>
    <t>-1826333108</t>
  </si>
  <si>
    <t>44</t>
  </si>
  <si>
    <t>915221112</t>
  </si>
  <si>
    <t>Vodorovné dopravní značení vodící čáry souvislé š 250 mm retroreflexní bílý plast</t>
  </si>
  <si>
    <t>1527353010</t>
  </si>
  <si>
    <t>45</t>
  </si>
  <si>
    <t>915231112</t>
  </si>
  <si>
    <t>Vodorovné dopravní značení retroreflexním bílým plastem přechody pro chodce, šipky nebo symboly</t>
  </si>
  <si>
    <t>-658327997</t>
  </si>
  <si>
    <t>46</t>
  </si>
  <si>
    <t>915611111</t>
  </si>
  <si>
    <t>Předznačení vodorovného liniového značení</t>
  </si>
  <si>
    <t>-1471162646</t>
  </si>
  <si>
    <t>47</t>
  </si>
  <si>
    <t>915621111</t>
  </si>
  <si>
    <t>Předznačení vodorovného plošného značení</t>
  </si>
  <si>
    <t>-877977002</t>
  </si>
  <si>
    <t>48</t>
  </si>
  <si>
    <t>916131213</t>
  </si>
  <si>
    <t>Osazení silničního obrubníku betonového stojatého s boční opěrou do lože z betonu prostého</t>
  </si>
  <si>
    <t>772562251</t>
  </si>
  <si>
    <t>49</t>
  </si>
  <si>
    <t>592174910</t>
  </si>
  <si>
    <t>obrubník betonový silniční ABO 15-25 100x15x25 cm</t>
  </si>
  <si>
    <t>1249206764</t>
  </si>
  <si>
    <t>50</t>
  </si>
  <si>
    <t>592175110</t>
  </si>
  <si>
    <t>obrubník betonový silniční přechodový levý,pravý 100x15x15/25 cm</t>
  </si>
  <si>
    <t>1164899358</t>
  </si>
  <si>
    <t>51</t>
  </si>
  <si>
    <t>916231213</t>
  </si>
  <si>
    <t>Osazení chodníkového obrubníku betonového stojatého s boční opěrou do lože z betonu prostého</t>
  </si>
  <si>
    <t>-894687468</t>
  </si>
  <si>
    <t>52</t>
  </si>
  <si>
    <t>592175120</t>
  </si>
  <si>
    <t>obrubník parkový 50x5x20 cm, přírodní</t>
  </si>
  <si>
    <t>-737409201</t>
  </si>
  <si>
    <t>53</t>
  </si>
  <si>
    <t>916991121</t>
  </si>
  <si>
    <t>Lože pod obrubníky, krajníky nebo obruby z dlažebních kostek z betonu prostého</t>
  </si>
  <si>
    <t>1382941473</t>
  </si>
  <si>
    <t>54</t>
  </si>
  <si>
    <t>919735112</t>
  </si>
  <si>
    <t>Řezání stávajícího živičného krytu hl do 100 mm</t>
  </si>
  <si>
    <t>-27716650</t>
  </si>
  <si>
    <t>55</t>
  </si>
  <si>
    <t>919735114</t>
  </si>
  <si>
    <t>Řezání stávajícího živičného krytu hl do 200 mm</t>
  </si>
  <si>
    <t>-146322879</t>
  </si>
  <si>
    <t>115</t>
  </si>
  <si>
    <t>966007122</t>
  </si>
  <si>
    <t>Odstranění vodorovného značení frézováním plastu z čáry š do 250 mm</t>
  </si>
  <si>
    <t>-1754296377</t>
  </si>
  <si>
    <t>56</t>
  </si>
  <si>
    <t>997221551</t>
  </si>
  <si>
    <t>Vodorovná doprava suti ze sypkých materiálů do 1 km</t>
  </si>
  <si>
    <t>1249063335</t>
  </si>
  <si>
    <t>57</t>
  </si>
  <si>
    <t>997221559</t>
  </si>
  <si>
    <t>Příplatek ZKD 1 km u vodorovné dopravy suti ze sypkých materiálů</t>
  </si>
  <si>
    <t>1425117075</t>
  </si>
  <si>
    <t>58</t>
  </si>
  <si>
    <t>997221611</t>
  </si>
  <si>
    <t>Nakládání suti na dopravní prostředky pro vodorovnou dopravu</t>
  </si>
  <si>
    <t>1210372281</t>
  </si>
  <si>
    <t>59</t>
  </si>
  <si>
    <t>997221845</t>
  </si>
  <si>
    <t>Poplatek za uložení odpadu z asfaltových povrchů na skládce (skládkovné)</t>
  </si>
  <si>
    <t>677440644</t>
  </si>
  <si>
    <t>60</t>
  </si>
  <si>
    <t>997221855</t>
  </si>
  <si>
    <t>Poplatek za uložení odpadu z kameniva na skládce (skládkovné)</t>
  </si>
  <si>
    <t>-1895961739</t>
  </si>
  <si>
    <t>61</t>
  </si>
  <si>
    <t>998223011</t>
  </si>
  <si>
    <t>Přesun hmot pro pozemní komunikace s krytem dlážděným</t>
  </si>
  <si>
    <t>-148007792</t>
  </si>
  <si>
    <t>62</t>
  </si>
  <si>
    <t>210010136</t>
  </si>
  <si>
    <t>Montáž trubek ochranných plastových tuhých D do 110 mm uložených pevně</t>
  </si>
  <si>
    <t>64</t>
  </si>
  <si>
    <t>-653279591</t>
  </si>
  <si>
    <t>63</t>
  </si>
  <si>
    <t>345713650</t>
  </si>
  <si>
    <t>trubka elektroinstalační ohebná Kopodur, HDPE KD 09110</t>
  </si>
  <si>
    <t>128</t>
  </si>
  <si>
    <t>-795593902</t>
  </si>
  <si>
    <t>210100502</t>
  </si>
  <si>
    <t>Ukončení kabelů smršťovací záklopkou nebo páskou se zapojením a letováním žíly do 3x1,5 mm2</t>
  </si>
  <si>
    <t>-399723037</t>
  </si>
  <si>
    <t>65</t>
  </si>
  <si>
    <t>343431260R</t>
  </si>
  <si>
    <t>trubka smršťovací pro CYKY 3 x 1,5 mm2</t>
  </si>
  <si>
    <t>1067010783</t>
  </si>
  <si>
    <t>66</t>
  </si>
  <si>
    <t>210100602</t>
  </si>
  <si>
    <t>Ukončení kabelů celoplastových koncovkou do 1 kV přírubovou jednocestnou KSPe žíly do 4x25 mm2</t>
  </si>
  <si>
    <t>-240063091</t>
  </si>
  <si>
    <t>67</t>
  </si>
  <si>
    <t>354365520R</t>
  </si>
  <si>
    <t>koncovka kabelová venkovní KSCZ4X 6-25</t>
  </si>
  <si>
    <t>789575188</t>
  </si>
  <si>
    <t>68</t>
  </si>
  <si>
    <t>210120001</t>
  </si>
  <si>
    <t>Montáž pojistek závitových E 27 do 25 A se zapojením vodičů</t>
  </si>
  <si>
    <t>-1151744304</t>
  </si>
  <si>
    <t>69</t>
  </si>
  <si>
    <t>345231700</t>
  </si>
  <si>
    <t>skleněná pojistka 10A</t>
  </si>
  <si>
    <t>374628469</t>
  </si>
  <si>
    <t>70</t>
  </si>
  <si>
    <t>210203403</t>
  </si>
  <si>
    <t>Montáž svítidel venkovních na stožár</t>
  </si>
  <si>
    <t>-1054450216</t>
  </si>
  <si>
    <t>71</t>
  </si>
  <si>
    <t>348444540</t>
  </si>
  <si>
    <t>svítidlo venkovní výbojkové výložníkové 1x70W</t>
  </si>
  <si>
    <t>256</t>
  </si>
  <si>
    <t>-295795565</t>
  </si>
  <si>
    <t>72</t>
  </si>
  <si>
    <t>347606980</t>
  </si>
  <si>
    <t>výbojka sodíková 70W E 27</t>
  </si>
  <si>
    <t>-1184978659</t>
  </si>
  <si>
    <t>73</t>
  </si>
  <si>
    <t>210204011</t>
  </si>
  <si>
    <t>Montáž stožárů osvětlení ocelových samostatně stojících délky do 12 m</t>
  </si>
  <si>
    <t>517449812</t>
  </si>
  <si>
    <t>74</t>
  </si>
  <si>
    <t>31674107R1</t>
  </si>
  <si>
    <t>stožár osvětlovací silniční bezpaticový pr.114 mm, výška 6000 mm vč. montážního materiálu a doplňků</t>
  </si>
  <si>
    <t>1142287096</t>
  </si>
  <si>
    <t>75</t>
  </si>
  <si>
    <t>31674107R2</t>
  </si>
  <si>
    <t>stožárová patice laminátová silniční 114/1200 vč. montážního materiálu a doplňků</t>
  </si>
  <si>
    <t>1276016346</t>
  </si>
  <si>
    <t>76</t>
  </si>
  <si>
    <t>210204103</t>
  </si>
  <si>
    <t>Montáž výložníků osvětlení jednoramenných sloupových hmotnosti do 35 kg</t>
  </si>
  <si>
    <t>-53858203</t>
  </si>
  <si>
    <t>77</t>
  </si>
  <si>
    <t>31676058R3</t>
  </si>
  <si>
    <t>výložník jednoramenný rovný na pr. 114 mm, délky 2000 mm</t>
  </si>
  <si>
    <t>-785318592</t>
  </si>
  <si>
    <t>78</t>
  </si>
  <si>
    <t>210204201</t>
  </si>
  <si>
    <t>Montáž elektrovýzbroje stožárů osvětlení 1 okruh</t>
  </si>
  <si>
    <t>-2045798921</t>
  </si>
  <si>
    <t>79</t>
  </si>
  <si>
    <t>34562800R1</t>
  </si>
  <si>
    <t>elektrovýzbroj SV.16.6.4</t>
  </si>
  <si>
    <t>-2124494912</t>
  </si>
  <si>
    <t>80</t>
  </si>
  <si>
    <t>210220002</t>
  </si>
  <si>
    <t>Montáž uzemňovacích vedení vodičů FeZn pomocí svorek na povrchu drátem nebo lanem do 10 mm</t>
  </si>
  <si>
    <t>-1698089200</t>
  </si>
  <si>
    <t>81</t>
  </si>
  <si>
    <t>354410730</t>
  </si>
  <si>
    <t>drát průměr 10 mm FeZn (0,63kg/m)</t>
  </si>
  <si>
    <t>1412005868</t>
  </si>
  <si>
    <t>82</t>
  </si>
  <si>
    <t>210220301</t>
  </si>
  <si>
    <t>Montáž svorek hromosvodných typu SS, SR 03 se 2 šrouby</t>
  </si>
  <si>
    <t>-1356995030</t>
  </si>
  <si>
    <t>83</t>
  </si>
  <si>
    <t>354418850</t>
  </si>
  <si>
    <t>svorka spojovací SS pro lano D8-10 mm</t>
  </si>
  <si>
    <t>999897321</t>
  </si>
  <si>
    <t>84</t>
  </si>
  <si>
    <t>354418950</t>
  </si>
  <si>
    <t>svorka připojovací SP1 k připojení kovových částí</t>
  </si>
  <si>
    <t>1076923220</t>
  </si>
  <si>
    <t>85</t>
  </si>
  <si>
    <t>210220401</t>
  </si>
  <si>
    <t>Montáž vedení hromosvodné - štítků k označení svodů</t>
  </si>
  <si>
    <t>588895201</t>
  </si>
  <si>
    <t>86</t>
  </si>
  <si>
    <t>735345100</t>
  </si>
  <si>
    <t>tabulka bezpečnostní s tiskem 2 barvy A4 210x297 mm</t>
  </si>
  <si>
    <t>-551019431</t>
  </si>
  <si>
    <t>87</t>
  </si>
  <si>
    <t>210810054</t>
  </si>
  <si>
    <t>Montáž měděných kabelů CYKY, CYKYD, CYKYDY, NYM, NYY, YSLY 750 V 4x16mm2 uložených pevně</t>
  </si>
  <si>
    <t>-1469545408</t>
  </si>
  <si>
    <t>88</t>
  </si>
  <si>
    <t>341110800</t>
  </si>
  <si>
    <t>kabel silový s Cu jádrem CYKY 4x16 mm2</t>
  </si>
  <si>
    <t>-914467018</t>
  </si>
  <si>
    <t>89</t>
  </si>
  <si>
    <t>460010022</t>
  </si>
  <si>
    <t>Vytyčení trasy vedení kabelového podzemního podél silnice</t>
  </si>
  <si>
    <t>km</t>
  </si>
  <si>
    <t>795283716</t>
  </si>
  <si>
    <t>90</t>
  </si>
  <si>
    <t>460050003</t>
  </si>
  <si>
    <t>Hloubení nezapažených jam pro stožáry jednoduché délky do 8 m na rovině ručně v hornině tř 3</t>
  </si>
  <si>
    <t>2048445987</t>
  </si>
  <si>
    <t>91</t>
  </si>
  <si>
    <t>460080014</t>
  </si>
  <si>
    <t>Základové konstrukce z monolitického betonu C 16/20 bez bednění - obetonování chráničky</t>
  </si>
  <si>
    <t>-2045477282</t>
  </si>
  <si>
    <t>92</t>
  </si>
  <si>
    <t>460080036</t>
  </si>
  <si>
    <t>Základové konstrukce ze ŽB tř. C 30/37</t>
  </si>
  <si>
    <t>423862605</t>
  </si>
  <si>
    <t>93</t>
  </si>
  <si>
    <t>460080042</t>
  </si>
  <si>
    <t>Výztuž základových konstrukcí betonářskou ocelí 10 505</t>
  </si>
  <si>
    <t>-495350731</t>
  </si>
  <si>
    <t>94</t>
  </si>
  <si>
    <t>460150143</t>
  </si>
  <si>
    <t>Hloubení kabelových zapažených i nezapažených rýh ručně š 35 cm, hl 60 cm, v hornině tř 3</t>
  </si>
  <si>
    <t>1342867073</t>
  </si>
  <si>
    <t>95</t>
  </si>
  <si>
    <t>460150303</t>
  </si>
  <si>
    <t>Hloubení kabelových zapažených i nezapažených rýh ručně š 50 cm, hl 120 cm, v hornině tř 3</t>
  </si>
  <si>
    <t>-1306970365</t>
  </si>
  <si>
    <t>96</t>
  </si>
  <si>
    <t>460421101</t>
  </si>
  <si>
    <t>Lože kabelů z písku nebo štěrkopísku tl 10 cm nad kabel, bez zakrytí, šířky lože do 65 cm</t>
  </si>
  <si>
    <t>-234586248</t>
  </si>
  <si>
    <t>97</t>
  </si>
  <si>
    <t>460421152</t>
  </si>
  <si>
    <t>Lože kabelů z písku a štěrkopísku tl 10 cm nad kabel, kryté beton deskou 50x30 cm, š lože do 60 cm</t>
  </si>
  <si>
    <t>669975107</t>
  </si>
  <si>
    <t>98</t>
  </si>
  <si>
    <t>592131040</t>
  </si>
  <si>
    <t>deska krycí DK2 50 x 23/15,4 x 4,5 cm</t>
  </si>
  <si>
    <t>-1641810337</t>
  </si>
  <si>
    <t>99</t>
  </si>
  <si>
    <t>460470001R</t>
  </si>
  <si>
    <t>Provizorní zajištění potrubí ve výkopech při křížení s kabelem</t>
  </si>
  <si>
    <t>kpl</t>
  </si>
  <si>
    <t>-2085644141</t>
  </si>
  <si>
    <t>100</t>
  </si>
  <si>
    <t>460470011R</t>
  </si>
  <si>
    <t>Provizorní zajištění kabelů ve výkopech při jejich křížení</t>
  </si>
  <si>
    <t>-1236405619</t>
  </si>
  <si>
    <t>101</t>
  </si>
  <si>
    <t>460490012</t>
  </si>
  <si>
    <t>Krytí kabelů výstražnou fólií šířky 25 cm</t>
  </si>
  <si>
    <t>675938189</t>
  </si>
  <si>
    <t>102</t>
  </si>
  <si>
    <t>460560143</t>
  </si>
  <si>
    <t>Zásyp rýh ručně šířky 35 cm, hloubky 60 cm, z horniny třídy 3</t>
  </si>
  <si>
    <t>1971668553</t>
  </si>
  <si>
    <t>103</t>
  </si>
  <si>
    <t>460560303</t>
  </si>
  <si>
    <t>Zásyp rýh ručně šířky 50 cm, hloubky 120 cm, z horniny třídy 3</t>
  </si>
  <si>
    <t>553392225</t>
  </si>
  <si>
    <t>104</t>
  </si>
  <si>
    <t>460600023R</t>
  </si>
  <si>
    <t>Vodorovné přemístění horniny jakékoliv třídy do 1000 m</t>
  </si>
  <si>
    <t>1108220020</t>
  </si>
  <si>
    <t>105</t>
  </si>
  <si>
    <t>580108011R</t>
  </si>
  <si>
    <t>Kompletní revize VO vč. revizní zprávy</t>
  </si>
  <si>
    <t>1563191032</t>
  </si>
  <si>
    <t>106</t>
  </si>
  <si>
    <t>580108021</t>
  </si>
  <si>
    <t>Kontrola stavu 1 nebo 2 stožárových svítidel silničních</t>
  </si>
  <si>
    <t>-1833267400</t>
  </si>
  <si>
    <t>107</t>
  </si>
  <si>
    <t>011603000</t>
  </si>
  <si>
    <t>diagnostika komunikace</t>
  </si>
  <si>
    <t>Kč</t>
  </si>
  <si>
    <t>1024</t>
  </si>
  <si>
    <t>-124618133</t>
  </si>
  <si>
    <t>108</t>
  </si>
  <si>
    <t>012103000</t>
  </si>
  <si>
    <t>Geodetické práce před výstavbou</t>
  </si>
  <si>
    <t>-543696605</t>
  </si>
  <si>
    <t>109</t>
  </si>
  <si>
    <t>012303000</t>
  </si>
  <si>
    <t>Geodetické práce po výstavbě</t>
  </si>
  <si>
    <t>-253684589</t>
  </si>
  <si>
    <t>110</t>
  </si>
  <si>
    <t>013254000</t>
  </si>
  <si>
    <t>Dokumentace skutečného provedení stavby</t>
  </si>
  <si>
    <t>2062979301</t>
  </si>
  <si>
    <t>111</t>
  </si>
  <si>
    <t>032002000</t>
  </si>
  <si>
    <t>Vybavení staveniště</t>
  </si>
  <si>
    <t>-1978464436</t>
  </si>
  <si>
    <t>112</t>
  </si>
  <si>
    <t>034002000</t>
  </si>
  <si>
    <t>Zabezpečení staveniště</t>
  </si>
  <si>
    <t>1875391890</t>
  </si>
  <si>
    <t>113</t>
  </si>
  <si>
    <t>065002000</t>
  </si>
  <si>
    <t>Mimostaveništní doprava materiálů</t>
  </si>
  <si>
    <t>1612559620</t>
  </si>
  <si>
    <t>114</t>
  </si>
  <si>
    <t>072002000</t>
  </si>
  <si>
    <t>Silniční provoz - DIO</t>
  </si>
  <si>
    <t>-1607455969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</si>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</sst>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1" fillId="0" borderId="11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49" fontId="33" fillId="0" borderId="24" xfId="0" applyNumberFormat="1" applyFont="1" applyBorder="1" applyAlignment="1" applyProtection="1">
      <alignment horizontal="left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167" fontId="33" fillId="0" borderId="24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horizontal="left" vertical="center" wrapText="1"/>
      <protection/>
    </xf>
    <xf numFmtId="4" fontId="33" fillId="3" borderId="24" xfId="0" applyNumberFormat="1" applyFont="1" applyFill="1" applyBorder="1" applyAlignment="1" applyProtection="1">
      <alignment vertical="center"/>
      <protection locked="0"/>
    </xf>
    <xf numFmtId="4" fontId="33" fillId="3" borderId="24" xfId="0" applyNumberFormat="1" applyFont="1" applyFill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06" t="s">
        <v>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174" t="s">
        <v>8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88" t="s">
        <v>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3"/>
      <c r="AS4" s="17" t="s">
        <v>13</v>
      </c>
      <c r="BE4" s="24" t="s">
        <v>14</v>
      </c>
      <c r="BS4" s="18" t="s">
        <v>15</v>
      </c>
    </row>
    <row r="5" spans="2:71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210" t="s">
        <v>17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5"/>
      <c r="AQ5" s="23"/>
      <c r="BE5" s="208" t="s">
        <v>18</v>
      </c>
      <c r="BS5" s="18" t="s">
        <v>9</v>
      </c>
    </row>
    <row r="6" spans="2:71" ht="36.95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212" t="s">
        <v>20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5"/>
      <c r="AQ6" s="23"/>
      <c r="BE6" s="209"/>
      <c r="BS6" s="18" t="s">
        <v>9</v>
      </c>
    </row>
    <row r="7" spans="2:71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3"/>
      <c r="BE7" s="209"/>
      <c r="BS7" s="18" t="s">
        <v>9</v>
      </c>
    </row>
    <row r="8" spans="2:71" ht="14.45" customHeight="1">
      <c r="B8" s="22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3"/>
      <c r="BE8" s="209"/>
      <c r="BS8" s="18" t="s">
        <v>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209"/>
      <c r="BS9" s="18" t="s">
        <v>9</v>
      </c>
    </row>
    <row r="10" spans="2:71" ht="14.45" customHeight="1">
      <c r="B10" s="22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3"/>
      <c r="BE10" s="209"/>
      <c r="BS10" s="18" t="s">
        <v>9</v>
      </c>
    </row>
    <row r="11" spans="2:71" ht="18.4" customHeight="1">
      <c r="B11" s="22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22</v>
      </c>
      <c r="AO11" s="25"/>
      <c r="AP11" s="25"/>
      <c r="AQ11" s="23"/>
      <c r="BE11" s="209"/>
      <c r="BS11" s="18" t="s">
        <v>9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209"/>
      <c r="BS12" s="18" t="s">
        <v>9</v>
      </c>
    </row>
    <row r="13" spans="2:71" ht="14.45" customHeight="1">
      <c r="B13" s="22"/>
      <c r="C13" s="25"/>
      <c r="D13" s="29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33</v>
      </c>
      <c r="AO13" s="25"/>
      <c r="AP13" s="25"/>
      <c r="AQ13" s="23"/>
      <c r="BE13" s="209"/>
      <c r="BS13" s="18" t="s">
        <v>9</v>
      </c>
    </row>
    <row r="14" spans="2:71" ht="15">
      <c r="B14" s="22"/>
      <c r="C14" s="25"/>
      <c r="D14" s="25"/>
      <c r="E14" s="213" t="s">
        <v>33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9" t="s">
        <v>31</v>
      </c>
      <c r="AL14" s="25"/>
      <c r="AM14" s="25"/>
      <c r="AN14" s="31" t="s">
        <v>33</v>
      </c>
      <c r="AO14" s="25"/>
      <c r="AP14" s="25"/>
      <c r="AQ14" s="23"/>
      <c r="BE14" s="209"/>
      <c r="BS14" s="18" t="s">
        <v>9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209"/>
      <c r="BS15" s="18" t="s">
        <v>6</v>
      </c>
    </row>
    <row r="16" spans="2:71" ht="14.45" customHeight="1">
      <c r="B16" s="22"/>
      <c r="C16" s="25"/>
      <c r="D16" s="29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3"/>
      <c r="BE16" s="209"/>
      <c r="BS16" s="18" t="s">
        <v>6</v>
      </c>
    </row>
    <row r="17" spans="2:71" ht="18.4" customHeight="1">
      <c r="B17" s="22"/>
      <c r="C17" s="25"/>
      <c r="D17" s="25"/>
      <c r="E17" s="27" t="s">
        <v>30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22</v>
      </c>
      <c r="AO17" s="25"/>
      <c r="AP17" s="25"/>
      <c r="AQ17" s="23"/>
      <c r="BE17" s="209"/>
      <c r="BS17" s="18" t="s">
        <v>35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209"/>
      <c r="BS18" s="18" t="s">
        <v>9</v>
      </c>
    </row>
    <row r="19" spans="2:71" ht="14.45" customHeight="1">
      <c r="B19" s="22"/>
      <c r="C19" s="25"/>
      <c r="D19" s="29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3"/>
      <c r="BE19" s="209"/>
      <c r="BS19" s="18" t="s">
        <v>9</v>
      </c>
    </row>
    <row r="20" spans="2:57" ht="18.4" customHeight="1">
      <c r="B20" s="22"/>
      <c r="C20" s="25"/>
      <c r="D20" s="25"/>
      <c r="E20" s="27" t="s">
        <v>30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22</v>
      </c>
      <c r="AO20" s="25"/>
      <c r="AP20" s="25"/>
      <c r="AQ20" s="23"/>
      <c r="BE20" s="209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209"/>
    </row>
    <row r="22" spans="2:57" ht="15">
      <c r="B22" s="22"/>
      <c r="C22" s="25"/>
      <c r="D22" s="29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209"/>
    </row>
    <row r="23" spans="2:57" ht="16.5" customHeight="1">
      <c r="B23" s="22"/>
      <c r="C23" s="25"/>
      <c r="D23" s="25"/>
      <c r="E23" s="215" t="s">
        <v>22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5"/>
      <c r="AP23" s="25"/>
      <c r="AQ23" s="23"/>
      <c r="BE23" s="209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209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209"/>
    </row>
    <row r="26" spans="2:57" ht="14.45" customHeight="1">
      <c r="B26" s="22"/>
      <c r="C26" s="25"/>
      <c r="D26" s="33" t="s">
        <v>38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6">
        <f>ROUND(AG87,2)</f>
        <v>0</v>
      </c>
      <c r="AL26" s="211"/>
      <c r="AM26" s="211"/>
      <c r="AN26" s="211"/>
      <c r="AO26" s="211"/>
      <c r="AP26" s="25"/>
      <c r="AQ26" s="23"/>
      <c r="BE26" s="209"/>
    </row>
    <row r="27" spans="2:57" ht="14.45" customHeight="1">
      <c r="B27" s="22"/>
      <c r="C27" s="25"/>
      <c r="D27" s="33" t="s">
        <v>39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6">
        <f>ROUND(AG90,2)</f>
        <v>0</v>
      </c>
      <c r="AL27" s="216"/>
      <c r="AM27" s="216"/>
      <c r="AN27" s="216"/>
      <c r="AO27" s="216"/>
      <c r="AP27" s="25"/>
      <c r="AQ27" s="23"/>
      <c r="BE27" s="209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09"/>
    </row>
    <row r="29" spans="2:57" s="1" customFormat="1" ht="25.9" customHeight="1">
      <c r="B29" s="34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7">
        <f>ROUND(AK26+AK27,2)</f>
        <v>0</v>
      </c>
      <c r="AL29" s="218"/>
      <c r="AM29" s="218"/>
      <c r="AN29" s="218"/>
      <c r="AO29" s="218"/>
      <c r="AP29" s="35"/>
      <c r="AQ29" s="36"/>
      <c r="BE29" s="209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09"/>
    </row>
    <row r="31" spans="2:57" s="2" customFormat="1" ht="14.45" customHeight="1">
      <c r="B31" s="39"/>
      <c r="C31" s="40"/>
      <c r="D31" s="41" t="s">
        <v>41</v>
      </c>
      <c r="E31" s="40"/>
      <c r="F31" s="41" t="s">
        <v>42</v>
      </c>
      <c r="G31" s="40"/>
      <c r="H31" s="40"/>
      <c r="I31" s="40"/>
      <c r="J31" s="40"/>
      <c r="K31" s="40"/>
      <c r="L31" s="199">
        <v>0.21</v>
      </c>
      <c r="M31" s="200"/>
      <c r="N31" s="200"/>
      <c r="O31" s="200"/>
      <c r="P31" s="40"/>
      <c r="Q31" s="40"/>
      <c r="R31" s="40"/>
      <c r="S31" s="40"/>
      <c r="T31" s="43" t="s">
        <v>43</v>
      </c>
      <c r="U31" s="40"/>
      <c r="V31" s="40"/>
      <c r="W31" s="201">
        <f>ROUND(AZ87+SUM(CD91:CD95),2)</f>
        <v>0</v>
      </c>
      <c r="X31" s="200"/>
      <c r="Y31" s="200"/>
      <c r="Z31" s="200"/>
      <c r="AA31" s="200"/>
      <c r="AB31" s="200"/>
      <c r="AC31" s="200"/>
      <c r="AD31" s="200"/>
      <c r="AE31" s="200"/>
      <c r="AF31" s="40"/>
      <c r="AG31" s="40"/>
      <c r="AH31" s="40"/>
      <c r="AI31" s="40"/>
      <c r="AJ31" s="40"/>
      <c r="AK31" s="201">
        <f>ROUND(AV87+SUM(BY91:BY95),2)</f>
        <v>0</v>
      </c>
      <c r="AL31" s="200"/>
      <c r="AM31" s="200"/>
      <c r="AN31" s="200"/>
      <c r="AO31" s="200"/>
      <c r="AP31" s="40"/>
      <c r="AQ31" s="44"/>
      <c r="BE31" s="209"/>
    </row>
    <row r="32" spans="2:57" s="2" customFormat="1" ht="14.45" customHeight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199">
        <v>0.15</v>
      </c>
      <c r="M32" s="200"/>
      <c r="N32" s="200"/>
      <c r="O32" s="200"/>
      <c r="P32" s="40"/>
      <c r="Q32" s="40"/>
      <c r="R32" s="40"/>
      <c r="S32" s="40"/>
      <c r="T32" s="43" t="s">
        <v>43</v>
      </c>
      <c r="U32" s="40"/>
      <c r="V32" s="40"/>
      <c r="W32" s="201">
        <f>ROUND(BA87+SUM(CE91:CE95),2)</f>
        <v>0</v>
      </c>
      <c r="X32" s="200"/>
      <c r="Y32" s="200"/>
      <c r="Z32" s="200"/>
      <c r="AA32" s="200"/>
      <c r="AB32" s="200"/>
      <c r="AC32" s="200"/>
      <c r="AD32" s="200"/>
      <c r="AE32" s="200"/>
      <c r="AF32" s="40"/>
      <c r="AG32" s="40"/>
      <c r="AH32" s="40"/>
      <c r="AI32" s="40"/>
      <c r="AJ32" s="40"/>
      <c r="AK32" s="201">
        <f>ROUND(AW87+SUM(BZ91:BZ95),2)</f>
        <v>0</v>
      </c>
      <c r="AL32" s="200"/>
      <c r="AM32" s="200"/>
      <c r="AN32" s="200"/>
      <c r="AO32" s="200"/>
      <c r="AP32" s="40"/>
      <c r="AQ32" s="44"/>
      <c r="BE32" s="209"/>
    </row>
    <row r="33" spans="2:57" s="2" customFormat="1" ht="14.45" customHeight="1" hidden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199">
        <v>0.21</v>
      </c>
      <c r="M33" s="200"/>
      <c r="N33" s="200"/>
      <c r="O33" s="200"/>
      <c r="P33" s="40"/>
      <c r="Q33" s="40"/>
      <c r="R33" s="40"/>
      <c r="S33" s="40"/>
      <c r="T33" s="43" t="s">
        <v>43</v>
      </c>
      <c r="U33" s="40"/>
      <c r="V33" s="40"/>
      <c r="W33" s="201">
        <f>ROUND(BB87+SUM(CF91:CF95),2)</f>
        <v>0</v>
      </c>
      <c r="X33" s="200"/>
      <c r="Y33" s="200"/>
      <c r="Z33" s="200"/>
      <c r="AA33" s="200"/>
      <c r="AB33" s="200"/>
      <c r="AC33" s="200"/>
      <c r="AD33" s="200"/>
      <c r="AE33" s="200"/>
      <c r="AF33" s="40"/>
      <c r="AG33" s="40"/>
      <c r="AH33" s="40"/>
      <c r="AI33" s="40"/>
      <c r="AJ33" s="40"/>
      <c r="AK33" s="201">
        <v>0</v>
      </c>
      <c r="AL33" s="200"/>
      <c r="AM33" s="200"/>
      <c r="AN33" s="200"/>
      <c r="AO33" s="200"/>
      <c r="AP33" s="40"/>
      <c r="AQ33" s="44"/>
      <c r="BE33" s="209"/>
    </row>
    <row r="34" spans="2:57" s="2" customFormat="1" ht="14.45" customHeight="1" hidden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199">
        <v>0.15</v>
      </c>
      <c r="M34" s="200"/>
      <c r="N34" s="200"/>
      <c r="O34" s="200"/>
      <c r="P34" s="40"/>
      <c r="Q34" s="40"/>
      <c r="R34" s="40"/>
      <c r="S34" s="40"/>
      <c r="T34" s="43" t="s">
        <v>43</v>
      </c>
      <c r="U34" s="40"/>
      <c r="V34" s="40"/>
      <c r="W34" s="201">
        <f>ROUND(BC87+SUM(CG91:CG95),2)</f>
        <v>0</v>
      </c>
      <c r="X34" s="200"/>
      <c r="Y34" s="200"/>
      <c r="Z34" s="200"/>
      <c r="AA34" s="200"/>
      <c r="AB34" s="200"/>
      <c r="AC34" s="200"/>
      <c r="AD34" s="200"/>
      <c r="AE34" s="200"/>
      <c r="AF34" s="40"/>
      <c r="AG34" s="40"/>
      <c r="AH34" s="40"/>
      <c r="AI34" s="40"/>
      <c r="AJ34" s="40"/>
      <c r="AK34" s="201">
        <v>0</v>
      </c>
      <c r="AL34" s="200"/>
      <c r="AM34" s="200"/>
      <c r="AN34" s="200"/>
      <c r="AO34" s="200"/>
      <c r="AP34" s="40"/>
      <c r="AQ34" s="44"/>
      <c r="BE34" s="209"/>
    </row>
    <row r="35" spans="2:43" s="2" customFormat="1" ht="14.45" customHeight="1" hidden="1">
      <c r="B35" s="39"/>
      <c r="C35" s="40"/>
      <c r="D35" s="40"/>
      <c r="E35" s="40"/>
      <c r="F35" s="41" t="s">
        <v>47</v>
      </c>
      <c r="G35" s="40"/>
      <c r="H35" s="40"/>
      <c r="I35" s="40"/>
      <c r="J35" s="40"/>
      <c r="K35" s="40"/>
      <c r="L35" s="199">
        <v>0</v>
      </c>
      <c r="M35" s="200"/>
      <c r="N35" s="200"/>
      <c r="O35" s="200"/>
      <c r="P35" s="40"/>
      <c r="Q35" s="40"/>
      <c r="R35" s="40"/>
      <c r="S35" s="40"/>
      <c r="T35" s="43" t="s">
        <v>43</v>
      </c>
      <c r="U35" s="40"/>
      <c r="V35" s="40"/>
      <c r="W35" s="201">
        <f>ROUND(BD87+SUM(CH91:CH95),2)</f>
        <v>0</v>
      </c>
      <c r="X35" s="200"/>
      <c r="Y35" s="200"/>
      <c r="Z35" s="200"/>
      <c r="AA35" s="200"/>
      <c r="AB35" s="200"/>
      <c r="AC35" s="200"/>
      <c r="AD35" s="200"/>
      <c r="AE35" s="200"/>
      <c r="AF35" s="40"/>
      <c r="AG35" s="40"/>
      <c r="AH35" s="40"/>
      <c r="AI35" s="40"/>
      <c r="AJ35" s="40"/>
      <c r="AK35" s="201">
        <v>0</v>
      </c>
      <c r="AL35" s="200"/>
      <c r="AM35" s="200"/>
      <c r="AN35" s="200"/>
      <c r="AO35" s="200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49</v>
      </c>
      <c r="U37" s="47"/>
      <c r="V37" s="47"/>
      <c r="W37" s="47"/>
      <c r="X37" s="202" t="s">
        <v>50</v>
      </c>
      <c r="Y37" s="203"/>
      <c r="Z37" s="203"/>
      <c r="AA37" s="203"/>
      <c r="AB37" s="203"/>
      <c r="AC37" s="47"/>
      <c r="AD37" s="47"/>
      <c r="AE37" s="47"/>
      <c r="AF37" s="47"/>
      <c r="AG37" s="47"/>
      <c r="AH37" s="47"/>
      <c r="AI37" s="47"/>
      <c r="AJ37" s="47"/>
      <c r="AK37" s="204">
        <f>SUM(AK29:AK35)</f>
        <v>0</v>
      </c>
      <c r="AL37" s="203"/>
      <c r="AM37" s="203"/>
      <c r="AN37" s="203"/>
      <c r="AO37" s="205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4"/>
      <c r="C49" s="35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>
      <c r="B58" s="34"/>
      <c r="C58" s="35"/>
      <c r="D58" s="54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54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4"/>
      <c r="C60" s="35"/>
      <c r="D60" s="49" t="s">
        <v>55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>
      <c r="B69" s="34"/>
      <c r="C69" s="35"/>
      <c r="D69" s="54" t="s">
        <v>53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88" t="s">
        <v>57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0162018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0" t="str">
        <f>K6</f>
        <v>Místo pro přecházení I/30</v>
      </c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Lovosice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21. 5. 2018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192" t="str">
        <f>IF(E17="","",E17)</f>
        <v xml:space="preserve"> </v>
      </c>
      <c r="AN82" s="192"/>
      <c r="AO82" s="192"/>
      <c r="AP82" s="192"/>
      <c r="AQ82" s="36"/>
      <c r="AS82" s="193" t="s">
        <v>58</v>
      </c>
      <c r="AT82" s="194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5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36</v>
      </c>
      <c r="AJ83" s="35"/>
      <c r="AK83" s="35"/>
      <c r="AL83" s="35"/>
      <c r="AM83" s="192" t="str">
        <f>IF(E20="","",E20)</f>
        <v xml:space="preserve"> </v>
      </c>
      <c r="AN83" s="192"/>
      <c r="AO83" s="192"/>
      <c r="AP83" s="192"/>
      <c r="AQ83" s="36"/>
      <c r="AS83" s="195"/>
      <c r="AT83" s="196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7"/>
      <c r="AT84" s="198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180" t="s">
        <v>59</v>
      </c>
      <c r="D85" s="181"/>
      <c r="E85" s="181"/>
      <c r="F85" s="181"/>
      <c r="G85" s="181"/>
      <c r="H85" s="78"/>
      <c r="I85" s="182" t="s">
        <v>60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2" t="s">
        <v>61</v>
      </c>
      <c r="AH85" s="181"/>
      <c r="AI85" s="181"/>
      <c r="AJ85" s="181"/>
      <c r="AK85" s="181"/>
      <c r="AL85" s="181"/>
      <c r="AM85" s="181"/>
      <c r="AN85" s="182" t="s">
        <v>62</v>
      </c>
      <c r="AO85" s="181"/>
      <c r="AP85" s="183"/>
      <c r="AQ85" s="36"/>
      <c r="AS85" s="79" t="s">
        <v>63</v>
      </c>
      <c r="AT85" s="80" t="s">
        <v>64</v>
      </c>
      <c r="AU85" s="80" t="s">
        <v>65</v>
      </c>
      <c r="AV85" s="80" t="s">
        <v>66</v>
      </c>
      <c r="AW85" s="80" t="s">
        <v>67</v>
      </c>
      <c r="AX85" s="80" t="s">
        <v>68</v>
      </c>
      <c r="AY85" s="80" t="s">
        <v>69</v>
      </c>
      <c r="AZ85" s="80" t="s">
        <v>70</v>
      </c>
      <c r="BA85" s="80" t="s">
        <v>71</v>
      </c>
      <c r="BB85" s="80" t="s">
        <v>72</v>
      </c>
      <c r="BC85" s="80" t="s">
        <v>73</v>
      </c>
      <c r="BD85" s="81" t="s">
        <v>74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75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187">
        <f>ROUND(AG88,2)</f>
        <v>0</v>
      </c>
      <c r="AH87" s="187"/>
      <c r="AI87" s="187"/>
      <c r="AJ87" s="187"/>
      <c r="AK87" s="187"/>
      <c r="AL87" s="187"/>
      <c r="AM87" s="187"/>
      <c r="AN87" s="172">
        <f>SUM(AG87,AT87)</f>
        <v>0</v>
      </c>
      <c r="AO87" s="172"/>
      <c r="AP87" s="172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76</v>
      </c>
      <c r="BT87" s="89" t="s">
        <v>77</v>
      </c>
      <c r="BV87" s="89" t="s">
        <v>78</v>
      </c>
      <c r="BW87" s="89" t="s">
        <v>79</v>
      </c>
      <c r="BX87" s="89" t="s">
        <v>80</v>
      </c>
    </row>
    <row r="88" spans="1:76" s="5" customFormat="1" ht="31.5" customHeight="1">
      <c r="A88" s="90" t="s">
        <v>81</v>
      </c>
      <c r="B88" s="91"/>
      <c r="C88" s="92"/>
      <c r="D88" s="186" t="s">
        <v>17</v>
      </c>
      <c r="E88" s="186"/>
      <c r="F88" s="186"/>
      <c r="G88" s="186"/>
      <c r="H88" s="186"/>
      <c r="I88" s="93"/>
      <c r="J88" s="186" t="s">
        <v>20</v>
      </c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4">
        <f>'0162018 - Místo pro přech...'!M29</f>
        <v>0</v>
      </c>
      <c r="AH88" s="185"/>
      <c r="AI88" s="185"/>
      <c r="AJ88" s="185"/>
      <c r="AK88" s="185"/>
      <c r="AL88" s="185"/>
      <c r="AM88" s="185"/>
      <c r="AN88" s="184">
        <f>SUM(AG88,AT88)</f>
        <v>0</v>
      </c>
      <c r="AO88" s="185"/>
      <c r="AP88" s="185"/>
      <c r="AQ88" s="94"/>
      <c r="AS88" s="95">
        <f>'0162018 - Místo pro přech...'!M27</f>
        <v>0</v>
      </c>
      <c r="AT88" s="96">
        <f>ROUND(SUM(AV88:AW88),2)</f>
        <v>0</v>
      </c>
      <c r="AU88" s="97">
        <f>'0162018 - Místo pro přech...'!W128</f>
        <v>0</v>
      </c>
      <c r="AV88" s="96">
        <f>'0162018 - Místo pro přech...'!M31</f>
        <v>0</v>
      </c>
      <c r="AW88" s="96">
        <f>'0162018 - Místo pro přech...'!M32</f>
        <v>0</v>
      </c>
      <c r="AX88" s="96">
        <f>'0162018 - Místo pro přech...'!M33</f>
        <v>0</v>
      </c>
      <c r="AY88" s="96">
        <f>'0162018 - Místo pro přech...'!M34</f>
        <v>0</v>
      </c>
      <c r="AZ88" s="96">
        <f>'0162018 - Místo pro přech...'!H31</f>
        <v>0</v>
      </c>
      <c r="BA88" s="96">
        <f>'0162018 - Místo pro přech...'!H32</f>
        <v>0</v>
      </c>
      <c r="BB88" s="96">
        <f>'0162018 - Místo pro přech...'!H33</f>
        <v>0</v>
      </c>
      <c r="BC88" s="96">
        <f>'0162018 - Místo pro přech...'!H34</f>
        <v>0</v>
      </c>
      <c r="BD88" s="98">
        <f>'0162018 - Místo pro přech...'!H35</f>
        <v>0</v>
      </c>
      <c r="BT88" s="99" t="s">
        <v>82</v>
      </c>
      <c r="BU88" s="99" t="s">
        <v>83</v>
      </c>
      <c r="BV88" s="99" t="s">
        <v>78</v>
      </c>
      <c r="BW88" s="99" t="s">
        <v>79</v>
      </c>
      <c r="BX88" s="99" t="s">
        <v>80</v>
      </c>
    </row>
    <row r="89" spans="2:43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2:48" s="1" customFormat="1" ht="30" customHeight="1">
      <c r="B90" s="34"/>
      <c r="C90" s="83" t="s">
        <v>84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72">
        <f>ROUND(SUM(AG91:AG94),2)</f>
        <v>0</v>
      </c>
      <c r="AH90" s="172"/>
      <c r="AI90" s="172"/>
      <c r="AJ90" s="172"/>
      <c r="AK90" s="172"/>
      <c r="AL90" s="172"/>
      <c r="AM90" s="172"/>
      <c r="AN90" s="172">
        <f>ROUND(SUM(AN91:AN94),2)</f>
        <v>0</v>
      </c>
      <c r="AO90" s="172"/>
      <c r="AP90" s="172"/>
      <c r="AQ90" s="36"/>
      <c r="AS90" s="79" t="s">
        <v>85</v>
      </c>
      <c r="AT90" s="80" t="s">
        <v>86</v>
      </c>
      <c r="AU90" s="80" t="s">
        <v>41</v>
      </c>
      <c r="AV90" s="81" t="s">
        <v>64</v>
      </c>
    </row>
    <row r="91" spans="2:89" s="1" customFormat="1" ht="19.9" customHeight="1">
      <c r="B91" s="34"/>
      <c r="C91" s="35"/>
      <c r="D91" s="100" t="s">
        <v>87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78">
        <f>ROUND(AG87*AS91,2)</f>
        <v>0</v>
      </c>
      <c r="AH91" s="179"/>
      <c r="AI91" s="179"/>
      <c r="AJ91" s="179"/>
      <c r="AK91" s="179"/>
      <c r="AL91" s="179"/>
      <c r="AM91" s="179"/>
      <c r="AN91" s="179">
        <f>ROUND(AG91+AV91,2)</f>
        <v>0</v>
      </c>
      <c r="AO91" s="179"/>
      <c r="AP91" s="179"/>
      <c r="AQ91" s="36"/>
      <c r="AS91" s="101">
        <v>0</v>
      </c>
      <c r="AT91" s="102" t="s">
        <v>88</v>
      </c>
      <c r="AU91" s="102" t="s">
        <v>42</v>
      </c>
      <c r="AV91" s="103">
        <f>ROUND(IF(AU91="základní",AG91*L31,IF(AU91="snížená",AG91*L32,0)),2)</f>
        <v>0</v>
      </c>
      <c r="BV91" s="18" t="s">
        <v>89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9" customHeight="1">
      <c r="B92" s="34"/>
      <c r="C92" s="35"/>
      <c r="D92" s="176" t="s">
        <v>90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35"/>
      <c r="AD92" s="35"/>
      <c r="AE92" s="35"/>
      <c r="AF92" s="35"/>
      <c r="AG92" s="178">
        <f>AG87*AS92</f>
        <v>0</v>
      </c>
      <c r="AH92" s="179"/>
      <c r="AI92" s="179"/>
      <c r="AJ92" s="179"/>
      <c r="AK92" s="179"/>
      <c r="AL92" s="179"/>
      <c r="AM92" s="179"/>
      <c r="AN92" s="179">
        <f>AG92+AV92</f>
        <v>0</v>
      </c>
      <c r="AO92" s="179"/>
      <c r="AP92" s="179"/>
      <c r="AQ92" s="36"/>
      <c r="AS92" s="105">
        <v>0</v>
      </c>
      <c r="AT92" s="106" t="s">
        <v>88</v>
      </c>
      <c r="AU92" s="106" t="s">
        <v>42</v>
      </c>
      <c r="AV92" s="107">
        <f>ROUND(IF(AU92="nulová",0,IF(OR(AU92="základní",AU92="zákl. přenesená"),AG92*L31,AG92*L32)),2)</f>
        <v>0</v>
      </c>
      <c r="BV92" s="18" t="s">
        <v>91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2:89" s="1" customFormat="1" ht="19.9" customHeight="1">
      <c r="B93" s="34"/>
      <c r="C93" s="35"/>
      <c r="D93" s="176" t="s">
        <v>90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35"/>
      <c r="AD93" s="35"/>
      <c r="AE93" s="35"/>
      <c r="AF93" s="35"/>
      <c r="AG93" s="178">
        <f>AG87*AS93</f>
        <v>0</v>
      </c>
      <c r="AH93" s="179"/>
      <c r="AI93" s="179"/>
      <c r="AJ93" s="179"/>
      <c r="AK93" s="179"/>
      <c r="AL93" s="179"/>
      <c r="AM93" s="179"/>
      <c r="AN93" s="179">
        <f>AG93+AV93</f>
        <v>0</v>
      </c>
      <c r="AO93" s="179"/>
      <c r="AP93" s="179"/>
      <c r="AQ93" s="36"/>
      <c r="AS93" s="105">
        <v>0</v>
      </c>
      <c r="AT93" s="106" t="s">
        <v>88</v>
      </c>
      <c r="AU93" s="106" t="s">
        <v>42</v>
      </c>
      <c r="AV93" s="107">
        <f>ROUND(IF(AU93="nulová",0,IF(OR(AU93="základní",AU93="zákl. přenesená"),AG93*L31,AG93*L32)),2)</f>
        <v>0</v>
      </c>
      <c r="BV93" s="18" t="s">
        <v>91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" customHeight="1">
      <c r="B94" s="34"/>
      <c r="C94" s="35"/>
      <c r="D94" s="176" t="s">
        <v>90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35"/>
      <c r="AD94" s="35"/>
      <c r="AE94" s="35"/>
      <c r="AF94" s="35"/>
      <c r="AG94" s="178">
        <f>AG87*AS94</f>
        <v>0</v>
      </c>
      <c r="AH94" s="179"/>
      <c r="AI94" s="179"/>
      <c r="AJ94" s="179"/>
      <c r="AK94" s="179"/>
      <c r="AL94" s="179"/>
      <c r="AM94" s="179"/>
      <c r="AN94" s="179">
        <f>AG94+AV94</f>
        <v>0</v>
      </c>
      <c r="AO94" s="179"/>
      <c r="AP94" s="179"/>
      <c r="AQ94" s="36"/>
      <c r="AS94" s="108">
        <v>0</v>
      </c>
      <c r="AT94" s="109" t="s">
        <v>88</v>
      </c>
      <c r="AU94" s="109" t="s">
        <v>42</v>
      </c>
      <c r="AV94" s="110">
        <f>ROUND(IF(AU94="nulová",0,IF(OR(AU94="základní",AU94="zákl. přenesená"),AG94*L31,AG94*L32)),2)</f>
        <v>0</v>
      </c>
      <c r="BV94" s="18" t="s">
        <v>91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1" t="s">
        <v>92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73">
        <f>ROUND(AG87+AG90,2)</f>
        <v>0</v>
      </c>
      <c r="AH96" s="173"/>
      <c r="AI96" s="173"/>
      <c r="AJ96" s="173"/>
      <c r="AK96" s="173"/>
      <c r="AL96" s="173"/>
      <c r="AM96" s="173"/>
      <c r="AN96" s="173">
        <f>AN87+AN90</f>
        <v>0</v>
      </c>
      <c r="AO96" s="173"/>
      <c r="AP96" s="173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ysP0r3Q57X8PeDNvnhvmDyBMbkZEhQjQylLLEXSVLGj3L3E/22Kwt75hQg18QJfR8izV7J6w4CAw53/4YsFqsw==" saltValue="o62zzuGaPjLslSeHp7UZnfooS+x8UjAK32excv2gofXBXLhqwKpex1rTkgU9mvkTOruAFInUDlx0nZV7Kb5fWg==" spinCount="10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62018 - Místo pro přech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0"/>
  <sheetViews>
    <sheetView showGridLines="0" workbookViewId="0" topLeftCell="A1">
      <pane ySplit="1" topLeftCell="A21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93</v>
      </c>
      <c r="G1" s="13"/>
      <c r="H1" s="221" t="s">
        <v>94</v>
      </c>
      <c r="I1" s="221"/>
      <c r="J1" s="221"/>
      <c r="K1" s="221"/>
      <c r="L1" s="13" t="s">
        <v>95</v>
      </c>
      <c r="M1" s="11"/>
      <c r="N1" s="11"/>
      <c r="O1" s="12" t="s">
        <v>96</v>
      </c>
      <c r="P1" s="11"/>
      <c r="Q1" s="11"/>
      <c r="R1" s="11"/>
      <c r="S1" s="13" t="s">
        <v>97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06" t="s">
        <v>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174" t="s">
        <v>8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8" t="s">
        <v>79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98</v>
      </c>
    </row>
    <row r="4" spans="2:46" ht="36.95" customHeight="1">
      <c r="B4" s="22"/>
      <c r="C4" s="188" t="s">
        <v>99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s="1" customFormat="1" ht="32.85" customHeight="1">
      <c r="B6" s="34"/>
      <c r="C6" s="35"/>
      <c r="D6" s="28" t="s">
        <v>19</v>
      </c>
      <c r="E6" s="35"/>
      <c r="F6" s="212" t="s">
        <v>20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35"/>
      <c r="R6" s="36"/>
    </row>
    <row r="7" spans="2:18" s="1" customFormat="1" ht="14.45" customHeight="1">
      <c r="B7" s="34"/>
      <c r="C7" s="35"/>
      <c r="D7" s="29" t="s">
        <v>21</v>
      </c>
      <c r="E7" s="35"/>
      <c r="F7" s="27" t="s">
        <v>22</v>
      </c>
      <c r="G7" s="35"/>
      <c r="H7" s="35"/>
      <c r="I7" s="35"/>
      <c r="J7" s="35"/>
      <c r="K7" s="35"/>
      <c r="L7" s="35"/>
      <c r="M7" s="29" t="s">
        <v>23</v>
      </c>
      <c r="N7" s="35"/>
      <c r="O7" s="27" t="s">
        <v>22</v>
      </c>
      <c r="P7" s="35"/>
      <c r="Q7" s="35"/>
      <c r="R7" s="36"/>
    </row>
    <row r="8" spans="2:18" s="1" customFormat="1" ht="14.45" customHeight="1">
      <c r="B8" s="34"/>
      <c r="C8" s="35"/>
      <c r="D8" s="29" t="s">
        <v>24</v>
      </c>
      <c r="E8" s="35"/>
      <c r="F8" s="27" t="s">
        <v>25</v>
      </c>
      <c r="G8" s="35"/>
      <c r="H8" s="35"/>
      <c r="I8" s="35"/>
      <c r="J8" s="35"/>
      <c r="K8" s="35"/>
      <c r="L8" s="35"/>
      <c r="M8" s="29" t="s">
        <v>26</v>
      </c>
      <c r="N8" s="35"/>
      <c r="O8" s="252" t="str">
        <f>'Rekapitulace stavby'!AN8</f>
        <v>21. 5. 2018</v>
      </c>
      <c r="P8" s="235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29" t="s">
        <v>28</v>
      </c>
      <c r="E10" s="35"/>
      <c r="F10" s="35"/>
      <c r="G10" s="35"/>
      <c r="H10" s="35"/>
      <c r="I10" s="35"/>
      <c r="J10" s="35"/>
      <c r="K10" s="35"/>
      <c r="L10" s="35"/>
      <c r="M10" s="29" t="s">
        <v>29</v>
      </c>
      <c r="N10" s="35"/>
      <c r="O10" s="210" t="str">
        <f>IF('Rekapitulace stavby'!AN10="","",'Rekapitulace stavby'!AN10)</f>
        <v/>
      </c>
      <c r="P10" s="210"/>
      <c r="Q10" s="35"/>
      <c r="R10" s="36"/>
    </row>
    <row r="11" spans="2:18" s="1" customFormat="1" ht="18" customHeight="1">
      <c r="B11" s="34"/>
      <c r="C11" s="35"/>
      <c r="D11" s="35"/>
      <c r="E11" s="27" t="str">
        <f>IF('Rekapitulace stavby'!E11="","",'Rekapitulace stavby'!E11)</f>
        <v xml:space="preserve"> </v>
      </c>
      <c r="F11" s="35"/>
      <c r="G11" s="35"/>
      <c r="H11" s="35"/>
      <c r="I11" s="35"/>
      <c r="J11" s="35"/>
      <c r="K11" s="35"/>
      <c r="L11" s="35"/>
      <c r="M11" s="29" t="s">
        <v>31</v>
      </c>
      <c r="N11" s="35"/>
      <c r="O11" s="210" t="str">
        <f>IF('Rekapitulace stavby'!AN11="","",'Rekapitulace stavby'!AN11)</f>
        <v/>
      </c>
      <c r="P11" s="210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29" t="s">
        <v>32</v>
      </c>
      <c r="E13" s="35"/>
      <c r="F13" s="35"/>
      <c r="G13" s="35"/>
      <c r="H13" s="35"/>
      <c r="I13" s="35"/>
      <c r="J13" s="35"/>
      <c r="K13" s="35"/>
      <c r="L13" s="35"/>
      <c r="M13" s="29" t="s">
        <v>29</v>
      </c>
      <c r="N13" s="35"/>
      <c r="O13" s="253" t="str">
        <f>IF('Rekapitulace stavby'!AN13="","",'Rekapitulace stavby'!AN13)</f>
        <v>Vyplň údaj</v>
      </c>
      <c r="P13" s="210"/>
      <c r="Q13" s="35"/>
      <c r="R13" s="36"/>
    </row>
    <row r="14" spans="2:18" s="1" customFormat="1" ht="18" customHeight="1">
      <c r="B14" s="34"/>
      <c r="C14" s="35"/>
      <c r="D14" s="35"/>
      <c r="E14" s="253" t="str">
        <f>IF('Rekapitulace stavby'!E14="","",'Rekapitulace stavby'!E14)</f>
        <v>Vyplň údaj</v>
      </c>
      <c r="F14" s="254"/>
      <c r="G14" s="254"/>
      <c r="H14" s="254"/>
      <c r="I14" s="254"/>
      <c r="J14" s="254"/>
      <c r="K14" s="254"/>
      <c r="L14" s="254"/>
      <c r="M14" s="29" t="s">
        <v>31</v>
      </c>
      <c r="N14" s="35"/>
      <c r="O14" s="253" t="str">
        <f>IF('Rekapitulace stavby'!AN14="","",'Rekapitulace stavby'!AN14)</f>
        <v>Vyplň údaj</v>
      </c>
      <c r="P14" s="210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29" t="s">
        <v>34</v>
      </c>
      <c r="E16" s="35"/>
      <c r="F16" s="35"/>
      <c r="G16" s="35"/>
      <c r="H16" s="35"/>
      <c r="I16" s="35"/>
      <c r="J16" s="35"/>
      <c r="K16" s="35"/>
      <c r="L16" s="35"/>
      <c r="M16" s="29" t="s">
        <v>29</v>
      </c>
      <c r="N16" s="35"/>
      <c r="O16" s="210" t="str">
        <f>IF('Rekapitulace stavby'!AN16="","",'Rekapitulace stavby'!AN16)</f>
        <v/>
      </c>
      <c r="P16" s="210"/>
      <c r="Q16" s="35"/>
      <c r="R16" s="36"/>
    </row>
    <row r="17" spans="2:18" s="1" customFormat="1" ht="18" customHeight="1">
      <c r="B17" s="34"/>
      <c r="C17" s="35"/>
      <c r="D17" s="35"/>
      <c r="E17" s="27" t="str">
        <f>IF('Rekapitulace stavby'!E17="","",'Rekapitulace stavby'!E17)</f>
        <v xml:space="preserve"> </v>
      </c>
      <c r="F17" s="35"/>
      <c r="G17" s="35"/>
      <c r="H17" s="35"/>
      <c r="I17" s="35"/>
      <c r="J17" s="35"/>
      <c r="K17" s="35"/>
      <c r="L17" s="35"/>
      <c r="M17" s="29" t="s">
        <v>31</v>
      </c>
      <c r="N17" s="35"/>
      <c r="O17" s="210" t="str">
        <f>IF('Rekapitulace stavby'!AN17="","",'Rekapitulace stavby'!AN17)</f>
        <v/>
      </c>
      <c r="P17" s="210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36</v>
      </c>
      <c r="E19" s="35"/>
      <c r="F19" s="35"/>
      <c r="G19" s="35"/>
      <c r="H19" s="35"/>
      <c r="I19" s="35"/>
      <c r="J19" s="35"/>
      <c r="K19" s="35"/>
      <c r="L19" s="35"/>
      <c r="M19" s="29" t="s">
        <v>29</v>
      </c>
      <c r="N19" s="35"/>
      <c r="O19" s="210" t="str">
        <f>IF('Rekapitulace stavby'!AN19="","",'Rekapitulace stavby'!AN19)</f>
        <v/>
      </c>
      <c r="P19" s="210"/>
      <c r="Q19" s="35"/>
      <c r="R19" s="36"/>
    </row>
    <row r="20" spans="2:18" s="1" customFormat="1" ht="18" customHeight="1">
      <c r="B20" s="34"/>
      <c r="C20" s="35"/>
      <c r="D20" s="35"/>
      <c r="E20" s="27" t="str">
        <f>IF('Rekapitulace stavby'!E20="","",'Rekapitulace stavby'!E20)</f>
        <v xml:space="preserve"> </v>
      </c>
      <c r="F20" s="35"/>
      <c r="G20" s="35"/>
      <c r="H20" s="35"/>
      <c r="I20" s="35"/>
      <c r="J20" s="35"/>
      <c r="K20" s="35"/>
      <c r="L20" s="35"/>
      <c r="M20" s="29" t="s">
        <v>31</v>
      </c>
      <c r="N20" s="35"/>
      <c r="O20" s="210" t="str">
        <f>IF('Rekapitulace stavby'!AN20="","",'Rekapitulace stavby'!AN20)</f>
        <v/>
      </c>
      <c r="P20" s="210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37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215" t="s">
        <v>22</v>
      </c>
      <c r="F23" s="215"/>
      <c r="G23" s="215"/>
      <c r="H23" s="215"/>
      <c r="I23" s="215"/>
      <c r="J23" s="215"/>
      <c r="K23" s="215"/>
      <c r="L23" s="215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4" t="s">
        <v>100</v>
      </c>
      <c r="E26" s="35"/>
      <c r="F26" s="35"/>
      <c r="G26" s="35"/>
      <c r="H26" s="35"/>
      <c r="I26" s="35"/>
      <c r="J26" s="35"/>
      <c r="K26" s="35"/>
      <c r="L26" s="35"/>
      <c r="M26" s="216">
        <f>N87</f>
        <v>0</v>
      </c>
      <c r="N26" s="216"/>
      <c r="O26" s="216"/>
      <c r="P26" s="216"/>
      <c r="Q26" s="35"/>
      <c r="R26" s="36"/>
    </row>
    <row r="27" spans="2:18" s="1" customFormat="1" ht="14.45" customHeight="1">
      <c r="B27" s="34"/>
      <c r="C27" s="35"/>
      <c r="D27" s="33" t="s">
        <v>87</v>
      </c>
      <c r="E27" s="35"/>
      <c r="F27" s="35"/>
      <c r="G27" s="35"/>
      <c r="H27" s="35"/>
      <c r="I27" s="35"/>
      <c r="J27" s="35"/>
      <c r="K27" s="35"/>
      <c r="L27" s="35"/>
      <c r="M27" s="216">
        <f>N104</f>
        <v>0</v>
      </c>
      <c r="N27" s="216"/>
      <c r="O27" s="216"/>
      <c r="P27" s="216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5" t="s">
        <v>40</v>
      </c>
      <c r="E29" s="35"/>
      <c r="F29" s="35"/>
      <c r="G29" s="35"/>
      <c r="H29" s="35"/>
      <c r="I29" s="35"/>
      <c r="J29" s="35"/>
      <c r="K29" s="35"/>
      <c r="L29" s="35"/>
      <c r="M29" s="251">
        <f>ROUND(M26+M27,2)</f>
        <v>0</v>
      </c>
      <c r="N29" s="234"/>
      <c r="O29" s="234"/>
      <c r="P29" s="234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41</v>
      </c>
      <c r="E31" s="41" t="s">
        <v>42</v>
      </c>
      <c r="F31" s="42">
        <v>0.21</v>
      </c>
      <c r="G31" s="116" t="s">
        <v>43</v>
      </c>
      <c r="H31" s="248">
        <f>(SUM(BE104:BE111)+SUM(BE128:BE258))</f>
        <v>0</v>
      </c>
      <c r="I31" s="234"/>
      <c r="J31" s="234"/>
      <c r="K31" s="35"/>
      <c r="L31" s="35"/>
      <c r="M31" s="248">
        <f>ROUND((SUM(BE104:BE111)+SUM(BE128:BE258)),2)*F31</f>
        <v>0</v>
      </c>
      <c r="N31" s="234"/>
      <c r="O31" s="234"/>
      <c r="P31" s="234"/>
      <c r="Q31" s="35"/>
      <c r="R31" s="36"/>
    </row>
    <row r="32" spans="2:18" s="1" customFormat="1" ht="14.45" customHeight="1">
      <c r="B32" s="34"/>
      <c r="C32" s="35"/>
      <c r="D32" s="35"/>
      <c r="E32" s="41" t="s">
        <v>44</v>
      </c>
      <c r="F32" s="42">
        <v>0.15</v>
      </c>
      <c r="G32" s="116" t="s">
        <v>43</v>
      </c>
      <c r="H32" s="248">
        <f>(SUM(BF104:BF111)+SUM(BF128:BF258))</f>
        <v>0</v>
      </c>
      <c r="I32" s="234"/>
      <c r="J32" s="234"/>
      <c r="K32" s="35"/>
      <c r="L32" s="35"/>
      <c r="M32" s="248">
        <f>ROUND((SUM(BF104:BF111)+SUM(BF128:BF258)),2)*F32</f>
        <v>0</v>
      </c>
      <c r="N32" s="234"/>
      <c r="O32" s="234"/>
      <c r="P32" s="234"/>
      <c r="Q32" s="35"/>
      <c r="R32" s="36"/>
    </row>
    <row r="33" spans="2:18" s="1" customFormat="1" ht="14.45" customHeight="1" hidden="1">
      <c r="B33" s="34"/>
      <c r="C33" s="35"/>
      <c r="D33" s="35"/>
      <c r="E33" s="41" t="s">
        <v>45</v>
      </c>
      <c r="F33" s="42">
        <v>0.21</v>
      </c>
      <c r="G33" s="116" t="s">
        <v>43</v>
      </c>
      <c r="H33" s="248">
        <f>(SUM(BG104:BG111)+SUM(BG128:BG258))</f>
        <v>0</v>
      </c>
      <c r="I33" s="234"/>
      <c r="J33" s="234"/>
      <c r="K33" s="35"/>
      <c r="L33" s="35"/>
      <c r="M33" s="248">
        <v>0</v>
      </c>
      <c r="N33" s="234"/>
      <c r="O33" s="234"/>
      <c r="P33" s="234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46</v>
      </c>
      <c r="F34" s="42">
        <v>0.15</v>
      </c>
      <c r="G34" s="116" t="s">
        <v>43</v>
      </c>
      <c r="H34" s="248">
        <f>(SUM(BH104:BH111)+SUM(BH128:BH258))</f>
        <v>0</v>
      </c>
      <c r="I34" s="234"/>
      <c r="J34" s="234"/>
      <c r="K34" s="35"/>
      <c r="L34" s="35"/>
      <c r="M34" s="248">
        <v>0</v>
      </c>
      <c r="N34" s="234"/>
      <c r="O34" s="234"/>
      <c r="P34" s="234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47</v>
      </c>
      <c r="F35" s="42">
        <v>0</v>
      </c>
      <c r="G35" s="116" t="s">
        <v>43</v>
      </c>
      <c r="H35" s="248">
        <f>(SUM(BI104:BI111)+SUM(BI128:BI258))</f>
        <v>0</v>
      </c>
      <c r="I35" s="234"/>
      <c r="J35" s="234"/>
      <c r="K35" s="35"/>
      <c r="L35" s="35"/>
      <c r="M35" s="248">
        <v>0</v>
      </c>
      <c r="N35" s="234"/>
      <c r="O35" s="234"/>
      <c r="P35" s="234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12"/>
      <c r="D37" s="117" t="s">
        <v>48</v>
      </c>
      <c r="E37" s="78"/>
      <c r="F37" s="78"/>
      <c r="G37" s="118" t="s">
        <v>49</v>
      </c>
      <c r="H37" s="119" t="s">
        <v>50</v>
      </c>
      <c r="I37" s="78"/>
      <c r="J37" s="78"/>
      <c r="K37" s="78"/>
      <c r="L37" s="249">
        <f>SUM(M29:M35)</f>
        <v>0</v>
      </c>
      <c r="M37" s="249"/>
      <c r="N37" s="249"/>
      <c r="O37" s="249"/>
      <c r="P37" s="250"/>
      <c r="Q37" s="112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4"/>
      <c r="C76" s="188" t="s">
        <v>101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6"/>
      <c r="T76" s="123"/>
      <c r="U76" s="123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6.95" customHeight="1">
      <c r="B78" s="34"/>
      <c r="C78" s="68" t="s">
        <v>19</v>
      </c>
      <c r="D78" s="35"/>
      <c r="E78" s="35"/>
      <c r="F78" s="190" t="str">
        <f>F6</f>
        <v>Místo pro přecházení I/30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5"/>
      <c r="R78" s="36"/>
      <c r="T78" s="123"/>
      <c r="U78" s="123"/>
    </row>
    <row r="79" spans="2:21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24</v>
      </c>
      <c r="D80" s="35"/>
      <c r="E80" s="35"/>
      <c r="F80" s="27" t="str">
        <f>F8</f>
        <v>Lovosice</v>
      </c>
      <c r="G80" s="35"/>
      <c r="H80" s="35"/>
      <c r="I80" s="35"/>
      <c r="J80" s="35"/>
      <c r="K80" s="29" t="s">
        <v>26</v>
      </c>
      <c r="L80" s="35"/>
      <c r="M80" s="235" t="str">
        <f>IF(O8="","",O8)</f>
        <v>21. 5. 2018</v>
      </c>
      <c r="N80" s="235"/>
      <c r="O80" s="235"/>
      <c r="P80" s="235"/>
      <c r="Q80" s="35"/>
      <c r="R80" s="36"/>
      <c r="T80" s="123"/>
      <c r="U80" s="123"/>
    </row>
    <row r="81" spans="2:21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21" s="1" customFormat="1" ht="15">
      <c r="B82" s="34"/>
      <c r="C82" s="29" t="s">
        <v>28</v>
      </c>
      <c r="D82" s="35"/>
      <c r="E82" s="35"/>
      <c r="F82" s="27" t="str">
        <f>E11</f>
        <v xml:space="preserve"> </v>
      </c>
      <c r="G82" s="35"/>
      <c r="H82" s="35"/>
      <c r="I82" s="35"/>
      <c r="J82" s="35"/>
      <c r="K82" s="29" t="s">
        <v>34</v>
      </c>
      <c r="L82" s="35"/>
      <c r="M82" s="210" t="str">
        <f>E17</f>
        <v xml:space="preserve"> </v>
      </c>
      <c r="N82" s="210"/>
      <c r="O82" s="210"/>
      <c r="P82" s="210"/>
      <c r="Q82" s="210"/>
      <c r="R82" s="36"/>
      <c r="T82" s="123"/>
      <c r="U82" s="123"/>
    </row>
    <row r="83" spans="2:21" s="1" customFormat="1" ht="14.45" customHeight="1">
      <c r="B83" s="34"/>
      <c r="C83" s="29" t="s">
        <v>32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36</v>
      </c>
      <c r="L83" s="35"/>
      <c r="M83" s="210" t="str">
        <f>E20</f>
        <v xml:space="preserve"> </v>
      </c>
      <c r="N83" s="210"/>
      <c r="O83" s="210"/>
      <c r="P83" s="210"/>
      <c r="Q83" s="210"/>
      <c r="R83" s="36"/>
      <c r="T83" s="123"/>
      <c r="U83" s="123"/>
    </row>
    <row r="84" spans="2:21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21" s="1" customFormat="1" ht="29.25" customHeight="1">
      <c r="B85" s="34"/>
      <c r="C85" s="246" t="s">
        <v>102</v>
      </c>
      <c r="D85" s="247"/>
      <c r="E85" s="247"/>
      <c r="F85" s="247"/>
      <c r="G85" s="247"/>
      <c r="H85" s="112"/>
      <c r="I85" s="112"/>
      <c r="J85" s="112"/>
      <c r="K85" s="112"/>
      <c r="L85" s="112"/>
      <c r="M85" s="112"/>
      <c r="N85" s="246" t="s">
        <v>103</v>
      </c>
      <c r="O85" s="247"/>
      <c r="P85" s="247"/>
      <c r="Q85" s="247"/>
      <c r="R85" s="36"/>
      <c r="T85" s="123"/>
      <c r="U85" s="123"/>
    </row>
    <row r="86" spans="2:21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104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72">
        <f>N128</f>
        <v>0</v>
      </c>
      <c r="O87" s="244"/>
      <c r="P87" s="244"/>
      <c r="Q87" s="244"/>
      <c r="R87" s="36"/>
      <c r="T87" s="123"/>
      <c r="U87" s="123"/>
      <c r="AU87" s="18" t="s">
        <v>105</v>
      </c>
    </row>
    <row r="88" spans="2:21" s="6" customFormat="1" ht="24.95" customHeight="1">
      <c r="B88" s="125"/>
      <c r="C88" s="126"/>
      <c r="D88" s="127" t="s">
        <v>106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41">
        <f>N129</f>
        <v>0</v>
      </c>
      <c r="O88" s="242"/>
      <c r="P88" s="242"/>
      <c r="Q88" s="242"/>
      <c r="R88" s="128"/>
      <c r="T88" s="129"/>
      <c r="U88" s="129"/>
    </row>
    <row r="89" spans="2:21" s="7" customFormat="1" ht="19.9" customHeight="1">
      <c r="B89" s="130"/>
      <c r="C89" s="131"/>
      <c r="D89" s="100" t="s">
        <v>107</v>
      </c>
      <c r="E89" s="131"/>
      <c r="F89" s="131"/>
      <c r="G89" s="131"/>
      <c r="H89" s="131"/>
      <c r="I89" s="131"/>
      <c r="J89" s="131"/>
      <c r="K89" s="131"/>
      <c r="L89" s="131"/>
      <c r="M89" s="131"/>
      <c r="N89" s="179">
        <f>N130</f>
        <v>0</v>
      </c>
      <c r="O89" s="243"/>
      <c r="P89" s="243"/>
      <c r="Q89" s="243"/>
      <c r="R89" s="132"/>
      <c r="T89" s="133"/>
      <c r="U89" s="133"/>
    </row>
    <row r="90" spans="2:21" s="7" customFormat="1" ht="19.9" customHeight="1">
      <c r="B90" s="130"/>
      <c r="C90" s="131"/>
      <c r="D90" s="100" t="s">
        <v>108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79">
        <f>N148</f>
        <v>0</v>
      </c>
      <c r="O90" s="243"/>
      <c r="P90" s="243"/>
      <c r="Q90" s="243"/>
      <c r="R90" s="132"/>
      <c r="T90" s="133"/>
      <c r="U90" s="133"/>
    </row>
    <row r="91" spans="2:21" s="7" customFormat="1" ht="19.9" customHeight="1">
      <c r="B91" s="130"/>
      <c r="C91" s="131"/>
      <c r="D91" s="100" t="s">
        <v>109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79">
        <f>N168</f>
        <v>0</v>
      </c>
      <c r="O91" s="243"/>
      <c r="P91" s="243"/>
      <c r="Q91" s="243"/>
      <c r="R91" s="132"/>
      <c r="T91" s="133"/>
      <c r="U91" s="133"/>
    </row>
    <row r="92" spans="2:21" s="7" customFormat="1" ht="19.9" customHeight="1">
      <c r="B92" s="130"/>
      <c r="C92" s="131"/>
      <c r="D92" s="100" t="s">
        <v>110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79">
        <f>N189</f>
        <v>0</v>
      </c>
      <c r="O92" s="243"/>
      <c r="P92" s="243"/>
      <c r="Q92" s="243"/>
      <c r="R92" s="132"/>
      <c r="T92" s="133"/>
      <c r="U92" s="133"/>
    </row>
    <row r="93" spans="2:21" s="7" customFormat="1" ht="19.9" customHeight="1">
      <c r="B93" s="130"/>
      <c r="C93" s="131"/>
      <c r="D93" s="100" t="s">
        <v>111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79">
        <f>N195</f>
        <v>0</v>
      </c>
      <c r="O93" s="243"/>
      <c r="P93" s="243"/>
      <c r="Q93" s="243"/>
      <c r="R93" s="132"/>
      <c r="T93" s="133"/>
      <c r="U93" s="133"/>
    </row>
    <row r="94" spans="2:21" s="6" customFormat="1" ht="24.95" customHeight="1">
      <c r="B94" s="125"/>
      <c r="C94" s="126"/>
      <c r="D94" s="127" t="s">
        <v>112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41">
        <f>N197</f>
        <v>0</v>
      </c>
      <c r="O94" s="242"/>
      <c r="P94" s="242"/>
      <c r="Q94" s="242"/>
      <c r="R94" s="128"/>
      <c r="T94" s="129"/>
      <c r="U94" s="129"/>
    </row>
    <row r="95" spans="2:21" s="7" customFormat="1" ht="19.9" customHeight="1">
      <c r="B95" s="130"/>
      <c r="C95" s="131"/>
      <c r="D95" s="100" t="s">
        <v>113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79">
        <f>N198</f>
        <v>0</v>
      </c>
      <c r="O95" s="243"/>
      <c r="P95" s="243"/>
      <c r="Q95" s="243"/>
      <c r="R95" s="132"/>
      <c r="T95" s="133"/>
      <c r="U95" s="133"/>
    </row>
    <row r="96" spans="2:21" s="7" customFormat="1" ht="19.9" customHeight="1">
      <c r="B96" s="130"/>
      <c r="C96" s="131"/>
      <c r="D96" s="100" t="s">
        <v>114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79">
        <f>N226</f>
        <v>0</v>
      </c>
      <c r="O96" s="243"/>
      <c r="P96" s="243"/>
      <c r="Q96" s="243"/>
      <c r="R96" s="132"/>
      <c r="T96" s="133"/>
      <c r="U96" s="133"/>
    </row>
    <row r="97" spans="2:21" s="7" customFormat="1" ht="19.9" customHeight="1">
      <c r="B97" s="130"/>
      <c r="C97" s="131"/>
      <c r="D97" s="100" t="s">
        <v>115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79">
        <f>N243</f>
        <v>0</v>
      </c>
      <c r="O97" s="243"/>
      <c r="P97" s="243"/>
      <c r="Q97" s="243"/>
      <c r="R97" s="132"/>
      <c r="T97" s="133"/>
      <c r="U97" s="133"/>
    </row>
    <row r="98" spans="2:21" s="6" customFormat="1" ht="24.95" customHeight="1">
      <c r="B98" s="125"/>
      <c r="C98" s="126"/>
      <c r="D98" s="127" t="s">
        <v>116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41">
        <f>N246</f>
        <v>0</v>
      </c>
      <c r="O98" s="242"/>
      <c r="P98" s="242"/>
      <c r="Q98" s="242"/>
      <c r="R98" s="128"/>
      <c r="T98" s="129"/>
      <c r="U98" s="129"/>
    </row>
    <row r="99" spans="2:21" s="7" customFormat="1" ht="19.9" customHeight="1">
      <c r="B99" s="130"/>
      <c r="C99" s="131"/>
      <c r="D99" s="100" t="s">
        <v>117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79">
        <f>N247</f>
        <v>0</v>
      </c>
      <c r="O99" s="243"/>
      <c r="P99" s="243"/>
      <c r="Q99" s="243"/>
      <c r="R99" s="132"/>
      <c r="T99" s="133"/>
      <c r="U99" s="133"/>
    </row>
    <row r="100" spans="2:21" s="7" customFormat="1" ht="19.9" customHeight="1">
      <c r="B100" s="130"/>
      <c r="C100" s="131"/>
      <c r="D100" s="100" t="s">
        <v>118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79">
        <f>N252</f>
        <v>0</v>
      </c>
      <c r="O100" s="243"/>
      <c r="P100" s="243"/>
      <c r="Q100" s="243"/>
      <c r="R100" s="132"/>
      <c r="T100" s="133"/>
      <c r="U100" s="133"/>
    </row>
    <row r="101" spans="2:21" s="7" customFormat="1" ht="19.9" customHeight="1">
      <c r="B101" s="130"/>
      <c r="C101" s="131"/>
      <c r="D101" s="100" t="s">
        <v>119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79">
        <f>N255</f>
        <v>0</v>
      </c>
      <c r="O101" s="243"/>
      <c r="P101" s="243"/>
      <c r="Q101" s="243"/>
      <c r="R101" s="132"/>
      <c r="T101" s="133"/>
      <c r="U101" s="133"/>
    </row>
    <row r="102" spans="2:21" s="7" customFormat="1" ht="19.9" customHeight="1">
      <c r="B102" s="130"/>
      <c r="C102" s="131"/>
      <c r="D102" s="100" t="s">
        <v>120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179">
        <f>N257</f>
        <v>0</v>
      </c>
      <c r="O102" s="243"/>
      <c r="P102" s="243"/>
      <c r="Q102" s="243"/>
      <c r="R102" s="132"/>
      <c r="T102" s="133"/>
      <c r="U102" s="133"/>
    </row>
    <row r="103" spans="2:21" s="1" customFormat="1" ht="21.7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T103" s="123"/>
      <c r="U103" s="123"/>
    </row>
    <row r="104" spans="2:21" s="1" customFormat="1" ht="29.25" customHeight="1">
      <c r="B104" s="34"/>
      <c r="C104" s="124" t="s">
        <v>121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244">
        <f>ROUND(N105+N106+N107+N108+N109+N110,2)</f>
        <v>0</v>
      </c>
      <c r="O104" s="245"/>
      <c r="P104" s="245"/>
      <c r="Q104" s="245"/>
      <c r="R104" s="36"/>
      <c r="T104" s="134"/>
      <c r="U104" s="135" t="s">
        <v>41</v>
      </c>
    </row>
    <row r="105" spans="2:65" s="1" customFormat="1" ht="18" customHeight="1">
      <c r="B105" s="34"/>
      <c r="C105" s="35"/>
      <c r="D105" s="176" t="s">
        <v>122</v>
      </c>
      <c r="E105" s="177"/>
      <c r="F105" s="177"/>
      <c r="G105" s="177"/>
      <c r="H105" s="177"/>
      <c r="I105" s="35"/>
      <c r="J105" s="35"/>
      <c r="K105" s="35"/>
      <c r="L105" s="35"/>
      <c r="M105" s="35"/>
      <c r="N105" s="178">
        <f>ROUND(N87*T105,2)</f>
        <v>0</v>
      </c>
      <c r="O105" s="179"/>
      <c r="P105" s="179"/>
      <c r="Q105" s="179"/>
      <c r="R105" s="36"/>
      <c r="S105" s="136"/>
      <c r="T105" s="137"/>
      <c r="U105" s="138" t="s">
        <v>42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9" t="s">
        <v>123</v>
      </c>
      <c r="AZ105" s="136"/>
      <c r="BA105" s="136"/>
      <c r="BB105" s="136"/>
      <c r="BC105" s="136"/>
      <c r="BD105" s="136"/>
      <c r="BE105" s="140">
        <f aca="true" t="shared" si="0" ref="BE105:BE110">IF(U105="základní",N105,0)</f>
        <v>0</v>
      </c>
      <c r="BF105" s="140">
        <f aca="true" t="shared" si="1" ref="BF105:BF110">IF(U105="snížená",N105,0)</f>
        <v>0</v>
      </c>
      <c r="BG105" s="140">
        <f aca="true" t="shared" si="2" ref="BG105:BG110">IF(U105="zákl. přenesená",N105,0)</f>
        <v>0</v>
      </c>
      <c r="BH105" s="140">
        <f aca="true" t="shared" si="3" ref="BH105:BH110">IF(U105="sníž. přenesená",N105,0)</f>
        <v>0</v>
      </c>
      <c r="BI105" s="140">
        <f aca="true" t="shared" si="4" ref="BI105:BI110">IF(U105="nulová",N105,0)</f>
        <v>0</v>
      </c>
      <c r="BJ105" s="139" t="s">
        <v>82</v>
      </c>
      <c r="BK105" s="136"/>
      <c r="BL105" s="136"/>
      <c r="BM105" s="136"/>
    </row>
    <row r="106" spans="2:65" s="1" customFormat="1" ht="18" customHeight="1">
      <c r="B106" s="34"/>
      <c r="C106" s="35"/>
      <c r="D106" s="176" t="s">
        <v>124</v>
      </c>
      <c r="E106" s="177"/>
      <c r="F106" s="177"/>
      <c r="G106" s="177"/>
      <c r="H106" s="177"/>
      <c r="I106" s="35"/>
      <c r="J106" s="35"/>
      <c r="K106" s="35"/>
      <c r="L106" s="35"/>
      <c r="M106" s="35"/>
      <c r="N106" s="178">
        <f>ROUND(N87*T106,2)</f>
        <v>0</v>
      </c>
      <c r="O106" s="179"/>
      <c r="P106" s="179"/>
      <c r="Q106" s="179"/>
      <c r="R106" s="36"/>
      <c r="S106" s="136"/>
      <c r="T106" s="137"/>
      <c r="U106" s="138" t="s">
        <v>42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9" t="s">
        <v>123</v>
      </c>
      <c r="AZ106" s="136"/>
      <c r="BA106" s="136"/>
      <c r="BB106" s="136"/>
      <c r="BC106" s="136"/>
      <c r="BD106" s="136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82</v>
      </c>
      <c r="BK106" s="136"/>
      <c r="BL106" s="136"/>
      <c r="BM106" s="136"/>
    </row>
    <row r="107" spans="2:65" s="1" customFormat="1" ht="18" customHeight="1">
      <c r="B107" s="34"/>
      <c r="C107" s="35"/>
      <c r="D107" s="176" t="s">
        <v>125</v>
      </c>
      <c r="E107" s="177"/>
      <c r="F107" s="177"/>
      <c r="G107" s="177"/>
      <c r="H107" s="177"/>
      <c r="I107" s="35"/>
      <c r="J107" s="35"/>
      <c r="K107" s="35"/>
      <c r="L107" s="35"/>
      <c r="M107" s="35"/>
      <c r="N107" s="178">
        <f>ROUND(N87*T107,2)</f>
        <v>0</v>
      </c>
      <c r="O107" s="179"/>
      <c r="P107" s="179"/>
      <c r="Q107" s="179"/>
      <c r="R107" s="36"/>
      <c r="S107" s="136"/>
      <c r="T107" s="137"/>
      <c r="U107" s="138" t="s">
        <v>42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9" t="s">
        <v>123</v>
      </c>
      <c r="AZ107" s="136"/>
      <c r="BA107" s="136"/>
      <c r="BB107" s="136"/>
      <c r="BC107" s="136"/>
      <c r="BD107" s="136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82</v>
      </c>
      <c r="BK107" s="136"/>
      <c r="BL107" s="136"/>
      <c r="BM107" s="136"/>
    </row>
    <row r="108" spans="2:65" s="1" customFormat="1" ht="18" customHeight="1">
      <c r="B108" s="34"/>
      <c r="C108" s="35"/>
      <c r="D108" s="176" t="s">
        <v>126</v>
      </c>
      <c r="E108" s="177"/>
      <c r="F108" s="177"/>
      <c r="G108" s="177"/>
      <c r="H108" s="177"/>
      <c r="I108" s="35"/>
      <c r="J108" s="35"/>
      <c r="K108" s="35"/>
      <c r="L108" s="35"/>
      <c r="M108" s="35"/>
      <c r="N108" s="178">
        <f>ROUND(N87*T108,2)</f>
        <v>0</v>
      </c>
      <c r="O108" s="179"/>
      <c r="P108" s="179"/>
      <c r="Q108" s="179"/>
      <c r="R108" s="36"/>
      <c r="S108" s="136"/>
      <c r="T108" s="137"/>
      <c r="U108" s="138" t="s">
        <v>42</v>
      </c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9" t="s">
        <v>123</v>
      </c>
      <c r="AZ108" s="136"/>
      <c r="BA108" s="136"/>
      <c r="BB108" s="136"/>
      <c r="BC108" s="136"/>
      <c r="BD108" s="136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82</v>
      </c>
      <c r="BK108" s="136"/>
      <c r="BL108" s="136"/>
      <c r="BM108" s="136"/>
    </row>
    <row r="109" spans="2:65" s="1" customFormat="1" ht="18" customHeight="1">
      <c r="B109" s="34"/>
      <c r="C109" s="35"/>
      <c r="D109" s="176" t="s">
        <v>127</v>
      </c>
      <c r="E109" s="177"/>
      <c r="F109" s="177"/>
      <c r="G109" s="177"/>
      <c r="H109" s="177"/>
      <c r="I109" s="35"/>
      <c r="J109" s="35"/>
      <c r="K109" s="35"/>
      <c r="L109" s="35"/>
      <c r="M109" s="35"/>
      <c r="N109" s="178">
        <f>ROUND(N87*T109,2)</f>
        <v>0</v>
      </c>
      <c r="O109" s="179"/>
      <c r="P109" s="179"/>
      <c r="Q109" s="179"/>
      <c r="R109" s="36"/>
      <c r="S109" s="136"/>
      <c r="T109" s="137"/>
      <c r="U109" s="138" t="s">
        <v>42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9" t="s">
        <v>123</v>
      </c>
      <c r="AZ109" s="136"/>
      <c r="BA109" s="136"/>
      <c r="BB109" s="136"/>
      <c r="BC109" s="136"/>
      <c r="BD109" s="136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82</v>
      </c>
      <c r="BK109" s="136"/>
      <c r="BL109" s="136"/>
      <c r="BM109" s="136"/>
    </row>
    <row r="110" spans="2:65" s="1" customFormat="1" ht="18" customHeight="1">
      <c r="B110" s="34"/>
      <c r="C110" s="35"/>
      <c r="D110" s="100" t="s">
        <v>128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178">
        <f>ROUND(N87*T110,2)</f>
        <v>0</v>
      </c>
      <c r="O110" s="179"/>
      <c r="P110" s="179"/>
      <c r="Q110" s="179"/>
      <c r="R110" s="36"/>
      <c r="S110" s="136"/>
      <c r="T110" s="141"/>
      <c r="U110" s="142" t="s">
        <v>42</v>
      </c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9" t="s">
        <v>129</v>
      </c>
      <c r="AZ110" s="136"/>
      <c r="BA110" s="136"/>
      <c r="BB110" s="136"/>
      <c r="BC110" s="136"/>
      <c r="BD110" s="136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82</v>
      </c>
      <c r="BK110" s="136"/>
      <c r="BL110" s="136"/>
      <c r="BM110" s="136"/>
    </row>
    <row r="111" spans="2:21" s="1" customFormat="1" ht="13.5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T111" s="123"/>
      <c r="U111" s="123"/>
    </row>
    <row r="112" spans="2:21" s="1" customFormat="1" ht="29.25" customHeight="1">
      <c r="B112" s="34"/>
      <c r="C112" s="111" t="s">
        <v>92</v>
      </c>
      <c r="D112" s="112"/>
      <c r="E112" s="112"/>
      <c r="F112" s="112"/>
      <c r="G112" s="112"/>
      <c r="H112" s="112"/>
      <c r="I112" s="112"/>
      <c r="J112" s="112"/>
      <c r="K112" s="112"/>
      <c r="L112" s="173">
        <f>ROUND(SUM(N87+N104),2)</f>
        <v>0</v>
      </c>
      <c r="M112" s="173"/>
      <c r="N112" s="173"/>
      <c r="O112" s="173"/>
      <c r="P112" s="173"/>
      <c r="Q112" s="173"/>
      <c r="R112" s="36"/>
      <c r="T112" s="123"/>
      <c r="U112" s="123"/>
    </row>
    <row r="113" spans="2:21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  <c r="T113" s="123"/>
      <c r="U113" s="123"/>
    </row>
    <row r="117" spans="2:18" s="1" customFormat="1" ht="6.95" customHeight="1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</row>
    <row r="118" spans="2:18" s="1" customFormat="1" ht="36.95" customHeight="1">
      <c r="B118" s="34"/>
      <c r="C118" s="188" t="s">
        <v>130</v>
      </c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36"/>
    </row>
    <row r="119" spans="2:18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36.95" customHeight="1">
      <c r="B120" s="34"/>
      <c r="C120" s="68" t="s">
        <v>19</v>
      </c>
      <c r="D120" s="35"/>
      <c r="E120" s="35"/>
      <c r="F120" s="190" t="str">
        <f>F6</f>
        <v>Místo pro přecházení I/30</v>
      </c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35"/>
      <c r="R120" s="36"/>
    </row>
    <row r="121" spans="2:18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18" customHeight="1">
      <c r="B122" s="34"/>
      <c r="C122" s="29" t="s">
        <v>24</v>
      </c>
      <c r="D122" s="35"/>
      <c r="E122" s="35"/>
      <c r="F122" s="27" t="str">
        <f>F8</f>
        <v>Lovosice</v>
      </c>
      <c r="G122" s="35"/>
      <c r="H122" s="35"/>
      <c r="I122" s="35"/>
      <c r="J122" s="35"/>
      <c r="K122" s="29" t="s">
        <v>26</v>
      </c>
      <c r="L122" s="35"/>
      <c r="M122" s="235" t="str">
        <f>IF(O8="","",O8)</f>
        <v>21. 5. 2018</v>
      </c>
      <c r="N122" s="235"/>
      <c r="O122" s="235"/>
      <c r="P122" s="235"/>
      <c r="Q122" s="35"/>
      <c r="R122" s="36"/>
    </row>
    <row r="123" spans="2:18" s="1" customFormat="1" ht="6.9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18" s="1" customFormat="1" ht="15">
      <c r="B124" s="34"/>
      <c r="C124" s="29" t="s">
        <v>28</v>
      </c>
      <c r="D124" s="35"/>
      <c r="E124" s="35"/>
      <c r="F124" s="27" t="str">
        <f>E11</f>
        <v xml:space="preserve"> </v>
      </c>
      <c r="G124" s="35"/>
      <c r="H124" s="35"/>
      <c r="I124" s="35"/>
      <c r="J124" s="35"/>
      <c r="K124" s="29" t="s">
        <v>34</v>
      </c>
      <c r="L124" s="35"/>
      <c r="M124" s="210" t="str">
        <f>E17</f>
        <v xml:space="preserve"> </v>
      </c>
      <c r="N124" s="210"/>
      <c r="O124" s="210"/>
      <c r="P124" s="210"/>
      <c r="Q124" s="210"/>
      <c r="R124" s="36"/>
    </row>
    <row r="125" spans="2:18" s="1" customFormat="1" ht="14.45" customHeight="1">
      <c r="B125" s="34"/>
      <c r="C125" s="29" t="s">
        <v>32</v>
      </c>
      <c r="D125" s="35"/>
      <c r="E125" s="35"/>
      <c r="F125" s="27" t="str">
        <f>IF(E14="","",E14)</f>
        <v>Vyplň údaj</v>
      </c>
      <c r="G125" s="35"/>
      <c r="H125" s="35"/>
      <c r="I125" s="35"/>
      <c r="J125" s="35"/>
      <c r="K125" s="29" t="s">
        <v>36</v>
      </c>
      <c r="L125" s="35"/>
      <c r="M125" s="210" t="str">
        <f>E20</f>
        <v xml:space="preserve"> </v>
      </c>
      <c r="N125" s="210"/>
      <c r="O125" s="210"/>
      <c r="P125" s="210"/>
      <c r="Q125" s="210"/>
      <c r="R125" s="36"/>
    </row>
    <row r="126" spans="2:18" s="1" customFormat="1" ht="10.3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27" s="8" customFormat="1" ht="29.25" customHeight="1">
      <c r="B127" s="143"/>
      <c r="C127" s="144" t="s">
        <v>131</v>
      </c>
      <c r="D127" s="145" t="s">
        <v>132</v>
      </c>
      <c r="E127" s="145" t="s">
        <v>59</v>
      </c>
      <c r="F127" s="236" t="s">
        <v>133</v>
      </c>
      <c r="G127" s="236"/>
      <c r="H127" s="236"/>
      <c r="I127" s="236"/>
      <c r="J127" s="145" t="s">
        <v>134</v>
      </c>
      <c r="K127" s="145" t="s">
        <v>135</v>
      </c>
      <c r="L127" s="236" t="s">
        <v>136</v>
      </c>
      <c r="M127" s="236"/>
      <c r="N127" s="236" t="s">
        <v>103</v>
      </c>
      <c r="O127" s="236"/>
      <c r="P127" s="236"/>
      <c r="Q127" s="237"/>
      <c r="R127" s="146"/>
      <c r="T127" s="79" t="s">
        <v>137</v>
      </c>
      <c r="U127" s="80" t="s">
        <v>41</v>
      </c>
      <c r="V127" s="80" t="s">
        <v>138</v>
      </c>
      <c r="W127" s="80" t="s">
        <v>139</v>
      </c>
      <c r="X127" s="80" t="s">
        <v>140</v>
      </c>
      <c r="Y127" s="80" t="s">
        <v>141</v>
      </c>
      <c r="Z127" s="80" t="s">
        <v>142</v>
      </c>
      <c r="AA127" s="81" t="s">
        <v>143</v>
      </c>
    </row>
    <row r="128" spans="2:63" s="1" customFormat="1" ht="29.25" customHeight="1">
      <c r="B128" s="34"/>
      <c r="C128" s="83" t="s">
        <v>100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238">
        <f>BK128</f>
        <v>0</v>
      </c>
      <c r="O128" s="239"/>
      <c r="P128" s="239"/>
      <c r="Q128" s="239"/>
      <c r="R128" s="36"/>
      <c r="T128" s="82"/>
      <c r="U128" s="50"/>
      <c r="V128" s="50"/>
      <c r="W128" s="147">
        <f>W129+W197+W246+W259</f>
        <v>0</v>
      </c>
      <c r="X128" s="50"/>
      <c r="Y128" s="147">
        <f>Y129+Y197+Y246+Y259</f>
        <v>208.71498350000002</v>
      </c>
      <c r="Z128" s="50"/>
      <c r="AA128" s="148">
        <f>AA129+AA197+AA246+AA259</f>
        <v>163.07999999999998</v>
      </c>
      <c r="AT128" s="18" t="s">
        <v>76</v>
      </c>
      <c r="AU128" s="18" t="s">
        <v>105</v>
      </c>
      <c r="BK128" s="149">
        <f>BK129+BK197+BK246+BK259</f>
        <v>0</v>
      </c>
    </row>
    <row r="129" spans="2:63" s="9" customFormat="1" ht="37.35" customHeight="1">
      <c r="B129" s="150"/>
      <c r="C129" s="151"/>
      <c r="D129" s="152" t="s">
        <v>106</v>
      </c>
      <c r="E129" s="152"/>
      <c r="F129" s="152"/>
      <c r="G129" s="152"/>
      <c r="H129" s="152"/>
      <c r="I129" s="152"/>
      <c r="J129" s="152"/>
      <c r="K129" s="152"/>
      <c r="L129" s="152"/>
      <c r="M129" s="152"/>
      <c r="N129" s="240">
        <f>BK129</f>
        <v>0</v>
      </c>
      <c r="O129" s="241"/>
      <c r="P129" s="241"/>
      <c r="Q129" s="241"/>
      <c r="R129" s="153"/>
      <c r="T129" s="154"/>
      <c r="U129" s="151"/>
      <c r="V129" s="151"/>
      <c r="W129" s="155">
        <f>W130+W148+W168+W189+W195</f>
        <v>0</v>
      </c>
      <c r="X129" s="151"/>
      <c r="Y129" s="155">
        <f>Y130+Y148+Y168+Y189+Y195</f>
        <v>152.13693400000002</v>
      </c>
      <c r="Z129" s="151"/>
      <c r="AA129" s="156">
        <f>AA130+AA148+AA168+AA189+AA195</f>
        <v>163.07999999999998</v>
      </c>
      <c r="AR129" s="157" t="s">
        <v>82</v>
      </c>
      <c r="AT129" s="158" t="s">
        <v>76</v>
      </c>
      <c r="AU129" s="158" t="s">
        <v>77</v>
      </c>
      <c r="AY129" s="157" t="s">
        <v>144</v>
      </c>
      <c r="BK129" s="159">
        <f>BK130+BK148+BK168+BK189+BK195</f>
        <v>0</v>
      </c>
    </row>
    <row r="130" spans="2:63" s="9" customFormat="1" ht="19.9" customHeight="1">
      <c r="B130" s="150"/>
      <c r="C130" s="151"/>
      <c r="D130" s="160" t="s">
        <v>107</v>
      </c>
      <c r="E130" s="160"/>
      <c r="F130" s="160"/>
      <c r="G130" s="160"/>
      <c r="H130" s="160"/>
      <c r="I130" s="160"/>
      <c r="J130" s="160"/>
      <c r="K130" s="160"/>
      <c r="L130" s="160"/>
      <c r="M130" s="160"/>
      <c r="N130" s="224">
        <f>BK130</f>
        <v>0</v>
      </c>
      <c r="O130" s="225"/>
      <c r="P130" s="225"/>
      <c r="Q130" s="225"/>
      <c r="R130" s="153"/>
      <c r="T130" s="154"/>
      <c r="U130" s="151"/>
      <c r="V130" s="151"/>
      <c r="W130" s="155">
        <f>SUM(W131:W147)</f>
        <v>0</v>
      </c>
      <c r="X130" s="151"/>
      <c r="Y130" s="155">
        <f>SUM(Y131:Y147)</f>
        <v>26.286569999999998</v>
      </c>
      <c r="Z130" s="151"/>
      <c r="AA130" s="156">
        <f>SUM(AA131:AA147)</f>
        <v>163.07999999999998</v>
      </c>
      <c r="AR130" s="157" t="s">
        <v>82</v>
      </c>
      <c r="AT130" s="158" t="s">
        <v>76</v>
      </c>
      <c r="AU130" s="158" t="s">
        <v>82</v>
      </c>
      <c r="AY130" s="157" t="s">
        <v>144</v>
      </c>
      <c r="BK130" s="159">
        <f>SUM(BK131:BK147)</f>
        <v>0</v>
      </c>
    </row>
    <row r="131" spans="2:65" s="1" customFormat="1" ht="38.25" customHeight="1">
      <c r="B131" s="34"/>
      <c r="C131" s="161" t="s">
        <v>82</v>
      </c>
      <c r="D131" s="161" t="s">
        <v>145</v>
      </c>
      <c r="E131" s="162" t="s">
        <v>146</v>
      </c>
      <c r="F131" s="226" t="s">
        <v>147</v>
      </c>
      <c r="G131" s="226"/>
      <c r="H131" s="226"/>
      <c r="I131" s="226"/>
      <c r="J131" s="163" t="s">
        <v>148</v>
      </c>
      <c r="K131" s="164">
        <v>438</v>
      </c>
      <c r="L131" s="227">
        <v>0</v>
      </c>
      <c r="M131" s="228"/>
      <c r="N131" s="229">
        <f aca="true" t="shared" si="5" ref="N131:N147">ROUND(L131*K131,2)</f>
        <v>0</v>
      </c>
      <c r="O131" s="229"/>
      <c r="P131" s="229"/>
      <c r="Q131" s="229"/>
      <c r="R131" s="36"/>
      <c r="T131" s="165" t="s">
        <v>22</v>
      </c>
      <c r="U131" s="43" t="s">
        <v>42</v>
      </c>
      <c r="V131" s="35"/>
      <c r="W131" s="166">
        <f aca="true" t="shared" si="6" ref="W131:W147">V131*K131</f>
        <v>0</v>
      </c>
      <c r="X131" s="166">
        <v>0</v>
      </c>
      <c r="Y131" s="166">
        <f aca="true" t="shared" si="7" ref="Y131:Y147">X131*K131</f>
        <v>0</v>
      </c>
      <c r="Z131" s="166">
        <v>0</v>
      </c>
      <c r="AA131" s="167">
        <f aca="true" t="shared" si="8" ref="AA131:AA147">Z131*K131</f>
        <v>0</v>
      </c>
      <c r="AR131" s="18" t="s">
        <v>149</v>
      </c>
      <c r="AT131" s="18" t="s">
        <v>145</v>
      </c>
      <c r="AU131" s="18" t="s">
        <v>98</v>
      </c>
      <c r="AY131" s="18" t="s">
        <v>144</v>
      </c>
      <c r="BE131" s="104">
        <f aca="true" t="shared" si="9" ref="BE131:BE147">IF(U131="základní",N131,0)</f>
        <v>0</v>
      </c>
      <c r="BF131" s="104">
        <f aca="true" t="shared" si="10" ref="BF131:BF147">IF(U131="snížená",N131,0)</f>
        <v>0</v>
      </c>
      <c r="BG131" s="104">
        <f aca="true" t="shared" si="11" ref="BG131:BG147">IF(U131="zákl. přenesená",N131,0)</f>
        <v>0</v>
      </c>
      <c r="BH131" s="104">
        <f aca="true" t="shared" si="12" ref="BH131:BH147">IF(U131="sníž. přenesená",N131,0)</f>
        <v>0</v>
      </c>
      <c r="BI131" s="104">
        <f aca="true" t="shared" si="13" ref="BI131:BI147">IF(U131="nulová",N131,0)</f>
        <v>0</v>
      </c>
      <c r="BJ131" s="18" t="s">
        <v>82</v>
      </c>
      <c r="BK131" s="104">
        <f aca="true" t="shared" si="14" ref="BK131:BK147">ROUND(L131*K131,2)</f>
        <v>0</v>
      </c>
      <c r="BL131" s="18" t="s">
        <v>149</v>
      </c>
      <c r="BM131" s="18" t="s">
        <v>150</v>
      </c>
    </row>
    <row r="132" spans="2:65" s="1" customFormat="1" ht="25.5" customHeight="1">
      <c r="B132" s="34"/>
      <c r="C132" s="161" t="s">
        <v>98</v>
      </c>
      <c r="D132" s="161" t="s">
        <v>145</v>
      </c>
      <c r="E132" s="162" t="s">
        <v>151</v>
      </c>
      <c r="F132" s="226" t="s">
        <v>152</v>
      </c>
      <c r="G132" s="226"/>
      <c r="H132" s="226"/>
      <c r="I132" s="226"/>
      <c r="J132" s="163" t="s">
        <v>148</v>
      </c>
      <c r="K132" s="164">
        <v>180</v>
      </c>
      <c r="L132" s="227">
        <v>0</v>
      </c>
      <c r="M132" s="228"/>
      <c r="N132" s="229">
        <f t="shared" si="5"/>
        <v>0</v>
      </c>
      <c r="O132" s="229"/>
      <c r="P132" s="229"/>
      <c r="Q132" s="229"/>
      <c r="R132" s="36"/>
      <c r="T132" s="165" t="s">
        <v>22</v>
      </c>
      <c r="U132" s="43" t="s">
        <v>42</v>
      </c>
      <c r="V132" s="35"/>
      <c r="W132" s="166">
        <f t="shared" si="6"/>
        <v>0</v>
      </c>
      <c r="X132" s="166">
        <v>0</v>
      </c>
      <c r="Y132" s="166">
        <f t="shared" si="7"/>
        <v>0</v>
      </c>
      <c r="Z132" s="166">
        <v>0.3</v>
      </c>
      <c r="AA132" s="167">
        <f t="shared" si="8"/>
        <v>54</v>
      </c>
      <c r="AR132" s="18" t="s">
        <v>149</v>
      </c>
      <c r="AT132" s="18" t="s">
        <v>145</v>
      </c>
      <c r="AU132" s="18" t="s">
        <v>98</v>
      </c>
      <c r="AY132" s="18" t="s">
        <v>144</v>
      </c>
      <c r="BE132" s="104">
        <f t="shared" si="9"/>
        <v>0</v>
      </c>
      <c r="BF132" s="104">
        <f t="shared" si="10"/>
        <v>0</v>
      </c>
      <c r="BG132" s="104">
        <f t="shared" si="11"/>
        <v>0</v>
      </c>
      <c r="BH132" s="104">
        <f t="shared" si="12"/>
        <v>0</v>
      </c>
      <c r="BI132" s="104">
        <f t="shared" si="13"/>
        <v>0</v>
      </c>
      <c r="BJ132" s="18" t="s">
        <v>82</v>
      </c>
      <c r="BK132" s="104">
        <f t="shared" si="14"/>
        <v>0</v>
      </c>
      <c r="BL132" s="18" t="s">
        <v>149</v>
      </c>
      <c r="BM132" s="18" t="s">
        <v>153</v>
      </c>
    </row>
    <row r="133" spans="2:65" s="1" customFormat="1" ht="25.5" customHeight="1">
      <c r="B133" s="34"/>
      <c r="C133" s="161" t="s">
        <v>154</v>
      </c>
      <c r="D133" s="161" t="s">
        <v>145</v>
      </c>
      <c r="E133" s="162" t="s">
        <v>155</v>
      </c>
      <c r="F133" s="226" t="s">
        <v>156</v>
      </c>
      <c r="G133" s="226"/>
      <c r="H133" s="226"/>
      <c r="I133" s="226"/>
      <c r="J133" s="163" t="s">
        <v>148</v>
      </c>
      <c r="K133" s="164">
        <v>180</v>
      </c>
      <c r="L133" s="227">
        <v>0</v>
      </c>
      <c r="M133" s="228"/>
      <c r="N133" s="229">
        <f t="shared" si="5"/>
        <v>0</v>
      </c>
      <c r="O133" s="229"/>
      <c r="P133" s="229"/>
      <c r="Q133" s="229"/>
      <c r="R133" s="36"/>
      <c r="T133" s="165" t="s">
        <v>22</v>
      </c>
      <c r="U133" s="43" t="s">
        <v>42</v>
      </c>
      <c r="V133" s="35"/>
      <c r="W133" s="166">
        <f t="shared" si="6"/>
        <v>0</v>
      </c>
      <c r="X133" s="166">
        <v>0</v>
      </c>
      <c r="Y133" s="166">
        <f t="shared" si="7"/>
        <v>0</v>
      </c>
      <c r="Z133" s="166">
        <v>0.29</v>
      </c>
      <c r="AA133" s="167">
        <f t="shared" si="8"/>
        <v>52.199999999999996</v>
      </c>
      <c r="AR133" s="18" t="s">
        <v>149</v>
      </c>
      <c r="AT133" s="18" t="s">
        <v>145</v>
      </c>
      <c r="AU133" s="18" t="s">
        <v>98</v>
      </c>
      <c r="AY133" s="18" t="s">
        <v>144</v>
      </c>
      <c r="BE133" s="104">
        <f t="shared" si="9"/>
        <v>0</v>
      </c>
      <c r="BF133" s="104">
        <f t="shared" si="10"/>
        <v>0</v>
      </c>
      <c r="BG133" s="104">
        <f t="shared" si="11"/>
        <v>0</v>
      </c>
      <c r="BH133" s="104">
        <f t="shared" si="12"/>
        <v>0</v>
      </c>
      <c r="BI133" s="104">
        <f t="shared" si="13"/>
        <v>0</v>
      </c>
      <c r="BJ133" s="18" t="s">
        <v>82</v>
      </c>
      <c r="BK133" s="104">
        <f t="shared" si="14"/>
        <v>0</v>
      </c>
      <c r="BL133" s="18" t="s">
        <v>149</v>
      </c>
      <c r="BM133" s="18" t="s">
        <v>157</v>
      </c>
    </row>
    <row r="134" spans="2:65" s="1" customFormat="1" ht="25.5" customHeight="1">
      <c r="B134" s="34"/>
      <c r="C134" s="161" t="s">
        <v>149</v>
      </c>
      <c r="D134" s="161" t="s">
        <v>145</v>
      </c>
      <c r="E134" s="162" t="s">
        <v>158</v>
      </c>
      <c r="F134" s="226" t="s">
        <v>159</v>
      </c>
      <c r="G134" s="226"/>
      <c r="H134" s="226"/>
      <c r="I134" s="226"/>
      <c r="J134" s="163" t="s">
        <v>148</v>
      </c>
      <c r="K134" s="164">
        <v>180</v>
      </c>
      <c r="L134" s="227">
        <v>0</v>
      </c>
      <c r="M134" s="228"/>
      <c r="N134" s="229">
        <f t="shared" si="5"/>
        <v>0</v>
      </c>
      <c r="O134" s="229"/>
      <c r="P134" s="229"/>
      <c r="Q134" s="229"/>
      <c r="R134" s="36"/>
      <c r="T134" s="165" t="s">
        <v>22</v>
      </c>
      <c r="U134" s="43" t="s">
        <v>42</v>
      </c>
      <c r="V134" s="35"/>
      <c r="W134" s="166">
        <f t="shared" si="6"/>
        <v>0</v>
      </c>
      <c r="X134" s="166">
        <v>0</v>
      </c>
      <c r="Y134" s="166">
        <f t="shared" si="7"/>
        <v>0</v>
      </c>
      <c r="Z134" s="166">
        <v>0.316</v>
      </c>
      <c r="AA134" s="167">
        <f t="shared" si="8"/>
        <v>56.88</v>
      </c>
      <c r="AR134" s="18" t="s">
        <v>149</v>
      </c>
      <c r="AT134" s="18" t="s">
        <v>145</v>
      </c>
      <c r="AU134" s="18" t="s">
        <v>98</v>
      </c>
      <c r="AY134" s="18" t="s">
        <v>144</v>
      </c>
      <c r="BE134" s="104">
        <f t="shared" si="9"/>
        <v>0</v>
      </c>
      <c r="BF134" s="104">
        <f t="shared" si="10"/>
        <v>0</v>
      </c>
      <c r="BG134" s="104">
        <f t="shared" si="11"/>
        <v>0</v>
      </c>
      <c r="BH134" s="104">
        <f t="shared" si="12"/>
        <v>0</v>
      </c>
      <c r="BI134" s="104">
        <f t="shared" si="13"/>
        <v>0</v>
      </c>
      <c r="BJ134" s="18" t="s">
        <v>82</v>
      </c>
      <c r="BK134" s="104">
        <f t="shared" si="14"/>
        <v>0</v>
      </c>
      <c r="BL134" s="18" t="s">
        <v>149</v>
      </c>
      <c r="BM134" s="18" t="s">
        <v>160</v>
      </c>
    </row>
    <row r="135" spans="2:65" s="1" customFormat="1" ht="38.25" customHeight="1">
      <c r="B135" s="34"/>
      <c r="C135" s="161" t="s">
        <v>161</v>
      </c>
      <c r="D135" s="161" t="s">
        <v>145</v>
      </c>
      <c r="E135" s="162" t="s">
        <v>162</v>
      </c>
      <c r="F135" s="226" t="s">
        <v>163</v>
      </c>
      <c r="G135" s="226"/>
      <c r="H135" s="226"/>
      <c r="I135" s="226"/>
      <c r="J135" s="163" t="s">
        <v>164</v>
      </c>
      <c r="K135" s="164">
        <v>173</v>
      </c>
      <c r="L135" s="227">
        <v>0</v>
      </c>
      <c r="M135" s="228"/>
      <c r="N135" s="229">
        <f t="shared" si="5"/>
        <v>0</v>
      </c>
      <c r="O135" s="229"/>
      <c r="P135" s="229"/>
      <c r="Q135" s="229"/>
      <c r="R135" s="36"/>
      <c r="T135" s="165" t="s">
        <v>22</v>
      </c>
      <c r="U135" s="43" t="s">
        <v>42</v>
      </c>
      <c r="V135" s="35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8" t="s">
        <v>149</v>
      </c>
      <c r="AT135" s="18" t="s">
        <v>145</v>
      </c>
      <c r="AU135" s="18" t="s">
        <v>98</v>
      </c>
      <c r="AY135" s="18" t="s">
        <v>144</v>
      </c>
      <c r="BE135" s="104">
        <f t="shared" si="9"/>
        <v>0</v>
      </c>
      <c r="BF135" s="104">
        <f t="shared" si="10"/>
        <v>0</v>
      </c>
      <c r="BG135" s="104">
        <f t="shared" si="11"/>
        <v>0</v>
      </c>
      <c r="BH135" s="104">
        <f t="shared" si="12"/>
        <v>0</v>
      </c>
      <c r="BI135" s="104">
        <f t="shared" si="13"/>
        <v>0</v>
      </c>
      <c r="BJ135" s="18" t="s">
        <v>82</v>
      </c>
      <c r="BK135" s="104">
        <f t="shared" si="14"/>
        <v>0</v>
      </c>
      <c r="BL135" s="18" t="s">
        <v>149</v>
      </c>
      <c r="BM135" s="18" t="s">
        <v>165</v>
      </c>
    </row>
    <row r="136" spans="2:65" s="1" customFormat="1" ht="25.5" customHeight="1">
      <c r="B136" s="34"/>
      <c r="C136" s="161" t="s">
        <v>166</v>
      </c>
      <c r="D136" s="161" t="s">
        <v>145</v>
      </c>
      <c r="E136" s="162" t="s">
        <v>167</v>
      </c>
      <c r="F136" s="226" t="s">
        <v>168</v>
      </c>
      <c r="G136" s="226"/>
      <c r="H136" s="226"/>
      <c r="I136" s="226"/>
      <c r="J136" s="163" t="s">
        <v>164</v>
      </c>
      <c r="K136" s="164">
        <v>86.5</v>
      </c>
      <c r="L136" s="227">
        <v>0</v>
      </c>
      <c r="M136" s="228"/>
      <c r="N136" s="229">
        <f t="shared" si="5"/>
        <v>0</v>
      </c>
      <c r="O136" s="229"/>
      <c r="P136" s="229"/>
      <c r="Q136" s="229"/>
      <c r="R136" s="36"/>
      <c r="T136" s="165" t="s">
        <v>22</v>
      </c>
      <c r="U136" s="43" t="s">
        <v>42</v>
      </c>
      <c r="V136" s="35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8" t="s">
        <v>149</v>
      </c>
      <c r="AT136" s="18" t="s">
        <v>145</v>
      </c>
      <c r="AU136" s="18" t="s">
        <v>98</v>
      </c>
      <c r="AY136" s="18" t="s">
        <v>144</v>
      </c>
      <c r="BE136" s="104">
        <f t="shared" si="9"/>
        <v>0</v>
      </c>
      <c r="BF136" s="104">
        <f t="shared" si="10"/>
        <v>0</v>
      </c>
      <c r="BG136" s="104">
        <f t="shared" si="11"/>
        <v>0</v>
      </c>
      <c r="BH136" s="104">
        <f t="shared" si="12"/>
        <v>0</v>
      </c>
      <c r="BI136" s="104">
        <f t="shared" si="13"/>
        <v>0</v>
      </c>
      <c r="BJ136" s="18" t="s">
        <v>82</v>
      </c>
      <c r="BK136" s="104">
        <f t="shared" si="14"/>
        <v>0</v>
      </c>
      <c r="BL136" s="18" t="s">
        <v>149</v>
      </c>
      <c r="BM136" s="18" t="s">
        <v>169</v>
      </c>
    </row>
    <row r="137" spans="2:65" s="1" customFormat="1" ht="25.5" customHeight="1">
      <c r="B137" s="34"/>
      <c r="C137" s="161" t="s">
        <v>170</v>
      </c>
      <c r="D137" s="161" t="s">
        <v>145</v>
      </c>
      <c r="E137" s="162" t="s">
        <v>171</v>
      </c>
      <c r="F137" s="226" t="s">
        <v>172</v>
      </c>
      <c r="G137" s="226"/>
      <c r="H137" s="226"/>
      <c r="I137" s="226"/>
      <c r="J137" s="163" t="s">
        <v>164</v>
      </c>
      <c r="K137" s="164">
        <v>173</v>
      </c>
      <c r="L137" s="227">
        <v>0</v>
      </c>
      <c r="M137" s="228"/>
      <c r="N137" s="229">
        <f t="shared" si="5"/>
        <v>0</v>
      </c>
      <c r="O137" s="229"/>
      <c r="P137" s="229"/>
      <c r="Q137" s="229"/>
      <c r="R137" s="36"/>
      <c r="T137" s="165" t="s">
        <v>22</v>
      </c>
      <c r="U137" s="43" t="s">
        <v>42</v>
      </c>
      <c r="V137" s="35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8" t="s">
        <v>149</v>
      </c>
      <c r="AT137" s="18" t="s">
        <v>145</v>
      </c>
      <c r="AU137" s="18" t="s">
        <v>98</v>
      </c>
      <c r="AY137" s="18" t="s">
        <v>144</v>
      </c>
      <c r="BE137" s="104">
        <f t="shared" si="9"/>
        <v>0</v>
      </c>
      <c r="BF137" s="104">
        <f t="shared" si="10"/>
        <v>0</v>
      </c>
      <c r="BG137" s="104">
        <f t="shared" si="11"/>
        <v>0</v>
      </c>
      <c r="BH137" s="104">
        <f t="shared" si="12"/>
        <v>0</v>
      </c>
      <c r="BI137" s="104">
        <f t="shared" si="13"/>
        <v>0</v>
      </c>
      <c r="BJ137" s="18" t="s">
        <v>82</v>
      </c>
      <c r="BK137" s="104">
        <f t="shared" si="14"/>
        <v>0</v>
      </c>
      <c r="BL137" s="18" t="s">
        <v>149</v>
      </c>
      <c r="BM137" s="18" t="s">
        <v>173</v>
      </c>
    </row>
    <row r="138" spans="2:65" s="1" customFormat="1" ht="16.5" customHeight="1">
      <c r="B138" s="34"/>
      <c r="C138" s="161" t="s">
        <v>174</v>
      </c>
      <c r="D138" s="161" t="s">
        <v>145</v>
      </c>
      <c r="E138" s="162" t="s">
        <v>175</v>
      </c>
      <c r="F138" s="226" t="s">
        <v>176</v>
      </c>
      <c r="G138" s="226"/>
      <c r="H138" s="226"/>
      <c r="I138" s="226"/>
      <c r="J138" s="163" t="s">
        <v>164</v>
      </c>
      <c r="K138" s="164">
        <v>173</v>
      </c>
      <c r="L138" s="227">
        <v>0</v>
      </c>
      <c r="M138" s="228"/>
      <c r="N138" s="229">
        <f t="shared" si="5"/>
        <v>0</v>
      </c>
      <c r="O138" s="229"/>
      <c r="P138" s="229"/>
      <c r="Q138" s="229"/>
      <c r="R138" s="36"/>
      <c r="T138" s="165" t="s">
        <v>22</v>
      </c>
      <c r="U138" s="43" t="s">
        <v>42</v>
      </c>
      <c r="V138" s="35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8" t="s">
        <v>149</v>
      </c>
      <c r="AT138" s="18" t="s">
        <v>145</v>
      </c>
      <c r="AU138" s="18" t="s">
        <v>98</v>
      </c>
      <c r="AY138" s="18" t="s">
        <v>144</v>
      </c>
      <c r="BE138" s="104">
        <f t="shared" si="9"/>
        <v>0</v>
      </c>
      <c r="BF138" s="104">
        <f t="shared" si="10"/>
        <v>0</v>
      </c>
      <c r="BG138" s="104">
        <f t="shared" si="11"/>
        <v>0</v>
      </c>
      <c r="BH138" s="104">
        <f t="shared" si="12"/>
        <v>0</v>
      </c>
      <c r="BI138" s="104">
        <f t="shared" si="13"/>
        <v>0</v>
      </c>
      <c r="BJ138" s="18" t="s">
        <v>82</v>
      </c>
      <c r="BK138" s="104">
        <f t="shared" si="14"/>
        <v>0</v>
      </c>
      <c r="BL138" s="18" t="s">
        <v>149</v>
      </c>
      <c r="BM138" s="18" t="s">
        <v>177</v>
      </c>
    </row>
    <row r="139" spans="2:65" s="1" customFormat="1" ht="16.5" customHeight="1">
      <c r="B139" s="34"/>
      <c r="C139" s="161" t="s">
        <v>178</v>
      </c>
      <c r="D139" s="161" t="s">
        <v>145</v>
      </c>
      <c r="E139" s="162" t="s">
        <v>179</v>
      </c>
      <c r="F139" s="226" t="s">
        <v>180</v>
      </c>
      <c r="G139" s="226"/>
      <c r="H139" s="226"/>
      <c r="I139" s="226"/>
      <c r="J139" s="163" t="s">
        <v>164</v>
      </c>
      <c r="K139" s="164">
        <v>173</v>
      </c>
      <c r="L139" s="227">
        <v>0</v>
      </c>
      <c r="M139" s="228"/>
      <c r="N139" s="229">
        <f t="shared" si="5"/>
        <v>0</v>
      </c>
      <c r="O139" s="229"/>
      <c r="P139" s="229"/>
      <c r="Q139" s="229"/>
      <c r="R139" s="36"/>
      <c r="T139" s="165" t="s">
        <v>22</v>
      </c>
      <c r="U139" s="43" t="s">
        <v>42</v>
      </c>
      <c r="V139" s="35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8" t="s">
        <v>149</v>
      </c>
      <c r="AT139" s="18" t="s">
        <v>145</v>
      </c>
      <c r="AU139" s="18" t="s">
        <v>98</v>
      </c>
      <c r="AY139" s="18" t="s">
        <v>144</v>
      </c>
      <c r="BE139" s="104">
        <f t="shared" si="9"/>
        <v>0</v>
      </c>
      <c r="BF139" s="104">
        <f t="shared" si="10"/>
        <v>0</v>
      </c>
      <c r="BG139" s="104">
        <f t="shared" si="11"/>
        <v>0</v>
      </c>
      <c r="BH139" s="104">
        <f t="shared" si="12"/>
        <v>0</v>
      </c>
      <c r="BI139" s="104">
        <f t="shared" si="13"/>
        <v>0</v>
      </c>
      <c r="BJ139" s="18" t="s">
        <v>82</v>
      </c>
      <c r="BK139" s="104">
        <f t="shared" si="14"/>
        <v>0</v>
      </c>
      <c r="BL139" s="18" t="s">
        <v>149</v>
      </c>
      <c r="BM139" s="18" t="s">
        <v>181</v>
      </c>
    </row>
    <row r="140" spans="2:65" s="1" customFormat="1" ht="25.5" customHeight="1">
      <c r="B140" s="34"/>
      <c r="C140" s="161" t="s">
        <v>182</v>
      </c>
      <c r="D140" s="161" t="s">
        <v>145</v>
      </c>
      <c r="E140" s="162" t="s">
        <v>183</v>
      </c>
      <c r="F140" s="226" t="s">
        <v>184</v>
      </c>
      <c r="G140" s="226"/>
      <c r="H140" s="226"/>
      <c r="I140" s="226"/>
      <c r="J140" s="163" t="s">
        <v>185</v>
      </c>
      <c r="K140" s="164">
        <v>311</v>
      </c>
      <c r="L140" s="227">
        <v>0</v>
      </c>
      <c r="M140" s="228"/>
      <c r="N140" s="229">
        <f t="shared" si="5"/>
        <v>0</v>
      </c>
      <c r="O140" s="229"/>
      <c r="P140" s="229"/>
      <c r="Q140" s="229"/>
      <c r="R140" s="36"/>
      <c r="T140" s="165" t="s">
        <v>22</v>
      </c>
      <c r="U140" s="43" t="s">
        <v>42</v>
      </c>
      <c r="V140" s="35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8" t="s">
        <v>149</v>
      </c>
      <c r="AT140" s="18" t="s">
        <v>145</v>
      </c>
      <c r="AU140" s="18" t="s">
        <v>98</v>
      </c>
      <c r="AY140" s="18" t="s">
        <v>144</v>
      </c>
      <c r="BE140" s="104">
        <f t="shared" si="9"/>
        <v>0</v>
      </c>
      <c r="BF140" s="104">
        <f t="shared" si="10"/>
        <v>0</v>
      </c>
      <c r="BG140" s="104">
        <f t="shared" si="11"/>
        <v>0</v>
      </c>
      <c r="BH140" s="104">
        <f t="shared" si="12"/>
        <v>0</v>
      </c>
      <c r="BI140" s="104">
        <f t="shared" si="13"/>
        <v>0</v>
      </c>
      <c r="BJ140" s="18" t="s">
        <v>82</v>
      </c>
      <c r="BK140" s="104">
        <f t="shared" si="14"/>
        <v>0</v>
      </c>
      <c r="BL140" s="18" t="s">
        <v>149</v>
      </c>
      <c r="BM140" s="18" t="s">
        <v>186</v>
      </c>
    </row>
    <row r="141" spans="2:65" s="1" customFormat="1" ht="38.25" customHeight="1">
      <c r="B141" s="34"/>
      <c r="C141" s="161" t="s">
        <v>187</v>
      </c>
      <c r="D141" s="161" t="s">
        <v>145</v>
      </c>
      <c r="E141" s="162" t="s">
        <v>188</v>
      </c>
      <c r="F141" s="226" t="s">
        <v>189</v>
      </c>
      <c r="G141" s="226"/>
      <c r="H141" s="226"/>
      <c r="I141" s="226"/>
      <c r="J141" s="163" t="s">
        <v>148</v>
      </c>
      <c r="K141" s="164">
        <v>438</v>
      </c>
      <c r="L141" s="227">
        <v>0</v>
      </c>
      <c r="M141" s="228"/>
      <c r="N141" s="229">
        <f t="shared" si="5"/>
        <v>0</v>
      </c>
      <c r="O141" s="229"/>
      <c r="P141" s="229"/>
      <c r="Q141" s="229"/>
      <c r="R141" s="36"/>
      <c r="T141" s="165" t="s">
        <v>22</v>
      </c>
      <c r="U141" s="43" t="s">
        <v>42</v>
      </c>
      <c r="V141" s="35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8" t="s">
        <v>149</v>
      </c>
      <c r="AT141" s="18" t="s">
        <v>145</v>
      </c>
      <c r="AU141" s="18" t="s">
        <v>98</v>
      </c>
      <c r="AY141" s="18" t="s">
        <v>144</v>
      </c>
      <c r="BE141" s="104">
        <f t="shared" si="9"/>
        <v>0</v>
      </c>
      <c r="BF141" s="104">
        <f t="shared" si="10"/>
        <v>0</v>
      </c>
      <c r="BG141" s="104">
        <f t="shared" si="11"/>
        <v>0</v>
      </c>
      <c r="BH141" s="104">
        <f t="shared" si="12"/>
        <v>0</v>
      </c>
      <c r="BI141" s="104">
        <f t="shared" si="13"/>
        <v>0</v>
      </c>
      <c r="BJ141" s="18" t="s">
        <v>82</v>
      </c>
      <c r="BK141" s="104">
        <f t="shared" si="14"/>
        <v>0</v>
      </c>
      <c r="BL141" s="18" t="s">
        <v>149</v>
      </c>
      <c r="BM141" s="18" t="s">
        <v>190</v>
      </c>
    </row>
    <row r="142" spans="2:65" s="1" customFormat="1" ht="16.5" customHeight="1">
      <c r="B142" s="34"/>
      <c r="C142" s="168" t="s">
        <v>191</v>
      </c>
      <c r="D142" s="168" t="s">
        <v>192</v>
      </c>
      <c r="E142" s="169" t="s">
        <v>193</v>
      </c>
      <c r="F142" s="230" t="s">
        <v>194</v>
      </c>
      <c r="G142" s="230"/>
      <c r="H142" s="230"/>
      <c r="I142" s="230"/>
      <c r="J142" s="170" t="s">
        <v>164</v>
      </c>
      <c r="K142" s="171">
        <v>43.8</v>
      </c>
      <c r="L142" s="231">
        <v>0</v>
      </c>
      <c r="M142" s="232"/>
      <c r="N142" s="233">
        <f t="shared" si="5"/>
        <v>0</v>
      </c>
      <c r="O142" s="229"/>
      <c r="P142" s="229"/>
      <c r="Q142" s="229"/>
      <c r="R142" s="36"/>
      <c r="T142" s="165" t="s">
        <v>22</v>
      </c>
      <c r="U142" s="43" t="s">
        <v>42</v>
      </c>
      <c r="V142" s="35"/>
      <c r="W142" s="166">
        <f t="shared" si="6"/>
        <v>0</v>
      </c>
      <c r="X142" s="166">
        <v>0.6</v>
      </c>
      <c r="Y142" s="166">
        <f t="shared" si="7"/>
        <v>26.279999999999998</v>
      </c>
      <c r="Z142" s="166">
        <v>0</v>
      </c>
      <c r="AA142" s="167">
        <f t="shared" si="8"/>
        <v>0</v>
      </c>
      <c r="AR142" s="18" t="s">
        <v>174</v>
      </c>
      <c r="AT142" s="18" t="s">
        <v>192</v>
      </c>
      <c r="AU142" s="18" t="s">
        <v>98</v>
      </c>
      <c r="AY142" s="18" t="s">
        <v>144</v>
      </c>
      <c r="BE142" s="104">
        <f t="shared" si="9"/>
        <v>0</v>
      </c>
      <c r="BF142" s="104">
        <f t="shared" si="10"/>
        <v>0</v>
      </c>
      <c r="BG142" s="104">
        <f t="shared" si="11"/>
        <v>0</v>
      </c>
      <c r="BH142" s="104">
        <f t="shared" si="12"/>
        <v>0</v>
      </c>
      <c r="BI142" s="104">
        <f t="shared" si="13"/>
        <v>0</v>
      </c>
      <c r="BJ142" s="18" t="s">
        <v>82</v>
      </c>
      <c r="BK142" s="104">
        <f t="shared" si="14"/>
        <v>0</v>
      </c>
      <c r="BL142" s="18" t="s">
        <v>149</v>
      </c>
      <c r="BM142" s="18" t="s">
        <v>195</v>
      </c>
    </row>
    <row r="143" spans="2:65" s="1" customFormat="1" ht="38.25" customHeight="1">
      <c r="B143" s="34"/>
      <c r="C143" s="161" t="s">
        <v>196</v>
      </c>
      <c r="D143" s="161" t="s">
        <v>145</v>
      </c>
      <c r="E143" s="162" t="s">
        <v>197</v>
      </c>
      <c r="F143" s="226" t="s">
        <v>198</v>
      </c>
      <c r="G143" s="226"/>
      <c r="H143" s="226"/>
      <c r="I143" s="226"/>
      <c r="J143" s="163" t="s">
        <v>148</v>
      </c>
      <c r="K143" s="164">
        <v>438</v>
      </c>
      <c r="L143" s="227">
        <v>0</v>
      </c>
      <c r="M143" s="228"/>
      <c r="N143" s="229">
        <f t="shared" si="5"/>
        <v>0</v>
      </c>
      <c r="O143" s="229"/>
      <c r="P143" s="229"/>
      <c r="Q143" s="229"/>
      <c r="R143" s="36"/>
      <c r="T143" s="165" t="s">
        <v>22</v>
      </c>
      <c r="U143" s="43" t="s">
        <v>42</v>
      </c>
      <c r="V143" s="35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8" t="s">
        <v>149</v>
      </c>
      <c r="AT143" s="18" t="s">
        <v>145</v>
      </c>
      <c r="AU143" s="18" t="s">
        <v>98</v>
      </c>
      <c r="AY143" s="18" t="s">
        <v>144</v>
      </c>
      <c r="BE143" s="104">
        <f t="shared" si="9"/>
        <v>0</v>
      </c>
      <c r="BF143" s="104">
        <f t="shared" si="10"/>
        <v>0</v>
      </c>
      <c r="BG143" s="104">
        <f t="shared" si="11"/>
        <v>0</v>
      </c>
      <c r="BH143" s="104">
        <f t="shared" si="12"/>
        <v>0</v>
      </c>
      <c r="BI143" s="104">
        <f t="shared" si="13"/>
        <v>0</v>
      </c>
      <c r="BJ143" s="18" t="s">
        <v>82</v>
      </c>
      <c r="BK143" s="104">
        <f t="shared" si="14"/>
        <v>0</v>
      </c>
      <c r="BL143" s="18" t="s">
        <v>149</v>
      </c>
      <c r="BM143" s="18" t="s">
        <v>199</v>
      </c>
    </row>
    <row r="144" spans="2:65" s="1" customFormat="1" ht="16.5" customHeight="1">
      <c r="B144" s="34"/>
      <c r="C144" s="168" t="s">
        <v>200</v>
      </c>
      <c r="D144" s="168" t="s">
        <v>192</v>
      </c>
      <c r="E144" s="169" t="s">
        <v>201</v>
      </c>
      <c r="F144" s="230" t="s">
        <v>202</v>
      </c>
      <c r="G144" s="230"/>
      <c r="H144" s="230"/>
      <c r="I144" s="230"/>
      <c r="J144" s="170" t="s">
        <v>203</v>
      </c>
      <c r="K144" s="171">
        <v>6.57</v>
      </c>
      <c r="L144" s="231">
        <v>0</v>
      </c>
      <c r="M144" s="232"/>
      <c r="N144" s="233">
        <f t="shared" si="5"/>
        <v>0</v>
      </c>
      <c r="O144" s="229"/>
      <c r="P144" s="229"/>
      <c r="Q144" s="229"/>
      <c r="R144" s="36"/>
      <c r="T144" s="165" t="s">
        <v>22</v>
      </c>
      <c r="U144" s="43" t="s">
        <v>42</v>
      </c>
      <c r="V144" s="35"/>
      <c r="W144" s="166">
        <f t="shared" si="6"/>
        <v>0</v>
      </c>
      <c r="X144" s="166">
        <v>0.001</v>
      </c>
      <c r="Y144" s="166">
        <f t="shared" si="7"/>
        <v>0.00657</v>
      </c>
      <c r="Z144" s="166">
        <v>0</v>
      </c>
      <c r="AA144" s="167">
        <f t="shared" si="8"/>
        <v>0</v>
      </c>
      <c r="AR144" s="18" t="s">
        <v>174</v>
      </c>
      <c r="AT144" s="18" t="s">
        <v>192</v>
      </c>
      <c r="AU144" s="18" t="s">
        <v>98</v>
      </c>
      <c r="AY144" s="18" t="s">
        <v>144</v>
      </c>
      <c r="BE144" s="104">
        <f t="shared" si="9"/>
        <v>0</v>
      </c>
      <c r="BF144" s="104">
        <f t="shared" si="10"/>
        <v>0</v>
      </c>
      <c r="BG144" s="104">
        <f t="shared" si="11"/>
        <v>0</v>
      </c>
      <c r="BH144" s="104">
        <f t="shared" si="12"/>
        <v>0</v>
      </c>
      <c r="BI144" s="104">
        <f t="shared" si="13"/>
        <v>0</v>
      </c>
      <c r="BJ144" s="18" t="s">
        <v>82</v>
      </c>
      <c r="BK144" s="104">
        <f t="shared" si="14"/>
        <v>0</v>
      </c>
      <c r="BL144" s="18" t="s">
        <v>149</v>
      </c>
      <c r="BM144" s="18" t="s">
        <v>204</v>
      </c>
    </row>
    <row r="145" spans="2:65" s="1" customFormat="1" ht="25.5" customHeight="1">
      <c r="B145" s="34"/>
      <c r="C145" s="161" t="s">
        <v>11</v>
      </c>
      <c r="D145" s="161" t="s">
        <v>145</v>
      </c>
      <c r="E145" s="162" t="s">
        <v>205</v>
      </c>
      <c r="F145" s="226" t="s">
        <v>206</v>
      </c>
      <c r="G145" s="226"/>
      <c r="H145" s="226"/>
      <c r="I145" s="226"/>
      <c r="J145" s="163" t="s">
        <v>148</v>
      </c>
      <c r="K145" s="164">
        <v>440</v>
      </c>
      <c r="L145" s="227">
        <v>0</v>
      </c>
      <c r="M145" s="228"/>
      <c r="N145" s="229">
        <f t="shared" si="5"/>
        <v>0</v>
      </c>
      <c r="O145" s="229"/>
      <c r="P145" s="229"/>
      <c r="Q145" s="229"/>
      <c r="R145" s="36"/>
      <c r="T145" s="165" t="s">
        <v>22</v>
      </c>
      <c r="U145" s="43" t="s">
        <v>42</v>
      </c>
      <c r="V145" s="35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8" t="s">
        <v>149</v>
      </c>
      <c r="AT145" s="18" t="s">
        <v>145</v>
      </c>
      <c r="AU145" s="18" t="s">
        <v>98</v>
      </c>
      <c r="AY145" s="18" t="s">
        <v>144</v>
      </c>
      <c r="BE145" s="104">
        <f t="shared" si="9"/>
        <v>0</v>
      </c>
      <c r="BF145" s="104">
        <f t="shared" si="10"/>
        <v>0</v>
      </c>
      <c r="BG145" s="104">
        <f t="shared" si="11"/>
        <v>0</v>
      </c>
      <c r="BH145" s="104">
        <f t="shared" si="12"/>
        <v>0</v>
      </c>
      <c r="BI145" s="104">
        <f t="shared" si="13"/>
        <v>0</v>
      </c>
      <c r="BJ145" s="18" t="s">
        <v>82</v>
      </c>
      <c r="BK145" s="104">
        <f t="shared" si="14"/>
        <v>0</v>
      </c>
      <c r="BL145" s="18" t="s">
        <v>149</v>
      </c>
      <c r="BM145" s="18" t="s">
        <v>207</v>
      </c>
    </row>
    <row r="146" spans="2:65" s="1" customFormat="1" ht="25.5" customHeight="1">
      <c r="B146" s="34"/>
      <c r="C146" s="161" t="s">
        <v>208</v>
      </c>
      <c r="D146" s="161" t="s">
        <v>145</v>
      </c>
      <c r="E146" s="162" t="s">
        <v>209</v>
      </c>
      <c r="F146" s="226" t="s">
        <v>210</v>
      </c>
      <c r="G146" s="226"/>
      <c r="H146" s="226"/>
      <c r="I146" s="226"/>
      <c r="J146" s="163" t="s">
        <v>148</v>
      </c>
      <c r="K146" s="164">
        <v>450</v>
      </c>
      <c r="L146" s="227">
        <v>0</v>
      </c>
      <c r="M146" s="228"/>
      <c r="N146" s="229">
        <f t="shared" si="5"/>
        <v>0</v>
      </c>
      <c r="O146" s="229"/>
      <c r="P146" s="229"/>
      <c r="Q146" s="229"/>
      <c r="R146" s="36"/>
      <c r="T146" s="165" t="s">
        <v>22</v>
      </c>
      <c r="U146" s="43" t="s">
        <v>42</v>
      </c>
      <c r="V146" s="35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8" t="s">
        <v>149</v>
      </c>
      <c r="AT146" s="18" t="s">
        <v>145</v>
      </c>
      <c r="AU146" s="18" t="s">
        <v>98</v>
      </c>
      <c r="AY146" s="18" t="s">
        <v>144</v>
      </c>
      <c r="BE146" s="104">
        <f t="shared" si="9"/>
        <v>0</v>
      </c>
      <c r="BF146" s="104">
        <f t="shared" si="10"/>
        <v>0</v>
      </c>
      <c r="BG146" s="104">
        <f t="shared" si="11"/>
        <v>0</v>
      </c>
      <c r="BH146" s="104">
        <f t="shared" si="12"/>
        <v>0</v>
      </c>
      <c r="BI146" s="104">
        <f t="shared" si="13"/>
        <v>0</v>
      </c>
      <c r="BJ146" s="18" t="s">
        <v>82</v>
      </c>
      <c r="BK146" s="104">
        <f t="shared" si="14"/>
        <v>0</v>
      </c>
      <c r="BL146" s="18" t="s">
        <v>149</v>
      </c>
      <c r="BM146" s="18" t="s">
        <v>211</v>
      </c>
    </row>
    <row r="147" spans="2:65" s="1" customFormat="1" ht="25.5" customHeight="1">
      <c r="B147" s="34"/>
      <c r="C147" s="161" t="s">
        <v>212</v>
      </c>
      <c r="D147" s="161" t="s">
        <v>145</v>
      </c>
      <c r="E147" s="162" t="s">
        <v>213</v>
      </c>
      <c r="F147" s="226" t="s">
        <v>214</v>
      </c>
      <c r="G147" s="226"/>
      <c r="H147" s="226"/>
      <c r="I147" s="226"/>
      <c r="J147" s="163" t="s">
        <v>148</v>
      </c>
      <c r="K147" s="164">
        <v>438</v>
      </c>
      <c r="L147" s="227">
        <v>0</v>
      </c>
      <c r="M147" s="228"/>
      <c r="N147" s="229">
        <f t="shared" si="5"/>
        <v>0</v>
      </c>
      <c r="O147" s="229"/>
      <c r="P147" s="229"/>
      <c r="Q147" s="229"/>
      <c r="R147" s="36"/>
      <c r="T147" s="165" t="s">
        <v>22</v>
      </c>
      <c r="U147" s="43" t="s">
        <v>42</v>
      </c>
      <c r="V147" s="35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8" t="s">
        <v>149</v>
      </c>
      <c r="AT147" s="18" t="s">
        <v>145</v>
      </c>
      <c r="AU147" s="18" t="s">
        <v>98</v>
      </c>
      <c r="AY147" s="18" t="s">
        <v>144</v>
      </c>
      <c r="BE147" s="104">
        <f t="shared" si="9"/>
        <v>0</v>
      </c>
      <c r="BF147" s="104">
        <f t="shared" si="10"/>
        <v>0</v>
      </c>
      <c r="BG147" s="104">
        <f t="shared" si="11"/>
        <v>0</v>
      </c>
      <c r="BH147" s="104">
        <f t="shared" si="12"/>
        <v>0</v>
      </c>
      <c r="BI147" s="104">
        <f t="shared" si="13"/>
        <v>0</v>
      </c>
      <c r="BJ147" s="18" t="s">
        <v>82</v>
      </c>
      <c r="BK147" s="104">
        <f t="shared" si="14"/>
        <v>0</v>
      </c>
      <c r="BL147" s="18" t="s">
        <v>149</v>
      </c>
      <c r="BM147" s="18" t="s">
        <v>215</v>
      </c>
    </row>
    <row r="148" spans="2:63" s="9" customFormat="1" ht="29.85" customHeight="1">
      <c r="B148" s="150"/>
      <c r="C148" s="151"/>
      <c r="D148" s="160" t="s">
        <v>108</v>
      </c>
      <c r="E148" s="160"/>
      <c r="F148" s="160"/>
      <c r="G148" s="160"/>
      <c r="H148" s="160"/>
      <c r="I148" s="160"/>
      <c r="J148" s="160"/>
      <c r="K148" s="160"/>
      <c r="L148" s="160"/>
      <c r="M148" s="160"/>
      <c r="N148" s="222">
        <f>BK148</f>
        <v>0</v>
      </c>
      <c r="O148" s="223"/>
      <c r="P148" s="223"/>
      <c r="Q148" s="223"/>
      <c r="R148" s="153"/>
      <c r="T148" s="154"/>
      <c r="U148" s="151"/>
      <c r="V148" s="151"/>
      <c r="W148" s="155">
        <f>SUM(W149:W167)</f>
        <v>0</v>
      </c>
      <c r="X148" s="151"/>
      <c r="Y148" s="155">
        <f>SUM(Y149:Y167)</f>
        <v>67.02660500000002</v>
      </c>
      <c r="Z148" s="151"/>
      <c r="AA148" s="156">
        <f>SUM(AA149:AA167)</f>
        <v>0</v>
      </c>
      <c r="AR148" s="157" t="s">
        <v>82</v>
      </c>
      <c r="AT148" s="158" t="s">
        <v>76</v>
      </c>
      <c r="AU148" s="158" t="s">
        <v>82</v>
      </c>
      <c r="AY148" s="157" t="s">
        <v>144</v>
      </c>
      <c r="BK148" s="159">
        <f>SUM(BK149:BK167)</f>
        <v>0</v>
      </c>
    </row>
    <row r="149" spans="2:65" s="1" customFormat="1" ht="16.5" customHeight="1">
      <c r="B149" s="34"/>
      <c r="C149" s="161" t="s">
        <v>216</v>
      </c>
      <c r="D149" s="161" t="s">
        <v>145</v>
      </c>
      <c r="E149" s="162" t="s">
        <v>217</v>
      </c>
      <c r="F149" s="226" t="s">
        <v>218</v>
      </c>
      <c r="G149" s="226"/>
      <c r="H149" s="226"/>
      <c r="I149" s="226"/>
      <c r="J149" s="163" t="s">
        <v>148</v>
      </c>
      <c r="K149" s="164">
        <v>28</v>
      </c>
      <c r="L149" s="227">
        <v>0</v>
      </c>
      <c r="M149" s="228"/>
      <c r="N149" s="229">
        <f aca="true" t="shared" si="15" ref="N149:N167">ROUND(L149*K149,2)</f>
        <v>0</v>
      </c>
      <c r="O149" s="229"/>
      <c r="P149" s="229"/>
      <c r="Q149" s="229"/>
      <c r="R149" s="36"/>
      <c r="T149" s="165" t="s">
        <v>22</v>
      </c>
      <c r="U149" s="43" t="s">
        <v>42</v>
      </c>
      <c r="V149" s="35"/>
      <c r="W149" s="166">
        <f aca="true" t="shared" si="16" ref="W149:W167">V149*K149</f>
        <v>0</v>
      </c>
      <c r="X149" s="166">
        <v>0</v>
      </c>
      <c r="Y149" s="166">
        <f aca="true" t="shared" si="17" ref="Y149:Y167">X149*K149</f>
        <v>0</v>
      </c>
      <c r="Z149" s="166">
        <v>0</v>
      </c>
      <c r="AA149" s="167">
        <f aca="true" t="shared" si="18" ref="AA149:AA167">Z149*K149</f>
        <v>0</v>
      </c>
      <c r="AR149" s="18" t="s">
        <v>149</v>
      </c>
      <c r="AT149" s="18" t="s">
        <v>145</v>
      </c>
      <c r="AU149" s="18" t="s">
        <v>98</v>
      </c>
      <c r="AY149" s="18" t="s">
        <v>144</v>
      </c>
      <c r="BE149" s="104">
        <f aca="true" t="shared" si="19" ref="BE149:BE167">IF(U149="základní",N149,0)</f>
        <v>0</v>
      </c>
      <c r="BF149" s="104">
        <f aca="true" t="shared" si="20" ref="BF149:BF167">IF(U149="snížená",N149,0)</f>
        <v>0</v>
      </c>
      <c r="BG149" s="104">
        <f aca="true" t="shared" si="21" ref="BG149:BG167">IF(U149="zákl. přenesená",N149,0)</f>
        <v>0</v>
      </c>
      <c r="BH149" s="104">
        <f aca="true" t="shared" si="22" ref="BH149:BH167">IF(U149="sníž. přenesená",N149,0)</f>
        <v>0</v>
      </c>
      <c r="BI149" s="104">
        <f aca="true" t="shared" si="23" ref="BI149:BI167">IF(U149="nulová",N149,0)</f>
        <v>0</v>
      </c>
      <c r="BJ149" s="18" t="s">
        <v>82</v>
      </c>
      <c r="BK149" s="104">
        <f aca="true" t="shared" si="24" ref="BK149:BK167">ROUND(L149*K149,2)</f>
        <v>0</v>
      </c>
      <c r="BL149" s="18" t="s">
        <v>149</v>
      </c>
      <c r="BM149" s="18" t="s">
        <v>219</v>
      </c>
    </row>
    <row r="150" spans="2:65" s="1" customFormat="1" ht="16.5" customHeight="1">
      <c r="B150" s="34"/>
      <c r="C150" s="161" t="s">
        <v>220</v>
      </c>
      <c r="D150" s="161" t="s">
        <v>145</v>
      </c>
      <c r="E150" s="162" t="s">
        <v>221</v>
      </c>
      <c r="F150" s="226" t="s">
        <v>222</v>
      </c>
      <c r="G150" s="226"/>
      <c r="H150" s="226"/>
      <c r="I150" s="226"/>
      <c r="J150" s="163" t="s">
        <v>148</v>
      </c>
      <c r="K150" s="164">
        <v>223</v>
      </c>
      <c r="L150" s="227">
        <v>0</v>
      </c>
      <c r="M150" s="228"/>
      <c r="N150" s="229">
        <f t="shared" si="15"/>
        <v>0</v>
      </c>
      <c r="O150" s="229"/>
      <c r="P150" s="229"/>
      <c r="Q150" s="229"/>
      <c r="R150" s="36"/>
      <c r="T150" s="165" t="s">
        <v>22</v>
      </c>
      <c r="U150" s="43" t="s">
        <v>42</v>
      </c>
      <c r="V150" s="35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8" t="s">
        <v>149</v>
      </c>
      <c r="AT150" s="18" t="s">
        <v>145</v>
      </c>
      <c r="AU150" s="18" t="s">
        <v>98</v>
      </c>
      <c r="AY150" s="18" t="s">
        <v>144</v>
      </c>
      <c r="BE150" s="104">
        <f t="shared" si="19"/>
        <v>0</v>
      </c>
      <c r="BF150" s="104">
        <f t="shared" si="20"/>
        <v>0</v>
      </c>
      <c r="BG150" s="104">
        <f t="shared" si="21"/>
        <v>0</v>
      </c>
      <c r="BH150" s="104">
        <f t="shared" si="22"/>
        <v>0</v>
      </c>
      <c r="BI150" s="104">
        <f t="shared" si="23"/>
        <v>0</v>
      </c>
      <c r="BJ150" s="18" t="s">
        <v>82</v>
      </c>
      <c r="BK150" s="104">
        <f t="shared" si="24"/>
        <v>0</v>
      </c>
      <c r="BL150" s="18" t="s">
        <v>149</v>
      </c>
      <c r="BM150" s="18" t="s">
        <v>223</v>
      </c>
    </row>
    <row r="151" spans="2:65" s="1" customFormat="1" ht="16.5" customHeight="1">
      <c r="B151" s="34"/>
      <c r="C151" s="161" t="s">
        <v>224</v>
      </c>
      <c r="D151" s="161" t="s">
        <v>145</v>
      </c>
      <c r="E151" s="162" t="s">
        <v>225</v>
      </c>
      <c r="F151" s="226" t="s">
        <v>226</v>
      </c>
      <c r="G151" s="226"/>
      <c r="H151" s="226"/>
      <c r="I151" s="226"/>
      <c r="J151" s="163" t="s">
        <v>148</v>
      </c>
      <c r="K151" s="164">
        <v>190</v>
      </c>
      <c r="L151" s="227">
        <v>0</v>
      </c>
      <c r="M151" s="228"/>
      <c r="N151" s="229">
        <f t="shared" si="15"/>
        <v>0</v>
      </c>
      <c r="O151" s="229"/>
      <c r="P151" s="229"/>
      <c r="Q151" s="229"/>
      <c r="R151" s="36"/>
      <c r="T151" s="165" t="s">
        <v>22</v>
      </c>
      <c r="U151" s="43" t="s">
        <v>42</v>
      </c>
      <c r="V151" s="35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8" t="s">
        <v>149</v>
      </c>
      <c r="AT151" s="18" t="s">
        <v>145</v>
      </c>
      <c r="AU151" s="18" t="s">
        <v>98</v>
      </c>
      <c r="AY151" s="18" t="s">
        <v>144</v>
      </c>
      <c r="BE151" s="104">
        <f t="shared" si="19"/>
        <v>0</v>
      </c>
      <c r="BF151" s="104">
        <f t="shared" si="20"/>
        <v>0</v>
      </c>
      <c r="BG151" s="104">
        <f t="shared" si="21"/>
        <v>0</v>
      </c>
      <c r="BH151" s="104">
        <f t="shared" si="22"/>
        <v>0</v>
      </c>
      <c r="BI151" s="104">
        <f t="shared" si="23"/>
        <v>0</v>
      </c>
      <c r="BJ151" s="18" t="s">
        <v>82</v>
      </c>
      <c r="BK151" s="104">
        <f t="shared" si="24"/>
        <v>0</v>
      </c>
      <c r="BL151" s="18" t="s">
        <v>149</v>
      </c>
      <c r="BM151" s="18" t="s">
        <v>227</v>
      </c>
    </row>
    <row r="152" spans="2:65" s="1" customFormat="1" ht="25.5" customHeight="1">
      <c r="B152" s="34"/>
      <c r="C152" s="161" t="s">
        <v>10</v>
      </c>
      <c r="D152" s="161" t="s">
        <v>145</v>
      </c>
      <c r="E152" s="162" t="s">
        <v>228</v>
      </c>
      <c r="F152" s="226" t="s">
        <v>229</v>
      </c>
      <c r="G152" s="226"/>
      <c r="H152" s="226"/>
      <c r="I152" s="226"/>
      <c r="J152" s="163" t="s">
        <v>148</v>
      </c>
      <c r="K152" s="164">
        <v>190</v>
      </c>
      <c r="L152" s="227">
        <v>0</v>
      </c>
      <c r="M152" s="228"/>
      <c r="N152" s="229">
        <f t="shared" si="15"/>
        <v>0</v>
      </c>
      <c r="O152" s="229"/>
      <c r="P152" s="229"/>
      <c r="Q152" s="229"/>
      <c r="R152" s="36"/>
      <c r="T152" s="165" t="s">
        <v>22</v>
      </c>
      <c r="U152" s="43" t="s">
        <v>42</v>
      </c>
      <c r="V152" s="35"/>
      <c r="W152" s="166">
        <f t="shared" si="16"/>
        <v>0</v>
      </c>
      <c r="X152" s="166">
        <v>0</v>
      </c>
      <c r="Y152" s="166">
        <f t="shared" si="17"/>
        <v>0</v>
      </c>
      <c r="Z152" s="166">
        <v>0</v>
      </c>
      <c r="AA152" s="167">
        <f t="shared" si="18"/>
        <v>0</v>
      </c>
      <c r="AR152" s="18" t="s">
        <v>149</v>
      </c>
      <c r="AT152" s="18" t="s">
        <v>145</v>
      </c>
      <c r="AU152" s="18" t="s">
        <v>98</v>
      </c>
      <c r="AY152" s="18" t="s">
        <v>144</v>
      </c>
      <c r="BE152" s="104">
        <f t="shared" si="19"/>
        <v>0</v>
      </c>
      <c r="BF152" s="104">
        <f t="shared" si="20"/>
        <v>0</v>
      </c>
      <c r="BG152" s="104">
        <f t="shared" si="21"/>
        <v>0</v>
      </c>
      <c r="BH152" s="104">
        <f t="shared" si="22"/>
        <v>0</v>
      </c>
      <c r="BI152" s="104">
        <f t="shared" si="23"/>
        <v>0</v>
      </c>
      <c r="BJ152" s="18" t="s">
        <v>82</v>
      </c>
      <c r="BK152" s="104">
        <f t="shared" si="24"/>
        <v>0</v>
      </c>
      <c r="BL152" s="18" t="s">
        <v>149</v>
      </c>
      <c r="BM152" s="18" t="s">
        <v>230</v>
      </c>
    </row>
    <row r="153" spans="2:65" s="1" customFormat="1" ht="38.25" customHeight="1">
      <c r="B153" s="34"/>
      <c r="C153" s="161" t="s">
        <v>231</v>
      </c>
      <c r="D153" s="161" t="s">
        <v>145</v>
      </c>
      <c r="E153" s="162" t="s">
        <v>232</v>
      </c>
      <c r="F153" s="226" t="s">
        <v>233</v>
      </c>
      <c r="G153" s="226"/>
      <c r="H153" s="226"/>
      <c r="I153" s="226"/>
      <c r="J153" s="163" t="s">
        <v>148</v>
      </c>
      <c r="K153" s="164">
        <v>190</v>
      </c>
      <c r="L153" s="227">
        <v>0</v>
      </c>
      <c r="M153" s="228"/>
      <c r="N153" s="229">
        <f t="shared" si="15"/>
        <v>0</v>
      </c>
      <c r="O153" s="229"/>
      <c r="P153" s="229"/>
      <c r="Q153" s="229"/>
      <c r="R153" s="36"/>
      <c r="T153" s="165" t="s">
        <v>22</v>
      </c>
      <c r="U153" s="43" t="s">
        <v>42</v>
      </c>
      <c r="V153" s="35"/>
      <c r="W153" s="166">
        <f t="shared" si="16"/>
        <v>0</v>
      </c>
      <c r="X153" s="166">
        <v>0</v>
      </c>
      <c r="Y153" s="166">
        <f t="shared" si="17"/>
        <v>0</v>
      </c>
      <c r="Z153" s="166">
        <v>0</v>
      </c>
      <c r="AA153" s="167">
        <f t="shared" si="18"/>
        <v>0</v>
      </c>
      <c r="AR153" s="18" t="s">
        <v>149</v>
      </c>
      <c r="AT153" s="18" t="s">
        <v>145</v>
      </c>
      <c r="AU153" s="18" t="s">
        <v>98</v>
      </c>
      <c r="AY153" s="18" t="s">
        <v>144</v>
      </c>
      <c r="BE153" s="104">
        <f t="shared" si="19"/>
        <v>0</v>
      </c>
      <c r="BF153" s="104">
        <f t="shared" si="20"/>
        <v>0</v>
      </c>
      <c r="BG153" s="104">
        <f t="shared" si="21"/>
        <v>0</v>
      </c>
      <c r="BH153" s="104">
        <f t="shared" si="22"/>
        <v>0</v>
      </c>
      <c r="BI153" s="104">
        <f t="shared" si="23"/>
        <v>0</v>
      </c>
      <c r="BJ153" s="18" t="s">
        <v>82</v>
      </c>
      <c r="BK153" s="104">
        <f t="shared" si="24"/>
        <v>0</v>
      </c>
      <c r="BL153" s="18" t="s">
        <v>149</v>
      </c>
      <c r="BM153" s="18" t="s">
        <v>234</v>
      </c>
    </row>
    <row r="154" spans="2:65" s="1" customFormat="1" ht="25.5" customHeight="1">
      <c r="B154" s="34"/>
      <c r="C154" s="161" t="s">
        <v>235</v>
      </c>
      <c r="D154" s="161" t="s">
        <v>145</v>
      </c>
      <c r="E154" s="162" t="s">
        <v>236</v>
      </c>
      <c r="F154" s="226" t="s">
        <v>237</v>
      </c>
      <c r="G154" s="226"/>
      <c r="H154" s="226"/>
      <c r="I154" s="226"/>
      <c r="J154" s="163" t="s">
        <v>148</v>
      </c>
      <c r="K154" s="164">
        <v>380</v>
      </c>
      <c r="L154" s="227">
        <v>0</v>
      </c>
      <c r="M154" s="228"/>
      <c r="N154" s="229">
        <f t="shared" si="15"/>
        <v>0</v>
      </c>
      <c r="O154" s="229"/>
      <c r="P154" s="229"/>
      <c r="Q154" s="229"/>
      <c r="R154" s="36"/>
      <c r="T154" s="165" t="s">
        <v>22</v>
      </c>
      <c r="U154" s="43" t="s">
        <v>42</v>
      </c>
      <c r="V154" s="35"/>
      <c r="W154" s="166">
        <f t="shared" si="16"/>
        <v>0</v>
      </c>
      <c r="X154" s="166">
        <v>0</v>
      </c>
      <c r="Y154" s="166">
        <f t="shared" si="17"/>
        <v>0</v>
      </c>
      <c r="Z154" s="166">
        <v>0</v>
      </c>
      <c r="AA154" s="167">
        <f t="shared" si="18"/>
        <v>0</v>
      </c>
      <c r="AR154" s="18" t="s">
        <v>149</v>
      </c>
      <c r="AT154" s="18" t="s">
        <v>145</v>
      </c>
      <c r="AU154" s="18" t="s">
        <v>98</v>
      </c>
      <c r="AY154" s="18" t="s">
        <v>144</v>
      </c>
      <c r="BE154" s="104">
        <f t="shared" si="19"/>
        <v>0</v>
      </c>
      <c r="BF154" s="104">
        <f t="shared" si="20"/>
        <v>0</v>
      </c>
      <c r="BG154" s="104">
        <f t="shared" si="21"/>
        <v>0</v>
      </c>
      <c r="BH154" s="104">
        <f t="shared" si="22"/>
        <v>0</v>
      </c>
      <c r="BI154" s="104">
        <f t="shared" si="23"/>
        <v>0</v>
      </c>
      <c r="BJ154" s="18" t="s">
        <v>82</v>
      </c>
      <c r="BK154" s="104">
        <f t="shared" si="24"/>
        <v>0</v>
      </c>
      <c r="BL154" s="18" t="s">
        <v>149</v>
      </c>
      <c r="BM154" s="18" t="s">
        <v>238</v>
      </c>
    </row>
    <row r="155" spans="2:65" s="1" customFormat="1" ht="38.25" customHeight="1">
      <c r="B155" s="34"/>
      <c r="C155" s="161" t="s">
        <v>239</v>
      </c>
      <c r="D155" s="161" t="s">
        <v>145</v>
      </c>
      <c r="E155" s="162" t="s">
        <v>240</v>
      </c>
      <c r="F155" s="226" t="s">
        <v>241</v>
      </c>
      <c r="G155" s="226"/>
      <c r="H155" s="226"/>
      <c r="I155" s="226"/>
      <c r="J155" s="163" t="s">
        <v>148</v>
      </c>
      <c r="K155" s="164">
        <v>190</v>
      </c>
      <c r="L155" s="227">
        <v>0</v>
      </c>
      <c r="M155" s="228"/>
      <c r="N155" s="229">
        <f t="shared" si="15"/>
        <v>0</v>
      </c>
      <c r="O155" s="229"/>
      <c r="P155" s="229"/>
      <c r="Q155" s="229"/>
      <c r="R155" s="36"/>
      <c r="T155" s="165" t="s">
        <v>22</v>
      </c>
      <c r="U155" s="43" t="s">
        <v>42</v>
      </c>
      <c r="V155" s="35"/>
      <c r="W155" s="166">
        <f t="shared" si="16"/>
        <v>0</v>
      </c>
      <c r="X155" s="166">
        <v>0</v>
      </c>
      <c r="Y155" s="166">
        <f t="shared" si="17"/>
        <v>0</v>
      </c>
      <c r="Z155" s="166">
        <v>0</v>
      </c>
      <c r="AA155" s="167">
        <f t="shared" si="18"/>
        <v>0</v>
      </c>
      <c r="AR155" s="18" t="s">
        <v>149</v>
      </c>
      <c r="AT155" s="18" t="s">
        <v>145</v>
      </c>
      <c r="AU155" s="18" t="s">
        <v>98</v>
      </c>
      <c r="AY155" s="18" t="s">
        <v>144</v>
      </c>
      <c r="BE155" s="104">
        <f t="shared" si="19"/>
        <v>0</v>
      </c>
      <c r="BF155" s="104">
        <f t="shared" si="20"/>
        <v>0</v>
      </c>
      <c r="BG155" s="104">
        <f t="shared" si="21"/>
        <v>0</v>
      </c>
      <c r="BH155" s="104">
        <f t="shared" si="22"/>
        <v>0</v>
      </c>
      <c r="BI155" s="104">
        <f t="shared" si="23"/>
        <v>0</v>
      </c>
      <c r="BJ155" s="18" t="s">
        <v>82</v>
      </c>
      <c r="BK155" s="104">
        <f t="shared" si="24"/>
        <v>0</v>
      </c>
      <c r="BL155" s="18" t="s">
        <v>149</v>
      </c>
      <c r="BM155" s="18" t="s">
        <v>242</v>
      </c>
    </row>
    <row r="156" spans="2:65" s="1" customFormat="1" ht="38.25" customHeight="1">
      <c r="B156" s="34"/>
      <c r="C156" s="161" t="s">
        <v>243</v>
      </c>
      <c r="D156" s="161" t="s">
        <v>145</v>
      </c>
      <c r="E156" s="162" t="s">
        <v>244</v>
      </c>
      <c r="F156" s="226" t="s">
        <v>245</v>
      </c>
      <c r="G156" s="226"/>
      <c r="H156" s="226"/>
      <c r="I156" s="226"/>
      <c r="J156" s="163" t="s">
        <v>148</v>
      </c>
      <c r="K156" s="164">
        <v>190</v>
      </c>
      <c r="L156" s="227">
        <v>0</v>
      </c>
      <c r="M156" s="228"/>
      <c r="N156" s="229">
        <f t="shared" si="15"/>
        <v>0</v>
      </c>
      <c r="O156" s="229"/>
      <c r="P156" s="229"/>
      <c r="Q156" s="229"/>
      <c r="R156" s="36"/>
      <c r="T156" s="165" t="s">
        <v>22</v>
      </c>
      <c r="U156" s="43" t="s">
        <v>42</v>
      </c>
      <c r="V156" s="35"/>
      <c r="W156" s="166">
        <f t="shared" si="16"/>
        <v>0</v>
      </c>
      <c r="X156" s="166">
        <v>0</v>
      </c>
      <c r="Y156" s="166">
        <f t="shared" si="17"/>
        <v>0</v>
      </c>
      <c r="Z156" s="166">
        <v>0</v>
      </c>
      <c r="AA156" s="167">
        <f t="shared" si="18"/>
        <v>0</v>
      </c>
      <c r="AR156" s="18" t="s">
        <v>149</v>
      </c>
      <c r="AT156" s="18" t="s">
        <v>145</v>
      </c>
      <c r="AU156" s="18" t="s">
        <v>98</v>
      </c>
      <c r="AY156" s="18" t="s">
        <v>144</v>
      </c>
      <c r="BE156" s="104">
        <f t="shared" si="19"/>
        <v>0</v>
      </c>
      <c r="BF156" s="104">
        <f t="shared" si="20"/>
        <v>0</v>
      </c>
      <c r="BG156" s="104">
        <f t="shared" si="21"/>
        <v>0</v>
      </c>
      <c r="BH156" s="104">
        <f t="shared" si="22"/>
        <v>0</v>
      </c>
      <c r="BI156" s="104">
        <f t="shared" si="23"/>
        <v>0</v>
      </c>
      <c r="BJ156" s="18" t="s">
        <v>82</v>
      </c>
      <c r="BK156" s="104">
        <f t="shared" si="24"/>
        <v>0</v>
      </c>
      <c r="BL156" s="18" t="s">
        <v>149</v>
      </c>
      <c r="BM156" s="18" t="s">
        <v>246</v>
      </c>
    </row>
    <row r="157" spans="2:65" s="1" customFormat="1" ht="25.5" customHeight="1">
      <c r="B157" s="34"/>
      <c r="C157" s="161" t="s">
        <v>247</v>
      </c>
      <c r="D157" s="161" t="s">
        <v>145</v>
      </c>
      <c r="E157" s="162" t="s">
        <v>248</v>
      </c>
      <c r="F157" s="226" t="s">
        <v>249</v>
      </c>
      <c r="G157" s="226"/>
      <c r="H157" s="226"/>
      <c r="I157" s="226"/>
      <c r="J157" s="163" t="s">
        <v>148</v>
      </c>
      <c r="K157" s="164">
        <v>28</v>
      </c>
      <c r="L157" s="227">
        <v>0</v>
      </c>
      <c r="M157" s="228"/>
      <c r="N157" s="229">
        <f t="shared" si="15"/>
        <v>0</v>
      </c>
      <c r="O157" s="229"/>
      <c r="P157" s="229"/>
      <c r="Q157" s="229"/>
      <c r="R157" s="36"/>
      <c r="T157" s="165" t="s">
        <v>22</v>
      </c>
      <c r="U157" s="43" t="s">
        <v>42</v>
      </c>
      <c r="V157" s="35"/>
      <c r="W157" s="166">
        <f t="shared" si="16"/>
        <v>0</v>
      </c>
      <c r="X157" s="166">
        <v>0.1837</v>
      </c>
      <c r="Y157" s="166">
        <f t="shared" si="17"/>
        <v>5.1436</v>
      </c>
      <c r="Z157" s="166">
        <v>0</v>
      </c>
      <c r="AA157" s="167">
        <f t="shared" si="18"/>
        <v>0</v>
      </c>
      <c r="AR157" s="18" t="s">
        <v>149</v>
      </c>
      <c r="AT157" s="18" t="s">
        <v>145</v>
      </c>
      <c r="AU157" s="18" t="s">
        <v>98</v>
      </c>
      <c r="AY157" s="18" t="s">
        <v>144</v>
      </c>
      <c r="BE157" s="104">
        <f t="shared" si="19"/>
        <v>0</v>
      </c>
      <c r="BF157" s="104">
        <f t="shared" si="20"/>
        <v>0</v>
      </c>
      <c r="BG157" s="104">
        <f t="shared" si="21"/>
        <v>0</v>
      </c>
      <c r="BH157" s="104">
        <f t="shared" si="22"/>
        <v>0</v>
      </c>
      <c r="BI157" s="104">
        <f t="shared" si="23"/>
        <v>0</v>
      </c>
      <c r="BJ157" s="18" t="s">
        <v>82</v>
      </c>
      <c r="BK157" s="104">
        <f t="shared" si="24"/>
        <v>0</v>
      </c>
      <c r="BL157" s="18" t="s">
        <v>149</v>
      </c>
      <c r="BM157" s="18" t="s">
        <v>250</v>
      </c>
    </row>
    <row r="158" spans="2:65" s="1" customFormat="1" ht="25.5" customHeight="1">
      <c r="B158" s="34"/>
      <c r="C158" s="168" t="s">
        <v>251</v>
      </c>
      <c r="D158" s="168" t="s">
        <v>192</v>
      </c>
      <c r="E158" s="169" t="s">
        <v>252</v>
      </c>
      <c r="F158" s="230" t="s">
        <v>253</v>
      </c>
      <c r="G158" s="230"/>
      <c r="H158" s="230"/>
      <c r="I158" s="230"/>
      <c r="J158" s="170" t="s">
        <v>185</v>
      </c>
      <c r="K158" s="171">
        <v>9.324</v>
      </c>
      <c r="L158" s="231">
        <v>0</v>
      </c>
      <c r="M158" s="232"/>
      <c r="N158" s="233">
        <f t="shared" si="15"/>
        <v>0</v>
      </c>
      <c r="O158" s="229"/>
      <c r="P158" s="229"/>
      <c r="Q158" s="229"/>
      <c r="R158" s="36"/>
      <c r="T158" s="165" t="s">
        <v>22</v>
      </c>
      <c r="U158" s="43" t="s">
        <v>42</v>
      </c>
      <c r="V158" s="35"/>
      <c r="W158" s="166">
        <f t="shared" si="16"/>
        <v>0</v>
      </c>
      <c r="X158" s="166">
        <v>1</v>
      </c>
      <c r="Y158" s="166">
        <f t="shared" si="17"/>
        <v>9.324</v>
      </c>
      <c r="Z158" s="166">
        <v>0</v>
      </c>
      <c r="AA158" s="167">
        <f t="shared" si="18"/>
        <v>0</v>
      </c>
      <c r="AR158" s="18" t="s">
        <v>174</v>
      </c>
      <c r="AT158" s="18" t="s">
        <v>192</v>
      </c>
      <c r="AU158" s="18" t="s">
        <v>98</v>
      </c>
      <c r="AY158" s="18" t="s">
        <v>144</v>
      </c>
      <c r="BE158" s="104">
        <f t="shared" si="19"/>
        <v>0</v>
      </c>
      <c r="BF158" s="104">
        <f t="shared" si="20"/>
        <v>0</v>
      </c>
      <c r="BG158" s="104">
        <f t="shared" si="21"/>
        <v>0</v>
      </c>
      <c r="BH158" s="104">
        <f t="shared" si="22"/>
        <v>0</v>
      </c>
      <c r="BI158" s="104">
        <f t="shared" si="23"/>
        <v>0</v>
      </c>
      <c r="BJ158" s="18" t="s">
        <v>82</v>
      </c>
      <c r="BK158" s="104">
        <f t="shared" si="24"/>
        <v>0</v>
      </c>
      <c r="BL158" s="18" t="s">
        <v>149</v>
      </c>
      <c r="BM158" s="18" t="s">
        <v>254</v>
      </c>
    </row>
    <row r="159" spans="2:65" s="1" customFormat="1" ht="25.5" customHeight="1">
      <c r="B159" s="34"/>
      <c r="C159" s="161" t="s">
        <v>255</v>
      </c>
      <c r="D159" s="161" t="s">
        <v>145</v>
      </c>
      <c r="E159" s="162" t="s">
        <v>256</v>
      </c>
      <c r="F159" s="226" t="s">
        <v>257</v>
      </c>
      <c r="G159" s="226"/>
      <c r="H159" s="226"/>
      <c r="I159" s="226"/>
      <c r="J159" s="163" t="s">
        <v>148</v>
      </c>
      <c r="K159" s="164">
        <v>223</v>
      </c>
      <c r="L159" s="227">
        <v>0</v>
      </c>
      <c r="M159" s="228"/>
      <c r="N159" s="229">
        <f t="shared" si="15"/>
        <v>0</v>
      </c>
      <c r="O159" s="229"/>
      <c r="P159" s="229"/>
      <c r="Q159" s="229"/>
      <c r="R159" s="36"/>
      <c r="T159" s="165" t="s">
        <v>22</v>
      </c>
      <c r="U159" s="43" t="s">
        <v>42</v>
      </c>
      <c r="V159" s="35"/>
      <c r="W159" s="166">
        <f t="shared" si="16"/>
        <v>0</v>
      </c>
      <c r="X159" s="166">
        <v>0.08425</v>
      </c>
      <c r="Y159" s="166">
        <f t="shared" si="17"/>
        <v>18.787750000000003</v>
      </c>
      <c r="Z159" s="166">
        <v>0</v>
      </c>
      <c r="AA159" s="167">
        <f t="shared" si="18"/>
        <v>0</v>
      </c>
      <c r="AR159" s="18" t="s">
        <v>149</v>
      </c>
      <c r="AT159" s="18" t="s">
        <v>145</v>
      </c>
      <c r="AU159" s="18" t="s">
        <v>98</v>
      </c>
      <c r="AY159" s="18" t="s">
        <v>144</v>
      </c>
      <c r="BE159" s="104">
        <f t="shared" si="19"/>
        <v>0</v>
      </c>
      <c r="BF159" s="104">
        <f t="shared" si="20"/>
        <v>0</v>
      </c>
      <c r="BG159" s="104">
        <f t="shared" si="21"/>
        <v>0</v>
      </c>
      <c r="BH159" s="104">
        <f t="shared" si="22"/>
        <v>0</v>
      </c>
      <c r="BI159" s="104">
        <f t="shared" si="23"/>
        <v>0</v>
      </c>
      <c r="BJ159" s="18" t="s">
        <v>82</v>
      </c>
      <c r="BK159" s="104">
        <f t="shared" si="24"/>
        <v>0</v>
      </c>
      <c r="BL159" s="18" t="s">
        <v>149</v>
      </c>
      <c r="BM159" s="18" t="s">
        <v>258</v>
      </c>
    </row>
    <row r="160" spans="2:65" s="1" customFormat="1" ht="25.5" customHeight="1">
      <c r="B160" s="34"/>
      <c r="C160" s="168" t="s">
        <v>259</v>
      </c>
      <c r="D160" s="168" t="s">
        <v>192</v>
      </c>
      <c r="E160" s="169" t="s">
        <v>260</v>
      </c>
      <c r="F160" s="230" t="s">
        <v>261</v>
      </c>
      <c r="G160" s="230"/>
      <c r="H160" s="230"/>
      <c r="I160" s="230"/>
      <c r="J160" s="170" t="s">
        <v>148</v>
      </c>
      <c r="K160" s="171">
        <v>221.655</v>
      </c>
      <c r="L160" s="231">
        <v>0</v>
      </c>
      <c r="M160" s="232"/>
      <c r="N160" s="233">
        <f t="shared" si="15"/>
        <v>0</v>
      </c>
      <c r="O160" s="229"/>
      <c r="P160" s="229"/>
      <c r="Q160" s="229"/>
      <c r="R160" s="36"/>
      <c r="T160" s="165" t="s">
        <v>22</v>
      </c>
      <c r="U160" s="43" t="s">
        <v>42</v>
      </c>
      <c r="V160" s="35"/>
      <c r="W160" s="166">
        <f t="shared" si="16"/>
        <v>0</v>
      </c>
      <c r="X160" s="166">
        <v>0.131</v>
      </c>
      <c r="Y160" s="166">
        <f t="shared" si="17"/>
        <v>29.036805</v>
      </c>
      <c r="Z160" s="166">
        <v>0</v>
      </c>
      <c r="AA160" s="167">
        <f t="shared" si="18"/>
        <v>0</v>
      </c>
      <c r="AR160" s="18" t="s">
        <v>174</v>
      </c>
      <c r="AT160" s="18" t="s">
        <v>192</v>
      </c>
      <c r="AU160" s="18" t="s">
        <v>98</v>
      </c>
      <c r="AY160" s="18" t="s">
        <v>144</v>
      </c>
      <c r="BE160" s="104">
        <f t="shared" si="19"/>
        <v>0</v>
      </c>
      <c r="BF160" s="104">
        <f t="shared" si="20"/>
        <v>0</v>
      </c>
      <c r="BG160" s="104">
        <f t="shared" si="21"/>
        <v>0</v>
      </c>
      <c r="BH160" s="104">
        <f t="shared" si="22"/>
        <v>0</v>
      </c>
      <c r="BI160" s="104">
        <f t="shared" si="23"/>
        <v>0</v>
      </c>
      <c r="BJ160" s="18" t="s">
        <v>82</v>
      </c>
      <c r="BK160" s="104">
        <f t="shared" si="24"/>
        <v>0</v>
      </c>
      <c r="BL160" s="18" t="s">
        <v>149</v>
      </c>
      <c r="BM160" s="18" t="s">
        <v>262</v>
      </c>
    </row>
    <row r="161" spans="2:65" s="1" customFormat="1" ht="25.5" customHeight="1">
      <c r="B161" s="34"/>
      <c r="C161" s="168" t="s">
        <v>263</v>
      </c>
      <c r="D161" s="168" t="s">
        <v>192</v>
      </c>
      <c r="E161" s="169" t="s">
        <v>264</v>
      </c>
      <c r="F161" s="230" t="s">
        <v>265</v>
      </c>
      <c r="G161" s="230"/>
      <c r="H161" s="230"/>
      <c r="I161" s="230"/>
      <c r="J161" s="170" t="s">
        <v>148</v>
      </c>
      <c r="K161" s="171">
        <v>12.495</v>
      </c>
      <c r="L161" s="231">
        <v>0</v>
      </c>
      <c r="M161" s="232"/>
      <c r="N161" s="233">
        <f t="shared" si="15"/>
        <v>0</v>
      </c>
      <c r="O161" s="229"/>
      <c r="P161" s="229"/>
      <c r="Q161" s="229"/>
      <c r="R161" s="36"/>
      <c r="T161" s="165" t="s">
        <v>22</v>
      </c>
      <c r="U161" s="43" t="s">
        <v>42</v>
      </c>
      <c r="V161" s="35"/>
      <c r="W161" s="166">
        <f t="shared" si="16"/>
        <v>0</v>
      </c>
      <c r="X161" s="166">
        <v>0.131</v>
      </c>
      <c r="Y161" s="166">
        <f t="shared" si="17"/>
        <v>1.6368449999999999</v>
      </c>
      <c r="Z161" s="166">
        <v>0</v>
      </c>
      <c r="AA161" s="167">
        <f t="shared" si="18"/>
        <v>0</v>
      </c>
      <c r="AR161" s="18" t="s">
        <v>174</v>
      </c>
      <c r="AT161" s="18" t="s">
        <v>192</v>
      </c>
      <c r="AU161" s="18" t="s">
        <v>98</v>
      </c>
      <c r="AY161" s="18" t="s">
        <v>144</v>
      </c>
      <c r="BE161" s="104">
        <f t="shared" si="19"/>
        <v>0</v>
      </c>
      <c r="BF161" s="104">
        <f t="shared" si="20"/>
        <v>0</v>
      </c>
      <c r="BG161" s="104">
        <f t="shared" si="21"/>
        <v>0</v>
      </c>
      <c r="BH161" s="104">
        <f t="shared" si="22"/>
        <v>0</v>
      </c>
      <c r="BI161" s="104">
        <f t="shared" si="23"/>
        <v>0</v>
      </c>
      <c r="BJ161" s="18" t="s">
        <v>82</v>
      </c>
      <c r="BK161" s="104">
        <f t="shared" si="24"/>
        <v>0</v>
      </c>
      <c r="BL161" s="18" t="s">
        <v>149</v>
      </c>
      <c r="BM161" s="18" t="s">
        <v>266</v>
      </c>
    </row>
    <row r="162" spans="2:65" s="1" customFormat="1" ht="38.25" customHeight="1">
      <c r="B162" s="34"/>
      <c r="C162" s="161" t="s">
        <v>267</v>
      </c>
      <c r="D162" s="161" t="s">
        <v>145</v>
      </c>
      <c r="E162" s="162" t="s">
        <v>268</v>
      </c>
      <c r="F162" s="226" t="s">
        <v>269</v>
      </c>
      <c r="G162" s="226"/>
      <c r="H162" s="226"/>
      <c r="I162" s="226"/>
      <c r="J162" s="163" t="s">
        <v>148</v>
      </c>
      <c r="K162" s="164">
        <v>11.9</v>
      </c>
      <c r="L162" s="227">
        <v>0</v>
      </c>
      <c r="M162" s="228"/>
      <c r="N162" s="229">
        <f t="shared" si="15"/>
        <v>0</v>
      </c>
      <c r="O162" s="229"/>
      <c r="P162" s="229"/>
      <c r="Q162" s="229"/>
      <c r="R162" s="36"/>
      <c r="T162" s="165" t="s">
        <v>22</v>
      </c>
      <c r="U162" s="43" t="s">
        <v>42</v>
      </c>
      <c r="V162" s="35"/>
      <c r="W162" s="166">
        <f t="shared" si="16"/>
        <v>0</v>
      </c>
      <c r="X162" s="166">
        <v>0</v>
      </c>
      <c r="Y162" s="166">
        <f t="shared" si="17"/>
        <v>0</v>
      </c>
      <c r="Z162" s="166">
        <v>0</v>
      </c>
      <c r="AA162" s="167">
        <f t="shared" si="18"/>
        <v>0</v>
      </c>
      <c r="AR162" s="18" t="s">
        <v>149</v>
      </c>
      <c r="AT162" s="18" t="s">
        <v>145</v>
      </c>
      <c r="AU162" s="18" t="s">
        <v>98</v>
      </c>
      <c r="AY162" s="18" t="s">
        <v>144</v>
      </c>
      <c r="BE162" s="104">
        <f t="shared" si="19"/>
        <v>0</v>
      </c>
      <c r="BF162" s="104">
        <f t="shared" si="20"/>
        <v>0</v>
      </c>
      <c r="BG162" s="104">
        <f t="shared" si="21"/>
        <v>0</v>
      </c>
      <c r="BH162" s="104">
        <f t="shared" si="22"/>
        <v>0</v>
      </c>
      <c r="BI162" s="104">
        <f t="shared" si="23"/>
        <v>0</v>
      </c>
      <c r="BJ162" s="18" t="s">
        <v>82</v>
      </c>
      <c r="BK162" s="104">
        <f t="shared" si="24"/>
        <v>0</v>
      </c>
      <c r="BL162" s="18" t="s">
        <v>149</v>
      </c>
      <c r="BM162" s="18" t="s">
        <v>270</v>
      </c>
    </row>
    <row r="163" spans="2:65" s="1" customFormat="1" ht="25.5" customHeight="1">
      <c r="B163" s="34"/>
      <c r="C163" s="161" t="s">
        <v>271</v>
      </c>
      <c r="D163" s="161" t="s">
        <v>145</v>
      </c>
      <c r="E163" s="162" t="s">
        <v>272</v>
      </c>
      <c r="F163" s="226" t="s">
        <v>273</v>
      </c>
      <c r="G163" s="226"/>
      <c r="H163" s="226"/>
      <c r="I163" s="226"/>
      <c r="J163" s="163" t="s">
        <v>148</v>
      </c>
      <c r="K163" s="164">
        <v>10.5</v>
      </c>
      <c r="L163" s="227">
        <v>0</v>
      </c>
      <c r="M163" s="228"/>
      <c r="N163" s="229">
        <f t="shared" si="15"/>
        <v>0</v>
      </c>
      <c r="O163" s="229"/>
      <c r="P163" s="229"/>
      <c r="Q163" s="229"/>
      <c r="R163" s="36"/>
      <c r="T163" s="165" t="s">
        <v>22</v>
      </c>
      <c r="U163" s="43" t="s">
        <v>42</v>
      </c>
      <c r="V163" s="35"/>
      <c r="W163" s="166">
        <f t="shared" si="16"/>
        <v>0</v>
      </c>
      <c r="X163" s="166">
        <v>0.08565</v>
      </c>
      <c r="Y163" s="166">
        <f t="shared" si="17"/>
        <v>0.899325</v>
      </c>
      <c r="Z163" s="166">
        <v>0</v>
      </c>
      <c r="AA163" s="167">
        <f t="shared" si="18"/>
        <v>0</v>
      </c>
      <c r="AR163" s="18" t="s">
        <v>149</v>
      </c>
      <c r="AT163" s="18" t="s">
        <v>145</v>
      </c>
      <c r="AU163" s="18" t="s">
        <v>98</v>
      </c>
      <c r="AY163" s="18" t="s">
        <v>144</v>
      </c>
      <c r="BE163" s="104">
        <f t="shared" si="19"/>
        <v>0</v>
      </c>
      <c r="BF163" s="104">
        <f t="shared" si="20"/>
        <v>0</v>
      </c>
      <c r="BG163" s="104">
        <f t="shared" si="21"/>
        <v>0</v>
      </c>
      <c r="BH163" s="104">
        <f t="shared" si="22"/>
        <v>0</v>
      </c>
      <c r="BI163" s="104">
        <f t="shared" si="23"/>
        <v>0</v>
      </c>
      <c r="BJ163" s="18" t="s">
        <v>82</v>
      </c>
      <c r="BK163" s="104">
        <f t="shared" si="24"/>
        <v>0</v>
      </c>
      <c r="BL163" s="18" t="s">
        <v>149</v>
      </c>
      <c r="BM163" s="18" t="s">
        <v>274</v>
      </c>
    </row>
    <row r="164" spans="2:65" s="1" customFormat="1" ht="25.5" customHeight="1">
      <c r="B164" s="34"/>
      <c r="C164" s="168" t="s">
        <v>275</v>
      </c>
      <c r="D164" s="168" t="s">
        <v>192</v>
      </c>
      <c r="E164" s="169" t="s">
        <v>276</v>
      </c>
      <c r="F164" s="230" t="s">
        <v>277</v>
      </c>
      <c r="G164" s="230"/>
      <c r="H164" s="230"/>
      <c r="I164" s="230"/>
      <c r="J164" s="170" t="s">
        <v>148</v>
      </c>
      <c r="K164" s="171">
        <v>5.25</v>
      </c>
      <c r="L164" s="231">
        <v>0</v>
      </c>
      <c r="M164" s="232"/>
      <c r="N164" s="233">
        <f t="shared" si="15"/>
        <v>0</v>
      </c>
      <c r="O164" s="229"/>
      <c r="P164" s="229"/>
      <c r="Q164" s="229"/>
      <c r="R164" s="36"/>
      <c r="T164" s="165" t="s">
        <v>22</v>
      </c>
      <c r="U164" s="43" t="s">
        <v>42</v>
      </c>
      <c r="V164" s="35"/>
      <c r="W164" s="166">
        <f t="shared" si="16"/>
        <v>0</v>
      </c>
      <c r="X164" s="166">
        <v>0.176</v>
      </c>
      <c r="Y164" s="166">
        <f t="shared" si="17"/>
        <v>0.9239999999999999</v>
      </c>
      <c r="Z164" s="166">
        <v>0</v>
      </c>
      <c r="AA164" s="167">
        <f t="shared" si="18"/>
        <v>0</v>
      </c>
      <c r="AR164" s="18" t="s">
        <v>174</v>
      </c>
      <c r="AT164" s="18" t="s">
        <v>192</v>
      </c>
      <c r="AU164" s="18" t="s">
        <v>98</v>
      </c>
      <c r="AY164" s="18" t="s">
        <v>144</v>
      </c>
      <c r="BE164" s="104">
        <f t="shared" si="19"/>
        <v>0</v>
      </c>
      <c r="BF164" s="104">
        <f t="shared" si="20"/>
        <v>0</v>
      </c>
      <c r="BG164" s="104">
        <f t="shared" si="21"/>
        <v>0</v>
      </c>
      <c r="BH164" s="104">
        <f t="shared" si="22"/>
        <v>0</v>
      </c>
      <c r="BI164" s="104">
        <f t="shared" si="23"/>
        <v>0</v>
      </c>
      <c r="BJ164" s="18" t="s">
        <v>82</v>
      </c>
      <c r="BK164" s="104">
        <f t="shared" si="24"/>
        <v>0</v>
      </c>
      <c r="BL164" s="18" t="s">
        <v>149</v>
      </c>
      <c r="BM164" s="18" t="s">
        <v>278</v>
      </c>
    </row>
    <row r="165" spans="2:65" s="1" customFormat="1" ht="25.5" customHeight="1">
      <c r="B165" s="34"/>
      <c r="C165" s="168" t="s">
        <v>279</v>
      </c>
      <c r="D165" s="168" t="s">
        <v>192</v>
      </c>
      <c r="E165" s="169" t="s">
        <v>280</v>
      </c>
      <c r="F165" s="230" t="s">
        <v>281</v>
      </c>
      <c r="G165" s="230"/>
      <c r="H165" s="230"/>
      <c r="I165" s="230"/>
      <c r="J165" s="170" t="s">
        <v>148</v>
      </c>
      <c r="K165" s="171">
        <v>5.88</v>
      </c>
      <c r="L165" s="231">
        <v>0</v>
      </c>
      <c r="M165" s="232"/>
      <c r="N165" s="233">
        <f t="shared" si="15"/>
        <v>0</v>
      </c>
      <c r="O165" s="229"/>
      <c r="P165" s="229"/>
      <c r="Q165" s="229"/>
      <c r="R165" s="36"/>
      <c r="T165" s="165" t="s">
        <v>22</v>
      </c>
      <c r="U165" s="43" t="s">
        <v>42</v>
      </c>
      <c r="V165" s="35"/>
      <c r="W165" s="166">
        <f t="shared" si="16"/>
        <v>0</v>
      </c>
      <c r="X165" s="166">
        <v>0.131</v>
      </c>
      <c r="Y165" s="166">
        <f t="shared" si="17"/>
        <v>0.77028</v>
      </c>
      <c r="Z165" s="166">
        <v>0</v>
      </c>
      <c r="AA165" s="167">
        <f t="shared" si="18"/>
        <v>0</v>
      </c>
      <c r="AR165" s="18" t="s">
        <v>174</v>
      </c>
      <c r="AT165" s="18" t="s">
        <v>192</v>
      </c>
      <c r="AU165" s="18" t="s">
        <v>98</v>
      </c>
      <c r="AY165" s="18" t="s">
        <v>144</v>
      </c>
      <c r="BE165" s="104">
        <f t="shared" si="19"/>
        <v>0</v>
      </c>
      <c r="BF165" s="104">
        <f t="shared" si="20"/>
        <v>0</v>
      </c>
      <c r="BG165" s="104">
        <f t="shared" si="21"/>
        <v>0</v>
      </c>
      <c r="BH165" s="104">
        <f t="shared" si="22"/>
        <v>0</v>
      </c>
      <c r="BI165" s="104">
        <f t="shared" si="23"/>
        <v>0</v>
      </c>
      <c r="BJ165" s="18" t="s">
        <v>82</v>
      </c>
      <c r="BK165" s="104">
        <f t="shared" si="24"/>
        <v>0</v>
      </c>
      <c r="BL165" s="18" t="s">
        <v>149</v>
      </c>
      <c r="BM165" s="18" t="s">
        <v>282</v>
      </c>
    </row>
    <row r="166" spans="2:65" s="1" customFormat="1" ht="38.25" customHeight="1">
      <c r="B166" s="34"/>
      <c r="C166" s="161" t="s">
        <v>283</v>
      </c>
      <c r="D166" s="161" t="s">
        <v>145</v>
      </c>
      <c r="E166" s="162" t="s">
        <v>284</v>
      </c>
      <c r="F166" s="226" t="s">
        <v>285</v>
      </c>
      <c r="G166" s="226"/>
      <c r="H166" s="226"/>
      <c r="I166" s="226"/>
      <c r="J166" s="163" t="s">
        <v>148</v>
      </c>
      <c r="K166" s="164">
        <v>11.6</v>
      </c>
      <c r="L166" s="227">
        <v>0</v>
      </c>
      <c r="M166" s="228"/>
      <c r="N166" s="229">
        <f t="shared" si="15"/>
        <v>0</v>
      </c>
      <c r="O166" s="229"/>
      <c r="P166" s="229"/>
      <c r="Q166" s="229"/>
      <c r="R166" s="36"/>
      <c r="T166" s="165" t="s">
        <v>22</v>
      </c>
      <c r="U166" s="43" t="s">
        <v>42</v>
      </c>
      <c r="V166" s="35"/>
      <c r="W166" s="166">
        <f t="shared" si="16"/>
        <v>0</v>
      </c>
      <c r="X166" s="166">
        <v>0</v>
      </c>
      <c r="Y166" s="166">
        <f t="shared" si="17"/>
        <v>0</v>
      </c>
      <c r="Z166" s="166">
        <v>0</v>
      </c>
      <c r="AA166" s="167">
        <f t="shared" si="18"/>
        <v>0</v>
      </c>
      <c r="AR166" s="18" t="s">
        <v>149</v>
      </c>
      <c r="AT166" s="18" t="s">
        <v>145</v>
      </c>
      <c r="AU166" s="18" t="s">
        <v>98</v>
      </c>
      <c r="AY166" s="18" t="s">
        <v>144</v>
      </c>
      <c r="BE166" s="104">
        <f t="shared" si="19"/>
        <v>0</v>
      </c>
      <c r="BF166" s="104">
        <f t="shared" si="20"/>
        <v>0</v>
      </c>
      <c r="BG166" s="104">
        <f t="shared" si="21"/>
        <v>0</v>
      </c>
      <c r="BH166" s="104">
        <f t="shared" si="22"/>
        <v>0</v>
      </c>
      <c r="BI166" s="104">
        <f t="shared" si="23"/>
        <v>0</v>
      </c>
      <c r="BJ166" s="18" t="s">
        <v>82</v>
      </c>
      <c r="BK166" s="104">
        <f t="shared" si="24"/>
        <v>0</v>
      </c>
      <c r="BL166" s="18" t="s">
        <v>149</v>
      </c>
      <c r="BM166" s="18" t="s">
        <v>286</v>
      </c>
    </row>
    <row r="167" spans="2:65" s="1" customFormat="1" ht="16.5" customHeight="1">
      <c r="B167" s="34"/>
      <c r="C167" s="161" t="s">
        <v>287</v>
      </c>
      <c r="D167" s="161" t="s">
        <v>145</v>
      </c>
      <c r="E167" s="162" t="s">
        <v>288</v>
      </c>
      <c r="F167" s="226" t="s">
        <v>289</v>
      </c>
      <c r="G167" s="226"/>
      <c r="H167" s="226"/>
      <c r="I167" s="226"/>
      <c r="J167" s="163" t="s">
        <v>290</v>
      </c>
      <c r="K167" s="164">
        <v>140</v>
      </c>
      <c r="L167" s="227">
        <v>0</v>
      </c>
      <c r="M167" s="228"/>
      <c r="N167" s="229">
        <f t="shared" si="15"/>
        <v>0</v>
      </c>
      <c r="O167" s="229"/>
      <c r="P167" s="229"/>
      <c r="Q167" s="229"/>
      <c r="R167" s="36"/>
      <c r="T167" s="165" t="s">
        <v>22</v>
      </c>
      <c r="U167" s="43" t="s">
        <v>42</v>
      </c>
      <c r="V167" s="35"/>
      <c r="W167" s="166">
        <f t="shared" si="16"/>
        <v>0</v>
      </c>
      <c r="X167" s="166">
        <v>0.0036</v>
      </c>
      <c r="Y167" s="166">
        <f t="shared" si="17"/>
        <v>0.504</v>
      </c>
      <c r="Z167" s="166">
        <v>0</v>
      </c>
      <c r="AA167" s="167">
        <f t="shared" si="18"/>
        <v>0</v>
      </c>
      <c r="AR167" s="18" t="s">
        <v>149</v>
      </c>
      <c r="AT167" s="18" t="s">
        <v>145</v>
      </c>
      <c r="AU167" s="18" t="s">
        <v>98</v>
      </c>
      <c r="AY167" s="18" t="s">
        <v>144</v>
      </c>
      <c r="BE167" s="104">
        <f t="shared" si="19"/>
        <v>0</v>
      </c>
      <c r="BF167" s="104">
        <f t="shared" si="20"/>
        <v>0</v>
      </c>
      <c r="BG167" s="104">
        <f t="shared" si="21"/>
        <v>0</v>
      </c>
      <c r="BH167" s="104">
        <f t="shared" si="22"/>
        <v>0</v>
      </c>
      <c r="BI167" s="104">
        <f t="shared" si="23"/>
        <v>0</v>
      </c>
      <c r="BJ167" s="18" t="s">
        <v>82</v>
      </c>
      <c r="BK167" s="104">
        <f t="shared" si="24"/>
        <v>0</v>
      </c>
      <c r="BL167" s="18" t="s">
        <v>149</v>
      </c>
      <c r="BM167" s="18" t="s">
        <v>291</v>
      </c>
    </row>
    <row r="168" spans="2:63" s="9" customFormat="1" ht="29.85" customHeight="1">
      <c r="B168" s="150"/>
      <c r="C168" s="151"/>
      <c r="D168" s="160" t="s">
        <v>109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222">
        <f>BK168</f>
        <v>0</v>
      </c>
      <c r="O168" s="223"/>
      <c r="P168" s="223"/>
      <c r="Q168" s="223"/>
      <c r="R168" s="153"/>
      <c r="T168" s="154"/>
      <c r="U168" s="151"/>
      <c r="V168" s="151"/>
      <c r="W168" s="155">
        <f>SUM(W169:W188)</f>
        <v>0</v>
      </c>
      <c r="X168" s="151"/>
      <c r="Y168" s="155">
        <f>SUM(Y169:Y188)</f>
        <v>58.823759</v>
      </c>
      <c r="Z168" s="151"/>
      <c r="AA168" s="156">
        <f>SUM(AA169:AA188)</f>
        <v>0</v>
      </c>
      <c r="AR168" s="157" t="s">
        <v>82</v>
      </c>
      <c r="AT168" s="158" t="s">
        <v>76</v>
      </c>
      <c r="AU168" s="158" t="s">
        <v>82</v>
      </c>
      <c r="AY168" s="157" t="s">
        <v>144</v>
      </c>
      <c r="BK168" s="159">
        <f>SUM(BK169:BK188)</f>
        <v>0</v>
      </c>
    </row>
    <row r="169" spans="2:65" s="1" customFormat="1" ht="25.5" customHeight="1">
      <c r="B169" s="34"/>
      <c r="C169" s="161" t="s">
        <v>292</v>
      </c>
      <c r="D169" s="161" t="s">
        <v>145</v>
      </c>
      <c r="E169" s="162" t="s">
        <v>293</v>
      </c>
      <c r="F169" s="226" t="s">
        <v>294</v>
      </c>
      <c r="G169" s="226"/>
      <c r="H169" s="226"/>
      <c r="I169" s="226"/>
      <c r="J169" s="163" t="s">
        <v>295</v>
      </c>
      <c r="K169" s="164">
        <v>2</v>
      </c>
      <c r="L169" s="227">
        <v>0</v>
      </c>
      <c r="M169" s="228"/>
      <c r="N169" s="229">
        <f aca="true" t="shared" si="25" ref="N169:N188">ROUND(L169*K169,2)</f>
        <v>0</v>
      </c>
      <c r="O169" s="229"/>
      <c r="P169" s="229"/>
      <c r="Q169" s="229"/>
      <c r="R169" s="36"/>
      <c r="T169" s="165" t="s">
        <v>22</v>
      </c>
      <c r="U169" s="43" t="s">
        <v>42</v>
      </c>
      <c r="V169" s="35"/>
      <c r="W169" s="166">
        <f aca="true" t="shared" si="26" ref="W169:W188">V169*K169</f>
        <v>0</v>
      </c>
      <c r="X169" s="166">
        <v>0.0007</v>
      </c>
      <c r="Y169" s="166">
        <f aca="true" t="shared" si="27" ref="Y169:Y188">X169*K169</f>
        <v>0.0014</v>
      </c>
      <c r="Z169" s="166">
        <v>0</v>
      </c>
      <c r="AA169" s="167">
        <f aca="true" t="shared" si="28" ref="AA169:AA188">Z169*K169</f>
        <v>0</v>
      </c>
      <c r="AR169" s="18" t="s">
        <v>149</v>
      </c>
      <c r="AT169" s="18" t="s">
        <v>145</v>
      </c>
      <c r="AU169" s="18" t="s">
        <v>98</v>
      </c>
      <c r="AY169" s="18" t="s">
        <v>144</v>
      </c>
      <c r="BE169" s="104">
        <f aca="true" t="shared" si="29" ref="BE169:BE188">IF(U169="základní",N169,0)</f>
        <v>0</v>
      </c>
      <c r="BF169" s="104">
        <f aca="true" t="shared" si="30" ref="BF169:BF188">IF(U169="snížená",N169,0)</f>
        <v>0</v>
      </c>
      <c r="BG169" s="104">
        <f aca="true" t="shared" si="31" ref="BG169:BG188">IF(U169="zákl. přenesená",N169,0)</f>
        <v>0</v>
      </c>
      <c r="BH169" s="104">
        <f aca="true" t="shared" si="32" ref="BH169:BH188">IF(U169="sníž. přenesená",N169,0)</f>
        <v>0</v>
      </c>
      <c r="BI169" s="104">
        <f aca="true" t="shared" si="33" ref="BI169:BI188">IF(U169="nulová",N169,0)</f>
        <v>0</v>
      </c>
      <c r="BJ169" s="18" t="s">
        <v>82</v>
      </c>
      <c r="BK169" s="104">
        <f aca="true" t="shared" si="34" ref="BK169:BK188">ROUND(L169*K169,2)</f>
        <v>0</v>
      </c>
      <c r="BL169" s="18" t="s">
        <v>149</v>
      </c>
      <c r="BM169" s="18" t="s">
        <v>296</v>
      </c>
    </row>
    <row r="170" spans="2:65" s="1" customFormat="1" ht="25.5" customHeight="1">
      <c r="B170" s="34"/>
      <c r="C170" s="168" t="s">
        <v>297</v>
      </c>
      <c r="D170" s="168" t="s">
        <v>192</v>
      </c>
      <c r="E170" s="169" t="s">
        <v>298</v>
      </c>
      <c r="F170" s="230" t="s">
        <v>299</v>
      </c>
      <c r="G170" s="230"/>
      <c r="H170" s="230"/>
      <c r="I170" s="230"/>
      <c r="J170" s="170" t="s">
        <v>295</v>
      </c>
      <c r="K170" s="171">
        <v>2</v>
      </c>
      <c r="L170" s="231">
        <v>0</v>
      </c>
      <c r="M170" s="232"/>
      <c r="N170" s="233">
        <f t="shared" si="25"/>
        <v>0</v>
      </c>
      <c r="O170" s="229"/>
      <c r="P170" s="229"/>
      <c r="Q170" s="229"/>
      <c r="R170" s="36"/>
      <c r="T170" s="165" t="s">
        <v>22</v>
      </c>
      <c r="U170" s="43" t="s">
        <v>42</v>
      </c>
      <c r="V170" s="35"/>
      <c r="W170" s="166">
        <f t="shared" si="26"/>
        <v>0</v>
      </c>
      <c r="X170" s="166">
        <v>0.0024</v>
      </c>
      <c r="Y170" s="166">
        <f t="shared" si="27"/>
        <v>0.0048</v>
      </c>
      <c r="Z170" s="166">
        <v>0</v>
      </c>
      <c r="AA170" s="167">
        <f t="shared" si="28"/>
        <v>0</v>
      </c>
      <c r="AR170" s="18" t="s">
        <v>174</v>
      </c>
      <c r="AT170" s="18" t="s">
        <v>192</v>
      </c>
      <c r="AU170" s="18" t="s">
        <v>98</v>
      </c>
      <c r="AY170" s="18" t="s">
        <v>144</v>
      </c>
      <c r="BE170" s="104">
        <f t="shared" si="29"/>
        <v>0</v>
      </c>
      <c r="BF170" s="104">
        <f t="shared" si="30"/>
        <v>0</v>
      </c>
      <c r="BG170" s="104">
        <f t="shared" si="31"/>
        <v>0</v>
      </c>
      <c r="BH170" s="104">
        <f t="shared" si="32"/>
        <v>0</v>
      </c>
      <c r="BI170" s="104">
        <f t="shared" si="33"/>
        <v>0</v>
      </c>
      <c r="BJ170" s="18" t="s">
        <v>82</v>
      </c>
      <c r="BK170" s="104">
        <f t="shared" si="34"/>
        <v>0</v>
      </c>
      <c r="BL170" s="18" t="s">
        <v>149</v>
      </c>
      <c r="BM170" s="18" t="s">
        <v>300</v>
      </c>
    </row>
    <row r="171" spans="2:65" s="1" customFormat="1" ht="38.25" customHeight="1">
      <c r="B171" s="34"/>
      <c r="C171" s="161" t="s">
        <v>301</v>
      </c>
      <c r="D171" s="161" t="s">
        <v>145</v>
      </c>
      <c r="E171" s="162" t="s">
        <v>302</v>
      </c>
      <c r="F171" s="226" t="s">
        <v>303</v>
      </c>
      <c r="G171" s="226"/>
      <c r="H171" s="226"/>
      <c r="I171" s="226"/>
      <c r="J171" s="163" t="s">
        <v>295</v>
      </c>
      <c r="K171" s="164">
        <v>2</v>
      </c>
      <c r="L171" s="227">
        <v>0</v>
      </c>
      <c r="M171" s="228"/>
      <c r="N171" s="229">
        <f t="shared" si="25"/>
        <v>0</v>
      </c>
      <c r="O171" s="229"/>
      <c r="P171" s="229"/>
      <c r="Q171" s="229"/>
      <c r="R171" s="36"/>
      <c r="T171" s="165" t="s">
        <v>22</v>
      </c>
      <c r="U171" s="43" t="s">
        <v>42</v>
      </c>
      <c r="V171" s="35"/>
      <c r="W171" s="166">
        <f t="shared" si="26"/>
        <v>0</v>
      </c>
      <c r="X171" s="166">
        <v>0.11241</v>
      </c>
      <c r="Y171" s="166">
        <f t="shared" si="27"/>
        <v>0.22482</v>
      </c>
      <c r="Z171" s="166">
        <v>0</v>
      </c>
      <c r="AA171" s="167">
        <f t="shared" si="28"/>
        <v>0</v>
      </c>
      <c r="AR171" s="18" t="s">
        <v>149</v>
      </c>
      <c r="AT171" s="18" t="s">
        <v>145</v>
      </c>
      <c r="AU171" s="18" t="s">
        <v>98</v>
      </c>
      <c r="AY171" s="18" t="s">
        <v>144</v>
      </c>
      <c r="BE171" s="104">
        <f t="shared" si="29"/>
        <v>0</v>
      </c>
      <c r="BF171" s="104">
        <f t="shared" si="30"/>
        <v>0</v>
      </c>
      <c r="BG171" s="104">
        <f t="shared" si="31"/>
        <v>0</v>
      </c>
      <c r="BH171" s="104">
        <f t="shared" si="32"/>
        <v>0</v>
      </c>
      <c r="BI171" s="104">
        <f t="shared" si="33"/>
        <v>0</v>
      </c>
      <c r="BJ171" s="18" t="s">
        <v>82</v>
      </c>
      <c r="BK171" s="104">
        <f t="shared" si="34"/>
        <v>0</v>
      </c>
      <c r="BL171" s="18" t="s">
        <v>149</v>
      </c>
      <c r="BM171" s="18" t="s">
        <v>304</v>
      </c>
    </row>
    <row r="172" spans="2:65" s="1" customFormat="1" ht="16.5" customHeight="1">
      <c r="B172" s="34"/>
      <c r="C172" s="168" t="s">
        <v>305</v>
      </c>
      <c r="D172" s="168" t="s">
        <v>192</v>
      </c>
      <c r="E172" s="169" t="s">
        <v>306</v>
      </c>
      <c r="F172" s="230" t="s">
        <v>307</v>
      </c>
      <c r="G172" s="230"/>
      <c r="H172" s="230"/>
      <c r="I172" s="230"/>
      <c r="J172" s="170" t="s">
        <v>295</v>
      </c>
      <c r="K172" s="171">
        <v>2</v>
      </c>
      <c r="L172" s="231">
        <v>0</v>
      </c>
      <c r="M172" s="232"/>
      <c r="N172" s="233">
        <f t="shared" si="25"/>
        <v>0</v>
      </c>
      <c r="O172" s="229"/>
      <c r="P172" s="229"/>
      <c r="Q172" s="229"/>
      <c r="R172" s="36"/>
      <c r="T172" s="165" t="s">
        <v>22</v>
      </c>
      <c r="U172" s="43" t="s">
        <v>42</v>
      </c>
      <c r="V172" s="35"/>
      <c r="W172" s="166">
        <f t="shared" si="26"/>
        <v>0</v>
      </c>
      <c r="X172" s="166">
        <v>0.0065</v>
      </c>
      <c r="Y172" s="166">
        <f t="shared" si="27"/>
        <v>0.013</v>
      </c>
      <c r="Z172" s="166">
        <v>0</v>
      </c>
      <c r="AA172" s="167">
        <f t="shared" si="28"/>
        <v>0</v>
      </c>
      <c r="AR172" s="18" t="s">
        <v>174</v>
      </c>
      <c r="AT172" s="18" t="s">
        <v>192</v>
      </c>
      <c r="AU172" s="18" t="s">
        <v>98</v>
      </c>
      <c r="AY172" s="18" t="s">
        <v>144</v>
      </c>
      <c r="BE172" s="104">
        <f t="shared" si="29"/>
        <v>0</v>
      </c>
      <c r="BF172" s="104">
        <f t="shared" si="30"/>
        <v>0</v>
      </c>
      <c r="BG172" s="104">
        <f t="shared" si="31"/>
        <v>0</v>
      </c>
      <c r="BH172" s="104">
        <f t="shared" si="32"/>
        <v>0</v>
      </c>
      <c r="BI172" s="104">
        <f t="shared" si="33"/>
        <v>0</v>
      </c>
      <c r="BJ172" s="18" t="s">
        <v>82</v>
      </c>
      <c r="BK172" s="104">
        <f t="shared" si="34"/>
        <v>0</v>
      </c>
      <c r="BL172" s="18" t="s">
        <v>149</v>
      </c>
      <c r="BM172" s="18" t="s">
        <v>308</v>
      </c>
    </row>
    <row r="173" spans="2:65" s="1" customFormat="1" ht="16.5" customHeight="1">
      <c r="B173" s="34"/>
      <c r="C173" s="168" t="s">
        <v>309</v>
      </c>
      <c r="D173" s="168" t="s">
        <v>192</v>
      </c>
      <c r="E173" s="169" t="s">
        <v>310</v>
      </c>
      <c r="F173" s="230" t="s">
        <v>311</v>
      </c>
      <c r="G173" s="230"/>
      <c r="H173" s="230"/>
      <c r="I173" s="230"/>
      <c r="J173" s="170" t="s">
        <v>295</v>
      </c>
      <c r="K173" s="171">
        <v>2</v>
      </c>
      <c r="L173" s="231">
        <v>0</v>
      </c>
      <c r="M173" s="232"/>
      <c r="N173" s="233">
        <f t="shared" si="25"/>
        <v>0</v>
      </c>
      <c r="O173" s="229"/>
      <c r="P173" s="229"/>
      <c r="Q173" s="229"/>
      <c r="R173" s="36"/>
      <c r="T173" s="165" t="s">
        <v>22</v>
      </c>
      <c r="U173" s="43" t="s">
        <v>42</v>
      </c>
      <c r="V173" s="35"/>
      <c r="W173" s="166">
        <f t="shared" si="26"/>
        <v>0</v>
      </c>
      <c r="X173" s="166">
        <v>0.0033</v>
      </c>
      <c r="Y173" s="166">
        <f t="shared" si="27"/>
        <v>0.0066</v>
      </c>
      <c r="Z173" s="166">
        <v>0</v>
      </c>
      <c r="AA173" s="167">
        <f t="shared" si="28"/>
        <v>0</v>
      </c>
      <c r="AR173" s="18" t="s">
        <v>174</v>
      </c>
      <c r="AT173" s="18" t="s">
        <v>192</v>
      </c>
      <c r="AU173" s="18" t="s">
        <v>98</v>
      </c>
      <c r="AY173" s="18" t="s">
        <v>144</v>
      </c>
      <c r="BE173" s="104">
        <f t="shared" si="29"/>
        <v>0</v>
      </c>
      <c r="BF173" s="104">
        <f t="shared" si="30"/>
        <v>0</v>
      </c>
      <c r="BG173" s="104">
        <f t="shared" si="31"/>
        <v>0</v>
      </c>
      <c r="BH173" s="104">
        <f t="shared" si="32"/>
        <v>0</v>
      </c>
      <c r="BI173" s="104">
        <f t="shared" si="33"/>
        <v>0</v>
      </c>
      <c r="BJ173" s="18" t="s">
        <v>82</v>
      </c>
      <c r="BK173" s="104">
        <f t="shared" si="34"/>
        <v>0</v>
      </c>
      <c r="BL173" s="18" t="s">
        <v>149</v>
      </c>
      <c r="BM173" s="18" t="s">
        <v>312</v>
      </c>
    </row>
    <row r="174" spans="2:65" s="1" customFormat="1" ht="16.5" customHeight="1">
      <c r="B174" s="34"/>
      <c r="C174" s="168" t="s">
        <v>313</v>
      </c>
      <c r="D174" s="168" t="s">
        <v>192</v>
      </c>
      <c r="E174" s="169" t="s">
        <v>314</v>
      </c>
      <c r="F174" s="230" t="s">
        <v>315</v>
      </c>
      <c r="G174" s="230"/>
      <c r="H174" s="230"/>
      <c r="I174" s="230"/>
      <c r="J174" s="170" t="s">
        <v>295</v>
      </c>
      <c r="K174" s="171">
        <v>2</v>
      </c>
      <c r="L174" s="231">
        <v>0</v>
      </c>
      <c r="M174" s="232"/>
      <c r="N174" s="233">
        <f t="shared" si="25"/>
        <v>0</v>
      </c>
      <c r="O174" s="229"/>
      <c r="P174" s="229"/>
      <c r="Q174" s="229"/>
      <c r="R174" s="36"/>
      <c r="T174" s="165" t="s">
        <v>22</v>
      </c>
      <c r="U174" s="43" t="s">
        <v>42</v>
      </c>
      <c r="V174" s="35"/>
      <c r="W174" s="166">
        <f t="shared" si="26"/>
        <v>0</v>
      </c>
      <c r="X174" s="166">
        <v>0.00015</v>
      </c>
      <c r="Y174" s="166">
        <f t="shared" si="27"/>
        <v>0.0003</v>
      </c>
      <c r="Z174" s="166">
        <v>0</v>
      </c>
      <c r="AA174" s="167">
        <f t="shared" si="28"/>
        <v>0</v>
      </c>
      <c r="AR174" s="18" t="s">
        <v>174</v>
      </c>
      <c r="AT174" s="18" t="s">
        <v>192</v>
      </c>
      <c r="AU174" s="18" t="s">
        <v>98</v>
      </c>
      <c r="AY174" s="18" t="s">
        <v>144</v>
      </c>
      <c r="BE174" s="104">
        <f t="shared" si="29"/>
        <v>0</v>
      </c>
      <c r="BF174" s="104">
        <f t="shared" si="30"/>
        <v>0</v>
      </c>
      <c r="BG174" s="104">
        <f t="shared" si="31"/>
        <v>0</v>
      </c>
      <c r="BH174" s="104">
        <f t="shared" si="32"/>
        <v>0</v>
      </c>
      <c r="BI174" s="104">
        <f t="shared" si="33"/>
        <v>0</v>
      </c>
      <c r="BJ174" s="18" t="s">
        <v>82</v>
      </c>
      <c r="BK174" s="104">
        <f t="shared" si="34"/>
        <v>0</v>
      </c>
      <c r="BL174" s="18" t="s">
        <v>149</v>
      </c>
      <c r="BM174" s="18" t="s">
        <v>316</v>
      </c>
    </row>
    <row r="175" spans="2:65" s="1" customFormat="1" ht="25.5" customHeight="1">
      <c r="B175" s="34"/>
      <c r="C175" s="161" t="s">
        <v>317</v>
      </c>
      <c r="D175" s="161" t="s">
        <v>145</v>
      </c>
      <c r="E175" s="162" t="s">
        <v>318</v>
      </c>
      <c r="F175" s="226" t="s">
        <v>319</v>
      </c>
      <c r="G175" s="226"/>
      <c r="H175" s="226"/>
      <c r="I175" s="226"/>
      <c r="J175" s="163" t="s">
        <v>290</v>
      </c>
      <c r="K175" s="164">
        <v>76</v>
      </c>
      <c r="L175" s="227">
        <v>0</v>
      </c>
      <c r="M175" s="228"/>
      <c r="N175" s="229">
        <f t="shared" si="25"/>
        <v>0</v>
      </c>
      <c r="O175" s="229"/>
      <c r="P175" s="229"/>
      <c r="Q175" s="229"/>
      <c r="R175" s="36"/>
      <c r="T175" s="165" t="s">
        <v>22</v>
      </c>
      <c r="U175" s="43" t="s">
        <v>42</v>
      </c>
      <c r="V175" s="35"/>
      <c r="W175" s="166">
        <f t="shared" si="26"/>
        <v>0</v>
      </c>
      <c r="X175" s="166">
        <v>0.00033</v>
      </c>
      <c r="Y175" s="166">
        <f t="shared" si="27"/>
        <v>0.025079999999999998</v>
      </c>
      <c r="Z175" s="166">
        <v>0</v>
      </c>
      <c r="AA175" s="167">
        <f t="shared" si="28"/>
        <v>0</v>
      </c>
      <c r="AR175" s="18" t="s">
        <v>149</v>
      </c>
      <c r="AT175" s="18" t="s">
        <v>145</v>
      </c>
      <c r="AU175" s="18" t="s">
        <v>98</v>
      </c>
      <c r="AY175" s="18" t="s">
        <v>144</v>
      </c>
      <c r="BE175" s="104">
        <f t="shared" si="29"/>
        <v>0</v>
      </c>
      <c r="BF175" s="104">
        <f t="shared" si="30"/>
        <v>0</v>
      </c>
      <c r="BG175" s="104">
        <f t="shared" si="31"/>
        <v>0</v>
      </c>
      <c r="BH175" s="104">
        <f t="shared" si="32"/>
        <v>0</v>
      </c>
      <c r="BI175" s="104">
        <f t="shared" si="33"/>
        <v>0</v>
      </c>
      <c r="BJ175" s="18" t="s">
        <v>82</v>
      </c>
      <c r="BK175" s="104">
        <f t="shared" si="34"/>
        <v>0</v>
      </c>
      <c r="BL175" s="18" t="s">
        <v>149</v>
      </c>
      <c r="BM175" s="18" t="s">
        <v>320</v>
      </c>
    </row>
    <row r="176" spans="2:65" s="1" customFormat="1" ht="25.5" customHeight="1">
      <c r="B176" s="34"/>
      <c r="C176" s="161" t="s">
        <v>321</v>
      </c>
      <c r="D176" s="161" t="s">
        <v>145</v>
      </c>
      <c r="E176" s="162" t="s">
        <v>322</v>
      </c>
      <c r="F176" s="226" t="s">
        <v>323</v>
      </c>
      <c r="G176" s="226"/>
      <c r="H176" s="226"/>
      <c r="I176" s="226"/>
      <c r="J176" s="163" t="s">
        <v>290</v>
      </c>
      <c r="K176" s="164">
        <v>110</v>
      </c>
      <c r="L176" s="227">
        <v>0</v>
      </c>
      <c r="M176" s="228"/>
      <c r="N176" s="229">
        <f t="shared" si="25"/>
        <v>0</v>
      </c>
      <c r="O176" s="229"/>
      <c r="P176" s="229"/>
      <c r="Q176" s="229"/>
      <c r="R176" s="36"/>
      <c r="T176" s="165" t="s">
        <v>22</v>
      </c>
      <c r="U176" s="43" t="s">
        <v>42</v>
      </c>
      <c r="V176" s="35"/>
      <c r="W176" s="166">
        <f t="shared" si="26"/>
        <v>0</v>
      </c>
      <c r="X176" s="166">
        <v>0.00065</v>
      </c>
      <c r="Y176" s="166">
        <f t="shared" si="27"/>
        <v>0.0715</v>
      </c>
      <c r="Z176" s="166">
        <v>0</v>
      </c>
      <c r="AA176" s="167">
        <f t="shared" si="28"/>
        <v>0</v>
      </c>
      <c r="AR176" s="18" t="s">
        <v>149</v>
      </c>
      <c r="AT176" s="18" t="s">
        <v>145</v>
      </c>
      <c r="AU176" s="18" t="s">
        <v>98</v>
      </c>
      <c r="AY176" s="18" t="s">
        <v>144</v>
      </c>
      <c r="BE176" s="104">
        <f t="shared" si="29"/>
        <v>0</v>
      </c>
      <c r="BF176" s="104">
        <f t="shared" si="30"/>
        <v>0</v>
      </c>
      <c r="BG176" s="104">
        <f t="shared" si="31"/>
        <v>0</v>
      </c>
      <c r="BH176" s="104">
        <f t="shared" si="32"/>
        <v>0</v>
      </c>
      <c r="BI176" s="104">
        <f t="shared" si="33"/>
        <v>0</v>
      </c>
      <c r="BJ176" s="18" t="s">
        <v>82</v>
      </c>
      <c r="BK176" s="104">
        <f t="shared" si="34"/>
        <v>0</v>
      </c>
      <c r="BL176" s="18" t="s">
        <v>149</v>
      </c>
      <c r="BM176" s="18" t="s">
        <v>324</v>
      </c>
    </row>
    <row r="177" spans="2:65" s="1" customFormat="1" ht="38.25" customHeight="1">
      <c r="B177" s="34"/>
      <c r="C177" s="161" t="s">
        <v>325</v>
      </c>
      <c r="D177" s="161" t="s">
        <v>145</v>
      </c>
      <c r="E177" s="162" t="s">
        <v>326</v>
      </c>
      <c r="F177" s="226" t="s">
        <v>327</v>
      </c>
      <c r="G177" s="226"/>
      <c r="H177" s="226"/>
      <c r="I177" s="226"/>
      <c r="J177" s="163" t="s">
        <v>148</v>
      </c>
      <c r="K177" s="164">
        <v>16.5</v>
      </c>
      <c r="L177" s="227">
        <v>0</v>
      </c>
      <c r="M177" s="228"/>
      <c r="N177" s="229">
        <f t="shared" si="25"/>
        <v>0</v>
      </c>
      <c r="O177" s="229"/>
      <c r="P177" s="229"/>
      <c r="Q177" s="229"/>
      <c r="R177" s="36"/>
      <c r="T177" s="165" t="s">
        <v>22</v>
      </c>
      <c r="U177" s="43" t="s">
        <v>42</v>
      </c>
      <c r="V177" s="35"/>
      <c r="W177" s="166">
        <f t="shared" si="26"/>
        <v>0</v>
      </c>
      <c r="X177" s="166">
        <v>0.0026</v>
      </c>
      <c r="Y177" s="166">
        <f t="shared" si="27"/>
        <v>0.0429</v>
      </c>
      <c r="Z177" s="166">
        <v>0</v>
      </c>
      <c r="AA177" s="167">
        <f t="shared" si="28"/>
        <v>0</v>
      </c>
      <c r="AR177" s="18" t="s">
        <v>149</v>
      </c>
      <c r="AT177" s="18" t="s">
        <v>145</v>
      </c>
      <c r="AU177" s="18" t="s">
        <v>98</v>
      </c>
      <c r="AY177" s="18" t="s">
        <v>144</v>
      </c>
      <c r="BE177" s="104">
        <f t="shared" si="29"/>
        <v>0</v>
      </c>
      <c r="BF177" s="104">
        <f t="shared" si="30"/>
        <v>0</v>
      </c>
      <c r="BG177" s="104">
        <f t="shared" si="31"/>
        <v>0</v>
      </c>
      <c r="BH177" s="104">
        <f t="shared" si="32"/>
        <v>0</v>
      </c>
      <c r="BI177" s="104">
        <f t="shared" si="33"/>
        <v>0</v>
      </c>
      <c r="BJ177" s="18" t="s">
        <v>82</v>
      </c>
      <c r="BK177" s="104">
        <f t="shared" si="34"/>
        <v>0</v>
      </c>
      <c r="BL177" s="18" t="s">
        <v>149</v>
      </c>
      <c r="BM177" s="18" t="s">
        <v>328</v>
      </c>
    </row>
    <row r="178" spans="2:65" s="1" customFormat="1" ht="16.5" customHeight="1">
      <c r="B178" s="34"/>
      <c r="C178" s="161" t="s">
        <v>329</v>
      </c>
      <c r="D178" s="161" t="s">
        <v>145</v>
      </c>
      <c r="E178" s="162" t="s">
        <v>330</v>
      </c>
      <c r="F178" s="226" t="s">
        <v>331</v>
      </c>
      <c r="G178" s="226"/>
      <c r="H178" s="226"/>
      <c r="I178" s="226"/>
      <c r="J178" s="163" t="s">
        <v>290</v>
      </c>
      <c r="K178" s="164">
        <v>186</v>
      </c>
      <c r="L178" s="227">
        <v>0</v>
      </c>
      <c r="M178" s="228"/>
      <c r="N178" s="229">
        <f t="shared" si="25"/>
        <v>0</v>
      </c>
      <c r="O178" s="229"/>
      <c r="P178" s="229"/>
      <c r="Q178" s="229"/>
      <c r="R178" s="36"/>
      <c r="T178" s="165" t="s">
        <v>22</v>
      </c>
      <c r="U178" s="43" t="s">
        <v>42</v>
      </c>
      <c r="V178" s="35"/>
      <c r="W178" s="166">
        <f t="shared" si="26"/>
        <v>0</v>
      </c>
      <c r="X178" s="166">
        <v>0</v>
      </c>
      <c r="Y178" s="166">
        <f t="shared" si="27"/>
        <v>0</v>
      </c>
      <c r="Z178" s="166">
        <v>0</v>
      </c>
      <c r="AA178" s="167">
        <f t="shared" si="28"/>
        <v>0</v>
      </c>
      <c r="AR178" s="18" t="s">
        <v>149</v>
      </c>
      <c r="AT178" s="18" t="s">
        <v>145</v>
      </c>
      <c r="AU178" s="18" t="s">
        <v>98</v>
      </c>
      <c r="AY178" s="18" t="s">
        <v>144</v>
      </c>
      <c r="BE178" s="104">
        <f t="shared" si="29"/>
        <v>0</v>
      </c>
      <c r="BF178" s="104">
        <f t="shared" si="30"/>
        <v>0</v>
      </c>
      <c r="BG178" s="104">
        <f t="shared" si="31"/>
        <v>0</v>
      </c>
      <c r="BH178" s="104">
        <f t="shared" si="32"/>
        <v>0</v>
      </c>
      <c r="BI178" s="104">
        <f t="shared" si="33"/>
        <v>0</v>
      </c>
      <c r="BJ178" s="18" t="s">
        <v>82</v>
      </c>
      <c r="BK178" s="104">
        <f t="shared" si="34"/>
        <v>0</v>
      </c>
      <c r="BL178" s="18" t="s">
        <v>149</v>
      </c>
      <c r="BM178" s="18" t="s">
        <v>332</v>
      </c>
    </row>
    <row r="179" spans="2:65" s="1" customFormat="1" ht="16.5" customHeight="1">
      <c r="B179" s="34"/>
      <c r="C179" s="161" t="s">
        <v>333</v>
      </c>
      <c r="D179" s="161" t="s">
        <v>145</v>
      </c>
      <c r="E179" s="162" t="s">
        <v>334</v>
      </c>
      <c r="F179" s="226" t="s">
        <v>335</v>
      </c>
      <c r="G179" s="226"/>
      <c r="H179" s="226"/>
      <c r="I179" s="226"/>
      <c r="J179" s="163" t="s">
        <v>148</v>
      </c>
      <c r="K179" s="164">
        <v>16.5</v>
      </c>
      <c r="L179" s="227">
        <v>0</v>
      </c>
      <c r="M179" s="228"/>
      <c r="N179" s="229">
        <f t="shared" si="25"/>
        <v>0</v>
      </c>
      <c r="O179" s="229"/>
      <c r="P179" s="229"/>
      <c r="Q179" s="229"/>
      <c r="R179" s="36"/>
      <c r="T179" s="165" t="s">
        <v>22</v>
      </c>
      <c r="U179" s="43" t="s">
        <v>42</v>
      </c>
      <c r="V179" s="35"/>
      <c r="W179" s="166">
        <f t="shared" si="26"/>
        <v>0</v>
      </c>
      <c r="X179" s="166">
        <v>1E-05</v>
      </c>
      <c r="Y179" s="166">
        <f t="shared" si="27"/>
        <v>0.00016500000000000003</v>
      </c>
      <c r="Z179" s="166">
        <v>0</v>
      </c>
      <c r="AA179" s="167">
        <f t="shared" si="28"/>
        <v>0</v>
      </c>
      <c r="AR179" s="18" t="s">
        <v>149</v>
      </c>
      <c r="AT179" s="18" t="s">
        <v>145</v>
      </c>
      <c r="AU179" s="18" t="s">
        <v>98</v>
      </c>
      <c r="AY179" s="18" t="s">
        <v>144</v>
      </c>
      <c r="BE179" s="104">
        <f t="shared" si="29"/>
        <v>0</v>
      </c>
      <c r="BF179" s="104">
        <f t="shared" si="30"/>
        <v>0</v>
      </c>
      <c r="BG179" s="104">
        <f t="shared" si="31"/>
        <v>0</v>
      </c>
      <c r="BH179" s="104">
        <f t="shared" si="32"/>
        <v>0</v>
      </c>
      <c r="BI179" s="104">
        <f t="shared" si="33"/>
        <v>0</v>
      </c>
      <c r="BJ179" s="18" t="s">
        <v>82</v>
      </c>
      <c r="BK179" s="104">
        <f t="shared" si="34"/>
        <v>0</v>
      </c>
      <c r="BL179" s="18" t="s">
        <v>149</v>
      </c>
      <c r="BM179" s="18" t="s">
        <v>336</v>
      </c>
    </row>
    <row r="180" spans="2:65" s="1" customFormat="1" ht="38.25" customHeight="1">
      <c r="B180" s="34"/>
      <c r="C180" s="161" t="s">
        <v>337</v>
      </c>
      <c r="D180" s="161" t="s">
        <v>145</v>
      </c>
      <c r="E180" s="162" t="s">
        <v>338</v>
      </c>
      <c r="F180" s="226" t="s">
        <v>339</v>
      </c>
      <c r="G180" s="226"/>
      <c r="H180" s="226"/>
      <c r="I180" s="226"/>
      <c r="J180" s="163" t="s">
        <v>290</v>
      </c>
      <c r="K180" s="164">
        <v>84</v>
      </c>
      <c r="L180" s="227">
        <v>0</v>
      </c>
      <c r="M180" s="228"/>
      <c r="N180" s="229">
        <f t="shared" si="25"/>
        <v>0</v>
      </c>
      <c r="O180" s="229"/>
      <c r="P180" s="229"/>
      <c r="Q180" s="229"/>
      <c r="R180" s="36"/>
      <c r="T180" s="165" t="s">
        <v>22</v>
      </c>
      <c r="U180" s="43" t="s">
        <v>42</v>
      </c>
      <c r="V180" s="35"/>
      <c r="W180" s="166">
        <f t="shared" si="26"/>
        <v>0</v>
      </c>
      <c r="X180" s="166">
        <v>0.1554</v>
      </c>
      <c r="Y180" s="166">
        <f t="shared" si="27"/>
        <v>13.053600000000001</v>
      </c>
      <c r="Z180" s="166">
        <v>0</v>
      </c>
      <c r="AA180" s="167">
        <f t="shared" si="28"/>
        <v>0</v>
      </c>
      <c r="AR180" s="18" t="s">
        <v>149</v>
      </c>
      <c r="AT180" s="18" t="s">
        <v>145</v>
      </c>
      <c r="AU180" s="18" t="s">
        <v>98</v>
      </c>
      <c r="AY180" s="18" t="s">
        <v>144</v>
      </c>
      <c r="BE180" s="104">
        <f t="shared" si="29"/>
        <v>0</v>
      </c>
      <c r="BF180" s="104">
        <f t="shared" si="30"/>
        <v>0</v>
      </c>
      <c r="BG180" s="104">
        <f t="shared" si="31"/>
        <v>0</v>
      </c>
      <c r="BH180" s="104">
        <f t="shared" si="32"/>
        <v>0</v>
      </c>
      <c r="BI180" s="104">
        <f t="shared" si="33"/>
        <v>0</v>
      </c>
      <c r="BJ180" s="18" t="s">
        <v>82</v>
      </c>
      <c r="BK180" s="104">
        <f t="shared" si="34"/>
        <v>0</v>
      </c>
      <c r="BL180" s="18" t="s">
        <v>149</v>
      </c>
      <c r="BM180" s="18" t="s">
        <v>340</v>
      </c>
    </row>
    <row r="181" spans="2:65" s="1" customFormat="1" ht="25.5" customHeight="1">
      <c r="B181" s="34"/>
      <c r="C181" s="168" t="s">
        <v>341</v>
      </c>
      <c r="D181" s="168" t="s">
        <v>192</v>
      </c>
      <c r="E181" s="169" t="s">
        <v>342</v>
      </c>
      <c r="F181" s="230" t="s">
        <v>343</v>
      </c>
      <c r="G181" s="230"/>
      <c r="H181" s="230"/>
      <c r="I181" s="230"/>
      <c r="J181" s="170" t="s">
        <v>295</v>
      </c>
      <c r="K181" s="171">
        <v>84</v>
      </c>
      <c r="L181" s="231">
        <v>0</v>
      </c>
      <c r="M181" s="232"/>
      <c r="N181" s="233">
        <f t="shared" si="25"/>
        <v>0</v>
      </c>
      <c r="O181" s="229"/>
      <c r="P181" s="229"/>
      <c r="Q181" s="229"/>
      <c r="R181" s="36"/>
      <c r="T181" s="165" t="s">
        <v>22</v>
      </c>
      <c r="U181" s="43" t="s">
        <v>42</v>
      </c>
      <c r="V181" s="35"/>
      <c r="W181" s="166">
        <f t="shared" si="26"/>
        <v>0</v>
      </c>
      <c r="X181" s="166">
        <v>0.083</v>
      </c>
      <c r="Y181" s="166">
        <f t="shared" si="27"/>
        <v>6.972</v>
      </c>
      <c r="Z181" s="166">
        <v>0</v>
      </c>
      <c r="AA181" s="167">
        <f t="shared" si="28"/>
        <v>0</v>
      </c>
      <c r="AR181" s="18" t="s">
        <v>174</v>
      </c>
      <c r="AT181" s="18" t="s">
        <v>192</v>
      </c>
      <c r="AU181" s="18" t="s">
        <v>98</v>
      </c>
      <c r="AY181" s="18" t="s">
        <v>144</v>
      </c>
      <c r="BE181" s="104">
        <f t="shared" si="29"/>
        <v>0</v>
      </c>
      <c r="BF181" s="104">
        <f t="shared" si="30"/>
        <v>0</v>
      </c>
      <c r="BG181" s="104">
        <f t="shared" si="31"/>
        <v>0</v>
      </c>
      <c r="BH181" s="104">
        <f t="shared" si="32"/>
        <v>0</v>
      </c>
      <c r="BI181" s="104">
        <f t="shared" si="33"/>
        <v>0</v>
      </c>
      <c r="BJ181" s="18" t="s">
        <v>82</v>
      </c>
      <c r="BK181" s="104">
        <f t="shared" si="34"/>
        <v>0</v>
      </c>
      <c r="BL181" s="18" t="s">
        <v>149</v>
      </c>
      <c r="BM181" s="18" t="s">
        <v>344</v>
      </c>
    </row>
    <row r="182" spans="2:65" s="1" customFormat="1" ht="25.5" customHeight="1">
      <c r="B182" s="34"/>
      <c r="C182" s="168" t="s">
        <v>345</v>
      </c>
      <c r="D182" s="168" t="s">
        <v>192</v>
      </c>
      <c r="E182" s="169" t="s">
        <v>346</v>
      </c>
      <c r="F182" s="230" t="s">
        <v>347</v>
      </c>
      <c r="G182" s="230"/>
      <c r="H182" s="230"/>
      <c r="I182" s="230"/>
      <c r="J182" s="170" t="s">
        <v>295</v>
      </c>
      <c r="K182" s="171">
        <v>4</v>
      </c>
      <c r="L182" s="231">
        <v>0</v>
      </c>
      <c r="M182" s="232"/>
      <c r="N182" s="233">
        <f t="shared" si="25"/>
        <v>0</v>
      </c>
      <c r="O182" s="229"/>
      <c r="P182" s="229"/>
      <c r="Q182" s="229"/>
      <c r="R182" s="36"/>
      <c r="T182" s="165" t="s">
        <v>22</v>
      </c>
      <c r="U182" s="43" t="s">
        <v>42</v>
      </c>
      <c r="V182" s="35"/>
      <c r="W182" s="166">
        <f t="shared" si="26"/>
        <v>0</v>
      </c>
      <c r="X182" s="166">
        <v>0.072</v>
      </c>
      <c r="Y182" s="166">
        <f t="shared" si="27"/>
        <v>0.288</v>
      </c>
      <c r="Z182" s="166">
        <v>0</v>
      </c>
      <c r="AA182" s="167">
        <f t="shared" si="28"/>
        <v>0</v>
      </c>
      <c r="AR182" s="18" t="s">
        <v>174</v>
      </c>
      <c r="AT182" s="18" t="s">
        <v>192</v>
      </c>
      <c r="AU182" s="18" t="s">
        <v>98</v>
      </c>
      <c r="AY182" s="18" t="s">
        <v>144</v>
      </c>
      <c r="BE182" s="104">
        <f t="shared" si="29"/>
        <v>0</v>
      </c>
      <c r="BF182" s="104">
        <f t="shared" si="30"/>
        <v>0</v>
      </c>
      <c r="BG182" s="104">
        <f t="shared" si="31"/>
        <v>0</v>
      </c>
      <c r="BH182" s="104">
        <f t="shared" si="32"/>
        <v>0</v>
      </c>
      <c r="BI182" s="104">
        <f t="shared" si="33"/>
        <v>0</v>
      </c>
      <c r="BJ182" s="18" t="s">
        <v>82</v>
      </c>
      <c r="BK182" s="104">
        <f t="shared" si="34"/>
        <v>0</v>
      </c>
      <c r="BL182" s="18" t="s">
        <v>149</v>
      </c>
      <c r="BM182" s="18" t="s">
        <v>348</v>
      </c>
    </row>
    <row r="183" spans="2:65" s="1" customFormat="1" ht="38.25" customHeight="1">
      <c r="B183" s="34"/>
      <c r="C183" s="161" t="s">
        <v>349</v>
      </c>
      <c r="D183" s="161" t="s">
        <v>145</v>
      </c>
      <c r="E183" s="162" t="s">
        <v>350</v>
      </c>
      <c r="F183" s="226" t="s">
        <v>351</v>
      </c>
      <c r="G183" s="226"/>
      <c r="H183" s="226"/>
      <c r="I183" s="226"/>
      <c r="J183" s="163" t="s">
        <v>290</v>
      </c>
      <c r="K183" s="164">
        <v>190</v>
      </c>
      <c r="L183" s="227">
        <v>0</v>
      </c>
      <c r="M183" s="228"/>
      <c r="N183" s="229">
        <f t="shared" si="25"/>
        <v>0</v>
      </c>
      <c r="O183" s="229"/>
      <c r="P183" s="229"/>
      <c r="Q183" s="229"/>
      <c r="R183" s="36"/>
      <c r="T183" s="165" t="s">
        <v>22</v>
      </c>
      <c r="U183" s="43" t="s">
        <v>42</v>
      </c>
      <c r="V183" s="35"/>
      <c r="W183" s="166">
        <f t="shared" si="26"/>
        <v>0</v>
      </c>
      <c r="X183" s="166">
        <v>0.1295</v>
      </c>
      <c r="Y183" s="166">
        <f t="shared" si="27"/>
        <v>24.605</v>
      </c>
      <c r="Z183" s="166">
        <v>0</v>
      </c>
      <c r="AA183" s="167">
        <f t="shared" si="28"/>
        <v>0</v>
      </c>
      <c r="AR183" s="18" t="s">
        <v>149</v>
      </c>
      <c r="AT183" s="18" t="s">
        <v>145</v>
      </c>
      <c r="AU183" s="18" t="s">
        <v>98</v>
      </c>
      <c r="AY183" s="18" t="s">
        <v>144</v>
      </c>
      <c r="BE183" s="104">
        <f t="shared" si="29"/>
        <v>0</v>
      </c>
      <c r="BF183" s="104">
        <f t="shared" si="30"/>
        <v>0</v>
      </c>
      <c r="BG183" s="104">
        <f t="shared" si="31"/>
        <v>0</v>
      </c>
      <c r="BH183" s="104">
        <f t="shared" si="32"/>
        <v>0</v>
      </c>
      <c r="BI183" s="104">
        <f t="shared" si="33"/>
        <v>0</v>
      </c>
      <c r="BJ183" s="18" t="s">
        <v>82</v>
      </c>
      <c r="BK183" s="104">
        <f t="shared" si="34"/>
        <v>0</v>
      </c>
      <c r="BL183" s="18" t="s">
        <v>149</v>
      </c>
      <c r="BM183" s="18" t="s">
        <v>352</v>
      </c>
    </row>
    <row r="184" spans="2:65" s="1" customFormat="1" ht="16.5" customHeight="1">
      <c r="B184" s="34"/>
      <c r="C184" s="168" t="s">
        <v>353</v>
      </c>
      <c r="D184" s="168" t="s">
        <v>192</v>
      </c>
      <c r="E184" s="169" t="s">
        <v>354</v>
      </c>
      <c r="F184" s="230" t="s">
        <v>355</v>
      </c>
      <c r="G184" s="230"/>
      <c r="H184" s="230"/>
      <c r="I184" s="230"/>
      <c r="J184" s="170" t="s">
        <v>295</v>
      </c>
      <c r="K184" s="171">
        <v>387.6</v>
      </c>
      <c r="L184" s="231">
        <v>0</v>
      </c>
      <c r="M184" s="232"/>
      <c r="N184" s="233">
        <f t="shared" si="25"/>
        <v>0</v>
      </c>
      <c r="O184" s="229"/>
      <c r="P184" s="229"/>
      <c r="Q184" s="229"/>
      <c r="R184" s="36"/>
      <c r="T184" s="165" t="s">
        <v>22</v>
      </c>
      <c r="U184" s="43" t="s">
        <v>42</v>
      </c>
      <c r="V184" s="35"/>
      <c r="W184" s="166">
        <f t="shared" si="26"/>
        <v>0</v>
      </c>
      <c r="X184" s="166">
        <v>0.011</v>
      </c>
      <c r="Y184" s="166">
        <f t="shared" si="27"/>
        <v>4.2636</v>
      </c>
      <c r="Z184" s="166">
        <v>0</v>
      </c>
      <c r="AA184" s="167">
        <f t="shared" si="28"/>
        <v>0</v>
      </c>
      <c r="AR184" s="18" t="s">
        <v>174</v>
      </c>
      <c r="AT184" s="18" t="s">
        <v>192</v>
      </c>
      <c r="AU184" s="18" t="s">
        <v>98</v>
      </c>
      <c r="AY184" s="18" t="s">
        <v>144</v>
      </c>
      <c r="BE184" s="104">
        <f t="shared" si="29"/>
        <v>0</v>
      </c>
      <c r="BF184" s="104">
        <f t="shared" si="30"/>
        <v>0</v>
      </c>
      <c r="BG184" s="104">
        <f t="shared" si="31"/>
        <v>0</v>
      </c>
      <c r="BH184" s="104">
        <f t="shared" si="32"/>
        <v>0</v>
      </c>
      <c r="BI184" s="104">
        <f t="shared" si="33"/>
        <v>0</v>
      </c>
      <c r="BJ184" s="18" t="s">
        <v>82</v>
      </c>
      <c r="BK184" s="104">
        <f t="shared" si="34"/>
        <v>0</v>
      </c>
      <c r="BL184" s="18" t="s">
        <v>149</v>
      </c>
      <c r="BM184" s="18" t="s">
        <v>356</v>
      </c>
    </row>
    <row r="185" spans="2:65" s="1" customFormat="1" ht="25.5" customHeight="1">
      <c r="B185" s="34"/>
      <c r="C185" s="161" t="s">
        <v>357</v>
      </c>
      <c r="D185" s="161" t="s">
        <v>145</v>
      </c>
      <c r="E185" s="162" t="s">
        <v>358</v>
      </c>
      <c r="F185" s="226" t="s">
        <v>359</v>
      </c>
      <c r="G185" s="226"/>
      <c r="H185" s="226"/>
      <c r="I185" s="226"/>
      <c r="J185" s="163" t="s">
        <v>164</v>
      </c>
      <c r="K185" s="164">
        <v>4.1</v>
      </c>
      <c r="L185" s="227">
        <v>0</v>
      </c>
      <c r="M185" s="228"/>
      <c r="N185" s="229">
        <f t="shared" si="25"/>
        <v>0</v>
      </c>
      <c r="O185" s="229"/>
      <c r="P185" s="229"/>
      <c r="Q185" s="229"/>
      <c r="R185" s="36"/>
      <c r="T185" s="165" t="s">
        <v>22</v>
      </c>
      <c r="U185" s="43" t="s">
        <v>42</v>
      </c>
      <c r="V185" s="35"/>
      <c r="W185" s="166">
        <f t="shared" si="26"/>
        <v>0</v>
      </c>
      <c r="X185" s="166">
        <v>2.25634</v>
      </c>
      <c r="Y185" s="166">
        <f t="shared" si="27"/>
        <v>9.250993999999999</v>
      </c>
      <c r="Z185" s="166">
        <v>0</v>
      </c>
      <c r="AA185" s="167">
        <f t="shared" si="28"/>
        <v>0</v>
      </c>
      <c r="AR185" s="18" t="s">
        <v>149</v>
      </c>
      <c r="AT185" s="18" t="s">
        <v>145</v>
      </c>
      <c r="AU185" s="18" t="s">
        <v>98</v>
      </c>
      <c r="AY185" s="18" t="s">
        <v>144</v>
      </c>
      <c r="BE185" s="104">
        <f t="shared" si="29"/>
        <v>0</v>
      </c>
      <c r="BF185" s="104">
        <f t="shared" si="30"/>
        <v>0</v>
      </c>
      <c r="BG185" s="104">
        <f t="shared" si="31"/>
        <v>0</v>
      </c>
      <c r="BH185" s="104">
        <f t="shared" si="32"/>
        <v>0</v>
      </c>
      <c r="BI185" s="104">
        <f t="shared" si="33"/>
        <v>0</v>
      </c>
      <c r="BJ185" s="18" t="s">
        <v>82</v>
      </c>
      <c r="BK185" s="104">
        <f t="shared" si="34"/>
        <v>0</v>
      </c>
      <c r="BL185" s="18" t="s">
        <v>149</v>
      </c>
      <c r="BM185" s="18" t="s">
        <v>360</v>
      </c>
    </row>
    <row r="186" spans="2:65" s="1" customFormat="1" ht="25.5" customHeight="1">
      <c r="B186" s="34"/>
      <c r="C186" s="161" t="s">
        <v>361</v>
      </c>
      <c r="D186" s="161" t="s">
        <v>145</v>
      </c>
      <c r="E186" s="162" t="s">
        <v>362</v>
      </c>
      <c r="F186" s="226" t="s">
        <v>363</v>
      </c>
      <c r="G186" s="226"/>
      <c r="H186" s="226"/>
      <c r="I186" s="226"/>
      <c r="J186" s="163" t="s">
        <v>290</v>
      </c>
      <c r="K186" s="164">
        <v>4.2</v>
      </c>
      <c r="L186" s="227">
        <v>0</v>
      </c>
      <c r="M186" s="228"/>
      <c r="N186" s="229">
        <f t="shared" si="25"/>
        <v>0</v>
      </c>
      <c r="O186" s="229"/>
      <c r="P186" s="229"/>
      <c r="Q186" s="229"/>
      <c r="R186" s="36"/>
      <c r="T186" s="165" t="s">
        <v>22</v>
      </c>
      <c r="U186" s="43" t="s">
        <v>42</v>
      </c>
      <c r="V186" s="35"/>
      <c r="W186" s="166">
        <f t="shared" si="26"/>
        <v>0</v>
      </c>
      <c r="X186" s="166">
        <v>0</v>
      </c>
      <c r="Y186" s="166">
        <f t="shared" si="27"/>
        <v>0</v>
      </c>
      <c r="Z186" s="166">
        <v>0</v>
      </c>
      <c r="AA186" s="167">
        <f t="shared" si="28"/>
        <v>0</v>
      </c>
      <c r="AR186" s="18" t="s">
        <v>149</v>
      </c>
      <c r="AT186" s="18" t="s">
        <v>145</v>
      </c>
      <c r="AU186" s="18" t="s">
        <v>98</v>
      </c>
      <c r="AY186" s="18" t="s">
        <v>144</v>
      </c>
      <c r="BE186" s="104">
        <f t="shared" si="29"/>
        <v>0</v>
      </c>
      <c r="BF186" s="104">
        <f t="shared" si="30"/>
        <v>0</v>
      </c>
      <c r="BG186" s="104">
        <f t="shared" si="31"/>
        <v>0</v>
      </c>
      <c r="BH186" s="104">
        <f t="shared" si="32"/>
        <v>0</v>
      </c>
      <c r="BI186" s="104">
        <f t="shared" si="33"/>
        <v>0</v>
      </c>
      <c r="BJ186" s="18" t="s">
        <v>82</v>
      </c>
      <c r="BK186" s="104">
        <f t="shared" si="34"/>
        <v>0</v>
      </c>
      <c r="BL186" s="18" t="s">
        <v>149</v>
      </c>
      <c r="BM186" s="18" t="s">
        <v>364</v>
      </c>
    </row>
    <row r="187" spans="2:65" s="1" customFormat="1" ht="25.5" customHeight="1">
      <c r="B187" s="34"/>
      <c r="C187" s="161" t="s">
        <v>365</v>
      </c>
      <c r="D187" s="161" t="s">
        <v>145</v>
      </c>
      <c r="E187" s="162" t="s">
        <v>366</v>
      </c>
      <c r="F187" s="226" t="s">
        <v>367</v>
      </c>
      <c r="G187" s="226"/>
      <c r="H187" s="226"/>
      <c r="I187" s="226"/>
      <c r="J187" s="163" t="s">
        <v>290</v>
      </c>
      <c r="K187" s="164">
        <v>135</v>
      </c>
      <c r="L187" s="227">
        <v>0</v>
      </c>
      <c r="M187" s="228"/>
      <c r="N187" s="229">
        <f t="shared" si="25"/>
        <v>0</v>
      </c>
      <c r="O187" s="229"/>
      <c r="P187" s="229"/>
      <c r="Q187" s="229"/>
      <c r="R187" s="36"/>
      <c r="T187" s="165" t="s">
        <v>22</v>
      </c>
      <c r="U187" s="43" t="s">
        <v>42</v>
      </c>
      <c r="V187" s="35"/>
      <c r="W187" s="166">
        <f t="shared" si="26"/>
        <v>0</v>
      </c>
      <c r="X187" s="166">
        <v>0</v>
      </c>
      <c r="Y187" s="166">
        <f t="shared" si="27"/>
        <v>0</v>
      </c>
      <c r="Z187" s="166">
        <v>0</v>
      </c>
      <c r="AA187" s="167">
        <f t="shared" si="28"/>
        <v>0</v>
      </c>
      <c r="AR187" s="18" t="s">
        <v>149</v>
      </c>
      <c r="AT187" s="18" t="s">
        <v>145</v>
      </c>
      <c r="AU187" s="18" t="s">
        <v>98</v>
      </c>
      <c r="AY187" s="18" t="s">
        <v>144</v>
      </c>
      <c r="BE187" s="104">
        <f t="shared" si="29"/>
        <v>0</v>
      </c>
      <c r="BF187" s="104">
        <f t="shared" si="30"/>
        <v>0</v>
      </c>
      <c r="BG187" s="104">
        <f t="shared" si="31"/>
        <v>0</v>
      </c>
      <c r="BH187" s="104">
        <f t="shared" si="32"/>
        <v>0</v>
      </c>
      <c r="BI187" s="104">
        <f t="shared" si="33"/>
        <v>0</v>
      </c>
      <c r="BJ187" s="18" t="s">
        <v>82</v>
      </c>
      <c r="BK187" s="104">
        <f t="shared" si="34"/>
        <v>0</v>
      </c>
      <c r="BL187" s="18" t="s">
        <v>149</v>
      </c>
      <c r="BM187" s="18" t="s">
        <v>368</v>
      </c>
    </row>
    <row r="188" spans="2:65" s="1" customFormat="1" ht="25.5" customHeight="1">
      <c r="B188" s="34"/>
      <c r="C188" s="161" t="s">
        <v>369</v>
      </c>
      <c r="D188" s="161" t="s">
        <v>145</v>
      </c>
      <c r="E188" s="162" t="s">
        <v>370</v>
      </c>
      <c r="F188" s="226" t="s">
        <v>371</v>
      </c>
      <c r="G188" s="226"/>
      <c r="H188" s="226"/>
      <c r="I188" s="226"/>
      <c r="J188" s="163" t="s">
        <v>290</v>
      </c>
      <c r="K188" s="164">
        <v>30</v>
      </c>
      <c r="L188" s="227">
        <v>0</v>
      </c>
      <c r="M188" s="228"/>
      <c r="N188" s="229">
        <f t="shared" si="25"/>
        <v>0</v>
      </c>
      <c r="O188" s="229"/>
      <c r="P188" s="229"/>
      <c r="Q188" s="229"/>
      <c r="R188" s="36"/>
      <c r="T188" s="165" t="s">
        <v>22</v>
      </c>
      <c r="U188" s="43" t="s">
        <v>42</v>
      </c>
      <c r="V188" s="35"/>
      <c r="W188" s="166">
        <f t="shared" si="26"/>
        <v>0</v>
      </c>
      <c r="X188" s="166">
        <v>0</v>
      </c>
      <c r="Y188" s="166">
        <f t="shared" si="27"/>
        <v>0</v>
      </c>
      <c r="Z188" s="166">
        <v>0</v>
      </c>
      <c r="AA188" s="167">
        <f t="shared" si="28"/>
        <v>0</v>
      </c>
      <c r="AR188" s="18" t="s">
        <v>149</v>
      </c>
      <c r="AT188" s="18" t="s">
        <v>145</v>
      </c>
      <c r="AU188" s="18" t="s">
        <v>98</v>
      </c>
      <c r="AY188" s="18" t="s">
        <v>144</v>
      </c>
      <c r="BE188" s="104">
        <f t="shared" si="29"/>
        <v>0</v>
      </c>
      <c r="BF188" s="104">
        <f t="shared" si="30"/>
        <v>0</v>
      </c>
      <c r="BG188" s="104">
        <f t="shared" si="31"/>
        <v>0</v>
      </c>
      <c r="BH188" s="104">
        <f t="shared" si="32"/>
        <v>0</v>
      </c>
      <c r="BI188" s="104">
        <f t="shared" si="33"/>
        <v>0</v>
      </c>
      <c r="BJ188" s="18" t="s">
        <v>82</v>
      </c>
      <c r="BK188" s="104">
        <f t="shared" si="34"/>
        <v>0</v>
      </c>
      <c r="BL188" s="18" t="s">
        <v>149</v>
      </c>
      <c r="BM188" s="18" t="s">
        <v>372</v>
      </c>
    </row>
    <row r="189" spans="2:63" s="9" customFormat="1" ht="29.85" customHeight="1">
      <c r="B189" s="150"/>
      <c r="C189" s="151"/>
      <c r="D189" s="160" t="s">
        <v>110</v>
      </c>
      <c r="E189" s="160"/>
      <c r="F189" s="160"/>
      <c r="G189" s="160"/>
      <c r="H189" s="160"/>
      <c r="I189" s="160"/>
      <c r="J189" s="160"/>
      <c r="K189" s="160"/>
      <c r="L189" s="160"/>
      <c r="M189" s="160"/>
      <c r="N189" s="222">
        <f>BK189</f>
        <v>0</v>
      </c>
      <c r="O189" s="223"/>
      <c r="P189" s="223"/>
      <c r="Q189" s="223"/>
      <c r="R189" s="153"/>
      <c r="T189" s="154"/>
      <c r="U189" s="151"/>
      <c r="V189" s="151"/>
      <c r="W189" s="155">
        <f>SUM(W190:W194)</f>
        <v>0</v>
      </c>
      <c r="X189" s="151"/>
      <c r="Y189" s="155">
        <f>SUM(Y190:Y194)</f>
        <v>0</v>
      </c>
      <c r="Z189" s="151"/>
      <c r="AA189" s="156">
        <f>SUM(AA190:AA194)</f>
        <v>0</v>
      </c>
      <c r="AR189" s="157" t="s">
        <v>82</v>
      </c>
      <c r="AT189" s="158" t="s">
        <v>76</v>
      </c>
      <c r="AU189" s="158" t="s">
        <v>82</v>
      </c>
      <c r="AY189" s="157" t="s">
        <v>144</v>
      </c>
      <c r="BK189" s="159">
        <f>SUM(BK190:BK194)</f>
        <v>0</v>
      </c>
    </row>
    <row r="190" spans="2:65" s="1" customFormat="1" ht="25.5" customHeight="1">
      <c r="B190" s="34"/>
      <c r="C190" s="161" t="s">
        <v>373</v>
      </c>
      <c r="D190" s="161" t="s">
        <v>145</v>
      </c>
      <c r="E190" s="162" t="s">
        <v>374</v>
      </c>
      <c r="F190" s="226" t="s">
        <v>375</v>
      </c>
      <c r="G190" s="226"/>
      <c r="H190" s="226"/>
      <c r="I190" s="226"/>
      <c r="J190" s="163" t="s">
        <v>185</v>
      </c>
      <c r="K190" s="164">
        <v>163.08</v>
      </c>
      <c r="L190" s="227">
        <v>0</v>
      </c>
      <c r="M190" s="228"/>
      <c r="N190" s="229">
        <f>ROUND(L190*K190,2)</f>
        <v>0</v>
      </c>
      <c r="O190" s="229"/>
      <c r="P190" s="229"/>
      <c r="Q190" s="229"/>
      <c r="R190" s="36"/>
      <c r="T190" s="165" t="s">
        <v>22</v>
      </c>
      <c r="U190" s="43" t="s">
        <v>42</v>
      </c>
      <c r="V190" s="35"/>
      <c r="W190" s="166">
        <f>V190*K190</f>
        <v>0</v>
      </c>
      <c r="X190" s="166">
        <v>0</v>
      </c>
      <c r="Y190" s="166">
        <f>X190*K190</f>
        <v>0</v>
      </c>
      <c r="Z190" s="166">
        <v>0</v>
      </c>
      <c r="AA190" s="167">
        <f>Z190*K190</f>
        <v>0</v>
      </c>
      <c r="AR190" s="18" t="s">
        <v>149</v>
      </c>
      <c r="AT190" s="18" t="s">
        <v>145</v>
      </c>
      <c r="AU190" s="18" t="s">
        <v>98</v>
      </c>
      <c r="AY190" s="18" t="s">
        <v>144</v>
      </c>
      <c r="BE190" s="104">
        <f>IF(U190="základní",N190,0)</f>
        <v>0</v>
      </c>
      <c r="BF190" s="104">
        <f>IF(U190="snížená",N190,0)</f>
        <v>0</v>
      </c>
      <c r="BG190" s="104">
        <f>IF(U190="zákl. přenesená",N190,0)</f>
        <v>0</v>
      </c>
      <c r="BH190" s="104">
        <f>IF(U190="sníž. přenesená",N190,0)</f>
        <v>0</v>
      </c>
      <c r="BI190" s="104">
        <f>IF(U190="nulová",N190,0)</f>
        <v>0</v>
      </c>
      <c r="BJ190" s="18" t="s">
        <v>82</v>
      </c>
      <c r="BK190" s="104">
        <f>ROUND(L190*K190,2)</f>
        <v>0</v>
      </c>
      <c r="BL190" s="18" t="s">
        <v>149</v>
      </c>
      <c r="BM190" s="18" t="s">
        <v>376</v>
      </c>
    </row>
    <row r="191" spans="2:65" s="1" customFormat="1" ht="25.5" customHeight="1">
      <c r="B191" s="34"/>
      <c r="C191" s="161" t="s">
        <v>377</v>
      </c>
      <c r="D191" s="161" t="s">
        <v>145</v>
      </c>
      <c r="E191" s="162" t="s">
        <v>378</v>
      </c>
      <c r="F191" s="226" t="s">
        <v>379</v>
      </c>
      <c r="G191" s="226"/>
      <c r="H191" s="226"/>
      <c r="I191" s="226"/>
      <c r="J191" s="163" t="s">
        <v>185</v>
      </c>
      <c r="K191" s="164">
        <v>2446.2</v>
      </c>
      <c r="L191" s="227">
        <v>0</v>
      </c>
      <c r="M191" s="228"/>
      <c r="N191" s="229">
        <f>ROUND(L191*K191,2)</f>
        <v>0</v>
      </c>
      <c r="O191" s="229"/>
      <c r="P191" s="229"/>
      <c r="Q191" s="229"/>
      <c r="R191" s="36"/>
      <c r="T191" s="165" t="s">
        <v>22</v>
      </c>
      <c r="U191" s="43" t="s">
        <v>42</v>
      </c>
      <c r="V191" s="35"/>
      <c r="W191" s="166">
        <f>V191*K191</f>
        <v>0</v>
      </c>
      <c r="X191" s="166">
        <v>0</v>
      </c>
      <c r="Y191" s="166">
        <f>X191*K191</f>
        <v>0</v>
      </c>
      <c r="Z191" s="166">
        <v>0</v>
      </c>
      <c r="AA191" s="167">
        <f>Z191*K191</f>
        <v>0</v>
      </c>
      <c r="AR191" s="18" t="s">
        <v>149</v>
      </c>
      <c r="AT191" s="18" t="s">
        <v>145</v>
      </c>
      <c r="AU191" s="18" t="s">
        <v>98</v>
      </c>
      <c r="AY191" s="18" t="s">
        <v>144</v>
      </c>
      <c r="BE191" s="104">
        <f>IF(U191="základní",N191,0)</f>
        <v>0</v>
      </c>
      <c r="BF191" s="104">
        <f>IF(U191="snížená",N191,0)</f>
        <v>0</v>
      </c>
      <c r="BG191" s="104">
        <f>IF(U191="zákl. přenesená",N191,0)</f>
        <v>0</v>
      </c>
      <c r="BH191" s="104">
        <f>IF(U191="sníž. přenesená",N191,0)</f>
        <v>0</v>
      </c>
      <c r="BI191" s="104">
        <f>IF(U191="nulová",N191,0)</f>
        <v>0</v>
      </c>
      <c r="BJ191" s="18" t="s">
        <v>82</v>
      </c>
      <c r="BK191" s="104">
        <f>ROUND(L191*K191,2)</f>
        <v>0</v>
      </c>
      <c r="BL191" s="18" t="s">
        <v>149</v>
      </c>
      <c r="BM191" s="18" t="s">
        <v>380</v>
      </c>
    </row>
    <row r="192" spans="2:65" s="1" customFormat="1" ht="25.5" customHeight="1">
      <c r="B192" s="34"/>
      <c r="C192" s="161" t="s">
        <v>381</v>
      </c>
      <c r="D192" s="161" t="s">
        <v>145</v>
      </c>
      <c r="E192" s="162" t="s">
        <v>382</v>
      </c>
      <c r="F192" s="226" t="s">
        <v>383</v>
      </c>
      <c r="G192" s="226"/>
      <c r="H192" s="226"/>
      <c r="I192" s="226"/>
      <c r="J192" s="163" t="s">
        <v>185</v>
      </c>
      <c r="K192" s="164">
        <v>163.08</v>
      </c>
      <c r="L192" s="227">
        <v>0</v>
      </c>
      <c r="M192" s="228"/>
      <c r="N192" s="229">
        <f>ROUND(L192*K192,2)</f>
        <v>0</v>
      </c>
      <c r="O192" s="229"/>
      <c r="P192" s="229"/>
      <c r="Q192" s="229"/>
      <c r="R192" s="36"/>
      <c r="T192" s="165" t="s">
        <v>22</v>
      </c>
      <c r="U192" s="43" t="s">
        <v>42</v>
      </c>
      <c r="V192" s="35"/>
      <c r="W192" s="166">
        <f>V192*K192</f>
        <v>0</v>
      </c>
      <c r="X192" s="166">
        <v>0</v>
      </c>
      <c r="Y192" s="166">
        <f>X192*K192</f>
        <v>0</v>
      </c>
      <c r="Z192" s="166">
        <v>0</v>
      </c>
      <c r="AA192" s="167">
        <f>Z192*K192</f>
        <v>0</v>
      </c>
      <c r="AR192" s="18" t="s">
        <v>149</v>
      </c>
      <c r="AT192" s="18" t="s">
        <v>145</v>
      </c>
      <c r="AU192" s="18" t="s">
        <v>98</v>
      </c>
      <c r="AY192" s="18" t="s">
        <v>144</v>
      </c>
      <c r="BE192" s="104">
        <f>IF(U192="základní",N192,0)</f>
        <v>0</v>
      </c>
      <c r="BF192" s="104">
        <f>IF(U192="snížená",N192,0)</f>
        <v>0</v>
      </c>
      <c r="BG192" s="104">
        <f>IF(U192="zákl. přenesená",N192,0)</f>
        <v>0</v>
      </c>
      <c r="BH192" s="104">
        <f>IF(U192="sníž. přenesená",N192,0)</f>
        <v>0</v>
      </c>
      <c r="BI192" s="104">
        <f>IF(U192="nulová",N192,0)</f>
        <v>0</v>
      </c>
      <c r="BJ192" s="18" t="s">
        <v>82</v>
      </c>
      <c r="BK192" s="104">
        <f>ROUND(L192*K192,2)</f>
        <v>0</v>
      </c>
      <c r="BL192" s="18" t="s">
        <v>149</v>
      </c>
      <c r="BM192" s="18" t="s">
        <v>384</v>
      </c>
    </row>
    <row r="193" spans="2:65" s="1" customFormat="1" ht="25.5" customHeight="1">
      <c r="B193" s="34"/>
      <c r="C193" s="161" t="s">
        <v>385</v>
      </c>
      <c r="D193" s="161" t="s">
        <v>145</v>
      </c>
      <c r="E193" s="162" t="s">
        <v>386</v>
      </c>
      <c r="F193" s="226" t="s">
        <v>387</v>
      </c>
      <c r="G193" s="226"/>
      <c r="H193" s="226"/>
      <c r="I193" s="226"/>
      <c r="J193" s="163" t="s">
        <v>185</v>
      </c>
      <c r="K193" s="164">
        <v>56.88</v>
      </c>
      <c r="L193" s="227">
        <v>0</v>
      </c>
      <c r="M193" s="228"/>
      <c r="N193" s="229">
        <f>ROUND(L193*K193,2)</f>
        <v>0</v>
      </c>
      <c r="O193" s="229"/>
      <c r="P193" s="229"/>
      <c r="Q193" s="229"/>
      <c r="R193" s="36"/>
      <c r="T193" s="165" t="s">
        <v>22</v>
      </c>
      <c r="U193" s="43" t="s">
        <v>42</v>
      </c>
      <c r="V193" s="35"/>
      <c r="W193" s="166">
        <f>V193*K193</f>
        <v>0</v>
      </c>
      <c r="X193" s="166">
        <v>0</v>
      </c>
      <c r="Y193" s="166">
        <f>X193*K193</f>
        <v>0</v>
      </c>
      <c r="Z193" s="166">
        <v>0</v>
      </c>
      <c r="AA193" s="167">
        <f>Z193*K193</f>
        <v>0</v>
      </c>
      <c r="AR193" s="18" t="s">
        <v>149</v>
      </c>
      <c r="AT193" s="18" t="s">
        <v>145</v>
      </c>
      <c r="AU193" s="18" t="s">
        <v>98</v>
      </c>
      <c r="AY193" s="18" t="s">
        <v>144</v>
      </c>
      <c r="BE193" s="104">
        <f>IF(U193="základní",N193,0)</f>
        <v>0</v>
      </c>
      <c r="BF193" s="104">
        <f>IF(U193="snížená",N193,0)</f>
        <v>0</v>
      </c>
      <c r="BG193" s="104">
        <f>IF(U193="zákl. přenesená",N193,0)</f>
        <v>0</v>
      </c>
      <c r="BH193" s="104">
        <f>IF(U193="sníž. přenesená",N193,0)</f>
        <v>0</v>
      </c>
      <c r="BI193" s="104">
        <f>IF(U193="nulová",N193,0)</f>
        <v>0</v>
      </c>
      <c r="BJ193" s="18" t="s">
        <v>82</v>
      </c>
      <c r="BK193" s="104">
        <f>ROUND(L193*K193,2)</f>
        <v>0</v>
      </c>
      <c r="BL193" s="18" t="s">
        <v>149</v>
      </c>
      <c r="BM193" s="18" t="s">
        <v>388</v>
      </c>
    </row>
    <row r="194" spans="2:65" s="1" customFormat="1" ht="25.5" customHeight="1">
      <c r="B194" s="34"/>
      <c r="C194" s="161" t="s">
        <v>389</v>
      </c>
      <c r="D194" s="161" t="s">
        <v>145</v>
      </c>
      <c r="E194" s="162" t="s">
        <v>390</v>
      </c>
      <c r="F194" s="226" t="s">
        <v>391</v>
      </c>
      <c r="G194" s="226"/>
      <c r="H194" s="226"/>
      <c r="I194" s="226"/>
      <c r="J194" s="163" t="s">
        <v>185</v>
      </c>
      <c r="K194" s="164">
        <v>106.2</v>
      </c>
      <c r="L194" s="227">
        <v>0</v>
      </c>
      <c r="M194" s="228"/>
      <c r="N194" s="229">
        <f>ROUND(L194*K194,2)</f>
        <v>0</v>
      </c>
      <c r="O194" s="229"/>
      <c r="P194" s="229"/>
      <c r="Q194" s="229"/>
      <c r="R194" s="36"/>
      <c r="T194" s="165" t="s">
        <v>22</v>
      </c>
      <c r="U194" s="43" t="s">
        <v>42</v>
      </c>
      <c r="V194" s="35"/>
      <c r="W194" s="166">
        <f>V194*K194</f>
        <v>0</v>
      </c>
      <c r="X194" s="166">
        <v>0</v>
      </c>
      <c r="Y194" s="166">
        <f>X194*K194</f>
        <v>0</v>
      </c>
      <c r="Z194" s="166">
        <v>0</v>
      </c>
      <c r="AA194" s="167">
        <f>Z194*K194</f>
        <v>0</v>
      </c>
      <c r="AR194" s="18" t="s">
        <v>149</v>
      </c>
      <c r="AT194" s="18" t="s">
        <v>145</v>
      </c>
      <c r="AU194" s="18" t="s">
        <v>98</v>
      </c>
      <c r="AY194" s="18" t="s">
        <v>144</v>
      </c>
      <c r="BE194" s="104">
        <f>IF(U194="základní",N194,0)</f>
        <v>0</v>
      </c>
      <c r="BF194" s="104">
        <f>IF(U194="snížená",N194,0)</f>
        <v>0</v>
      </c>
      <c r="BG194" s="104">
        <f>IF(U194="zákl. přenesená",N194,0)</f>
        <v>0</v>
      </c>
      <c r="BH194" s="104">
        <f>IF(U194="sníž. přenesená",N194,0)</f>
        <v>0</v>
      </c>
      <c r="BI194" s="104">
        <f>IF(U194="nulová",N194,0)</f>
        <v>0</v>
      </c>
      <c r="BJ194" s="18" t="s">
        <v>82</v>
      </c>
      <c r="BK194" s="104">
        <f>ROUND(L194*K194,2)</f>
        <v>0</v>
      </c>
      <c r="BL194" s="18" t="s">
        <v>149</v>
      </c>
      <c r="BM194" s="18" t="s">
        <v>392</v>
      </c>
    </row>
    <row r="195" spans="2:63" s="9" customFormat="1" ht="29.85" customHeight="1">
      <c r="B195" s="150"/>
      <c r="C195" s="151"/>
      <c r="D195" s="160" t="s">
        <v>111</v>
      </c>
      <c r="E195" s="160"/>
      <c r="F195" s="160"/>
      <c r="G195" s="160"/>
      <c r="H195" s="160"/>
      <c r="I195" s="160"/>
      <c r="J195" s="160"/>
      <c r="K195" s="160"/>
      <c r="L195" s="160"/>
      <c r="M195" s="160"/>
      <c r="N195" s="222">
        <f>BK195</f>
        <v>0</v>
      </c>
      <c r="O195" s="223"/>
      <c r="P195" s="223"/>
      <c r="Q195" s="223"/>
      <c r="R195" s="153"/>
      <c r="T195" s="154"/>
      <c r="U195" s="151"/>
      <c r="V195" s="151"/>
      <c r="W195" s="155">
        <f>W196</f>
        <v>0</v>
      </c>
      <c r="X195" s="151"/>
      <c r="Y195" s="155">
        <f>Y196</f>
        <v>0</v>
      </c>
      <c r="Z195" s="151"/>
      <c r="AA195" s="156">
        <f>AA196</f>
        <v>0</v>
      </c>
      <c r="AR195" s="157" t="s">
        <v>82</v>
      </c>
      <c r="AT195" s="158" t="s">
        <v>76</v>
      </c>
      <c r="AU195" s="158" t="s">
        <v>82</v>
      </c>
      <c r="AY195" s="157" t="s">
        <v>144</v>
      </c>
      <c r="BK195" s="159">
        <f>BK196</f>
        <v>0</v>
      </c>
    </row>
    <row r="196" spans="2:65" s="1" customFormat="1" ht="25.5" customHeight="1">
      <c r="B196" s="34"/>
      <c r="C196" s="161" t="s">
        <v>393</v>
      </c>
      <c r="D196" s="161" t="s">
        <v>145</v>
      </c>
      <c r="E196" s="162" t="s">
        <v>394</v>
      </c>
      <c r="F196" s="226" t="s">
        <v>395</v>
      </c>
      <c r="G196" s="226"/>
      <c r="H196" s="226"/>
      <c r="I196" s="226"/>
      <c r="J196" s="163" t="s">
        <v>185</v>
      </c>
      <c r="K196" s="164">
        <v>152.137</v>
      </c>
      <c r="L196" s="227">
        <v>0</v>
      </c>
      <c r="M196" s="228"/>
      <c r="N196" s="229">
        <f>ROUND(L196*K196,2)</f>
        <v>0</v>
      </c>
      <c r="O196" s="229"/>
      <c r="P196" s="229"/>
      <c r="Q196" s="229"/>
      <c r="R196" s="36"/>
      <c r="T196" s="165" t="s">
        <v>22</v>
      </c>
      <c r="U196" s="43" t="s">
        <v>42</v>
      </c>
      <c r="V196" s="35"/>
      <c r="W196" s="166">
        <f>V196*K196</f>
        <v>0</v>
      </c>
      <c r="X196" s="166">
        <v>0</v>
      </c>
      <c r="Y196" s="166">
        <f>X196*K196</f>
        <v>0</v>
      </c>
      <c r="Z196" s="166">
        <v>0</v>
      </c>
      <c r="AA196" s="167">
        <f>Z196*K196</f>
        <v>0</v>
      </c>
      <c r="AR196" s="18" t="s">
        <v>149</v>
      </c>
      <c r="AT196" s="18" t="s">
        <v>145</v>
      </c>
      <c r="AU196" s="18" t="s">
        <v>98</v>
      </c>
      <c r="AY196" s="18" t="s">
        <v>144</v>
      </c>
      <c r="BE196" s="104">
        <f>IF(U196="základní",N196,0)</f>
        <v>0</v>
      </c>
      <c r="BF196" s="104">
        <f>IF(U196="snížená",N196,0)</f>
        <v>0</v>
      </c>
      <c r="BG196" s="104">
        <f>IF(U196="zákl. přenesená",N196,0)</f>
        <v>0</v>
      </c>
      <c r="BH196" s="104">
        <f>IF(U196="sníž. přenesená",N196,0)</f>
        <v>0</v>
      </c>
      <c r="BI196" s="104">
        <f>IF(U196="nulová",N196,0)</f>
        <v>0</v>
      </c>
      <c r="BJ196" s="18" t="s">
        <v>82</v>
      </c>
      <c r="BK196" s="104">
        <f>ROUND(L196*K196,2)</f>
        <v>0</v>
      </c>
      <c r="BL196" s="18" t="s">
        <v>149</v>
      </c>
      <c r="BM196" s="18" t="s">
        <v>396</v>
      </c>
    </row>
    <row r="197" spans="2:63" s="9" customFormat="1" ht="37.35" customHeight="1">
      <c r="B197" s="150"/>
      <c r="C197" s="151"/>
      <c r="D197" s="152" t="s">
        <v>112</v>
      </c>
      <c r="E197" s="152"/>
      <c r="F197" s="152"/>
      <c r="G197" s="152"/>
      <c r="H197" s="152"/>
      <c r="I197" s="152"/>
      <c r="J197" s="152"/>
      <c r="K197" s="152"/>
      <c r="L197" s="152"/>
      <c r="M197" s="152"/>
      <c r="N197" s="219">
        <f>BK197</f>
        <v>0</v>
      </c>
      <c r="O197" s="220"/>
      <c r="P197" s="220"/>
      <c r="Q197" s="220"/>
      <c r="R197" s="153"/>
      <c r="T197" s="154"/>
      <c r="U197" s="151"/>
      <c r="V197" s="151"/>
      <c r="W197" s="155">
        <f>W198+W226+W243</f>
        <v>0</v>
      </c>
      <c r="X197" s="151"/>
      <c r="Y197" s="155">
        <f>Y198+Y226+Y243</f>
        <v>56.5780495</v>
      </c>
      <c r="Z197" s="151"/>
      <c r="AA197" s="156">
        <f>AA198+AA226+AA243</f>
        <v>0</v>
      </c>
      <c r="AR197" s="157" t="s">
        <v>154</v>
      </c>
      <c r="AT197" s="158" t="s">
        <v>76</v>
      </c>
      <c r="AU197" s="158" t="s">
        <v>77</v>
      </c>
      <c r="AY197" s="157" t="s">
        <v>144</v>
      </c>
      <c r="BK197" s="159">
        <f>BK198+BK226+BK243</f>
        <v>0</v>
      </c>
    </row>
    <row r="198" spans="2:63" s="9" customFormat="1" ht="19.9" customHeight="1">
      <c r="B198" s="150"/>
      <c r="C198" s="151"/>
      <c r="D198" s="160" t="s">
        <v>113</v>
      </c>
      <c r="E198" s="160"/>
      <c r="F198" s="160"/>
      <c r="G198" s="160"/>
      <c r="H198" s="160"/>
      <c r="I198" s="160"/>
      <c r="J198" s="160"/>
      <c r="K198" s="160"/>
      <c r="L198" s="160"/>
      <c r="M198" s="160"/>
      <c r="N198" s="224">
        <f>BK198</f>
        <v>0</v>
      </c>
      <c r="O198" s="225"/>
      <c r="P198" s="225"/>
      <c r="Q198" s="225"/>
      <c r="R198" s="153"/>
      <c r="T198" s="154"/>
      <c r="U198" s="151"/>
      <c r="V198" s="151"/>
      <c r="W198" s="155">
        <f>SUM(W199:W225)</f>
        <v>0</v>
      </c>
      <c r="X198" s="151"/>
      <c r="Y198" s="155">
        <f>SUM(Y199:Y225)</f>
        <v>1.1544440000000002</v>
      </c>
      <c r="Z198" s="151"/>
      <c r="AA198" s="156">
        <f>SUM(AA199:AA225)</f>
        <v>0</v>
      </c>
      <c r="AR198" s="157" t="s">
        <v>154</v>
      </c>
      <c r="AT198" s="158" t="s">
        <v>76</v>
      </c>
      <c r="AU198" s="158" t="s">
        <v>82</v>
      </c>
      <c r="AY198" s="157" t="s">
        <v>144</v>
      </c>
      <c r="BK198" s="159">
        <f>SUM(BK199:BK225)</f>
        <v>0</v>
      </c>
    </row>
    <row r="199" spans="2:65" s="1" customFormat="1" ht="25.5" customHeight="1">
      <c r="B199" s="34"/>
      <c r="C199" s="161" t="s">
        <v>397</v>
      </c>
      <c r="D199" s="161" t="s">
        <v>145</v>
      </c>
      <c r="E199" s="162" t="s">
        <v>398</v>
      </c>
      <c r="F199" s="226" t="s">
        <v>399</v>
      </c>
      <c r="G199" s="226"/>
      <c r="H199" s="226"/>
      <c r="I199" s="226"/>
      <c r="J199" s="163" t="s">
        <v>290</v>
      </c>
      <c r="K199" s="164">
        <v>3</v>
      </c>
      <c r="L199" s="227">
        <v>0</v>
      </c>
      <c r="M199" s="228"/>
      <c r="N199" s="229">
        <f aca="true" t="shared" si="35" ref="N199:N225">ROUND(L199*K199,2)</f>
        <v>0</v>
      </c>
      <c r="O199" s="229"/>
      <c r="P199" s="229"/>
      <c r="Q199" s="229"/>
      <c r="R199" s="36"/>
      <c r="T199" s="165" t="s">
        <v>22</v>
      </c>
      <c r="U199" s="43" t="s">
        <v>42</v>
      </c>
      <c r="V199" s="35"/>
      <c r="W199" s="166">
        <f aca="true" t="shared" si="36" ref="W199:W225">V199*K199</f>
        <v>0</v>
      </c>
      <c r="X199" s="166">
        <v>0</v>
      </c>
      <c r="Y199" s="166">
        <f aca="true" t="shared" si="37" ref="Y199:Y225">X199*K199</f>
        <v>0</v>
      </c>
      <c r="Z199" s="166">
        <v>0</v>
      </c>
      <c r="AA199" s="167">
        <f aca="true" t="shared" si="38" ref="AA199:AA225">Z199*K199</f>
        <v>0</v>
      </c>
      <c r="AR199" s="18" t="s">
        <v>400</v>
      </c>
      <c r="AT199" s="18" t="s">
        <v>145</v>
      </c>
      <c r="AU199" s="18" t="s">
        <v>98</v>
      </c>
      <c r="AY199" s="18" t="s">
        <v>144</v>
      </c>
      <c r="BE199" s="104">
        <f aca="true" t="shared" si="39" ref="BE199:BE225">IF(U199="základní",N199,0)</f>
        <v>0</v>
      </c>
      <c r="BF199" s="104">
        <f aca="true" t="shared" si="40" ref="BF199:BF225">IF(U199="snížená",N199,0)</f>
        <v>0</v>
      </c>
      <c r="BG199" s="104">
        <f aca="true" t="shared" si="41" ref="BG199:BG225">IF(U199="zákl. přenesená",N199,0)</f>
        <v>0</v>
      </c>
      <c r="BH199" s="104">
        <f aca="true" t="shared" si="42" ref="BH199:BH225">IF(U199="sníž. přenesená",N199,0)</f>
        <v>0</v>
      </c>
      <c r="BI199" s="104">
        <f aca="true" t="shared" si="43" ref="BI199:BI225">IF(U199="nulová",N199,0)</f>
        <v>0</v>
      </c>
      <c r="BJ199" s="18" t="s">
        <v>82</v>
      </c>
      <c r="BK199" s="104">
        <f aca="true" t="shared" si="44" ref="BK199:BK225">ROUND(L199*K199,2)</f>
        <v>0</v>
      </c>
      <c r="BL199" s="18" t="s">
        <v>400</v>
      </c>
      <c r="BM199" s="18" t="s">
        <v>401</v>
      </c>
    </row>
    <row r="200" spans="2:65" s="1" customFormat="1" ht="25.5" customHeight="1">
      <c r="B200" s="34"/>
      <c r="C200" s="168" t="s">
        <v>402</v>
      </c>
      <c r="D200" s="168" t="s">
        <v>192</v>
      </c>
      <c r="E200" s="169" t="s">
        <v>403</v>
      </c>
      <c r="F200" s="230" t="s">
        <v>404</v>
      </c>
      <c r="G200" s="230"/>
      <c r="H200" s="230"/>
      <c r="I200" s="230"/>
      <c r="J200" s="170" t="s">
        <v>290</v>
      </c>
      <c r="K200" s="171">
        <v>3</v>
      </c>
      <c r="L200" s="231">
        <v>0</v>
      </c>
      <c r="M200" s="232"/>
      <c r="N200" s="233">
        <f t="shared" si="35"/>
        <v>0</v>
      </c>
      <c r="O200" s="229"/>
      <c r="P200" s="229"/>
      <c r="Q200" s="229"/>
      <c r="R200" s="36"/>
      <c r="T200" s="165" t="s">
        <v>22</v>
      </c>
      <c r="U200" s="43" t="s">
        <v>42</v>
      </c>
      <c r="V200" s="35"/>
      <c r="W200" s="166">
        <f t="shared" si="36"/>
        <v>0</v>
      </c>
      <c r="X200" s="166">
        <v>0.00069</v>
      </c>
      <c r="Y200" s="166">
        <f t="shared" si="37"/>
        <v>0.00207</v>
      </c>
      <c r="Z200" s="166">
        <v>0</v>
      </c>
      <c r="AA200" s="167">
        <f t="shared" si="38"/>
        <v>0</v>
      </c>
      <c r="AR200" s="18" t="s">
        <v>405</v>
      </c>
      <c r="AT200" s="18" t="s">
        <v>192</v>
      </c>
      <c r="AU200" s="18" t="s">
        <v>98</v>
      </c>
      <c r="AY200" s="18" t="s">
        <v>144</v>
      </c>
      <c r="BE200" s="104">
        <f t="shared" si="39"/>
        <v>0</v>
      </c>
      <c r="BF200" s="104">
        <f t="shared" si="40"/>
        <v>0</v>
      </c>
      <c r="BG200" s="104">
        <f t="shared" si="41"/>
        <v>0</v>
      </c>
      <c r="BH200" s="104">
        <f t="shared" si="42"/>
        <v>0</v>
      </c>
      <c r="BI200" s="104">
        <f t="shared" si="43"/>
        <v>0</v>
      </c>
      <c r="BJ200" s="18" t="s">
        <v>82</v>
      </c>
      <c r="BK200" s="104">
        <f t="shared" si="44"/>
        <v>0</v>
      </c>
      <c r="BL200" s="18" t="s">
        <v>405</v>
      </c>
      <c r="BM200" s="18" t="s">
        <v>406</v>
      </c>
    </row>
    <row r="201" spans="2:65" s="1" customFormat="1" ht="38.25" customHeight="1">
      <c r="B201" s="34"/>
      <c r="C201" s="161" t="s">
        <v>400</v>
      </c>
      <c r="D201" s="161" t="s">
        <v>145</v>
      </c>
      <c r="E201" s="162" t="s">
        <v>407</v>
      </c>
      <c r="F201" s="226" t="s">
        <v>408</v>
      </c>
      <c r="G201" s="226"/>
      <c r="H201" s="226"/>
      <c r="I201" s="226"/>
      <c r="J201" s="163" t="s">
        <v>295</v>
      </c>
      <c r="K201" s="164">
        <v>4</v>
      </c>
      <c r="L201" s="227">
        <v>0</v>
      </c>
      <c r="M201" s="228"/>
      <c r="N201" s="229">
        <f t="shared" si="35"/>
        <v>0</v>
      </c>
      <c r="O201" s="229"/>
      <c r="P201" s="229"/>
      <c r="Q201" s="229"/>
      <c r="R201" s="36"/>
      <c r="T201" s="165" t="s">
        <v>22</v>
      </c>
      <c r="U201" s="43" t="s">
        <v>42</v>
      </c>
      <c r="V201" s="35"/>
      <c r="W201" s="166">
        <f t="shared" si="36"/>
        <v>0</v>
      </c>
      <c r="X201" s="166">
        <v>0</v>
      </c>
      <c r="Y201" s="166">
        <f t="shared" si="37"/>
        <v>0</v>
      </c>
      <c r="Z201" s="166">
        <v>0</v>
      </c>
      <c r="AA201" s="167">
        <f t="shared" si="38"/>
        <v>0</v>
      </c>
      <c r="AR201" s="18" t="s">
        <v>400</v>
      </c>
      <c r="AT201" s="18" t="s">
        <v>145</v>
      </c>
      <c r="AU201" s="18" t="s">
        <v>98</v>
      </c>
      <c r="AY201" s="18" t="s">
        <v>144</v>
      </c>
      <c r="BE201" s="104">
        <f t="shared" si="39"/>
        <v>0</v>
      </c>
      <c r="BF201" s="104">
        <f t="shared" si="40"/>
        <v>0</v>
      </c>
      <c r="BG201" s="104">
        <f t="shared" si="41"/>
        <v>0</v>
      </c>
      <c r="BH201" s="104">
        <f t="shared" si="42"/>
        <v>0</v>
      </c>
      <c r="BI201" s="104">
        <f t="shared" si="43"/>
        <v>0</v>
      </c>
      <c r="BJ201" s="18" t="s">
        <v>82</v>
      </c>
      <c r="BK201" s="104">
        <f t="shared" si="44"/>
        <v>0</v>
      </c>
      <c r="BL201" s="18" t="s">
        <v>400</v>
      </c>
      <c r="BM201" s="18" t="s">
        <v>409</v>
      </c>
    </row>
    <row r="202" spans="2:65" s="1" customFormat="1" ht="25.5" customHeight="1">
      <c r="B202" s="34"/>
      <c r="C202" s="168" t="s">
        <v>410</v>
      </c>
      <c r="D202" s="168" t="s">
        <v>192</v>
      </c>
      <c r="E202" s="169" t="s">
        <v>411</v>
      </c>
      <c r="F202" s="230" t="s">
        <v>412</v>
      </c>
      <c r="G202" s="230"/>
      <c r="H202" s="230"/>
      <c r="I202" s="230"/>
      <c r="J202" s="170" t="s">
        <v>295</v>
      </c>
      <c r="K202" s="171">
        <v>4</v>
      </c>
      <c r="L202" s="231">
        <v>0</v>
      </c>
      <c r="M202" s="232"/>
      <c r="N202" s="233">
        <f t="shared" si="35"/>
        <v>0</v>
      </c>
      <c r="O202" s="229"/>
      <c r="P202" s="229"/>
      <c r="Q202" s="229"/>
      <c r="R202" s="36"/>
      <c r="T202" s="165" t="s">
        <v>22</v>
      </c>
      <c r="U202" s="43" t="s">
        <v>42</v>
      </c>
      <c r="V202" s="35"/>
      <c r="W202" s="166">
        <f t="shared" si="36"/>
        <v>0</v>
      </c>
      <c r="X202" s="166">
        <v>0.00013</v>
      </c>
      <c r="Y202" s="166">
        <f t="shared" si="37"/>
        <v>0.00052</v>
      </c>
      <c r="Z202" s="166">
        <v>0</v>
      </c>
      <c r="AA202" s="167">
        <f t="shared" si="38"/>
        <v>0</v>
      </c>
      <c r="AR202" s="18" t="s">
        <v>405</v>
      </c>
      <c r="AT202" s="18" t="s">
        <v>192</v>
      </c>
      <c r="AU202" s="18" t="s">
        <v>98</v>
      </c>
      <c r="AY202" s="18" t="s">
        <v>144</v>
      </c>
      <c r="BE202" s="104">
        <f t="shared" si="39"/>
        <v>0</v>
      </c>
      <c r="BF202" s="104">
        <f t="shared" si="40"/>
        <v>0</v>
      </c>
      <c r="BG202" s="104">
        <f t="shared" si="41"/>
        <v>0</v>
      </c>
      <c r="BH202" s="104">
        <f t="shared" si="42"/>
        <v>0</v>
      </c>
      <c r="BI202" s="104">
        <f t="shared" si="43"/>
        <v>0</v>
      </c>
      <c r="BJ202" s="18" t="s">
        <v>82</v>
      </c>
      <c r="BK202" s="104">
        <f t="shared" si="44"/>
        <v>0</v>
      </c>
      <c r="BL202" s="18" t="s">
        <v>405</v>
      </c>
      <c r="BM202" s="18" t="s">
        <v>413</v>
      </c>
    </row>
    <row r="203" spans="2:65" s="1" customFormat="1" ht="38.25" customHeight="1">
      <c r="B203" s="34"/>
      <c r="C203" s="161" t="s">
        <v>414</v>
      </c>
      <c r="D203" s="161" t="s">
        <v>145</v>
      </c>
      <c r="E203" s="162" t="s">
        <v>415</v>
      </c>
      <c r="F203" s="226" t="s">
        <v>416</v>
      </c>
      <c r="G203" s="226"/>
      <c r="H203" s="226"/>
      <c r="I203" s="226"/>
      <c r="J203" s="163" t="s">
        <v>295</v>
      </c>
      <c r="K203" s="164">
        <v>4</v>
      </c>
      <c r="L203" s="227">
        <v>0</v>
      </c>
      <c r="M203" s="228"/>
      <c r="N203" s="229">
        <f t="shared" si="35"/>
        <v>0</v>
      </c>
      <c r="O203" s="229"/>
      <c r="P203" s="229"/>
      <c r="Q203" s="229"/>
      <c r="R203" s="36"/>
      <c r="T203" s="165" t="s">
        <v>22</v>
      </c>
      <c r="U203" s="43" t="s">
        <v>42</v>
      </c>
      <c r="V203" s="35"/>
      <c r="W203" s="166">
        <f t="shared" si="36"/>
        <v>0</v>
      </c>
      <c r="X203" s="166">
        <v>0</v>
      </c>
      <c r="Y203" s="166">
        <f t="shared" si="37"/>
        <v>0</v>
      </c>
      <c r="Z203" s="166">
        <v>0</v>
      </c>
      <c r="AA203" s="167">
        <f t="shared" si="38"/>
        <v>0</v>
      </c>
      <c r="AR203" s="18" t="s">
        <v>400</v>
      </c>
      <c r="AT203" s="18" t="s">
        <v>145</v>
      </c>
      <c r="AU203" s="18" t="s">
        <v>98</v>
      </c>
      <c r="AY203" s="18" t="s">
        <v>144</v>
      </c>
      <c r="BE203" s="104">
        <f t="shared" si="39"/>
        <v>0</v>
      </c>
      <c r="BF203" s="104">
        <f t="shared" si="40"/>
        <v>0</v>
      </c>
      <c r="BG203" s="104">
        <f t="shared" si="41"/>
        <v>0</v>
      </c>
      <c r="BH203" s="104">
        <f t="shared" si="42"/>
        <v>0</v>
      </c>
      <c r="BI203" s="104">
        <f t="shared" si="43"/>
        <v>0</v>
      </c>
      <c r="BJ203" s="18" t="s">
        <v>82</v>
      </c>
      <c r="BK203" s="104">
        <f t="shared" si="44"/>
        <v>0</v>
      </c>
      <c r="BL203" s="18" t="s">
        <v>400</v>
      </c>
      <c r="BM203" s="18" t="s">
        <v>417</v>
      </c>
    </row>
    <row r="204" spans="2:65" s="1" customFormat="1" ht="16.5" customHeight="1">
      <c r="B204" s="34"/>
      <c r="C204" s="168" t="s">
        <v>418</v>
      </c>
      <c r="D204" s="168" t="s">
        <v>192</v>
      </c>
      <c r="E204" s="169" t="s">
        <v>419</v>
      </c>
      <c r="F204" s="230" t="s">
        <v>420</v>
      </c>
      <c r="G204" s="230"/>
      <c r="H204" s="230"/>
      <c r="I204" s="230"/>
      <c r="J204" s="170" t="s">
        <v>295</v>
      </c>
      <c r="K204" s="171">
        <v>4</v>
      </c>
      <c r="L204" s="231">
        <v>0</v>
      </c>
      <c r="M204" s="232"/>
      <c r="N204" s="233">
        <f t="shared" si="35"/>
        <v>0</v>
      </c>
      <c r="O204" s="229"/>
      <c r="P204" s="229"/>
      <c r="Q204" s="229"/>
      <c r="R204" s="36"/>
      <c r="T204" s="165" t="s">
        <v>22</v>
      </c>
      <c r="U204" s="43" t="s">
        <v>42</v>
      </c>
      <c r="V204" s="35"/>
      <c r="W204" s="166">
        <f t="shared" si="36"/>
        <v>0</v>
      </c>
      <c r="X204" s="166">
        <v>0.0021</v>
      </c>
      <c r="Y204" s="166">
        <f t="shared" si="37"/>
        <v>0.0084</v>
      </c>
      <c r="Z204" s="166">
        <v>0</v>
      </c>
      <c r="AA204" s="167">
        <f t="shared" si="38"/>
        <v>0</v>
      </c>
      <c r="AR204" s="18" t="s">
        <v>405</v>
      </c>
      <c r="AT204" s="18" t="s">
        <v>192</v>
      </c>
      <c r="AU204" s="18" t="s">
        <v>98</v>
      </c>
      <c r="AY204" s="18" t="s">
        <v>144</v>
      </c>
      <c r="BE204" s="104">
        <f t="shared" si="39"/>
        <v>0</v>
      </c>
      <c r="BF204" s="104">
        <f t="shared" si="40"/>
        <v>0</v>
      </c>
      <c r="BG204" s="104">
        <f t="shared" si="41"/>
        <v>0</v>
      </c>
      <c r="BH204" s="104">
        <f t="shared" si="42"/>
        <v>0</v>
      </c>
      <c r="BI204" s="104">
        <f t="shared" si="43"/>
        <v>0</v>
      </c>
      <c r="BJ204" s="18" t="s">
        <v>82</v>
      </c>
      <c r="BK204" s="104">
        <f t="shared" si="44"/>
        <v>0</v>
      </c>
      <c r="BL204" s="18" t="s">
        <v>405</v>
      </c>
      <c r="BM204" s="18" t="s">
        <v>421</v>
      </c>
    </row>
    <row r="205" spans="2:65" s="1" customFormat="1" ht="25.5" customHeight="1">
      <c r="B205" s="34"/>
      <c r="C205" s="161" t="s">
        <v>422</v>
      </c>
      <c r="D205" s="161" t="s">
        <v>145</v>
      </c>
      <c r="E205" s="162" t="s">
        <v>423</v>
      </c>
      <c r="F205" s="226" t="s">
        <v>424</v>
      </c>
      <c r="G205" s="226"/>
      <c r="H205" s="226"/>
      <c r="I205" s="226"/>
      <c r="J205" s="163" t="s">
        <v>295</v>
      </c>
      <c r="K205" s="164">
        <v>2</v>
      </c>
      <c r="L205" s="227">
        <v>0</v>
      </c>
      <c r="M205" s="228"/>
      <c r="N205" s="229">
        <f t="shared" si="35"/>
        <v>0</v>
      </c>
      <c r="O205" s="229"/>
      <c r="P205" s="229"/>
      <c r="Q205" s="229"/>
      <c r="R205" s="36"/>
      <c r="T205" s="165" t="s">
        <v>22</v>
      </c>
      <c r="U205" s="43" t="s">
        <v>42</v>
      </c>
      <c r="V205" s="35"/>
      <c r="W205" s="166">
        <f t="shared" si="36"/>
        <v>0</v>
      </c>
      <c r="X205" s="166">
        <v>0</v>
      </c>
      <c r="Y205" s="166">
        <f t="shared" si="37"/>
        <v>0</v>
      </c>
      <c r="Z205" s="166">
        <v>0</v>
      </c>
      <c r="AA205" s="167">
        <f t="shared" si="38"/>
        <v>0</v>
      </c>
      <c r="AR205" s="18" t="s">
        <v>400</v>
      </c>
      <c r="AT205" s="18" t="s">
        <v>145</v>
      </c>
      <c r="AU205" s="18" t="s">
        <v>98</v>
      </c>
      <c r="AY205" s="18" t="s">
        <v>144</v>
      </c>
      <c r="BE205" s="104">
        <f t="shared" si="39"/>
        <v>0</v>
      </c>
      <c r="BF205" s="104">
        <f t="shared" si="40"/>
        <v>0</v>
      </c>
      <c r="BG205" s="104">
        <f t="shared" si="41"/>
        <v>0</v>
      </c>
      <c r="BH205" s="104">
        <f t="shared" si="42"/>
        <v>0</v>
      </c>
      <c r="BI205" s="104">
        <f t="shared" si="43"/>
        <v>0</v>
      </c>
      <c r="BJ205" s="18" t="s">
        <v>82</v>
      </c>
      <c r="BK205" s="104">
        <f t="shared" si="44"/>
        <v>0</v>
      </c>
      <c r="BL205" s="18" t="s">
        <v>400</v>
      </c>
      <c r="BM205" s="18" t="s">
        <v>425</v>
      </c>
    </row>
    <row r="206" spans="2:65" s="1" customFormat="1" ht="16.5" customHeight="1">
      <c r="B206" s="34"/>
      <c r="C206" s="168" t="s">
        <v>426</v>
      </c>
      <c r="D206" s="168" t="s">
        <v>192</v>
      </c>
      <c r="E206" s="169" t="s">
        <v>427</v>
      </c>
      <c r="F206" s="230" t="s">
        <v>428</v>
      </c>
      <c r="G206" s="230"/>
      <c r="H206" s="230"/>
      <c r="I206" s="230"/>
      <c r="J206" s="170" t="s">
        <v>295</v>
      </c>
      <c r="K206" s="171">
        <v>2</v>
      </c>
      <c r="L206" s="231">
        <v>0</v>
      </c>
      <c r="M206" s="232"/>
      <c r="N206" s="233">
        <f t="shared" si="35"/>
        <v>0</v>
      </c>
      <c r="O206" s="229"/>
      <c r="P206" s="229"/>
      <c r="Q206" s="229"/>
      <c r="R206" s="36"/>
      <c r="T206" s="165" t="s">
        <v>22</v>
      </c>
      <c r="U206" s="43" t="s">
        <v>42</v>
      </c>
      <c r="V206" s="35"/>
      <c r="W206" s="166">
        <f t="shared" si="36"/>
        <v>0</v>
      </c>
      <c r="X206" s="166">
        <v>0.000144</v>
      </c>
      <c r="Y206" s="166">
        <f t="shared" si="37"/>
        <v>0.000288</v>
      </c>
      <c r="Z206" s="166">
        <v>0</v>
      </c>
      <c r="AA206" s="167">
        <f t="shared" si="38"/>
        <v>0</v>
      </c>
      <c r="AR206" s="18" t="s">
        <v>405</v>
      </c>
      <c r="AT206" s="18" t="s">
        <v>192</v>
      </c>
      <c r="AU206" s="18" t="s">
        <v>98</v>
      </c>
      <c r="AY206" s="18" t="s">
        <v>144</v>
      </c>
      <c r="BE206" s="104">
        <f t="shared" si="39"/>
        <v>0</v>
      </c>
      <c r="BF206" s="104">
        <f t="shared" si="40"/>
        <v>0</v>
      </c>
      <c r="BG206" s="104">
        <f t="shared" si="41"/>
        <v>0</v>
      </c>
      <c r="BH206" s="104">
        <f t="shared" si="42"/>
        <v>0</v>
      </c>
      <c r="BI206" s="104">
        <f t="shared" si="43"/>
        <v>0</v>
      </c>
      <c r="BJ206" s="18" t="s">
        <v>82</v>
      </c>
      <c r="BK206" s="104">
        <f t="shared" si="44"/>
        <v>0</v>
      </c>
      <c r="BL206" s="18" t="s">
        <v>405</v>
      </c>
      <c r="BM206" s="18" t="s">
        <v>429</v>
      </c>
    </row>
    <row r="207" spans="2:65" s="1" customFormat="1" ht="16.5" customHeight="1">
      <c r="B207" s="34"/>
      <c r="C207" s="161" t="s">
        <v>430</v>
      </c>
      <c r="D207" s="161" t="s">
        <v>145</v>
      </c>
      <c r="E207" s="162" t="s">
        <v>431</v>
      </c>
      <c r="F207" s="226" t="s">
        <v>432</v>
      </c>
      <c r="G207" s="226"/>
      <c r="H207" s="226"/>
      <c r="I207" s="226"/>
      <c r="J207" s="163" t="s">
        <v>295</v>
      </c>
      <c r="K207" s="164">
        <v>2</v>
      </c>
      <c r="L207" s="227">
        <v>0</v>
      </c>
      <c r="M207" s="228"/>
      <c r="N207" s="229">
        <f t="shared" si="35"/>
        <v>0</v>
      </c>
      <c r="O207" s="229"/>
      <c r="P207" s="229"/>
      <c r="Q207" s="229"/>
      <c r="R207" s="36"/>
      <c r="T207" s="165" t="s">
        <v>22</v>
      </c>
      <c r="U207" s="43" t="s">
        <v>42</v>
      </c>
      <c r="V207" s="35"/>
      <c r="W207" s="166">
        <f t="shared" si="36"/>
        <v>0</v>
      </c>
      <c r="X207" s="166">
        <v>0</v>
      </c>
      <c r="Y207" s="166">
        <f t="shared" si="37"/>
        <v>0</v>
      </c>
      <c r="Z207" s="166">
        <v>0</v>
      </c>
      <c r="AA207" s="167">
        <f t="shared" si="38"/>
        <v>0</v>
      </c>
      <c r="AR207" s="18" t="s">
        <v>400</v>
      </c>
      <c r="AT207" s="18" t="s">
        <v>145</v>
      </c>
      <c r="AU207" s="18" t="s">
        <v>98</v>
      </c>
      <c r="AY207" s="18" t="s">
        <v>144</v>
      </c>
      <c r="BE207" s="104">
        <f t="shared" si="39"/>
        <v>0</v>
      </c>
      <c r="BF207" s="104">
        <f t="shared" si="40"/>
        <v>0</v>
      </c>
      <c r="BG207" s="104">
        <f t="shared" si="41"/>
        <v>0</v>
      </c>
      <c r="BH207" s="104">
        <f t="shared" si="42"/>
        <v>0</v>
      </c>
      <c r="BI207" s="104">
        <f t="shared" si="43"/>
        <v>0</v>
      </c>
      <c r="BJ207" s="18" t="s">
        <v>82</v>
      </c>
      <c r="BK207" s="104">
        <f t="shared" si="44"/>
        <v>0</v>
      </c>
      <c r="BL207" s="18" t="s">
        <v>400</v>
      </c>
      <c r="BM207" s="18" t="s">
        <v>433</v>
      </c>
    </row>
    <row r="208" spans="2:65" s="1" customFormat="1" ht="25.5" customHeight="1">
      <c r="B208" s="34"/>
      <c r="C208" s="168" t="s">
        <v>434</v>
      </c>
      <c r="D208" s="168" t="s">
        <v>192</v>
      </c>
      <c r="E208" s="169" t="s">
        <v>435</v>
      </c>
      <c r="F208" s="230" t="s">
        <v>436</v>
      </c>
      <c r="G208" s="230"/>
      <c r="H208" s="230"/>
      <c r="I208" s="230"/>
      <c r="J208" s="170" t="s">
        <v>295</v>
      </c>
      <c r="K208" s="171">
        <v>2</v>
      </c>
      <c r="L208" s="231">
        <v>0</v>
      </c>
      <c r="M208" s="232"/>
      <c r="N208" s="233">
        <f t="shared" si="35"/>
        <v>0</v>
      </c>
      <c r="O208" s="229"/>
      <c r="P208" s="229"/>
      <c r="Q208" s="229"/>
      <c r="R208" s="36"/>
      <c r="T208" s="165" t="s">
        <v>22</v>
      </c>
      <c r="U208" s="43" t="s">
        <v>42</v>
      </c>
      <c r="V208" s="35"/>
      <c r="W208" s="166">
        <f t="shared" si="36"/>
        <v>0</v>
      </c>
      <c r="X208" s="166">
        <v>0.0075</v>
      </c>
      <c r="Y208" s="166">
        <f t="shared" si="37"/>
        <v>0.015</v>
      </c>
      <c r="Z208" s="166">
        <v>0</v>
      </c>
      <c r="AA208" s="167">
        <f t="shared" si="38"/>
        <v>0</v>
      </c>
      <c r="AR208" s="18" t="s">
        <v>437</v>
      </c>
      <c r="AT208" s="18" t="s">
        <v>192</v>
      </c>
      <c r="AU208" s="18" t="s">
        <v>98</v>
      </c>
      <c r="AY208" s="18" t="s">
        <v>144</v>
      </c>
      <c r="BE208" s="104">
        <f t="shared" si="39"/>
        <v>0</v>
      </c>
      <c r="BF208" s="104">
        <f t="shared" si="40"/>
        <v>0</v>
      </c>
      <c r="BG208" s="104">
        <f t="shared" si="41"/>
        <v>0</v>
      </c>
      <c r="BH208" s="104">
        <f t="shared" si="42"/>
        <v>0</v>
      </c>
      <c r="BI208" s="104">
        <f t="shared" si="43"/>
        <v>0</v>
      </c>
      <c r="BJ208" s="18" t="s">
        <v>82</v>
      </c>
      <c r="BK208" s="104">
        <f t="shared" si="44"/>
        <v>0</v>
      </c>
      <c r="BL208" s="18" t="s">
        <v>400</v>
      </c>
      <c r="BM208" s="18" t="s">
        <v>438</v>
      </c>
    </row>
    <row r="209" spans="2:65" s="1" customFormat="1" ht="16.5" customHeight="1">
      <c r="B209" s="34"/>
      <c r="C209" s="168" t="s">
        <v>439</v>
      </c>
      <c r="D209" s="168" t="s">
        <v>192</v>
      </c>
      <c r="E209" s="169" t="s">
        <v>440</v>
      </c>
      <c r="F209" s="230" t="s">
        <v>441</v>
      </c>
      <c r="G209" s="230"/>
      <c r="H209" s="230"/>
      <c r="I209" s="230"/>
      <c r="J209" s="170" t="s">
        <v>295</v>
      </c>
      <c r="K209" s="171">
        <v>2</v>
      </c>
      <c r="L209" s="231">
        <v>0</v>
      </c>
      <c r="M209" s="232"/>
      <c r="N209" s="233">
        <f t="shared" si="35"/>
        <v>0</v>
      </c>
      <c r="O209" s="229"/>
      <c r="P209" s="229"/>
      <c r="Q209" s="229"/>
      <c r="R209" s="36"/>
      <c r="T209" s="165" t="s">
        <v>22</v>
      </c>
      <c r="U209" s="43" t="s">
        <v>42</v>
      </c>
      <c r="V209" s="35"/>
      <c r="W209" s="166">
        <f t="shared" si="36"/>
        <v>0</v>
      </c>
      <c r="X209" s="166">
        <v>0.00025</v>
      </c>
      <c r="Y209" s="166">
        <f t="shared" si="37"/>
        <v>0.0005</v>
      </c>
      <c r="Z209" s="166">
        <v>0</v>
      </c>
      <c r="AA209" s="167">
        <f t="shared" si="38"/>
        <v>0</v>
      </c>
      <c r="AR209" s="18" t="s">
        <v>405</v>
      </c>
      <c r="AT209" s="18" t="s">
        <v>192</v>
      </c>
      <c r="AU209" s="18" t="s">
        <v>98</v>
      </c>
      <c r="AY209" s="18" t="s">
        <v>144</v>
      </c>
      <c r="BE209" s="104">
        <f t="shared" si="39"/>
        <v>0</v>
      </c>
      <c r="BF209" s="104">
        <f t="shared" si="40"/>
        <v>0</v>
      </c>
      <c r="BG209" s="104">
        <f t="shared" si="41"/>
        <v>0</v>
      </c>
      <c r="BH209" s="104">
        <f t="shared" si="42"/>
        <v>0</v>
      </c>
      <c r="BI209" s="104">
        <f t="shared" si="43"/>
        <v>0</v>
      </c>
      <c r="BJ209" s="18" t="s">
        <v>82</v>
      </c>
      <c r="BK209" s="104">
        <f t="shared" si="44"/>
        <v>0</v>
      </c>
      <c r="BL209" s="18" t="s">
        <v>405</v>
      </c>
      <c r="BM209" s="18" t="s">
        <v>442</v>
      </c>
    </row>
    <row r="210" spans="2:65" s="1" customFormat="1" ht="25.5" customHeight="1">
      <c r="B210" s="34"/>
      <c r="C210" s="161" t="s">
        <v>443</v>
      </c>
      <c r="D210" s="161" t="s">
        <v>145</v>
      </c>
      <c r="E210" s="162" t="s">
        <v>444</v>
      </c>
      <c r="F210" s="226" t="s">
        <v>445</v>
      </c>
      <c r="G210" s="226"/>
      <c r="H210" s="226"/>
      <c r="I210" s="226"/>
      <c r="J210" s="163" t="s">
        <v>295</v>
      </c>
      <c r="K210" s="164">
        <v>2</v>
      </c>
      <c r="L210" s="227">
        <v>0</v>
      </c>
      <c r="M210" s="228"/>
      <c r="N210" s="229">
        <f t="shared" si="35"/>
        <v>0</v>
      </c>
      <c r="O210" s="229"/>
      <c r="P210" s="229"/>
      <c r="Q210" s="229"/>
      <c r="R210" s="36"/>
      <c r="T210" s="165" t="s">
        <v>22</v>
      </c>
      <c r="U210" s="43" t="s">
        <v>42</v>
      </c>
      <c r="V210" s="35"/>
      <c r="W210" s="166">
        <f t="shared" si="36"/>
        <v>0</v>
      </c>
      <c r="X210" s="166">
        <v>0</v>
      </c>
      <c r="Y210" s="166">
        <f t="shared" si="37"/>
        <v>0</v>
      </c>
      <c r="Z210" s="166">
        <v>0</v>
      </c>
      <c r="AA210" s="167">
        <f t="shared" si="38"/>
        <v>0</v>
      </c>
      <c r="AR210" s="18" t="s">
        <v>400</v>
      </c>
      <c r="AT210" s="18" t="s">
        <v>145</v>
      </c>
      <c r="AU210" s="18" t="s">
        <v>98</v>
      </c>
      <c r="AY210" s="18" t="s">
        <v>144</v>
      </c>
      <c r="BE210" s="104">
        <f t="shared" si="39"/>
        <v>0</v>
      </c>
      <c r="BF210" s="104">
        <f t="shared" si="40"/>
        <v>0</v>
      </c>
      <c r="BG210" s="104">
        <f t="shared" si="41"/>
        <v>0</v>
      </c>
      <c r="BH210" s="104">
        <f t="shared" si="42"/>
        <v>0</v>
      </c>
      <c r="BI210" s="104">
        <f t="shared" si="43"/>
        <v>0</v>
      </c>
      <c r="BJ210" s="18" t="s">
        <v>82</v>
      </c>
      <c r="BK210" s="104">
        <f t="shared" si="44"/>
        <v>0</v>
      </c>
      <c r="BL210" s="18" t="s">
        <v>400</v>
      </c>
      <c r="BM210" s="18" t="s">
        <v>446</v>
      </c>
    </row>
    <row r="211" spans="2:65" s="1" customFormat="1" ht="38.25" customHeight="1">
      <c r="B211" s="34"/>
      <c r="C211" s="168" t="s">
        <v>447</v>
      </c>
      <c r="D211" s="168" t="s">
        <v>192</v>
      </c>
      <c r="E211" s="169" t="s">
        <v>448</v>
      </c>
      <c r="F211" s="230" t="s">
        <v>449</v>
      </c>
      <c r="G211" s="230"/>
      <c r="H211" s="230"/>
      <c r="I211" s="230"/>
      <c r="J211" s="170" t="s">
        <v>295</v>
      </c>
      <c r="K211" s="171">
        <v>2</v>
      </c>
      <c r="L211" s="231">
        <v>0</v>
      </c>
      <c r="M211" s="232"/>
      <c r="N211" s="233">
        <f t="shared" si="35"/>
        <v>0</v>
      </c>
      <c r="O211" s="229"/>
      <c r="P211" s="229"/>
      <c r="Q211" s="229"/>
      <c r="R211" s="36"/>
      <c r="T211" s="165" t="s">
        <v>22</v>
      </c>
      <c r="U211" s="43" t="s">
        <v>42</v>
      </c>
      <c r="V211" s="35"/>
      <c r="W211" s="166">
        <f t="shared" si="36"/>
        <v>0</v>
      </c>
      <c r="X211" s="166">
        <v>0.127</v>
      </c>
      <c r="Y211" s="166">
        <f t="shared" si="37"/>
        <v>0.254</v>
      </c>
      <c r="Z211" s="166">
        <v>0</v>
      </c>
      <c r="AA211" s="167">
        <f t="shared" si="38"/>
        <v>0</v>
      </c>
      <c r="AR211" s="18" t="s">
        <v>405</v>
      </c>
      <c r="AT211" s="18" t="s">
        <v>192</v>
      </c>
      <c r="AU211" s="18" t="s">
        <v>98</v>
      </c>
      <c r="AY211" s="18" t="s">
        <v>144</v>
      </c>
      <c r="BE211" s="104">
        <f t="shared" si="39"/>
        <v>0</v>
      </c>
      <c r="BF211" s="104">
        <f t="shared" si="40"/>
        <v>0</v>
      </c>
      <c r="BG211" s="104">
        <f t="shared" si="41"/>
        <v>0</v>
      </c>
      <c r="BH211" s="104">
        <f t="shared" si="42"/>
        <v>0</v>
      </c>
      <c r="BI211" s="104">
        <f t="shared" si="43"/>
        <v>0</v>
      </c>
      <c r="BJ211" s="18" t="s">
        <v>82</v>
      </c>
      <c r="BK211" s="104">
        <f t="shared" si="44"/>
        <v>0</v>
      </c>
      <c r="BL211" s="18" t="s">
        <v>405</v>
      </c>
      <c r="BM211" s="18" t="s">
        <v>450</v>
      </c>
    </row>
    <row r="212" spans="2:65" s="1" customFormat="1" ht="38.25" customHeight="1">
      <c r="B212" s="34"/>
      <c r="C212" s="168" t="s">
        <v>451</v>
      </c>
      <c r="D212" s="168" t="s">
        <v>192</v>
      </c>
      <c r="E212" s="169" t="s">
        <v>452</v>
      </c>
      <c r="F212" s="230" t="s">
        <v>453</v>
      </c>
      <c r="G212" s="230"/>
      <c r="H212" s="230"/>
      <c r="I212" s="230"/>
      <c r="J212" s="170" t="s">
        <v>295</v>
      </c>
      <c r="K212" s="171">
        <v>2</v>
      </c>
      <c r="L212" s="231">
        <v>0</v>
      </c>
      <c r="M212" s="232"/>
      <c r="N212" s="233">
        <f t="shared" si="35"/>
        <v>0</v>
      </c>
      <c r="O212" s="229"/>
      <c r="P212" s="229"/>
      <c r="Q212" s="229"/>
      <c r="R212" s="36"/>
      <c r="T212" s="165" t="s">
        <v>22</v>
      </c>
      <c r="U212" s="43" t="s">
        <v>42</v>
      </c>
      <c r="V212" s="35"/>
      <c r="W212" s="166">
        <f t="shared" si="36"/>
        <v>0</v>
      </c>
      <c r="X212" s="166">
        <v>0.127</v>
      </c>
      <c r="Y212" s="166">
        <f t="shared" si="37"/>
        <v>0.254</v>
      </c>
      <c r="Z212" s="166">
        <v>0</v>
      </c>
      <c r="AA212" s="167">
        <f t="shared" si="38"/>
        <v>0</v>
      </c>
      <c r="AR212" s="18" t="s">
        <v>405</v>
      </c>
      <c r="AT212" s="18" t="s">
        <v>192</v>
      </c>
      <c r="AU212" s="18" t="s">
        <v>98</v>
      </c>
      <c r="AY212" s="18" t="s">
        <v>144</v>
      </c>
      <c r="BE212" s="104">
        <f t="shared" si="39"/>
        <v>0</v>
      </c>
      <c r="BF212" s="104">
        <f t="shared" si="40"/>
        <v>0</v>
      </c>
      <c r="BG212" s="104">
        <f t="shared" si="41"/>
        <v>0</v>
      </c>
      <c r="BH212" s="104">
        <f t="shared" si="42"/>
        <v>0</v>
      </c>
      <c r="BI212" s="104">
        <f t="shared" si="43"/>
        <v>0</v>
      </c>
      <c r="BJ212" s="18" t="s">
        <v>82</v>
      </c>
      <c r="BK212" s="104">
        <f t="shared" si="44"/>
        <v>0</v>
      </c>
      <c r="BL212" s="18" t="s">
        <v>405</v>
      </c>
      <c r="BM212" s="18" t="s">
        <v>454</v>
      </c>
    </row>
    <row r="213" spans="2:65" s="1" customFormat="1" ht="25.5" customHeight="1">
      <c r="B213" s="34"/>
      <c r="C213" s="161" t="s">
        <v>455</v>
      </c>
      <c r="D213" s="161" t="s">
        <v>145</v>
      </c>
      <c r="E213" s="162" t="s">
        <v>456</v>
      </c>
      <c r="F213" s="226" t="s">
        <v>457</v>
      </c>
      <c r="G213" s="226"/>
      <c r="H213" s="226"/>
      <c r="I213" s="226"/>
      <c r="J213" s="163" t="s">
        <v>295</v>
      </c>
      <c r="K213" s="164">
        <v>2</v>
      </c>
      <c r="L213" s="227">
        <v>0</v>
      </c>
      <c r="M213" s="228"/>
      <c r="N213" s="229">
        <f t="shared" si="35"/>
        <v>0</v>
      </c>
      <c r="O213" s="229"/>
      <c r="P213" s="229"/>
      <c r="Q213" s="229"/>
      <c r="R213" s="36"/>
      <c r="T213" s="165" t="s">
        <v>22</v>
      </c>
      <c r="U213" s="43" t="s">
        <v>42</v>
      </c>
      <c r="V213" s="35"/>
      <c r="W213" s="166">
        <f t="shared" si="36"/>
        <v>0</v>
      </c>
      <c r="X213" s="166">
        <v>0</v>
      </c>
      <c r="Y213" s="166">
        <f t="shared" si="37"/>
        <v>0</v>
      </c>
      <c r="Z213" s="166">
        <v>0</v>
      </c>
      <c r="AA213" s="167">
        <f t="shared" si="38"/>
        <v>0</v>
      </c>
      <c r="AR213" s="18" t="s">
        <v>400</v>
      </c>
      <c r="AT213" s="18" t="s">
        <v>145</v>
      </c>
      <c r="AU213" s="18" t="s">
        <v>98</v>
      </c>
      <c r="AY213" s="18" t="s">
        <v>144</v>
      </c>
      <c r="BE213" s="104">
        <f t="shared" si="39"/>
        <v>0</v>
      </c>
      <c r="BF213" s="104">
        <f t="shared" si="40"/>
        <v>0</v>
      </c>
      <c r="BG213" s="104">
        <f t="shared" si="41"/>
        <v>0</v>
      </c>
      <c r="BH213" s="104">
        <f t="shared" si="42"/>
        <v>0</v>
      </c>
      <c r="BI213" s="104">
        <f t="shared" si="43"/>
        <v>0</v>
      </c>
      <c r="BJ213" s="18" t="s">
        <v>82</v>
      </c>
      <c r="BK213" s="104">
        <f t="shared" si="44"/>
        <v>0</v>
      </c>
      <c r="BL213" s="18" t="s">
        <v>400</v>
      </c>
      <c r="BM213" s="18" t="s">
        <v>458</v>
      </c>
    </row>
    <row r="214" spans="2:65" s="1" customFormat="1" ht="25.5" customHeight="1">
      <c r="B214" s="34"/>
      <c r="C214" s="168" t="s">
        <v>459</v>
      </c>
      <c r="D214" s="168" t="s">
        <v>192</v>
      </c>
      <c r="E214" s="169" t="s">
        <v>460</v>
      </c>
      <c r="F214" s="230" t="s">
        <v>461</v>
      </c>
      <c r="G214" s="230"/>
      <c r="H214" s="230"/>
      <c r="I214" s="230"/>
      <c r="J214" s="170" t="s">
        <v>295</v>
      </c>
      <c r="K214" s="171">
        <v>2</v>
      </c>
      <c r="L214" s="231">
        <v>0</v>
      </c>
      <c r="M214" s="232"/>
      <c r="N214" s="233">
        <f t="shared" si="35"/>
        <v>0</v>
      </c>
      <c r="O214" s="229"/>
      <c r="P214" s="229"/>
      <c r="Q214" s="229"/>
      <c r="R214" s="36"/>
      <c r="T214" s="165" t="s">
        <v>22</v>
      </c>
      <c r="U214" s="43" t="s">
        <v>42</v>
      </c>
      <c r="V214" s="35"/>
      <c r="W214" s="166">
        <f t="shared" si="36"/>
        <v>0</v>
      </c>
      <c r="X214" s="166">
        <v>0.2</v>
      </c>
      <c r="Y214" s="166">
        <f t="shared" si="37"/>
        <v>0.4</v>
      </c>
      <c r="Z214" s="166">
        <v>0</v>
      </c>
      <c r="AA214" s="167">
        <f t="shared" si="38"/>
        <v>0</v>
      </c>
      <c r="AR214" s="18" t="s">
        <v>405</v>
      </c>
      <c r="AT214" s="18" t="s">
        <v>192</v>
      </c>
      <c r="AU214" s="18" t="s">
        <v>98</v>
      </c>
      <c r="AY214" s="18" t="s">
        <v>144</v>
      </c>
      <c r="BE214" s="104">
        <f t="shared" si="39"/>
        <v>0</v>
      </c>
      <c r="BF214" s="104">
        <f t="shared" si="40"/>
        <v>0</v>
      </c>
      <c r="BG214" s="104">
        <f t="shared" si="41"/>
        <v>0</v>
      </c>
      <c r="BH214" s="104">
        <f t="shared" si="42"/>
        <v>0</v>
      </c>
      <c r="BI214" s="104">
        <f t="shared" si="43"/>
        <v>0</v>
      </c>
      <c r="BJ214" s="18" t="s">
        <v>82</v>
      </c>
      <c r="BK214" s="104">
        <f t="shared" si="44"/>
        <v>0</v>
      </c>
      <c r="BL214" s="18" t="s">
        <v>405</v>
      </c>
      <c r="BM214" s="18" t="s">
        <v>462</v>
      </c>
    </row>
    <row r="215" spans="2:65" s="1" customFormat="1" ht="25.5" customHeight="1">
      <c r="B215" s="34"/>
      <c r="C215" s="161" t="s">
        <v>463</v>
      </c>
      <c r="D215" s="161" t="s">
        <v>145</v>
      </c>
      <c r="E215" s="162" t="s">
        <v>464</v>
      </c>
      <c r="F215" s="226" t="s">
        <v>465</v>
      </c>
      <c r="G215" s="226"/>
      <c r="H215" s="226"/>
      <c r="I215" s="226"/>
      <c r="J215" s="163" t="s">
        <v>295</v>
      </c>
      <c r="K215" s="164">
        <v>2</v>
      </c>
      <c r="L215" s="227">
        <v>0</v>
      </c>
      <c r="M215" s="228"/>
      <c r="N215" s="229">
        <f t="shared" si="35"/>
        <v>0</v>
      </c>
      <c r="O215" s="229"/>
      <c r="P215" s="229"/>
      <c r="Q215" s="229"/>
      <c r="R215" s="36"/>
      <c r="T215" s="165" t="s">
        <v>22</v>
      </c>
      <c r="U215" s="43" t="s">
        <v>42</v>
      </c>
      <c r="V215" s="35"/>
      <c r="W215" s="166">
        <f t="shared" si="36"/>
        <v>0</v>
      </c>
      <c r="X215" s="166">
        <v>0</v>
      </c>
      <c r="Y215" s="166">
        <f t="shared" si="37"/>
        <v>0</v>
      </c>
      <c r="Z215" s="166">
        <v>0</v>
      </c>
      <c r="AA215" s="167">
        <f t="shared" si="38"/>
        <v>0</v>
      </c>
      <c r="AR215" s="18" t="s">
        <v>400</v>
      </c>
      <c r="AT215" s="18" t="s">
        <v>145</v>
      </c>
      <c r="AU215" s="18" t="s">
        <v>98</v>
      </c>
      <c r="AY215" s="18" t="s">
        <v>144</v>
      </c>
      <c r="BE215" s="104">
        <f t="shared" si="39"/>
        <v>0</v>
      </c>
      <c r="BF215" s="104">
        <f t="shared" si="40"/>
        <v>0</v>
      </c>
      <c r="BG215" s="104">
        <f t="shared" si="41"/>
        <v>0</v>
      </c>
      <c r="BH215" s="104">
        <f t="shared" si="42"/>
        <v>0</v>
      </c>
      <c r="BI215" s="104">
        <f t="shared" si="43"/>
        <v>0</v>
      </c>
      <c r="BJ215" s="18" t="s">
        <v>82</v>
      </c>
      <c r="BK215" s="104">
        <f t="shared" si="44"/>
        <v>0</v>
      </c>
      <c r="BL215" s="18" t="s">
        <v>400</v>
      </c>
      <c r="BM215" s="18" t="s">
        <v>466</v>
      </c>
    </row>
    <row r="216" spans="2:65" s="1" customFormat="1" ht="16.5" customHeight="1">
      <c r="B216" s="34"/>
      <c r="C216" s="168" t="s">
        <v>467</v>
      </c>
      <c r="D216" s="168" t="s">
        <v>192</v>
      </c>
      <c r="E216" s="169" t="s">
        <v>468</v>
      </c>
      <c r="F216" s="230" t="s">
        <v>469</v>
      </c>
      <c r="G216" s="230"/>
      <c r="H216" s="230"/>
      <c r="I216" s="230"/>
      <c r="J216" s="170" t="s">
        <v>295</v>
      </c>
      <c r="K216" s="171">
        <v>2</v>
      </c>
      <c r="L216" s="231">
        <v>0</v>
      </c>
      <c r="M216" s="232"/>
      <c r="N216" s="233">
        <f t="shared" si="35"/>
        <v>0</v>
      </c>
      <c r="O216" s="229"/>
      <c r="P216" s="229"/>
      <c r="Q216" s="229"/>
      <c r="R216" s="36"/>
      <c r="T216" s="165" t="s">
        <v>22</v>
      </c>
      <c r="U216" s="43" t="s">
        <v>42</v>
      </c>
      <c r="V216" s="35"/>
      <c r="W216" s="166">
        <f t="shared" si="36"/>
        <v>0</v>
      </c>
      <c r="X216" s="166">
        <v>0.00094</v>
      </c>
      <c r="Y216" s="166">
        <f t="shared" si="37"/>
        <v>0.00188</v>
      </c>
      <c r="Z216" s="166">
        <v>0</v>
      </c>
      <c r="AA216" s="167">
        <f t="shared" si="38"/>
        <v>0</v>
      </c>
      <c r="AR216" s="18" t="s">
        <v>405</v>
      </c>
      <c r="AT216" s="18" t="s">
        <v>192</v>
      </c>
      <c r="AU216" s="18" t="s">
        <v>98</v>
      </c>
      <c r="AY216" s="18" t="s">
        <v>144</v>
      </c>
      <c r="BE216" s="104">
        <f t="shared" si="39"/>
        <v>0</v>
      </c>
      <c r="BF216" s="104">
        <f t="shared" si="40"/>
        <v>0</v>
      </c>
      <c r="BG216" s="104">
        <f t="shared" si="41"/>
        <v>0</v>
      </c>
      <c r="BH216" s="104">
        <f t="shared" si="42"/>
        <v>0</v>
      </c>
      <c r="BI216" s="104">
        <f t="shared" si="43"/>
        <v>0</v>
      </c>
      <c r="BJ216" s="18" t="s">
        <v>82</v>
      </c>
      <c r="BK216" s="104">
        <f t="shared" si="44"/>
        <v>0</v>
      </c>
      <c r="BL216" s="18" t="s">
        <v>405</v>
      </c>
      <c r="BM216" s="18" t="s">
        <v>470</v>
      </c>
    </row>
    <row r="217" spans="2:65" s="1" customFormat="1" ht="38.25" customHeight="1">
      <c r="B217" s="34"/>
      <c r="C217" s="161" t="s">
        <v>471</v>
      </c>
      <c r="D217" s="161" t="s">
        <v>145</v>
      </c>
      <c r="E217" s="162" t="s">
        <v>472</v>
      </c>
      <c r="F217" s="226" t="s">
        <v>473</v>
      </c>
      <c r="G217" s="226"/>
      <c r="H217" s="226"/>
      <c r="I217" s="226"/>
      <c r="J217" s="163" t="s">
        <v>290</v>
      </c>
      <c r="K217" s="164">
        <v>140</v>
      </c>
      <c r="L217" s="227">
        <v>0</v>
      </c>
      <c r="M217" s="228"/>
      <c r="N217" s="229">
        <f t="shared" si="35"/>
        <v>0</v>
      </c>
      <c r="O217" s="229"/>
      <c r="P217" s="229"/>
      <c r="Q217" s="229"/>
      <c r="R217" s="36"/>
      <c r="T217" s="165" t="s">
        <v>22</v>
      </c>
      <c r="U217" s="43" t="s">
        <v>42</v>
      </c>
      <c r="V217" s="35"/>
      <c r="W217" s="166">
        <f t="shared" si="36"/>
        <v>0</v>
      </c>
      <c r="X217" s="166">
        <v>0</v>
      </c>
      <c r="Y217" s="166">
        <f t="shared" si="37"/>
        <v>0</v>
      </c>
      <c r="Z217" s="166">
        <v>0</v>
      </c>
      <c r="AA217" s="167">
        <f t="shared" si="38"/>
        <v>0</v>
      </c>
      <c r="AR217" s="18" t="s">
        <v>400</v>
      </c>
      <c r="AT217" s="18" t="s">
        <v>145</v>
      </c>
      <c r="AU217" s="18" t="s">
        <v>98</v>
      </c>
      <c r="AY217" s="18" t="s">
        <v>144</v>
      </c>
      <c r="BE217" s="104">
        <f t="shared" si="39"/>
        <v>0</v>
      </c>
      <c r="BF217" s="104">
        <f t="shared" si="40"/>
        <v>0</v>
      </c>
      <c r="BG217" s="104">
        <f t="shared" si="41"/>
        <v>0</v>
      </c>
      <c r="BH217" s="104">
        <f t="shared" si="42"/>
        <v>0</v>
      </c>
      <c r="BI217" s="104">
        <f t="shared" si="43"/>
        <v>0</v>
      </c>
      <c r="BJ217" s="18" t="s">
        <v>82</v>
      </c>
      <c r="BK217" s="104">
        <f t="shared" si="44"/>
        <v>0</v>
      </c>
      <c r="BL217" s="18" t="s">
        <v>400</v>
      </c>
      <c r="BM217" s="18" t="s">
        <v>474</v>
      </c>
    </row>
    <row r="218" spans="2:65" s="1" customFormat="1" ht="16.5" customHeight="1">
      <c r="B218" s="34"/>
      <c r="C218" s="168" t="s">
        <v>475</v>
      </c>
      <c r="D218" s="168" t="s">
        <v>192</v>
      </c>
      <c r="E218" s="169" t="s">
        <v>476</v>
      </c>
      <c r="F218" s="230" t="s">
        <v>477</v>
      </c>
      <c r="G218" s="230"/>
      <c r="H218" s="230"/>
      <c r="I218" s="230"/>
      <c r="J218" s="170" t="s">
        <v>203</v>
      </c>
      <c r="K218" s="171">
        <v>98</v>
      </c>
      <c r="L218" s="231">
        <v>0</v>
      </c>
      <c r="M218" s="232"/>
      <c r="N218" s="233">
        <f t="shared" si="35"/>
        <v>0</v>
      </c>
      <c r="O218" s="229"/>
      <c r="P218" s="229"/>
      <c r="Q218" s="229"/>
      <c r="R218" s="36"/>
      <c r="T218" s="165" t="s">
        <v>22</v>
      </c>
      <c r="U218" s="43" t="s">
        <v>42</v>
      </c>
      <c r="V218" s="35"/>
      <c r="W218" s="166">
        <f t="shared" si="36"/>
        <v>0</v>
      </c>
      <c r="X218" s="166">
        <v>0.001</v>
      </c>
      <c r="Y218" s="166">
        <f t="shared" si="37"/>
        <v>0.098</v>
      </c>
      <c r="Z218" s="166">
        <v>0</v>
      </c>
      <c r="AA218" s="167">
        <f t="shared" si="38"/>
        <v>0</v>
      </c>
      <c r="AR218" s="18" t="s">
        <v>405</v>
      </c>
      <c r="AT218" s="18" t="s">
        <v>192</v>
      </c>
      <c r="AU218" s="18" t="s">
        <v>98</v>
      </c>
      <c r="AY218" s="18" t="s">
        <v>144</v>
      </c>
      <c r="BE218" s="104">
        <f t="shared" si="39"/>
        <v>0</v>
      </c>
      <c r="BF218" s="104">
        <f t="shared" si="40"/>
        <v>0</v>
      </c>
      <c r="BG218" s="104">
        <f t="shared" si="41"/>
        <v>0</v>
      </c>
      <c r="BH218" s="104">
        <f t="shared" si="42"/>
        <v>0</v>
      </c>
      <c r="BI218" s="104">
        <f t="shared" si="43"/>
        <v>0</v>
      </c>
      <c r="BJ218" s="18" t="s">
        <v>82</v>
      </c>
      <c r="BK218" s="104">
        <f t="shared" si="44"/>
        <v>0</v>
      </c>
      <c r="BL218" s="18" t="s">
        <v>405</v>
      </c>
      <c r="BM218" s="18" t="s">
        <v>478</v>
      </c>
    </row>
    <row r="219" spans="2:65" s="1" customFormat="1" ht="25.5" customHeight="1">
      <c r="B219" s="34"/>
      <c r="C219" s="161" t="s">
        <v>479</v>
      </c>
      <c r="D219" s="161" t="s">
        <v>145</v>
      </c>
      <c r="E219" s="162" t="s">
        <v>480</v>
      </c>
      <c r="F219" s="226" t="s">
        <v>481</v>
      </c>
      <c r="G219" s="226"/>
      <c r="H219" s="226"/>
      <c r="I219" s="226"/>
      <c r="J219" s="163" t="s">
        <v>295</v>
      </c>
      <c r="K219" s="164">
        <v>6</v>
      </c>
      <c r="L219" s="227">
        <v>0</v>
      </c>
      <c r="M219" s="228"/>
      <c r="N219" s="229">
        <f t="shared" si="35"/>
        <v>0</v>
      </c>
      <c r="O219" s="229"/>
      <c r="P219" s="229"/>
      <c r="Q219" s="229"/>
      <c r="R219" s="36"/>
      <c r="T219" s="165" t="s">
        <v>22</v>
      </c>
      <c r="U219" s="43" t="s">
        <v>42</v>
      </c>
      <c r="V219" s="35"/>
      <c r="W219" s="166">
        <f t="shared" si="36"/>
        <v>0</v>
      </c>
      <c r="X219" s="166">
        <v>0</v>
      </c>
      <c r="Y219" s="166">
        <f t="shared" si="37"/>
        <v>0</v>
      </c>
      <c r="Z219" s="166">
        <v>0</v>
      </c>
      <c r="AA219" s="167">
        <f t="shared" si="38"/>
        <v>0</v>
      </c>
      <c r="AR219" s="18" t="s">
        <v>400</v>
      </c>
      <c r="AT219" s="18" t="s">
        <v>145</v>
      </c>
      <c r="AU219" s="18" t="s">
        <v>98</v>
      </c>
      <c r="AY219" s="18" t="s">
        <v>144</v>
      </c>
      <c r="BE219" s="104">
        <f t="shared" si="39"/>
        <v>0</v>
      </c>
      <c r="BF219" s="104">
        <f t="shared" si="40"/>
        <v>0</v>
      </c>
      <c r="BG219" s="104">
        <f t="shared" si="41"/>
        <v>0</v>
      </c>
      <c r="BH219" s="104">
        <f t="shared" si="42"/>
        <v>0</v>
      </c>
      <c r="BI219" s="104">
        <f t="shared" si="43"/>
        <v>0</v>
      </c>
      <c r="BJ219" s="18" t="s">
        <v>82</v>
      </c>
      <c r="BK219" s="104">
        <f t="shared" si="44"/>
        <v>0</v>
      </c>
      <c r="BL219" s="18" t="s">
        <v>400</v>
      </c>
      <c r="BM219" s="18" t="s">
        <v>482</v>
      </c>
    </row>
    <row r="220" spans="2:65" s="1" customFormat="1" ht="16.5" customHeight="1">
      <c r="B220" s="34"/>
      <c r="C220" s="168" t="s">
        <v>483</v>
      </c>
      <c r="D220" s="168" t="s">
        <v>192</v>
      </c>
      <c r="E220" s="169" t="s">
        <v>484</v>
      </c>
      <c r="F220" s="230" t="s">
        <v>485</v>
      </c>
      <c r="G220" s="230"/>
      <c r="H220" s="230"/>
      <c r="I220" s="230"/>
      <c r="J220" s="170" t="s">
        <v>295</v>
      </c>
      <c r="K220" s="171">
        <v>4</v>
      </c>
      <c r="L220" s="231">
        <v>0</v>
      </c>
      <c r="M220" s="232"/>
      <c r="N220" s="233">
        <f t="shared" si="35"/>
        <v>0</v>
      </c>
      <c r="O220" s="229"/>
      <c r="P220" s="229"/>
      <c r="Q220" s="229"/>
      <c r="R220" s="36"/>
      <c r="T220" s="165" t="s">
        <v>22</v>
      </c>
      <c r="U220" s="43" t="s">
        <v>42</v>
      </c>
      <c r="V220" s="35"/>
      <c r="W220" s="166">
        <f t="shared" si="36"/>
        <v>0</v>
      </c>
      <c r="X220" s="166">
        <v>0.00023</v>
      </c>
      <c r="Y220" s="166">
        <f t="shared" si="37"/>
        <v>0.00092</v>
      </c>
      <c r="Z220" s="166">
        <v>0</v>
      </c>
      <c r="AA220" s="167">
        <f t="shared" si="38"/>
        <v>0</v>
      </c>
      <c r="AR220" s="18" t="s">
        <v>405</v>
      </c>
      <c r="AT220" s="18" t="s">
        <v>192</v>
      </c>
      <c r="AU220" s="18" t="s">
        <v>98</v>
      </c>
      <c r="AY220" s="18" t="s">
        <v>144</v>
      </c>
      <c r="BE220" s="104">
        <f t="shared" si="39"/>
        <v>0</v>
      </c>
      <c r="BF220" s="104">
        <f t="shared" si="40"/>
        <v>0</v>
      </c>
      <c r="BG220" s="104">
        <f t="shared" si="41"/>
        <v>0</v>
      </c>
      <c r="BH220" s="104">
        <f t="shared" si="42"/>
        <v>0</v>
      </c>
      <c r="BI220" s="104">
        <f t="shared" si="43"/>
        <v>0</v>
      </c>
      <c r="BJ220" s="18" t="s">
        <v>82</v>
      </c>
      <c r="BK220" s="104">
        <f t="shared" si="44"/>
        <v>0</v>
      </c>
      <c r="BL220" s="18" t="s">
        <v>405</v>
      </c>
      <c r="BM220" s="18" t="s">
        <v>486</v>
      </c>
    </row>
    <row r="221" spans="2:65" s="1" customFormat="1" ht="25.5" customHeight="1">
      <c r="B221" s="34"/>
      <c r="C221" s="168" t="s">
        <v>487</v>
      </c>
      <c r="D221" s="168" t="s">
        <v>192</v>
      </c>
      <c r="E221" s="169" t="s">
        <v>488</v>
      </c>
      <c r="F221" s="230" t="s">
        <v>489</v>
      </c>
      <c r="G221" s="230"/>
      <c r="H221" s="230"/>
      <c r="I221" s="230"/>
      <c r="J221" s="170" t="s">
        <v>295</v>
      </c>
      <c r="K221" s="171">
        <v>2</v>
      </c>
      <c r="L221" s="231">
        <v>0</v>
      </c>
      <c r="M221" s="232"/>
      <c r="N221" s="233">
        <f t="shared" si="35"/>
        <v>0</v>
      </c>
      <c r="O221" s="229"/>
      <c r="P221" s="229"/>
      <c r="Q221" s="229"/>
      <c r="R221" s="36"/>
      <c r="T221" s="165" t="s">
        <v>22</v>
      </c>
      <c r="U221" s="43" t="s">
        <v>42</v>
      </c>
      <c r="V221" s="35"/>
      <c r="W221" s="166">
        <f t="shared" si="36"/>
        <v>0</v>
      </c>
      <c r="X221" s="166">
        <v>0.00016</v>
      </c>
      <c r="Y221" s="166">
        <f t="shared" si="37"/>
        <v>0.00032</v>
      </c>
      <c r="Z221" s="166">
        <v>0</v>
      </c>
      <c r="AA221" s="167">
        <f t="shared" si="38"/>
        <v>0</v>
      </c>
      <c r="AR221" s="18" t="s">
        <v>405</v>
      </c>
      <c r="AT221" s="18" t="s">
        <v>192</v>
      </c>
      <c r="AU221" s="18" t="s">
        <v>98</v>
      </c>
      <c r="AY221" s="18" t="s">
        <v>144</v>
      </c>
      <c r="BE221" s="104">
        <f t="shared" si="39"/>
        <v>0</v>
      </c>
      <c r="BF221" s="104">
        <f t="shared" si="40"/>
        <v>0</v>
      </c>
      <c r="BG221" s="104">
        <f t="shared" si="41"/>
        <v>0</v>
      </c>
      <c r="BH221" s="104">
        <f t="shared" si="42"/>
        <v>0</v>
      </c>
      <c r="BI221" s="104">
        <f t="shared" si="43"/>
        <v>0</v>
      </c>
      <c r="BJ221" s="18" t="s">
        <v>82</v>
      </c>
      <c r="BK221" s="104">
        <f t="shared" si="44"/>
        <v>0</v>
      </c>
      <c r="BL221" s="18" t="s">
        <v>405</v>
      </c>
      <c r="BM221" s="18" t="s">
        <v>490</v>
      </c>
    </row>
    <row r="222" spans="2:65" s="1" customFormat="1" ht="25.5" customHeight="1">
      <c r="B222" s="34"/>
      <c r="C222" s="161" t="s">
        <v>491</v>
      </c>
      <c r="D222" s="161" t="s">
        <v>145</v>
      </c>
      <c r="E222" s="162" t="s">
        <v>492</v>
      </c>
      <c r="F222" s="226" t="s">
        <v>493</v>
      </c>
      <c r="G222" s="226"/>
      <c r="H222" s="226"/>
      <c r="I222" s="226"/>
      <c r="J222" s="163" t="s">
        <v>295</v>
      </c>
      <c r="K222" s="164">
        <v>2</v>
      </c>
      <c r="L222" s="227">
        <v>0</v>
      </c>
      <c r="M222" s="228"/>
      <c r="N222" s="229">
        <f t="shared" si="35"/>
        <v>0</v>
      </c>
      <c r="O222" s="229"/>
      <c r="P222" s="229"/>
      <c r="Q222" s="229"/>
      <c r="R222" s="36"/>
      <c r="T222" s="165" t="s">
        <v>22</v>
      </c>
      <c r="U222" s="43" t="s">
        <v>42</v>
      </c>
      <c r="V222" s="35"/>
      <c r="W222" s="166">
        <f t="shared" si="36"/>
        <v>0</v>
      </c>
      <c r="X222" s="166">
        <v>0</v>
      </c>
      <c r="Y222" s="166">
        <f t="shared" si="37"/>
        <v>0</v>
      </c>
      <c r="Z222" s="166">
        <v>0</v>
      </c>
      <c r="AA222" s="167">
        <f t="shared" si="38"/>
        <v>0</v>
      </c>
      <c r="AR222" s="18" t="s">
        <v>400</v>
      </c>
      <c r="AT222" s="18" t="s">
        <v>145</v>
      </c>
      <c r="AU222" s="18" t="s">
        <v>98</v>
      </c>
      <c r="AY222" s="18" t="s">
        <v>144</v>
      </c>
      <c r="BE222" s="104">
        <f t="shared" si="39"/>
        <v>0</v>
      </c>
      <c r="BF222" s="104">
        <f t="shared" si="40"/>
        <v>0</v>
      </c>
      <c r="BG222" s="104">
        <f t="shared" si="41"/>
        <v>0</v>
      </c>
      <c r="BH222" s="104">
        <f t="shared" si="42"/>
        <v>0</v>
      </c>
      <c r="BI222" s="104">
        <f t="shared" si="43"/>
        <v>0</v>
      </c>
      <c r="BJ222" s="18" t="s">
        <v>82</v>
      </c>
      <c r="BK222" s="104">
        <f t="shared" si="44"/>
        <v>0</v>
      </c>
      <c r="BL222" s="18" t="s">
        <v>400</v>
      </c>
      <c r="BM222" s="18" t="s">
        <v>494</v>
      </c>
    </row>
    <row r="223" spans="2:65" s="1" customFormat="1" ht="25.5" customHeight="1">
      <c r="B223" s="34"/>
      <c r="C223" s="168" t="s">
        <v>495</v>
      </c>
      <c r="D223" s="168" t="s">
        <v>192</v>
      </c>
      <c r="E223" s="169" t="s">
        <v>496</v>
      </c>
      <c r="F223" s="230" t="s">
        <v>497</v>
      </c>
      <c r="G223" s="230"/>
      <c r="H223" s="230"/>
      <c r="I223" s="230"/>
      <c r="J223" s="170" t="s">
        <v>295</v>
      </c>
      <c r="K223" s="171">
        <v>2</v>
      </c>
      <c r="L223" s="231">
        <v>0</v>
      </c>
      <c r="M223" s="232"/>
      <c r="N223" s="233">
        <f t="shared" si="35"/>
        <v>0</v>
      </c>
      <c r="O223" s="229"/>
      <c r="P223" s="229"/>
      <c r="Q223" s="229"/>
      <c r="R223" s="36"/>
      <c r="T223" s="165" t="s">
        <v>22</v>
      </c>
      <c r="U223" s="43" t="s">
        <v>42</v>
      </c>
      <c r="V223" s="35"/>
      <c r="W223" s="166">
        <f t="shared" si="36"/>
        <v>0</v>
      </c>
      <c r="X223" s="166">
        <v>5E-06</v>
      </c>
      <c r="Y223" s="166">
        <f t="shared" si="37"/>
        <v>1E-05</v>
      </c>
      <c r="Z223" s="166">
        <v>0</v>
      </c>
      <c r="AA223" s="167">
        <f t="shared" si="38"/>
        <v>0</v>
      </c>
      <c r="AR223" s="18" t="s">
        <v>405</v>
      </c>
      <c r="AT223" s="18" t="s">
        <v>192</v>
      </c>
      <c r="AU223" s="18" t="s">
        <v>98</v>
      </c>
      <c r="AY223" s="18" t="s">
        <v>144</v>
      </c>
      <c r="BE223" s="104">
        <f t="shared" si="39"/>
        <v>0</v>
      </c>
      <c r="BF223" s="104">
        <f t="shared" si="40"/>
        <v>0</v>
      </c>
      <c r="BG223" s="104">
        <f t="shared" si="41"/>
        <v>0</v>
      </c>
      <c r="BH223" s="104">
        <f t="shared" si="42"/>
        <v>0</v>
      </c>
      <c r="BI223" s="104">
        <f t="shared" si="43"/>
        <v>0</v>
      </c>
      <c r="BJ223" s="18" t="s">
        <v>82</v>
      </c>
      <c r="BK223" s="104">
        <f t="shared" si="44"/>
        <v>0</v>
      </c>
      <c r="BL223" s="18" t="s">
        <v>405</v>
      </c>
      <c r="BM223" s="18" t="s">
        <v>498</v>
      </c>
    </row>
    <row r="224" spans="2:65" s="1" customFormat="1" ht="38.25" customHeight="1">
      <c r="B224" s="34"/>
      <c r="C224" s="161" t="s">
        <v>499</v>
      </c>
      <c r="D224" s="161" t="s">
        <v>145</v>
      </c>
      <c r="E224" s="162" t="s">
        <v>500</v>
      </c>
      <c r="F224" s="226" t="s">
        <v>501</v>
      </c>
      <c r="G224" s="226"/>
      <c r="H224" s="226"/>
      <c r="I224" s="226"/>
      <c r="J224" s="163" t="s">
        <v>290</v>
      </c>
      <c r="K224" s="164">
        <v>120</v>
      </c>
      <c r="L224" s="227">
        <v>0</v>
      </c>
      <c r="M224" s="228"/>
      <c r="N224" s="229">
        <f t="shared" si="35"/>
        <v>0</v>
      </c>
      <c r="O224" s="229"/>
      <c r="P224" s="229"/>
      <c r="Q224" s="229"/>
      <c r="R224" s="36"/>
      <c r="T224" s="165" t="s">
        <v>22</v>
      </c>
      <c r="U224" s="43" t="s">
        <v>42</v>
      </c>
      <c r="V224" s="35"/>
      <c r="W224" s="166">
        <f t="shared" si="36"/>
        <v>0</v>
      </c>
      <c r="X224" s="166">
        <v>0</v>
      </c>
      <c r="Y224" s="166">
        <f t="shared" si="37"/>
        <v>0</v>
      </c>
      <c r="Z224" s="166">
        <v>0</v>
      </c>
      <c r="AA224" s="167">
        <f t="shared" si="38"/>
        <v>0</v>
      </c>
      <c r="AR224" s="18" t="s">
        <v>400</v>
      </c>
      <c r="AT224" s="18" t="s">
        <v>145</v>
      </c>
      <c r="AU224" s="18" t="s">
        <v>98</v>
      </c>
      <c r="AY224" s="18" t="s">
        <v>144</v>
      </c>
      <c r="BE224" s="104">
        <f t="shared" si="39"/>
        <v>0</v>
      </c>
      <c r="BF224" s="104">
        <f t="shared" si="40"/>
        <v>0</v>
      </c>
      <c r="BG224" s="104">
        <f t="shared" si="41"/>
        <v>0</v>
      </c>
      <c r="BH224" s="104">
        <f t="shared" si="42"/>
        <v>0</v>
      </c>
      <c r="BI224" s="104">
        <f t="shared" si="43"/>
        <v>0</v>
      </c>
      <c r="BJ224" s="18" t="s">
        <v>82</v>
      </c>
      <c r="BK224" s="104">
        <f t="shared" si="44"/>
        <v>0</v>
      </c>
      <c r="BL224" s="18" t="s">
        <v>400</v>
      </c>
      <c r="BM224" s="18" t="s">
        <v>502</v>
      </c>
    </row>
    <row r="225" spans="2:65" s="1" customFormat="1" ht="16.5" customHeight="1">
      <c r="B225" s="34"/>
      <c r="C225" s="168" t="s">
        <v>503</v>
      </c>
      <c r="D225" s="168" t="s">
        <v>192</v>
      </c>
      <c r="E225" s="169" t="s">
        <v>504</v>
      </c>
      <c r="F225" s="230" t="s">
        <v>505</v>
      </c>
      <c r="G225" s="230"/>
      <c r="H225" s="230"/>
      <c r="I225" s="230"/>
      <c r="J225" s="170" t="s">
        <v>290</v>
      </c>
      <c r="K225" s="171">
        <v>132</v>
      </c>
      <c r="L225" s="231">
        <v>0</v>
      </c>
      <c r="M225" s="232"/>
      <c r="N225" s="233">
        <f t="shared" si="35"/>
        <v>0</v>
      </c>
      <c r="O225" s="229"/>
      <c r="P225" s="229"/>
      <c r="Q225" s="229"/>
      <c r="R225" s="36"/>
      <c r="T225" s="165" t="s">
        <v>22</v>
      </c>
      <c r="U225" s="43" t="s">
        <v>42</v>
      </c>
      <c r="V225" s="35"/>
      <c r="W225" s="166">
        <f t="shared" si="36"/>
        <v>0</v>
      </c>
      <c r="X225" s="166">
        <v>0.000898</v>
      </c>
      <c r="Y225" s="166">
        <f t="shared" si="37"/>
        <v>0.118536</v>
      </c>
      <c r="Z225" s="166">
        <v>0</v>
      </c>
      <c r="AA225" s="167">
        <f t="shared" si="38"/>
        <v>0</v>
      </c>
      <c r="AR225" s="18" t="s">
        <v>405</v>
      </c>
      <c r="AT225" s="18" t="s">
        <v>192</v>
      </c>
      <c r="AU225" s="18" t="s">
        <v>98</v>
      </c>
      <c r="AY225" s="18" t="s">
        <v>144</v>
      </c>
      <c r="BE225" s="104">
        <f t="shared" si="39"/>
        <v>0</v>
      </c>
      <c r="BF225" s="104">
        <f t="shared" si="40"/>
        <v>0</v>
      </c>
      <c r="BG225" s="104">
        <f t="shared" si="41"/>
        <v>0</v>
      </c>
      <c r="BH225" s="104">
        <f t="shared" si="42"/>
        <v>0</v>
      </c>
      <c r="BI225" s="104">
        <f t="shared" si="43"/>
        <v>0</v>
      </c>
      <c r="BJ225" s="18" t="s">
        <v>82</v>
      </c>
      <c r="BK225" s="104">
        <f t="shared" si="44"/>
        <v>0</v>
      </c>
      <c r="BL225" s="18" t="s">
        <v>405</v>
      </c>
      <c r="BM225" s="18" t="s">
        <v>506</v>
      </c>
    </row>
    <row r="226" spans="2:63" s="9" customFormat="1" ht="29.85" customHeight="1">
      <c r="B226" s="150"/>
      <c r="C226" s="151"/>
      <c r="D226" s="160" t="s">
        <v>114</v>
      </c>
      <c r="E226" s="160"/>
      <c r="F226" s="160"/>
      <c r="G226" s="160"/>
      <c r="H226" s="160"/>
      <c r="I226" s="160"/>
      <c r="J226" s="160"/>
      <c r="K226" s="160"/>
      <c r="L226" s="160"/>
      <c r="M226" s="160"/>
      <c r="N226" s="222">
        <f>BK226</f>
        <v>0</v>
      </c>
      <c r="O226" s="223"/>
      <c r="P226" s="223"/>
      <c r="Q226" s="223"/>
      <c r="R226" s="153"/>
      <c r="T226" s="154"/>
      <c r="U226" s="151"/>
      <c r="V226" s="151"/>
      <c r="W226" s="155">
        <f>SUM(W227:W242)</f>
        <v>0</v>
      </c>
      <c r="X226" s="151"/>
      <c r="Y226" s="155">
        <f>SUM(Y227:Y242)</f>
        <v>55.4236055</v>
      </c>
      <c r="Z226" s="151"/>
      <c r="AA226" s="156">
        <f>SUM(AA227:AA242)</f>
        <v>0</v>
      </c>
      <c r="AR226" s="157" t="s">
        <v>154</v>
      </c>
      <c r="AT226" s="158" t="s">
        <v>76</v>
      </c>
      <c r="AU226" s="158" t="s">
        <v>82</v>
      </c>
      <c r="AY226" s="157" t="s">
        <v>144</v>
      </c>
      <c r="BK226" s="159">
        <f>SUM(BK227:BK242)</f>
        <v>0</v>
      </c>
    </row>
    <row r="227" spans="2:65" s="1" customFormat="1" ht="25.5" customHeight="1">
      <c r="B227" s="34"/>
      <c r="C227" s="161" t="s">
        <v>507</v>
      </c>
      <c r="D227" s="161" t="s">
        <v>145</v>
      </c>
      <c r="E227" s="162" t="s">
        <v>508</v>
      </c>
      <c r="F227" s="226" t="s">
        <v>509</v>
      </c>
      <c r="G227" s="226"/>
      <c r="H227" s="226"/>
      <c r="I227" s="226"/>
      <c r="J227" s="163" t="s">
        <v>510</v>
      </c>
      <c r="K227" s="164">
        <v>0.15</v>
      </c>
      <c r="L227" s="227">
        <v>0</v>
      </c>
      <c r="M227" s="228"/>
      <c r="N227" s="229">
        <f aca="true" t="shared" si="45" ref="N227:N242">ROUND(L227*K227,2)</f>
        <v>0</v>
      </c>
      <c r="O227" s="229"/>
      <c r="P227" s="229"/>
      <c r="Q227" s="229"/>
      <c r="R227" s="36"/>
      <c r="T227" s="165" t="s">
        <v>22</v>
      </c>
      <c r="U227" s="43" t="s">
        <v>42</v>
      </c>
      <c r="V227" s="35"/>
      <c r="W227" s="166">
        <f aca="true" t="shared" si="46" ref="W227:W242">V227*K227</f>
        <v>0</v>
      </c>
      <c r="X227" s="166">
        <v>0.00193</v>
      </c>
      <c r="Y227" s="166">
        <f aca="true" t="shared" si="47" ref="Y227:Y242">X227*K227</f>
        <v>0.0002895</v>
      </c>
      <c r="Z227" s="166">
        <v>0</v>
      </c>
      <c r="AA227" s="167">
        <f aca="true" t="shared" si="48" ref="AA227:AA242">Z227*K227</f>
        <v>0</v>
      </c>
      <c r="AR227" s="18" t="s">
        <v>400</v>
      </c>
      <c r="AT227" s="18" t="s">
        <v>145</v>
      </c>
      <c r="AU227" s="18" t="s">
        <v>98</v>
      </c>
      <c r="AY227" s="18" t="s">
        <v>144</v>
      </c>
      <c r="BE227" s="104">
        <f aca="true" t="shared" si="49" ref="BE227:BE242">IF(U227="základní",N227,0)</f>
        <v>0</v>
      </c>
      <c r="BF227" s="104">
        <f aca="true" t="shared" si="50" ref="BF227:BF242">IF(U227="snížená",N227,0)</f>
        <v>0</v>
      </c>
      <c r="BG227" s="104">
        <f aca="true" t="shared" si="51" ref="BG227:BG242">IF(U227="zákl. přenesená",N227,0)</f>
        <v>0</v>
      </c>
      <c r="BH227" s="104">
        <f aca="true" t="shared" si="52" ref="BH227:BH242">IF(U227="sníž. přenesená",N227,0)</f>
        <v>0</v>
      </c>
      <c r="BI227" s="104">
        <f aca="true" t="shared" si="53" ref="BI227:BI242">IF(U227="nulová",N227,0)</f>
        <v>0</v>
      </c>
      <c r="BJ227" s="18" t="s">
        <v>82</v>
      </c>
      <c r="BK227" s="104">
        <f aca="true" t="shared" si="54" ref="BK227:BK242">ROUND(L227*K227,2)</f>
        <v>0</v>
      </c>
      <c r="BL227" s="18" t="s">
        <v>400</v>
      </c>
      <c r="BM227" s="18" t="s">
        <v>511</v>
      </c>
    </row>
    <row r="228" spans="2:65" s="1" customFormat="1" ht="38.25" customHeight="1">
      <c r="B228" s="34"/>
      <c r="C228" s="161" t="s">
        <v>512</v>
      </c>
      <c r="D228" s="161" t="s">
        <v>145</v>
      </c>
      <c r="E228" s="162" t="s">
        <v>513</v>
      </c>
      <c r="F228" s="226" t="s">
        <v>514</v>
      </c>
      <c r="G228" s="226"/>
      <c r="H228" s="226"/>
      <c r="I228" s="226"/>
      <c r="J228" s="163" t="s">
        <v>295</v>
      </c>
      <c r="K228" s="164">
        <v>2</v>
      </c>
      <c r="L228" s="227">
        <v>0</v>
      </c>
      <c r="M228" s="228"/>
      <c r="N228" s="229">
        <f t="shared" si="45"/>
        <v>0</v>
      </c>
      <c r="O228" s="229"/>
      <c r="P228" s="229"/>
      <c r="Q228" s="229"/>
      <c r="R228" s="36"/>
      <c r="T228" s="165" t="s">
        <v>22</v>
      </c>
      <c r="U228" s="43" t="s">
        <v>42</v>
      </c>
      <c r="V228" s="35"/>
      <c r="W228" s="166">
        <f t="shared" si="46"/>
        <v>0</v>
      </c>
      <c r="X228" s="166">
        <v>0</v>
      </c>
      <c r="Y228" s="166">
        <f t="shared" si="47"/>
        <v>0</v>
      </c>
      <c r="Z228" s="166">
        <v>0</v>
      </c>
      <c r="AA228" s="167">
        <f t="shared" si="48"/>
        <v>0</v>
      </c>
      <c r="AR228" s="18" t="s">
        <v>400</v>
      </c>
      <c r="AT228" s="18" t="s">
        <v>145</v>
      </c>
      <c r="AU228" s="18" t="s">
        <v>98</v>
      </c>
      <c r="AY228" s="18" t="s">
        <v>144</v>
      </c>
      <c r="BE228" s="104">
        <f t="shared" si="49"/>
        <v>0</v>
      </c>
      <c r="BF228" s="104">
        <f t="shared" si="50"/>
        <v>0</v>
      </c>
      <c r="BG228" s="104">
        <f t="shared" si="51"/>
        <v>0</v>
      </c>
      <c r="BH228" s="104">
        <f t="shared" si="52"/>
        <v>0</v>
      </c>
      <c r="BI228" s="104">
        <f t="shared" si="53"/>
        <v>0</v>
      </c>
      <c r="BJ228" s="18" t="s">
        <v>82</v>
      </c>
      <c r="BK228" s="104">
        <f t="shared" si="54"/>
        <v>0</v>
      </c>
      <c r="BL228" s="18" t="s">
        <v>400</v>
      </c>
      <c r="BM228" s="18" t="s">
        <v>515</v>
      </c>
    </row>
    <row r="229" spans="2:65" s="1" customFormat="1" ht="38.25" customHeight="1">
      <c r="B229" s="34"/>
      <c r="C229" s="161" t="s">
        <v>516</v>
      </c>
      <c r="D229" s="161" t="s">
        <v>145</v>
      </c>
      <c r="E229" s="162" t="s">
        <v>517</v>
      </c>
      <c r="F229" s="226" t="s">
        <v>518</v>
      </c>
      <c r="G229" s="226"/>
      <c r="H229" s="226"/>
      <c r="I229" s="226"/>
      <c r="J229" s="163" t="s">
        <v>164</v>
      </c>
      <c r="K229" s="164">
        <v>0.3</v>
      </c>
      <c r="L229" s="227">
        <v>0</v>
      </c>
      <c r="M229" s="228"/>
      <c r="N229" s="229">
        <f t="shared" si="45"/>
        <v>0</v>
      </c>
      <c r="O229" s="229"/>
      <c r="P229" s="229"/>
      <c r="Q229" s="229"/>
      <c r="R229" s="36"/>
      <c r="T229" s="165" t="s">
        <v>22</v>
      </c>
      <c r="U229" s="43" t="s">
        <v>42</v>
      </c>
      <c r="V229" s="35"/>
      <c r="W229" s="166">
        <f t="shared" si="46"/>
        <v>0</v>
      </c>
      <c r="X229" s="166">
        <v>2.25634</v>
      </c>
      <c r="Y229" s="166">
        <f t="shared" si="47"/>
        <v>0.6769019999999999</v>
      </c>
      <c r="Z229" s="166">
        <v>0</v>
      </c>
      <c r="AA229" s="167">
        <f t="shared" si="48"/>
        <v>0</v>
      </c>
      <c r="AR229" s="18" t="s">
        <v>400</v>
      </c>
      <c r="AT229" s="18" t="s">
        <v>145</v>
      </c>
      <c r="AU229" s="18" t="s">
        <v>98</v>
      </c>
      <c r="AY229" s="18" t="s">
        <v>144</v>
      </c>
      <c r="BE229" s="104">
        <f t="shared" si="49"/>
        <v>0</v>
      </c>
      <c r="BF229" s="104">
        <f t="shared" si="50"/>
        <v>0</v>
      </c>
      <c r="BG229" s="104">
        <f t="shared" si="51"/>
        <v>0</v>
      </c>
      <c r="BH229" s="104">
        <f t="shared" si="52"/>
        <v>0</v>
      </c>
      <c r="BI229" s="104">
        <f t="shared" si="53"/>
        <v>0</v>
      </c>
      <c r="BJ229" s="18" t="s">
        <v>82</v>
      </c>
      <c r="BK229" s="104">
        <f t="shared" si="54"/>
        <v>0</v>
      </c>
      <c r="BL229" s="18" t="s">
        <v>400</v>
      </c>
      <c r="BM229" s="18" t="s">
        <v>519</v>
      </c>
    </row>
    <row r="230" spans="2:65" s="1" customFormat="1" ht="16.5" customHeight="1">
      <c r="B230" s="34"/>
      <c r="C230" s="161" t="s">
        <v>520</v>
      </c>
      <c r="D230" s="161" t="s">
        <v>145</v>
      </c>
      <c r="E230" s="162" t="s">
        <v>521</v>
      </c>
      <c r="F230" s="226" t="s">
        <v>522</v>
      </c>
      <c r="G230" s="226"/>
      <c r="H230" s="226"/>
      <c r="I230" s="226"/>
      <c r="J230" s="163" t="s">
        <v>164</v>
      </c>
      <c r="K230" s="164">
        <v>2</v>
      </c>
      <c r="L230" s="227">
        <v>0</v>
      </c>
      <c r="M230" s="228"/>
      <c r="N230" s="229">
        <f t="shared" si="45"/>
        <v>0</v>
      </c>
      <c r="O230" s="229"/>
      <c r="P230" s="229"/>
      <c r="Q230" s="229"/>
      <c r="R230" s="36"/>
      <c r="T230" s="165" t="s">
        <v>22</v>
      </c>
      <c r="U230" s="43" t="s">
        <v>42</v>
      </c>
      <c r="V230" s="35"/>
      <c r="W230" s="166">
        <f t="shared" si="46"/>
        <v>0</v>
      </c>
      <c r="X230" s="166">
        <v>2.45329</v>
      </c>
      <c r="Y230" s="166">
        <f t="shared" si="47"/>
        <v>4.90658</v>
      </c>
      <c r="Z230" s="166">
        <v>0</v>
      </c>
      <c r="AA230" s="167">
        <f t="shared" si="48"/>
        <v>0</v>
      </c>
      <c r="AR230" s="18" t="s">
        <v>400</v>
      </c>
      <c r="AT230" s="18" t="s">
        <v>145</v>
      </c>
      <c r="AU230" s="18" t="s">
        <v>98</v>
      </c>
      <c r="AY230" s="18" t="s">
        <v>144</v>
      </c>
      <c r="BE230" s="104">
        <f t="shared" si="49"/>
        <v>0</v>
      </c>
      <c r="BF230" s="104">
        <f t="shared" si="50"/>
        <v>0</v>
      </c>
      <c r="BG230" s="104">
        <f t="shared" si="51"/>
        <v>0</v>
      </c>
      <c r="BH230" s="104">
        <f t="shared" si="52"/>
        <v>0</v>
      </c>
      <c r="BI230" s="104">
        <f t="shared" si="53"/>
        <v>0</v>
      </c>
      <c r="BJ230" s="18" t="s">
        <v>82</v>
      </c>
      <c r="BK230" s="104">
        <f t="shared" si="54"/>
        <v>0</v>
      </c>
      <c r="BL230" s="18" t="s">
        <v>400</v>
      </c>
      <c r="BM230" s="18" t="s">
        <v>523</v>
      </c>
    </row>
    <row r="231" spans="2:65" s="1" customFormat="1" ht="25.5" customHeight="1">
      <c r="B231" s="34"/>
      <c r="C231" s="161" t="s">
        <v>524</v>
      </c>
      <c r="D231" s="161" t="s">
        <v>145</v>
      </c>
      <c r="E231" s="162" t="s">
        <v>525</v>
      </c>
      <c r="F231" s="226" t="s">
        <v>526</v>
      </c>
      <c r="G231" s="226"/>
      <c r="H231" s="226"/>
      <c r="I231" s="226"/>
      <c r="J231" s="163" t="s">
        <v>185</v>
      </c>
      <c r="K231" s="164">
        <v>0.2</v>
      </c>
      <c r="L231" s="227">
        <v>0</v>
      </c>
      <c r="M231" s="228"/>
      <c r="N231" s="229">
        <f t="shared" si="45"/>
        <v>0</v>
      </c>
      <c r="O231" s="229"/>
      <c r="P231" s="229"/>
      <c r="Q231" s="229"/>
      <c r="R231" s="36"/>
      <c r="T231" s="165" t="s">
        <v>22</v>
      </c>
      <c r="U231" s="43" t="s">
        <v>42</v>
      </c>
      <c r="V231" s="35"/>
      <c r="W231" s="166">
        <f t="shared" si="46"/>
        <v>0</v>
      </c>
      <c r="X231" s="166">
        <v>1.06017</v>
      </c>
      <c r="Y231" s="166">
        <f t="shared" si="47"/>
        <v>0.21203400000000003</v>
      </c>
      <c r="Z231" s="166">
        <v>0</v>
      </c>
      <c r="AA231" s="167">
        <f t="shared" si="48"/>
        <v>0</v>
      </c>
      <c r="AR231" s="18" t="s">
        <v>400</v>
      </c>
      <c r="AT231" s="18" t="s">
        <v>145</v>
      </c>
      <c r="AU231" s="18" t="s">
        <v>98</v>
      </c>
      <c r="AY231" s="18" t="s">
        <v>144</v>
      </c>
      <c r="BE231" s="104">
        <f t="shared" si="49"/>
        <v>0</v>
      </c>
      <c r="BF231" s="104">
        <f t="shared" si="50"/>
        <v>0</v>
      </c>
      <c r="BG231" s="104">
        <f t="shared" si="51"/>
        <v>0</v>
      </c>
      <c r="BH231" s="104">
        <f t="shared" si="52"/>
        <v>0</v>
      </c>
      <c r="BI231" s="104">
        <f t="shared" si="53"/>
        <v>0</v>
      </c>
      <c r="BJ231" s="18" t="s">
        <v>82</v>
      </c>
      <c r="BK231" s="104">
        <f t="shared" si="54"/>
        <v>0</v>
      </c>
      <c r="BL231" s="18" t="s">
        <v>400</v>
      </c>
      <c r="BM231" s="18" t="s">
        <v>527</v>
      </c>
    </row>
    <row r="232" spans="2:65" s="1" customFormat="1" ht="38.25" customHeight="1">
      <c r="B232" s="34"/>
      <c r="C232" s="161" t="s">
        <v>528</v>
      </c>
      <c r="D232" s="161" t="s">
        <v>145</v>
      </c>
      <c r="E232" s="162" t="s">
        <v>529</v>
      </c>
      <c r="F232" s="226" t="s">
        <v>530</v>
      </c>
      <c r="G232" s="226"/>
      <c r="H232" s="226"/>
      <c r="I232" s="226"/>
      <c r="J232" s="163" t="s">
        <v>290</v>
      </c>
      <c r="K232" s="164">
        <v>120</v>
      </c>
      <c r="L232" s="227">
        <v>0</v>
      </c>
      <c r="M232" s="228"/>
      <c r="N232" s="229">
        <f t="shared" si="45"/>
        <v>0</v>
      </c>
      <c r="O232" s="229"/>
      <c r="P232" s="229"/>
      <c r="Q232" s="229"/>
      <c r="R232" s="36"/>
      <c r="T232" s="165" t="s">
        <v>22</v>
      </c>
      <c r="U232" s="43" t="s">
        <v>42</v>
      </c>
      <c r="V232" s="35"/>
      <c r="W232" s="166">
        <f t="shared" si="46"/>
        <v>0</v>
      </c>
      <c r="X232" s="166">
        <v>0</v>
      </c>
      <c r="Y232" s="166">
        <f t="shared" si="47"/>
        <v>0</v>
      </c>
      <c r="Z232" s="166">
        <v>0</v>
      </c>
      <c r="AA232" s="167">
        <f t="shared" si="48"/>
        <v>0</v>
      </c>
      <c r="AR232" s="18" t="s">
        <v>400</v>
      </c>
      <c r="AT232" s="18" t="s">
        <v>145</v>
      </c>
      <c r="AU232" s="18" t="s">
        <v>98</v>
      </c>
      <c r="AY232" s="18" t="s">
        <v>144</v>
      </c>
      <c r="BE232" s="104">
        <f t="shared" si="49"/>
        <v>0</v>
      </c>
      <c r="BF232" s="104">
        <f t="shared" si="50"/>
        <v>0</v>
      </c>
      <c r="BG232" s="104">
        <f t="shared" si="51"/>
        <v>0</v>
      </c>
      <c r="BH232" s="104">
        <f t="shared" si="52"/>
        <v>0</v>
      </c>
      <c r="BI232" s="104">
        <f t="shared" si="53"/>
        <v>0</v>
      </c>
      <c r="BJ232" s="18" t="s">
        <v>82</v>
      </c>
      <c r="BK232" s="104">
        <f t="shared" si="54"/>
        <v>0</v>
      </c>
      <c r="BL232" s="18" t="s">
        <v>400</v>
      </c>
      <c r="BM232" s="18" t="s">
        <v>531</v>
      </c>
    </row>
    <row r="233" spans="2:65" s="1" customFormat="1" ht="38.25" customHeight="1">
      <c r="B233" s="34"/>
      <c r="C233" s="161" t="s">
        <v>532</v>
      </c>
      <c r="D233" s="161" t="s">
        <v>145</v>
      </c>
      <c r="E233" s="162" t="s">
        <v>533</v>
      </c>
      <c r="F233" s="226" t="s">
        <v>534</v>
      </c>
      <c r="G233" s="226"/>
      <c r="H233" s="226"/>
      <c r="I233" s="226"/>
      <c r="J233" s="163" t="s">
        <v>290</v>
      </c>
      <c r="K233" s="164">
        <v>3</v>
      </c>
      <c r="L233" s="227">
        <v>0</v>
      </c>
      <c r="M233" s="228"/>
      <c r="N233" s="229">
        <f t="shared" si="45"/>
        <v>0</v>
      </c>
      <c r="O233" s="229"/>
      <c r="P233" s="229"/>
      <c r="Q233" s="229"/>
      <c r="R233" s="36"/>
      <c r="T233" s="165" t="s">
        <v>22</v>
      </c>
      <c r="U233" s="43" t="s">
        <v>42</v>
      </c>
      <c r="V233" s="35"/>
      <c r="W233" s="166">
        <f t="shared" si="46"/>
        <v>0</v>
      </c>
      <c r="X233" s="166">
        <v>0</v>
      </c>
      <c r="Y233" s="166">
        <f t="shared" si="47"/>
        <v>0</v>
      </c>
      <c r="Z233" s="166">
        <v>0</v>
      </c>
      <c r="AA233" s="167">
        <f t="shared" si="48"/>
        <v>0</v>
      </c>
      <c r="AR233" s="18" t="s">
        <v>400</v>
      </c>
      <c r="AT233" s="18" t="s">
        <v>145</v>
      </c>
      <c r="AU233" s="18" t="s">
        <v>98</v>
      </c>
      <c r="AY233" s="18" t="s">
        <v>144</v>
      </c>
      <c r="BE233" s="104">
        <f t="shared" si="49"/>
        <v>0</v>
      </c>
      <c r="BF233" s="104">
        <f t="shared" si="50"/>
        <v>0</v>
      </c>
      <c r="BG233" s="104">
        <f t="shared" si="51"/>
        <v>0</v>
      </c>
      <c r="BH233" s="104">
        <f t="shared" si="52"/>
        <v>0</v>
      </c>
      <c r="BI233" s="104">
        <f t="shared" si="53"/>
        <v>0</v>
      </c>
      <c r="BJ233" s="18" t="s">
        <v>82</v>
      </c>
      <c r="BK233" s="104">
        <f t="shared" si="54"/>
        <v>0</v>
      </c>
      <c r="BL233" s="18" t="s">
        <v>400</v>
      </c>
      <c r="BM233" s="18" t="s">
        <v>535</v>
      </c>
    </row>
    <row r="234" spans="2:65" s="1" customFormat="1" ht="38.25" customHeight="1">
      <c r="B234" s="34"/>
      <c r="C234" s="161" t="s">
        <v>536</v>
      </c>
      <c r="D234" s="161" t="s">
        <v>145</v>
      </c>
      <c r="E234" s="162" t="s">
        <v>537</v>
      </c>
      <c r="F234" s="226" t="s">
        <v>538</v>
      </c>
      <c r="G234" s="226"/>
      <c r="H234" s="226"/>
      <c r="I234" s="226"/>
      <c r="J234" s="163" t="s">
        <v>290</v>
      </c>
      <c r="K234" s="164">
        <v>120</v>
      </c>
      <c r="L234" s="227">
        <v>0</v>
      </c>
      <c r="M234" s="228"/>
      <c r="N234" s="229">
        <f t="shared" si="45"/>
        <v>0</v>
      </c>
      <c r="O234" s="229"/>
      <c r="P234" s="229"/>
      <c r="Q234" s="229"/>
      <c r="R234" s="36"/>
      <c r="T234" s="165" t="s">
        <v>22</v>
      </c>
      <c r="U234" s="43" t="s">
        <v>42</v>
      </c>
      <c r="V234" s="35"/>
      <c r="W234" s="166">
        <f t="shared" si="46"/>
        <v>0</v>
      </c>
      <c r="X234" s="166">
        <v>0.203</v>
      </c>
      <c r="Y234" s="166">
        <f t="shared" si="47"/>
        <v>24.360000000000003</v>
      </c>
      <c r="Z234" s="166">
        <v>0</v>
      </c>
      <c r="AA234" s="167">
        <f t="shared" si="48"/>
        <v>0</v>
      </c>
      <c r="AR234" s="18" t="s">
        <v>400</v>
      </c>
      <c r="AT234" s="18" t="s">
        <v>145</v>
      </c>
      <c r="AU234" s="18" t="s">
        <v>98</v>
      </c>
      <c r="AY234" s="18" t="s">
        <v>144</v>
      </c>
      <c r="BE234" s="104">
        <f t="shared" si="49"/>
        <v>0</v>
      </c>
      <c r="BF234" s="104">
        <f t="shared" si="50"/>
        <v>0</v>
      </c>
      <c r="BG234" s="104">
        <f t="shared" si="51"/>
        <v>0</v>
      </c>
      <c r="BH234" s="104">
        <f t="shared" si="52"/>
        <v>0</v>
      </c>
      <c r="BI234" s="104">
        <f t="shared" si="53"/>
        <v>0</v>
      </c>
      <c r="BJ234" s="18" t="s">
        <v>82</v>
      </c>
      <c r="BK234" s="104">
        <f t="shared" si="54"/>
        <v>0</v>
      </c>
      <c r="BL234" s="18" t="s">
        <v>400</v>
      </c>
      <c r="BM234" s="18" t="s">
        <v>539</v>
      </c>
    </row>
    <row r="235" spans="2:65" s="1" customFormat="1" ht="38.25" customHeight="1">
      <c r="B235" s="34"/>
      <c r="C235" s="161" t="s">
        <v>540</v>
      </c>
      <c r="D235" s="161" t="s">
        <v>145</v>
      </c>
      <c r="E235" s="162" t="s">
        <v>541</v>
      </c>
      <c r="F235" s="226" t="s">
        <v>542</v>
      </c>
      <c r="G235" s="226"/>
      <c r="H235" s="226"/>
      <c r="I235" s="226"/>
      <c r="J235" s="163" t="s">
        <v>290</v>
      </c>
      <c r="K235" s="164">
        <v>120</v>
      </c>
      <c r="L235" s="227">
        <v>0</v>
      </c>
      <c r="M235" s="228"/>
      <c r="N235" s="229">
        <f t="shared" si="45"/>
        <v>0</v>
      </c>
      <c r="O235" s="229"/>
      <c r="P235" s="229"/>
      <c r="Q235" s="229"/>
      <c r="R235" s="36"/>
      <c r="T235" s="165" t="s">
        <v>22</v>
      </c>
      <c r="U235" s="43" t="s">
        <v>42</v>
      </c>
      <c r="V235" s="35"/>
      <c r="W235" s="166">
        <f t="shared" si="46"/>
        <v>0</v>
      </c>
      <c r="X235" s="166">
        <v>0.188</v>
      </c>
      <c r="Y235" s="166">
        <f t="shared" si="47"/>
        <v>22.56</v>
      </c>
      <c r="Z235" s="166">
        <v>0</v>
      </c>
      <c r="AA235" s="167">
        <f t="shared" si="48"/>
        <v>0</v>
      </c>
      <c r="AR235" s="18" t="s">
        <v>400</v>
      </c>
      <c r="AT235" s="18" t="s">
        <v>145</v>
      </c>
      <c r="AU235" s="18" t="s">
        <v>98</v>
      </c>
      <c r="AY235" s="18" t="s">
        <v>144</v>
      </c>
      <c r="BE235" s="104">
        <f t="shared" si="49"/>
        <v>0</v>
      </c>
      <c r="BF235" s="104">
        <f t="shared" si="50"/>
        <v>0</v>
      </c>
      <c r="BG235" s="104">
        <f t="shared" si="51"/>
        <v>0</v>
      </c>
      <c r="BH235" s="104">
        <f t="shared" si="52"/>
        <v>0</v>
      </c>
      <c r="BI235" s="104">
        <f t="shared" si="53"/>
        <v>0</v>
      </c>
      <c r="BJ235" s="18" t="s">
        <v>82</v>
      </c>
      <c r="BK235" s="104">
        <f t="shared" si="54"/>
        <v>0</v>
      </c>
      <c r="BL235" s="18" t="s">
        <v>400</v>
      </c>
      <c r="BM235" s="18" t="s">
        <v>543</v>
      </c>
    </row>
    <row r="236" spans="2:65" s="1" customFormat="1" ht="16.5" customHeight="1">
      <c r="B236" s="34"/>
      <c r="C236" s="168" t="s">
        <v>544</v>
      </c>
      <c r="D236" s="168" t="s">
        <v>192</v>
      </c>
      <c r="E236" s="169" t="s">
        <v>545</v>
      </c>
      <c r="F236" s="230" t="s">
        <v>546</v>
      </c>
      <c r="G236" s="230"/>
      <c r="H236" s="230"/>
      <c r="I236" s="230"/>
      <c r="J236" s="170" t="s">
        <v>295</v>
      </c>
      <c r="K236" s="171">
        <v>240</v>
      </c>
      <c r="L236" s="231">
        <v>0</v>
      </c>
      <c r="M236" s="232"/>
      <c r="N236" s="233">
        <f t="shared" si="45"/>
        <v>0</v>
      </c>
      <c r="O236" s="229"/>
      <c r="P236" s="229"/>
      <c r="Q236" s="229"/>
      <c r="R236" s="36"/>
      <c r="T236" s="165" t="s">
        <v>22</v>
      </c>
      <c r="U236" s="43" t="s">
        <v>42</v>
      </c>
      <c r="V236" s="35"/>
      <c r="W236" s="166">
        <f t="shared" si="46"/>
        <v>0</v>
      </c>
      <c r="X236" s="166">
        <v>0.0112</v>
      </c>
      <c r="Y236" s="166">
        <f t="shared" si="47"/>
        <v>2.688</v>
      </c>
      <c r="Z236" s="166">
        <v>0</v>
      </c>
      <c r="AA236" s="167">
        <f t="shared" si="48"/>
        <v>0</v>
      </c>
      <c r="AR236" s="18" t="s">
        <v>405</v>
      </c>
      <c r="AT236" s="18" t="s">
        <v>192</v>
      </c>
      <c r="AU236" s="18" t="s">
        <v>98</v>
      </c>
      <c r="AY236" s="18" t="s">
        <v>144</v>
      </c>
      <c r="BE236" s="104">
        <f t="shared" si="49"/>
        <v>0</v>
      </c>
      <c r="BF236" s="104">
        <f t="shared" si="50"/>
        <v>0</v>
      </c>
      <c r="BG236" s="104">
        <f t="shared" si="51"/>
        <v>0</v>
      </c>
      <c r="BH236" s="104">
        <f t="shared" si="52"/>
        <v>0</v>
      </c>
      <c r="BI236" s="104">
        <f t="shared" si="53"/>
        <v>0</v>
      </c>
      <c r="BJ236" s="18" t="s">
        <v>82</v>
      </c>
      <c r="BK236" s="104">
        <f t="shared" si="54"/>
        <v>0</v>
      </c>
      <c r="BL236" s="18" t="s">
        <v>405</v>
      </c>
      <c r="BM236" s="18" t="s">
        <v>547</v>
      </c>
    </row>
    <row r="237" spans="2:65" s="1" customFormat="1" ht="25.5" customHeight="1">
      <c r="B237" s="34"/>
      <c r="C237" s="161" t="s">
        <v>548</v>
      </c>
      <c r="D237" s="161" t="s">
        <v>145</v>
      </c>
      <c r="E237" s="162" t="s">
        <v>549</v>
      </c>
      <c r="F237" s="226" t="s">
        <v>550</v>
      </c>
      <c r="G237" s="226"/>
      <c r="H237" s="226"/>
      <c r="I237" s="226"/>
      <c r="J237" s="163" t="s">
        <v>551</v>
      </c>
      <c r="K237" s="164">
        <v>1</v>
      </c>
      <c r="L237" s="227">
        <v>0</v>
      </c>
      <c r="M237" s="228"/>
      <c r="N237" s="229">
        <f t="shared" si="45"/>
        <v>0</v>
      </c>
      <c r="O237" s="229"/>
      <c r="P237" s="229"/>
      <c r="Q237" s="229"/>
      <c r="R237" s="36"/>
      <c r="T237" s="165" t="s">
        <v>22</v>
      </c>
      <c r="U237" s="43" t="s">
        <v>42</v>
      </c>
      <c r="V237" s="35"/>
      <c r="W237" s="166">
        <f t="shared" si="46"/>
        <v>0</v>
      </c>
      <c r="X237" s="166">
        <v>0.0038</v>
      </c>
      <c r="Y237" s="166">
        <f t="shared" si="47"/>
        <v>0.0038</v>
      </c>
      <c r="Z237" s="166">
        <v>0</v>
      </c>
      <c r="AA237" s="167">
        <f t="shared" si="48"/>
        <v>0</v>
      </c>
      <c r="AR237" s="18" t="s">
        <v>400</v>
      </c>
      <c r="AT237" s="18" t="s">
        <v>145</v>
      </c>
      <c r="AU237" s="18" t="s">
        <v>98</v>
      </c>
      <c r="AY237" s="18" t="s">
        <v>144</v>
      </c>
      <c r="BE237" s="104">
        <f t="shared" si="49"/>
        <v>0</v>
      </c>
      <c r="BF237" s="104">
        <f t="shared" si="50"/>
        <v>0</v>
      </c>
      <c r="BG237" s="104">
        <f t="shared" si="51"/>
        <v>0</v>
      </c>
      <c r="BH237" s="104">
        <f t="shared" si="52"/>
        <v>0</v>
      </c>
      <c r="BI237" s="104">
        <f t="shared" si="53"/>
        <v>0</v>
      </c>
      <c r="BJ237" s="18" t="s">
        <v>82</v>
      </c>
      <c r="BK237" s="104">
        <f t="shared" si="54"/>
        <v>0</v>
      </c>
      <c r="BL237" s="18" t="s">
        <v>400</v>
      </c>
      <c r="BM237" s="18" t="s">
        <v>552</v>
      </c>
    </row>
    <row r="238" spans="2:65" s="1" customFormat="1" ht="25.5" customHeight="1">
      <c r="B238" s="34"/>
      <c r="C238" s="161" t="s">
        <v>553</v>
      </c>
      <c r="D238" s="161" t="s">
        <v>145</v>
      </c>
      <c r="E238" s="162" t="s">
        <v>554</v>
      </c>
      <c r="F238" s="226" t="s">
        <v>555</v>
      </c>
      <c r="G238" s="226"/>
      <c r="H238" s="226"/>
      <c r="I238" s="226"/>
      <c r="J238" s="163" t="s">
        <v>551</v>
      </c>
      <c r="K238" s="164">
        <v>1</v>
      </c>
      <c r="L238" s="227">
        <v>0</v>
      </c>
      <c r="M238" s="228"/>
      <c r="N238" s="229">
        <f t="shared" si="45"/>
        <v>0</v>
      </c>
      <c r="O238" s="229"/>
      <c r="P238" s="229"/>
      <c r="Q238" s="229"/>
      <c r="R238" s="36"/>
      <c r="T238" s="165" t="s">
        <v>22</v>
      </c>
      <c r="U238" s="43" t="s">
        <v>42</v>
      </c>
      <c r="V238" s="35"/>
      <c r="W238" s="166">
        <f t="shared" si="46"/>
        <v>0</v>
      </c>
      <c r="X238" s="166">
        <v>0.0076</v>
      </c>
      <c r="Y238" s="166">
        <f t="shared" si="47"/>
        <v>0.0076</v>
      </c>
      <c r="Z238" s="166">
        <v>0</v>
      </c>
      <c r="AA238" s="167">
        <f t="shared" si="48"/>
        <v>0</v>
      </c>
      <c r="AR238" s="18" t="s">
        <v>400</v>
      </c>
      <c r="AT238" s="18" t="s">
        <v>145</v>
      </c>
      <c r="AU238" s="18" t="s">
        <v>98</v>
      </c>
      <c r="AY238" s="18" t="s">
        <v>144</v>
      </c>
      <c r="BE238" s="104">
        <f t="shared" si="49"/>
        <v>0</v>
      </c>
      <c r="BF238" s="104">
        <f t="shared" si="50"/>
        <v>0</v>
      </c>
      <c r="BG238" s="104">
        <f t="shared" si="51"/>
        <v>0</v>
      </c>
      <c r="BH238" s="104">
        <f t="shared" si="52"/>
        <v>0</v>
      </c>
      <c r="BI238" s="104">
        <f t="shared" si="53"/>
        <v>0</v>
      </c>
      <c r="BJ238" s="18" t="s">
        <v>82</v>
      </c>
      <c r="BK238" s="104">
        <f t="shared" si="54"/>
        <v>0</v>
      </c>
      <c r="BL238" s="18" t="s">
        <v>400</v>
      </c>
      <c r="BM238" s="18" t="s">
        <v>556</v>
      </c>
    </row>
    <row r="239" spans="2:65" s="1" customFormat="1" ht="16.5" customHeight="1">
      <c r="B239" s="34"/>
      <c r="C239" s="161" t="s">
        <v>557</v>
      </c>
      <c r="D239" s="161" t="s">
        <v>145</v>
      </c>
      <c r="E239" s="162" t="s">
        <v>558</v>
      </c>
      <c r="F239" s="226" t="s">
        <v>559</v>
      </c>
      <c r="G239" s="226"/>
      <c r="H239" s="226"/>
      <c r="I239" s="226"/>
      <c r="J239" s="163" t="s">
        <v>290</v>
      </c>
      <c r="K239" s="164">
        <v>120</v>
      </c>
      <c r="L239" s="227">
        <v>0</v>
      </c>
      <c r="M239" s="228"/>
      <c r="N239" s="229">
        <f t="shared" si="45"/>
        <v>0</v>
      </c>
      <c r="O239" s="229"/>
      <c r="P239" s="229"/>
      <c r="Q239" s="229"/>
      <c r="R239" s="36"/>
      <c r="T239" s="165" t="s">
        <v>22</v>
      </c>
      <c r="U239" s="43" t="s">
        <v>42</v>
      </c>
      <c r="V239" s="35"/>
      <c r="W239" s="166">
        <f t="shared" si="46"/>
        <v>0</v>
      </c>
      <c r="X239" s="166">
        <v>7E-05</v>
      </c>
      <c r="Y239" s="166">
        <f t="shared" si="47"/>
        <v>0.0084</v>
      </c>
      <c r="Z239" s="166">
        <v>0</v>
      </c>
      <c r="AA239" s="167">
        <f t="shared" si="48"/>
        <v>0</v>
      </c>
      <c r="AR239" s="18" t="s">
        <v>400</v>
      </c>
      <c r="AT239" s="18" t="s">
        <v>145</v>
      </c>
      <c r="AU239" s="18" t="s">
        <v>98</v>
      </c>
      <c r="AY239" s="18" t="s">
        <v>144</v>
      </c>
      <c r="BE239" s="104">
        <f t="shared" si="49"/>
        <v>0</v>
      </c>
      <c r="BF239" s="104">
        <f t="shared" si="50"/>
        <v>0</v>
      </c>
      <c r="BG239" s="104">
        <f t="shared" si="51"/>
        <v>0</v>
      </c>
      <c r="BH239" s="104">
        <f t="shared" si="52"/>
        <v>0</v>
      </c>
      <c r="BI239" s="104">
        <f t="shared" si="53"/>
        <v>0</v>
      </c>
      <c r="BJ239" s="18" t="s">
        <v>82</v>
      </c>
      <c r="BK239" s="104">
        <f t="shared" si="54"/>
        <v>0</v>
      </c>
      <c r="BL239" s="18" t="s">
        <v>400</v>
      </c>
      <c r="BM239" s="18" t="s">
        <v>560</v>
      </c>
    </row>
    <row r="240" spans="2:65" s="1" customFormat="1" ht="25.5" customHeight="1">
      <c r="B240" s="34"/>
      <c r="C240" s="161" t="s">
        <v>561</v>
      </c>
      <c r="D240" s="161" t="s">
        <v>145</v>
      </c>
      <c r="E240" s="162" t="s">
        <v>562</v>
      </c>
      <c r="F240" s="226" t="s">
        <v>563</v>
      </c>
      <c r="G240" s="226"/>
      <c r="H240" s="226"/>
      <c r="I240" s="226"/>
      <c r="J240" s="163" t="s">
        <v>290</v>
      </c>
      <c r="K240" s="164">
        <v>120</v>
      </c>
      <c r="L240" s="227">
        <v>0</v>
      </c>
      <c r="M240" s="228"/>
      <c r="N240" s="229">
        <f t="shared" si="45"/>
        <v>0</v>
      </c>
      <c r="O240" s="229"/>
      <c r="P240" s="229"/>
      <c r="Q240" s="229"/>
      <c r="R240" s="36"/>
      <c r="T240" s="165" t="s">
        <v>22</v>
      </c>
      <c r="U240" s="43" t="s">
        <v>42</v>
      </c>
      <c r="V240" s="35"/>
      <c r="W240" s="166">
        <f t="shared" si="46"/>
        <v>0</v>
      </c>
      <c r="X240" s="166">
        <v>0</v>
      </c>
      <c r="Y240" s="166">
        <f t="shared" si="47"/>
        <v>0</v>
      </c>
      <c r="Z240" s="166">
        <v>0</v>
      </c>
      <c r="AA240" s="167">
        <f t="shared" si="48"/>
        <v>0</v>
      </c>
      <c r="AR240" s="18" t="s">
        <v>400</v>
      </c>
      <c r="AT240" s="18" t="s">
        <v>145</v>
      </c>
      <c r="AU240" s="18" t="s">
        <v>98</v>
      </c>
      <c r="AY240" s="18" t="s">
        <v>144</v>
      </c>
      <c r="BE240" s="104">
        <f t="shared" si="49"/>
        <v>0</v>
      </c>
      <c r="BF240" s="104">
        <f t="shared" si="50"/>
        <v>0</v>
      </c>
      <c r="BG240" s="104">
        <f t="shared" si="51"/>
        <v>0</v>
      </c>
      <c r="BH240" s="104">
        <f t="shared" si="52"/>
        <v>0</v>
      </c>
      <c r="BI240" s="104">
        <f t="shared" si="53"/>
        <v>0</v>
      </c>
      <c r="BJ240" s="18" t="s">
        <v>82</v>
      </c>
      <c r="BK240" s="104">
        <f t="shared" si="54"/>
        <v>0</v>
      </c>
      <c r="BL240" s="18" t="s">
        <v>400</v>
      </c>
      <c r="BM240" s="18" t="s">
        <v>564</v>
      </c>
    </row>
    <row r="241" spans="2:65" s="1" customFormat="1" ht="25.5" customHeight="1">
      <c r="B241" s="34"/>
      <c r="C241" s="161" t="s">
        <v>565</v>
      </c>
      <c r="D241" s="161" t="s">
        <v>145</v>
      </c>
      <c r="E241" s="162" t="s">
        <v>566</v>
      </c>
      <c r="F241" s="226" t="s">
        <v>567</v>
      </c>
      <c r="G241" s="226"/>
      <c r="H241" s="226"/>
      <c r="I241" s="226"/>
      <c r="J241" s="163" t="s">
        <v>290</v>
      </c>
      <c r="K241" s="164">
        <v>3</v>
      </c>
      <c r="L241" s="227">
        <v>0</v>
      </c>
      <c r="M241" s="228"/>
      <c r="N241" s="229">
        <f t="shared" si="45"/>
        <v>0</v>
      </c>
      <c r="O241" s="229"/>
      <c r="P241" s="229"/>
      <c r="Q241" s="229"/>
      <c r="R241" s="36"/>
      <c r="T241" s="165" t="s">
        <v>22</v>
      </c>
      <c r="U241" s="43" t="s">
        <v>42</v>
      </c>
      <c r="V241" s="35"/>
      <c r="W241" s="166">
        <f t="shared" si="46"/>
        <v>0</v>
      </c>
      <c r="X241" s="166">
        <v>0</v>
      </c>
      <c r="Y241" s="166">
        <f t="shared" si="47"/>
        <v>0</v>
      </c>
      <c r="Z241" s="166">
        <v>0</v>
      </c>
      <c r="AA241" s="167">
        <f t="shared" si="48"/>
        <v>0</v>
      </c>
      <c r="AR241" s="18" t="s">
        <v>400</v>
      </c>
      <c r="AT241" s="18" t="s">
        <v>145</v>
      </c>
      <c r="AU241" s="18" t="s">
        <v>98</v>
      </c>
      <c r="AY241" s="18" t="s">
        <v>144</v>
      </c>
      <c r="BE241" s="104">
        <f t="shared" si="49"/>
        <v>0</v>
      </c>
      <c r="BF241" s="104">
        <f t="shared" si="50"/>
        <v>0</v>
      </c>
      <c r="BG241" s="104">
        <f t="shared" si="51"/>
        <v>0</v>
      </c>
      <c r="BH241" s="104">
        <f t="shared" si="52"/>
        <v>0</v>
      </c>
      <c r="BI241" s="104">
        <f t="shared" si="53"/>
        <v>0</v>
      </c>
      <c r="BJ241" s="18" t="s">
        <v>82</v>
      </c>
      <c r="BK241" s="104">
        <f t="shared" si="54"/>
        <v>0</v>
      </c>
      <c r="BL241" s="18" t="s">
        <v>400</v>
      </c>
      <c r="BM241" s="18" t="s">
        <v>568</v>
      </c>
    </row>
    <row r="242" spans="2:65" s="1" customFormat="1" ht="25.5" customHeight="1">
      <c r="B242" s="34"/>
      <c r="C242" s="161" t="s">
        <v>569</v>
      </c>
      <c r="D242" s="161" t="s">
        <v>145</v>
      </c>
      <c r="E242" s="162" t="s">
        <v>570</v>
      </c>
      <c r="F242" s="226" t="s">
        <v>571</v>
      </c>
      <c r="G242" s="226"/>
      <c r="H242" s="226"/>
      <c r="I242" s="226"/>
      <c r="J242" s="163" t="s">
        <v>551</v>
      </c>
      <c r="K242" s="164">
        <v>1</v>
      </c>
      <c r="L242" s="227">
        <v>0</v>
      </c>
      <c r="M242" s="228"/>
      <c r="N242" s="229">
        <f t="shared" si="45"/>
        <v>0</v>
      </c>
      <c r="O242" s="229"/>
      <c r="P242" s="229"/>
      <c r="Q242" s="229"/>
      <c r="R242" s="36"/>
      <c r="T242" s="165" t="s">
        <v>22</v>
      </c>
      <c r="U242" s="43" t="s">
        <v>42</v>
      </c>
      <c r="V242" s="35"/>
      <c r="W242" s="166">
        <f t="shared" si="46"/>
        <v>0</v>
      </c>
      <c r="X242" s="166">
        <v>0</v>
      </c>
      <c r="Y242" s="166">
        <f t="shared" si="47"/>
        <v>0</v>
      </c>
      <c r="Z242" s="166">
        <v>0</v>
      </c>
      <c r="AA242" s="167">
        <f t="shared" si="48"/>
        <v>0</v>
      </c>
      <c r="AR242" s="18" t="s">
        <v>400</v>
      </c>
      <c r="AT242" s="18" t="s">
        <v>145</v>
      </c>
      <c r="AU242" s="18" t="s">
        <v>98</v>
      </c>
      <c r="AY242" s="18" t="s">
        <v>144</v>
      </c>
      <c r="BE242" s="104">
        <f t="shared" si="49"/>
        <v>0</v>
      </c>
      <c r="BF242" s="104">
        <f t="shared" si="50"/>
        <v>0</v>
      </c>
      <c r="BG242" s="104">
        <f t="shared" si="51"/>
        <v>0</v>
      </c>
      <c r="BH242" s="104">
        <f t="shared" si="52"/>
        <v>0</v>
      </c>
      <c r="BI242" s="104">
        <f t="shared" si="53"/>
        <v>0</v>
      </c>
      <c r="BJ242" s="18" t="s">
        <v>82</v>
      </c>
      <c r="BK242" s="104">
        <f t="shared" si="54"/>
        <v>0</v>
      </c>
      <c r="BL242" s="18" t="s">
        <v>400</v>
      </c>
      <c r="BM242" s="18" t="s">
        <v>572</v>
      </c>
    </row>
    <row r="243" spans="2:63" s="9" customFormat="1" ht="29.85" customHeight="1">
      <c r="B243" s="150"/>
      <c r="C243" s="151"/>
      <c r="D243" s="160" t="s">
        <v>115</v>
      </c>
      <c r="E243" s="160"/>
      <c r="F243" s="160"/>
      <c r="G243" s="160"/>
      <c r="H243" s="160"/>
      <c r="I243" s="160"/>
      <c r="J243" s="160"/>
      <c r="K243" s="160"/>
      <c r="L243" s="160"/>
      <c r="M243" s="160"/>
      <c r="N243" s="222">
        <f>BK243</f>
        <v>0</v>
      </c>
      <c r="O243" s="223"/>
      <c r="P243" s="223"/>
      <c r="Q243" s="223"/>
      <c r="R243" s="153"/>
      <c r="T243" s="154"/>
      <c r="U243" s="151"/>
      <c r="V243" s="151"/>
      <c r="W243" s="155">
        <f>SUM(W244:W245)</f>
        <v>0</v>
      </c>
      <c r="X243" s="151"/>
      <c r="Y243" s="155">
        <f>SUM(Y244:Y245)</f>
        <v>0</v>
      </c>
      <c r="Z243" s="151"/>
      <c r="AA243" s="156">
        <f>SUM(AA244:AA245)</f>
        <v>0</v>
      </c>
      <c r="AR243" s="157" t="s">
        <v>154</v>
      </c>
      <c r="AT243" s="158" t="s">
        <v>76</v>
      </c>
      <c r="AU243" s="158" t="s">
        <v>82</v>
      </c>
      <c r="AY243" s="157" t="s">
        <v>144</v>
      </c>
      <c r="BK243" s="159">
        <f>SUM(BK244:BK245)</f>
        <v>0</v>
      </c>
    </row>
    <row r="244" spans="2:65" s="1" customFormat="1" ht="16.5" customHeight="1">
      <c r="B244" s="34"/>
      <c r="C244" s="161" t="s">
        <v>573</v>
      </c>
      <c r="D244" s="161" t="s">
        <v>145</v>
      </c>
      <c r="E244" s="162" t="s">
        <v>574</v>
      </c>
      <c r="F244" s="226" t="s">
        <v>575</v>
      </c>
      <c r="G244" s="226"/>
      <c r="H244" s="226"/>
      <c r="I244" s="226"/>
      <c r="J244" s="163" t="s">
        <v>551</v>
      </c>
      <c r="K244" s="164">
        <v>1</v>
      </c>
      <c r="L244" s="227">
        <v>0</v>
      </c>
      <c r="M244" s="228"/>
      <c r="N244" s="229">
        <f>ROUND(L244*K244,2)</f>
        <v>0</v>
      </c>
      <c r="O244" s="229"/>
      <c r="P244" s="229"/>
      <c r="Q244" s="229"/>
      <c r="R244" s="36"/>
      <c r="T244" s="165" t="s">
        <v>22</v>
      </c>
      <c r="U244" s="43" t="s">
        <v>42</v>
      </c>
      <c r="V244" s="35"/>
      <c r="W244" s="166">
        <f>V244*K244</f>
        <v>0</v>
      </c>
      <c r="X244" s="166">
        <v>0</v>
      </c>
      <c r="Y244" s="166">
        <f>X244*K244</f>
        <v>0</v>
      </c>
      <c r="Z244" s="166">
        <v>0</v>
      </c>
      <c r="AA244" s="167">
        <f>Z244*K244</f>
        <v>0</v>
      </c>
      <c r="AR244" s="18" t="s">
        <v>400</v>
      </c>
      <c r="AT244" s="18" t="s">
        <v>145</v>
      </c>
      <c r="AU244" s="18" t="s">
        <v>98</v>
      </c>
      <c r="AY244" s="18" t="s">
        <v>144</v>
      </c>
      <c r="BE244" s="104">
        <f>IF(U244="základní",N244,0)</f>
        <v>0</v>
      </c>
      <c r="BF244" s="104">
        <f>IF(U244="snížená",N244,0)</f>
        <v>0</v>
      </c>
      <c r="BG244" s="104">
        <f>IF(U244="zákl. přenesená",N244,0)</f>
        <v>0</v>
      </c>
      <c r="BH244" s="104">
        <f>IF(U244="sníž. přenesená",N244,0)</f>
        <v>0</v>
      </c>
      <c r="BI244" s="104">
        <f>IF(U244="nulová",N244,0)</f>
        <v>0</v>
      </c>
      <c r="BJ244" s="18" t="s">
        <v>82</v>
      </c>
      <c r="BK244" s="104">
        <f>ROUND(L244*K244,2)</f>
        <v>0</v>
      </c>
      <c r="BL244" s="18" t="s">
        <v>400</v>
      </c>
      <c r="BM244" s="18" t="s">
        <v>576</v>
      </c>
    </row>
    <row r="245" spans="2:65" s="1" customFormat="1" ht="25.5" customHeight="1">
      <c r="B245" s="34"/>
      <c r="C245" s="161" t="s">
        <v>577</v>
      </c>
      <c r="D245" s="161" t="s">
        <v>145</v>
      </c>
      <c r="E245" s="162" t="s">
        <v>578</v>
      </c>
      <c r="F245" s="226" t="s">
        <v>579</v>
      </c>
      <c r="G245" s="226"/>
      <c r="H245" s="226"/>
      <c r="I245" s="226"/>
      <c r="J245" s="163" t="s">
        <v>295</v>
      </c>
      <c r="K245" s="164">
        <v>2</v>
      </c>
      <c r="L245" s="227">
        <v>0</v>
      </c>
      <c r="M245" s="228"/>
      <c r="N245" s="229">
        <f>ROUND(L245*K245,2)</f>
        <v>0</v>
      </c>
      <c r="O245" s="229"/>
      <c r="P245" s="229"/>
      <c r="Q245" s="229"/>
      <c r="R245" s="36"/>
      <c r="T245" s="165" t="s">
        <v>22</v>
      </c>
      <c r="U245" s="43" t="s">
        <v>42</v>
      </c>
      <c r="V245" s="35"/>
      <c r="W245" s="166">
        <f>V245*K245</f>
        <v>0</v>
      </c>
      <c r="X245" s="166">
        <v>0</v>
      </c>
      <c r="Y245" s="166">
        <f>X245*K245</f>
        <v>0</v>
      </c>
      <c r="Z245" s="166">
        <v>0</v>
      </c>
      <c r="AA245" s="167">
        <f>Z245*K245</f>
        <v>0</v>
      </c>
      <c r="AR245" s="18" t="s">
        <v>400</v>
      </c>
      <c r="AT245" s="18" t="s">
        <v>145</v>
      </c>
      <c r="AU245" s="18" t="s">
        <v>98</v>
      </c>
      <c r="AY245" s="18" t="s">
        <v>144</v>
      </c>
      <c r="BE245" s="104">
        <f>IF(U245="základní",N245,0)</f>
        <v>0</v>
      </c>
      <c r="BF245" s="104">
        <f>IF(U245="snížená",N245,0)</f>
        <v>0</v>
      </c>
      <c r="BG245" s="104">
        <f>IF(U245="zákl. přenesená",N245,0)</f>
        <v>0</v>
      </c>
      <c r="BH245" s="104">
        <f>IF(U245="sníž. přenesená",N245,0)</f>
        <v>0</v>
      </c>
      <c r="BI245" s="104">
        <f>IF(U245="nulová",N245,0)</f>
        <v>0</v>
      </c>
      <c r="BJ245" s="18" t="s">
        <v>82</v>
      </c>
      <c r="BK245" s="104">
        <f>ROUND(L245*K245,2)</f>
        <v>0</v>
      </c>
      <c r="BL245" s="18" t="s">
        <v>400</v>
      </c>
      <c r="BM245" s="18" t="s">
        <v>580</v>
      </c>
    </row>
    <row r="246" spans="2:63" s="9" customFormat="1" ht="37.35" customHeight="1">
      <c r="B246" s="150"/>
      <c r="C246" s="151"/>
      <c r="D246" s="152" t="s">
        <v>116</v>
      </c>
      <c r="E246" s="152"/>
      <c r="F246" s="152"/>
      <c r="G246" s="152"/>
      <c r="H246" s="152"/>
      <c r="I246" s="152"/>
      <c r="J246" s="152"/>
      <c r="K246" s="152"/>
      <c r="L246" s="152"/>
      <c r="M246" s="152"/>
      <c r="N246" s="219">
        <f>BK246</f>
        <v>0</v>
      </c>
      <c r="O246" s="220"/>
      <c r="P246" s="220"/>
      <c r="Q246" s="220"/>
      <c r="R246" s="153"/>
      <c r="T246" s="154"/>
      <c r="U246" s="151"/>
      <c r="V246" s="151"/>
      <c r="W246" s="155">
        <f>W247+W252+W255+W257</f>
        <v>0</v>
      </c>
      <c r="X246" s="151"/>
      <c r="Y246" s="155">
        <f>Y247+Y252+Y255+Y257</f>
        <v>0</v>
      </c>
      <c r="Z246" s="151"/>
      <c r="AA246" s="156">
        <f>AA247+AA252+AA255+AA257</f>
        <v>0</v>
      </c>
      <c r="AR246" s="157" t="s">
        <v>161</v>
      </c>
      <c r="AT246" s="158" t="s">
        <v>76</v>
      </c>
      <c r="AU246" s="158" t="s">
        <v>77</v>
      </c>
      <c r="AY246" s="157" t="s">
        <v>144</v>
      </c>
      <c r="BK246" s="159">
        <f>BK247+BK252+BK255+BK257</f>
        <v>0</v>
      </c>
    </row>
    <row r="247" spans="2:63" s="9" customFormat="1" ht="19.9" customHeight="1">
      <c r="B247" s="150"/>
      <c r="C247" s="151"/>
      <c r="D247" s="160" t="s">
        <v>117</v>
      </c>
      <c r="E247" s="160"/>
      <c r="F247" s="160"/>
      <c r="G247" s="160"/>
      <c r="H247" s="160"/>
      <c r="I247" s="160"/>
      <c r="J247" s="160"/>
      <c r="K247" s="160"/>
      <c r="L247" s="160"/>
      <c r="M247" s="160"/>
      <c r="N247" s="224">
        <f>BK247</f>
        <v>0</v>
      </c>
      <c r="O247" s="225"/>
      <c r="P247" s="225"/>
      <c r="Q247" s="225"/>
      <c r="R247" s="153"/>
      <c r="T247" s="154"/>
      <c r="U247" s="151"/>
      <c r="V247" s="151"/>
      <c r="W247" s="155">
        <f>SUM(W248:W251)</f>
        <v>0</v>
      </c>
      <c r="X247" s="151"/>
      <c r="Y247" s="155">
        <f>SUM(Y248:Y251)</f>
        <v>0</v>
      </c>
      <c r="Z247" s="151"/>
      <c r="AA247" s="156">
        <f>SUM(AA248:AA251)</f>
        <v>0</v>
      </c>
      <c r="AR247" s="157" t="s">
        <v>161</v>
      </c>
      <c r="AT247" s="158" t="s">
        <v>76</v>
      </c>
      <c r="AU247" s="158" t="s">
        <v>82</v>
      </c>
      <c r="AY247" s="157" t="s">
        <v>144</v>
      </c>
      <c r="BK247" s="159">
        <f>SUM(BK248:BK251)</f>
        <v>0</v>
      </c>
    </row>
    <row r="248" spans="2:65" s="1" customFormat="1" ht="16.5" customHeight="1">
      <c r="B248" s="34"/>
      <c r="C248" s="161" t="s">
        <v>581</v>
      </c>
      <c r="D248" s="161" t="s">
        <v>145</v>
      </c>
      <c r="E248" s="162" t="s">
        <v>582</v>
      </c>
      <c r="F248" s="226" t="s">
        <v>583</v>
      </c>
      <c r="G248" s="226"/>
      <c r="H248" s="226"/>
      <c r="I248" s="226"/>
      <c r="J248" s="163" t="s">
        <v>584</v>
      </c>
      <c r="K248" s="164">
        <v>1</v>
      </c>
      <c r="L248" s="227">
        <v>0</v>
      </c>
      <c r="M248" s="228"/>
      <c r="N248" s="229">
        <f>ROUND(L248*K248,2)</f>
        <v>0</v>
      </c>
      <c r="O248" s="229"/>
      <c r="P248" s="229"/>
      <c r="Q248" s="229"/>
      <c r="R248" s="36"/>
      <c r="T248" s="165" t="s">
        <v>22</v>
      </c>
      <c r="U248" s="43" t="s">
        <v>42</v>
      </c>
      <c r="V248" s="35"/>
      <c r="W248" s="166">
        <f>V248*K248</f>
        <v>0</v>
      </c>
      <c r="X248" s="166">
        <v>0</v>
      </c>
      <c r="Y248" s="166">
        <f>X248*K248</f>
        <v>0</v>
      </c>
      <c r="Z248" s="166">
        <v>0</v>
      </c>
      <c r="AA248" s="167">
        <f>Z248*K248</f>
        <v>0</v>
      </c>
      <c r="AR248" s="18" t="s">
        <v>585</v>
      </c>
      <c r="AT248" s="18" t="s">
        <v>145</v>
      </c>
      <c r="AU248" s="18" t="s">
        <v>98</v>
      </c>
      <c r="AY248" s="18" t="s">
        <v>144</v>
      </c>
      <c r="BE248" s="104">
        <f>IF(U248="základní",N248,0)</f>
        <v>0</v>
      </c>
      <c r="BF248" s="104">
        <f>IF(U248="snížená",N248,0)</f>
        <v>0</v>
      </c>
      <c r="BG248" s="104">
        <f>IF(U248="zákl. přenesená",N248,0)</f>
        <v>0</v>
      </c>
      <c r="BH248" s="104">
        <f>IF(U248="sníž. přenesená",N248,0)</f>
        <v>0</v>
      </c>
      <c r="BI248" s="104">
        <f>IF(U248="nulová",N248,0)</f>
        <v>0</v>
      </c>
      <c r="BJ248" s="18" t="s">
        <v>82</v>
      </c>
      <c r="BK248" s="104">
        <f>ROUND(L248*K248,2)</f>
        <v>0</v>
      </c>
      <c r="BL248" s="18" t="s">
        <v>585</v>
      </c>
      <c r="BM248" s="18" t="s">
        <v>586</v>
      </c>
    </row>
    <row r="249" spans="2:65" s="1" customFormat="1" ht="16.5" customHeight="1">
      <c r="B249" s="34"/>
      <c r="C249" s="161" t="s">
        <v>587</v>
      </c>
      <c r="D249" s="161" t="s">
        <v>145</v>
      </c>
      <c r="E249" s="162" t="s">
        <v>588</v>
      </c>
      <c r="F249" s="226" t="s">
        <v>589</v>
      </c>
      <c r="G249" s="226"/>
      <c r="H249" s="226"/>
      <c r="I249" s="226"/>
      <c r="J249" s="163" t="s">
        <v>584</v>
      </c>
      <c r="K249" s="164">
        <v>1</v>
      </c>
      <c r="L249" s="227">
        <v>0</v>
      </c>
      <c r="M249" s="228"/>
      <c r="N249" s="229">
        <f>ROUND(L249*K249,2)</f>
        <v>0</v>
      </c>
      <c r="O249" s="229"/>
      <c r="P249" s="229"/>
      <c r="Q249" s="229"/>
      <c r="R249" s="36"/>
      <c r="T249" s="165" t="s">
        <v>22</v>
      </c>
      <c r="U249" s="43" t="s">
        <v>42</v>
      </c>
      <c r="V249" s="35"/>
      <c r="W249" s="166">
        <f>V249*K249</f>
        <v>0</v>
      </c>
      <c r="X249" s="166">
        <v>0</v>
      </c>
      <c r="Y249" s="166">
        <f>X249*K249</f>
        <v>0</v>
      </c>
      <c r="Z249" s="166">
        <v>0</v>
      </c>
      <c r="AA249" s="167">
        <f>Z249*K249</f>
        <v>0</v>
      </c>
      <c r="AR249" s="18" t="s">
        <v>585</v>
      </c>
      <c r="AT249" s="18" t="s">
        <v>145</v>
      </c>
      <c r="AU249" s="18" t="s">
        <v>98</v>
      </c>
      <c r="AY249" s="18" t="s">
        <v>144</v>
      </c>
      <c r="BE249" s="104">
        <f>IF(U249="základní",N249,0)</f>
        <v>0</v>
      </c>
      <c r="BF249" s="104">
        <f>IF(U249="snížená",N249,0)</f>
        <v>0</v>
      </c>
      <c r="BG249" s="104">
        <f>IF(U249="zákl. přenesená",N249,0)</f>
        <v>0</v>
      </c>
      <c r="BH249" s="104">
        <f>IF(U249="sníž. přenesená",N249,0)</f>
        <v>0</v>
      </c>
      <c r="BI249" s="104">
        <f>IF(U249="nulová",N249,0)</f>
        <v>0</v>
      </c>
      <c r="BJ249" s="18" t="s">
        <v>82</v>
      </c>
      <c r="BK249" s="104">
        <f>ROUND(L249*K249,2)</f>
        <v>0</v>
      </c>
      <c r="BL249" s="18" t="s">
        <v>585</v>
      </c>
      <c r="BM249" s="18" t="s">
        <v>590</v>
      </c>
    </row>
    <row r="250" spans="2:65" s="1" customFormat="1" ht="16.5" customHeight="1">
      <c r="B250" s="34"/>
      <c r="C250" s="161" t="s">
        <v>591</v>
      </c>
      <c r="D250" s="161" t="s">
        <v>145</v>
      </c>
      <c r="E250" s="162" t="s">
        <v>592</v>
      </c>
      <c r="F250" s="226" t="s">
        <v>593</v>
      </c>
      <c r="G250" s="226"/>
      <c r="H250" s="226"/>
      <c r="I250" s="226"/>
      <c r="J250" s="163" t="s">
        <v>584</v>
      </c>
      <c r="K250" s="164">
        <v>1</v>
      </c>
      <c r="L250" s="227">
        <v>0</v>
      </c>
      <c r="M250" s="228"/>
      <c r="N250" s="229">
        <f>ROUND(L250*K250,2)</f>
        <v>0</v>
      </c>
      <c r="O250" s="229"/>
      <c r="P250" s="229"/>
      <c r="Q250" s="229"/>
      <c r="R250" s="36"/>
      <c r="T250" s="165" t="s">
        <v>22</v>
      </c>
      <c r="U250" s="43" t="s">
        <v>42</v>
      </c>
      <c r="V250" s="35"/>
      <c r="W250" s="166">
        <f>V250*K250</f>
        <v>0</v>
      </c>
      <c r="X250" s="166">
        <v>0</v>
      </c>
      <c r="Y250" s="166">
        <f>X250*K250</f>
        <v>0</v>
      </c>
      <c r="Z250" s="166">
        <v>0</v>
      </c>
      <c r="AA250" s="167">
        <f>Z250*K250</f>
        <v>0</v>
      </c>
      <c r="AR250" s="18" t="s">
        <v>585</v>
      </c>
      <c r="AT250" s="18" t="s">
        <v>145</v>
      </c>
      <c r="AU250" s="18" t="s">
        <v>98</v>
      </c>
      <c r="AY250" s="18" t="s">
        <v>144</v>
      </c>
      <c r="BE250" s="104">
        <f>IF(U250="základní",N250,0)</f>
        <v>0</v>
      </c>
      <c r="BF250" s="104">
        <f>IF(U250="snížená",N250,0)</f>
        <v>0</v>
      </c>
      <c r="BG250" s="104">
        <f>IF(U250="zákl. přenesená",N250,0)</f>
        <v>0</v>
      </c>
      <c r="BH250" s="104">
        <f>IF(U250="sníž. přenesená",N250,0)</f>
        <v>0</v>
      </c>
      <c r="BI250" s="104">
        <f>IF(U250="nulová",N250,0)</f>
        <v>0</v>
      </c>
      <c r="BJ250" s="18" t="s">
        <v>82</v>
      </c>
      <c r="BK250" s="104">
        <f>ROUND(L250*K250,2)</f>
        <v>0</v>
      </c>
      <c r="BL250" s="18" t="s">
        <v>585</v>
      </c>
      <c r="BM250" s="18" t="s">
        <v>594</v>
      </c>
    </row>
    <row r="251" spans="2:65" s="1" customFormat="1" ht="16.5" customHeight="1">
      <c r="B251" s="34"/>
      <c r="C251" s="161" t="s">
        <v>595</v>
      </c>
      <c r="D251" s="161" t="s">
        <v>145</v>
      </c>
      <c r="E251" s="162" t="s">
        <v>596</v>
      </c>
      <c r="F251" s="226" t="s">
        <v>597</v>
      </c>
      <c r="G251" s="226"/>
      <c r="H251" s="226"/>
      <c r="I251" s="226"/>
      <c r="J251" s="163" t="s">
        <v>584</v>
      </c>
      <c r="K251" s="164">
        <v>1</v>
      </c>
      <c r="L251" s="227">
        <v>0</v>
      </c>
      <c r="M251" s="228"/>
      <c r="N251" s="229">
        <f>ROUND(L251*K251,2)</f>
        <v>0</v>
      </c>
      <c r="O251" s="229"/>
      <c r="P251" s="229"/>
      <c r="Q251" s="229"/>
      <c r="R251" s="36"/>
      <c r="T251" s="165" t="s">
        <v>22</v>
      </c>
      <c r="U251" s="43" t="s">
        <v>42</v>
      </c>
      <c r="V251" s="35"/>
      <c r="W251" s="166">
        <f>V251*K251</f>
        <v>0</v>
      </c>
      <c r="X251" s="166">
        <v>0</v>
      </c>
      <c r="Y251" s="166">
        <f>X251*K251</f>
        <v>0</v>
      </c>
      <c r="Z251" s="166">
        <v>0</v>
      </c>
      <c r="AA251" s="167">
        <f>Z251*K251</f>
        <v>0</v>
      </c>
      <c r="AR251" s="18" t="s">
        <v>585</v>
      </c>
      <c r="AT251" s="18" t="s">
        <v>145</v>
      </c>
      <c r="AU251" s="18" t="s">
        <v>98</v>
      </c>
      <c r="AY251" s="18" t="s">
        <v>144</v>
      </c>
      <c r="BE251" s="104">
        <f>IF(U251="základní",N251,0)</f>
        <v>0</v>
      </c>
      <c r="BF251" s="104">
        <f>IF(U251="snížená",N251,0)</f>
        <v>0</v>
      </c>
      <c r="BG251" s="104">
        <f>IF(U251="zákl. přenesená",N251,0)</f>
        <v>0</v>
      </c>
      <c r="BH251" s="104">
        <f>IF(U251="sníž. přenesená",N251,0)</f>
        <v>0</v>
      </c>
      <c r="BI251" s="104">
        <f>IF(U251="nulová",N251,0)</f>
        <v>0</v>
      </c>
      <c r="BJ251" s="18" t="s">
        <v>82</v>
      </c>
      <c r="BK251" s="104">
        <f>ROUND(L251*K251,2)</f>
        <v>0</v>
      </c>
      <c r="BL251" s="18" t="s">
        <v>585</v>
      </c>
      <c r="BM251" s="18" t="s">
        <v>598</v>
      </c>
    </row>
    <row r="252" spans="2:63" s="9" customFormat="1" ht="29.85" customHeight="1">
      <c r="B252" s="150"/>
      <c r="C252" s="151"/>
      <c r="D252" s="160" t="s">
        <v>118</v>
      </c>
      <c r="E252" s="160"/>
      <c r="F252" s="160"/>
      <c r="G252" s="160"/>
      <c r="H252" s="160"/>
      <c r="I252" s="160"/>
      <c r="J252" s="160"/>
      <c r="K252" s="160"/>
      <c r="L252" s="160"/>
      <c r="M252" s="160"/>
      <c r="N252" s="222">
        <f>BK252</f>
        <v>0</v>
      </c>
      <c r="O252" s="223"/>
      <c r="P252" s="223"/>
      <c r="Q252" s="223"/>
      <c r="R252" s="153"/>
      <c r="T252" s="154"/>
      <c r="U252" s="151"/>
      <c r="V252" s="151"/>
      <c r="W252" s="155">
        <f>SUM(W253:W254)</f>
        <v>0</v>
      </c>
      <c r="X252" s="151"/>
      <c r="Y252" s="155">
        <f>SUM(Y253:Y254)</f>
        <v>0</v>
      </c>
      <c r="Z252" s="151"/>
      <c r="AA252" s="156">
        <f>SUM(AA253:AA254)</f>
        <v>0</v>
      </c>
      <c r="AR252" s="157" t="s">
        <v>161</v>
      </c>
      <c r="AT252" s="158" t="s">
        <v>76</v>
      </c>
      <c r="AU252" s="158" t="s">
        <v>82</v>
      </c>
      <c r="AY252" s="157" t="s">
        <v>144</v>
      </c>
      <c r="BK252" s="159">
        <f>SUM(BK253:BK254)</f>
        <v>0</v>
      </c>
    </row>
    <row r="253" spans="2:65" s="1" customFormat="1" ht="16.5" customHeight="1">
      <c r="B253" s="34"/>
      <c r="C253" s="161" t="s">
        <v>599</v>
      </c>
      <c r="D253" s="161" t="s">
        <v>145</v>
      </c>
      <c r="E253" s="162" t="s">
        <v>600</v>
      </c>
      <c r="F253" s="226" t="s">
        <v>601</v>
      </c>
      <c r="G253" s="226"/>
      <c r="H253" s="226"/>
      <c r="I253" s="226"/>
      <c r="J253" s="163" t="s">
        <v>584</v>
      </c>
      <c r="K253" s="164">
        <v>1</v>
      </c>
      <c r="L253" s="227">
        <v>0</v>
      </c>
      <c r="M253" s="228"/>
      <c r="N253" s="229">
        <f>ROUND(L253*K253,2)</f>
        <v>0</v>
      </c>
      <c r="O253" s="229"/>
      <c r="P253" s="229"/>
      <c r="Q253" s="229"/>
      <c r="R253" s="36"/>
      <c r="T253" s="165" t="s">
        <v>22</v>
      </c>
      <c r="U253" s="43" t="s">
        <v>42</v>
      </c>
      <c r="V253" s="35"/>
      <c r="W253" s="166">
        <f>V253*K253</f>
        <v>0</v>
      </c>
      <c r="X253" s="166">
        <v>0</v>
      </c>
      <c r="Y253" s="166">
        <f>X253*K253</f>
        <v>0</v>
      </c>
      <c r="Z253" s="166">
        <v>0</v>
      </c>
      <c r="AA253" s="167">
        <f>Z253*K253</f>
        <v>0</v>
      </c>
      <c r="AR253" s="18" t="s">
        <v>585</v>
      </c>
      <c r="AT253" s="18" t="s">
        <v>145</v>
      </c>
      <c r="AU253" s="18" t="s">
        <v>98</v>
      </c>
      <c r="AY253" s="18" t="s">
        <v>144</v>
      </c>
      <c r="BE253" s="104">
        <f>IF(U253="základní",N253,0)</f>
        <v>0</v>
      </c>
      <c r="BF253" s="104">
        <f>IF(U253="snížená",N253,0)</f>
        <v>0</v>
      </c>
      <c r="BG253" s="104">
        <f>IF(U253="zákl. přenesená",N253,0)</f>
        <v>0</v>
      </c>
      <c r="BH253" s="104">
        <f>IF(U253="sníž. přenesená",N253,0)</f>
        <v>0</v>
      </c>
      <c r="BI253" s="104">
        <f>IF(U253="nulová",N253,0)</f>
        <v>0</v>
      </c>
      <c r="BJ253" s="18" t="s">
        <v>82</v>
      </c>
      <c r="BK253" s="104">
        <f>ROUND(L253*K253,2)</f>
        <v>0</v>
      </c>
      <c r="BL253" s="18" t="s">
        <v>585</v>
      </c>
      <c r="BM253" s="18" t="s">
        <v>602</v>
      </c>
    </row>
    <row r="254" spans="2:65" s="1" customFormat="1" ht="16.5" customHeight="1">
      <c r="B254" s="34"/>
      <c r="C254" s="161" t="s">
        <v>603</v>
      </c>
      <c r="D254" s="161" t="s">
        <v>145</v>
      </c>
      <c r="E254" s="162" t="s">
        <v>604</v>
      </c>
      <c r="F254" s="226" t="s">
        <v>605</v>
      </c>
      <c r="G254" s="226"/>
      <c r="H254" s="226"/>
      <c r="I254" s="226"/>
      <c r="J254" s="163" t="s">
        <v>584</v>
      </c>
      <c r="K254" s="164">
        <v>1</v>
      </c>
      <c r="L254" s="227">
        <v>0</v>
      </c>
      <c r="M254" s="228"/>
      <c r="N254" s="229">
        <f>ROUND(L254*K254,2)</f>
        <v>0</v>
      </c>
      <c r="O254" s="229"/>
      <c r="P254" s="229"/>
      <c r="Q254" s="229"/>
      <c r="R254" s="36"/>
      <c r="T254" s="165" t="s">
        <v>22</v>
      </c>
      <c r="U254" s="43" t="s">
        <v>42</v>
      </c>
      <c r="V254" s="35"/>
      <c r="W254" s="166">
        <f>V254*K254</f>
        <v>0</v>
      </c>
      <c r="X254" s="166">
        <v>0</v>
      </c>
      <c r="Y254" s="166">
        <f>X254*K254</f>
        <v>0</v>
      </c>
      <c r="Z254" s="166">
        <v>0</v>
      </c>
      <c r="AA254" s="167">
        <f>Z254*K254</f>
        <v>0</v>
      </c>
      <c r="AR254" s="18" t="s">
        <v>585</v>
      </c>
      <c r="AT254" s="18" t="s">
        <v>145</v>
      </c>
      <c r="AU254" s="18" t="s">
        <v>98</v>
      </c>
      <c r="AY254" s="18" t="s">
        <v>144</v>
      </c>
      <c r="BE254" s="104">
        <f>IF(U254="základní",N254,0)</f>
        <v>0</v>
      </c>
      <c r="BF254" s="104">
        <f>IF(U254="snížená",N254,0)</f>
        <v>0</v>
      </c>
      <c r="BG254" s="104">
        <f>IF(U254="zákl. přenesená",N254,0)</f>
        <v>0</v>
      </c>
      <c r="BH254" s="104">
        <f>IF(U254="sníž. přenesená",N254,0)</f>
        <v>0</v>
      </c>
      <c r="BI254" s="104">
        <f>IF(U254="nulová",N254,0)</f>
        <v>0</v>
      </c>
      <c r="BJ254" s="18" t="s">
        <v>82</v>
      </c>
      <c r="BK254" s="104">
        <f>ROUND(L254*K254,2)</f>
        <v>0</v>
      </c>
      <c r="BL254" s="18" t="s">
        <v>585</v>
      </c>
      <c r="BM254" s="18" t="s">
        <v>606</v>
      </c>
    </row>
    <row r="255" spans="2:63" s="9" customFormat="1" ht="29.85" customHeight="1">
      <c r="B255" s="150"/>
      <c r="C255" s="151"/>
      <c r="D255" s="160" t="s">
        <v>119</v>
      </c>
      <c r="E255" s="160"/>
      <c r="F255" s="160"/>
      <c r="G255" s="160"/>
      <c r="H255" s="160"/>
      <c r="I255" s="160"/>
      <c r="J255" s="160"/>
      <c r="K255" s="160"/>
      <c r="L255" s="160"/>
      <c r="M255" s="160"/>
      <c r="N255" s="222">
        <f>BK255</f>
        <v>0</v>
      </c>
      <c r="O255" s="223"/>
      <c r="P255" s="223"/>
      <c r="Q255" s="223"/>
      <c r="R255" s="153"/>
      <c r="T255" s="154"/>
      <c r="U255" s="151"/>
      <c r="V255" s="151"/>
      <c r="W255" s="155">
        <f>W256</f>
        <v>0</v>
      </c>
      <c r="X255" s="151"/>
      <c r="Y255" s="155">
        <f>Y256</f>
        <v>0</v>
      </c>
      <c r="Z255" s="151"/>
      <c r="AA255" s="156">
        <f>AA256</f>
        <v>0</v>
      </c>
      <c r="AR255" s="157" t="s">
        <v>161</v>
      </c>
      <c r="AT255" s="158" t="s">
        <v>76</v>
      </c>
      <c r="AU255" s="158" t="s">
        <v>82</v>
      </c>
      <c r="AY255" s="157" t="s">
        <v>144</v>
      </c>
      <c r="BK255" s="159">
        <f>BK256</f>
        <v>0</v>
      </c>
    </row>
    <row r="256" spans="2:65" s="1" customFormat="1" ht="16.5" customHeight="1">
      <c r="B256" s="34"/>
      <c r="C256" s="161" t="s">
        <v>607</v>
      </c>
      <c r="D256" s="161" t="s">
        <v>145</v>
      </c>
      <c r="E256" s="162" t="s">
        <v>608</v>
      </c>
      <c r="F256" s="226" t="s">
        <v>609</v>
      </c>
      <c r="G256" s="226"/>
      <c r="H256" s="226"/>
      <c r="I256" s="226"/>
      <c r="J256" s="163" t="s">
        <v>584</v>
      </c>
      <c r="K256" s="164">
        <v>1</v>
      </c>
      <c r="L256" s="227">
        <v>0</v>
      </c>
      <c r="M256" s="228"/>
      <c r="N256" s="229">
        <f>ROUND(L256*K256,2)</f>
        <v>0</v>
      </c>
      <c r="O256" s="229"/>
      <c r="P256" s="229"/>
      <c r="Q256" s="229"/>
      <c r="R256" s="36"/>
      <c r="T256" s="165" t="s">
        <v>22</v>
      </c>
      <c r="U256" s="43" t="s">
        <v>42</v>
      </c>
      <c r="V256" s="35"/>
      <c r="W256" s="166">
        <f>V256*K256</f>
        <v>0</v>
      </c>
      <c r="X256" s="166">
        <v>0</v>
      </c>
      <c r="Y256" s="166">
        <f>X256*K256</f>
        <v>0</v>
      </c>
      <c r="Z256" s="166">
        <v>0</v>
      </c>
      <c r="AA256" s="167">
        <f>Z256*K256</f>
        <v>0</v>
      </c>
      <c r="AR256" s="18" t="s">
        <v>585</v>
      </c>
      <c r="AT256" s="18" t="s">
        <v>145</v>
      </c>
      <c r="AU256" s="18" t="s">
        <v>98</v>
      </c>
      <c r="AY256" s="18" t="s">
        <v>144</v>
      </c>
      <c r="BE256" s="104">
        <f>IF(U256="základní",N256,0)</f>
        <v>0</v>
      </c>
      <c r="BF256" s="104">
        <f>IF(U256="snížená",N256,0)</f>
        <v>0</v>
      </c>
      <c r="BG256" s="104">
        <f>IF(U256="zákl. přenesená",N256,0)</f>
        <v>0</v>
      </c>
      <c r="BH256" s="104">
        <f>IF(U256="sníž. přenesená",N256,0)</f>
        <v>0</v>
      </c>
      <c r="BI256" s="104">
        <f>IF(U256="nulová",N256,0)</f>
        <v>0</v>
      </c>
      <c r="BJ256" s="18" t="s">
        <v>82</v>
      </c>
      <c r="BK256" s="104">
        <f>ROUND(L256*K256,2)</f>
        <v>0</v>
      </c>
      <c r="BL256" s="18" t="s">
        <v>585</v>
      </c>
      <c r="BM256" s="18" t="s">
        <v>610</v>
      </c>
    </row>
    <row r="257" spans="2:63" s="9" customFormat="1" ht="29.85" customHeight="1">
      <c r="B257" s="150"/>
      <c r="C257" s="151"/>
      <c r="D257" s="160" t="s">
        <v>120</v>
      </c>
      <c r="E257" s="160"/>
      <c r="F257" s="160"/>
      <c r="G257" s="160"/>
      <c r="H257" s="160"/>
      <c r="I257" s="160"/>
      <c r="J257" s="160"/>
      <c r="K257" s="160"/>
      <c r="L257" s="160"/>
      <c r="M257" s="160"/>
      <c r="N257" s="222">
        <f>BK257</f>
        <v>0</v>
      </c>
      <c r="O257" s="223"/>
      <c r="P257" s="223"/>
      <c r="Q257" s="223"/>
      <c r="R257" s="153"/>
      <c r="T257" s="154"/>
      <c r="U257" s="151"/>
      <c r="V257" s="151"/>
      <c r="W257" s="155">
        <f>W258</f>
        <v>0</v>
      </c>
      <c r="X257" s="151"/>
      <c r="Y257" s="155">
        <f>Y258</f>
        <v>0</v>
      </c>
      <c r="Z257" s="151"/>
      <c r="AA257" s="156">
        <f>AA258</f>
        <v>0</v>
      </c>
      <c r="AR257" s="157" t="s">
        <v>161</v>
      </c>
      <c r="AT257" s="158" t="s">
        <v>76</v>
      </c>
      <c r="AU257" s="158" t="s">
        <v>82</v>
      </c>
      <c r="AY257" s="157" t="s">
        <v>144</v>
      </c>
      <c r="BK257" s="159">
        <f>BK258</f>
        <v>0</v>
      </c>
    </row>
    <row r="258" spans="2:65" s="1" customFormat="1" ht="16.5" customHeight="1">
      <c r="B258" s="34"/>
      <c r="C258" s="161" t="s">
        <v>611</v>
      </c>
      <c r="D258" s="161" t="s">
        <v>145</v>
      </c>
      <c r="E258" s="162" t="s">
        <v>612</v>
      </c>
      <c r="F258" s="226" t="s">
        <v>613</v>
      </c>
      <c r="G258" s="226"/>
      <c r="H258" s="226"/>
      <c r="I258" s="226"/>
      <c r="J258" s="163" t="s">
        <v>584</v>
      </c>
      <c r="K258" s="164">
        <v>1</v>
      </c>
      <c r="L258" s="227">
        <v>0</v>
      </c>
      <c r="M258" s="228"/>
      <c r="N258" s="229">
        <f>ROUND(L258*K258,2)</f>
        <v>0</v>
      </c>
      <c r="O258" s="229"/>
      <c r="P258" s="229"/>
      <c r="Q258" s="229"/>
      <c r="R258" s="36"/>
      <c r="T258" s="165" t="s">
        <v>22</v>
      </c>
      <c r="U258" s="43" t="s">
        <v>42</v>
      </c>
      <c r="V258" s="35"/>
      <c r="W258" s="166">
        <f>V258*K258</f>
        <v>0</v>
      </c>
      <c r="X258" s="166">
        <v>0</v>
      </c>
      <c r="Y258" s="166">
        <f>X258*K258</f>
        <v>0</v>
      </c>
      <c r="Z258" s="166">
        <v>0</v>
      </c>
      <c r="AA258" s="167">
        <f>Z258*K258</f>
        <v>0</v>
      </c>
      <c r="AR258" s="18" t="s">
        <v>585</v>
      </c>
      <c r="AT258" s="18" t="s">
        <v>145</v>
      </c>
      <c r="AU258" s="18" t="s">
        <v>98</v>
      </c>
      <c r="AY258" s="18" t="s">
        <v>144</v>
      </c>
      <c r="BE258" s="104">
        <f>IF(U258="základní",N258,0)</f>
        <v>0</v>
      </c>
      <c r="BF258" s="104">
        <f>IF(U258="snížená",N258,0)</f>
        <v>0</v>
      </c>
      <c r="BG258" s="104">
        <f>IF(U258="zákl. přenesená",N258,0)</f>
        <v>0</v>
      </c>
      <c r="BH258" s="104">
        <f>IF(U258="sníž. přenesená",N258,0)</f>
        <v>0</v>
      </c>
      <c r="BI258" s="104">
        <f>IF(U258="nulová",N258,0)</f>
        <v>0</v>
      </c>
      <c r="BJ258" s="18" t="s">
        <v>82</v>
      </c>
      <c r="BK258" s="104">
        <f>ROUND(L258*K258,2)</f>
        <v>0</v>
      </c>
      <c r="BL258" s="18" t="s">
        <v>585</v>
      </c>
      <c r="BM258" s="18" t="s">
        <v>614</v>
      </c>
    </row>
    <row r="259" spans="2:63" s="1" customFormat="1" ht="49.9" customHeight="1">
      <c r="B259" s="34"/>
      <c r="C259" s="35"/>
      <c r="D259" s="152" t="s">
        <v>615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219">
        <f>BK259</f>
        <v>0</v>
      </c>
      <c r="O259" s="220"/>
      <c r="P259" s="220"/>
      <c r="Q259" s="220"/>
      <c r="R259" s="36"/>
      <c r="T259" s="141"/>
      <c r="U259" s="55"/>
      <c r="V259" s="55"/>
      <c r="W259" s="55"/>
      <c r="X259" s="55"/>
      <c r="Y259" s="55"/>
      <c r="Z259" s="55"/>
      <c r="AA259" s="57"/>
      <c r="AT259" s="18" t="s">
        <v>76</v>
      </c>
      <c r="AU259" s="18" t="s">
        <v>77</v>
      </c>
      <c r="AY259" s="18" t="s">
        <v>616</v>
      </c>
      <c r="BK259" s="104">
        <v>0</v>
      </c>
    </row>
    <row r="260" spans="2:18" s="1" customFormat="1" ht="6.95" customHeight="1">
      <c r="B260" s="58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</sheetData>
  <sheetProtection algorithmName="SHA-512" hashValue="h4OPhOonmoGrLyAjpsaEk6eLepm+ZDusSHuoEE5ahilfnscDSUxVuKkaIJRJ84iQANb0iKl/kJhy6v8eI6XJYw==" saltValue="9/ZUrjXAVA+n3Fm+tISsfkhZsrXtilnJZsPCuMs/dj1KRJkeeUyJH61gjW17BTjAnxa9psZaAkRpEnnzL//EUg==" spinCount="10" sheet="1" objects="1" scenarios="1" formatColumns="0" formatRows="0"/>
  <mergeCells count="436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N148:Q148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N189:Q189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6:I196"/>
    <mergeCell ref="L196:M196"/>
    <mergeCell ref="N196:Q196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4:I244"/>
    <mergeCell ref="L244:M244"/>
    <mergeCell ref="N244:Q244"/>
    <mergeCell ref="N250:Q250"/>
    <mergeCell ref="F251:I251"/>
    <mergeCell ref="L251:M251"/>
    <mergeCell ref="N251:Q251"/>
    <mergeCell ref="F253:I253"/>
    <mergeCell ref="L253:M253"/>
    <mergeCell ref="N253:Q253"/>
    <mergeCell ref="F245:I245"/>
    <mergeCell ref="L245:M245"/>
    <mergeCell ref="N245:Q245"/>
    <mergeCell ref="F248:I248"/>
    <mergeCell ref="L248:M248"/>
    <mergeCell ref="N248:Q248"/>
    <mergeCell ref="F249:I249"/>
    <mergeCell ref="L249:M249"/>
    <mergeCell ref="N249:Q249"/>
    <mergeCell ref="N259:Q259"/>
    <mergeCell ref="H1:K1"/>
    <mergeCell ref="S2:AC2"/>
    <mergeCell ref="N195:Q195"/>
    <mergeCell ref="N197:Q197"/>
    <mergeCell ref="N198:Q198"/>
    <mergeCell ref="N226:Q226"/>
    <mergeCell ref="N243:Q243"/>
    <mergeCell ref="N246:Q246"/>
    <mergeCell ref="N247:Q247"/>
    <mergeCell ref="N252:Q252"/>
    <mergeCell ref="N255:Q255"/>
    <mergeCell ref="F254:I254"/>
    <mergeCell ref="L254:M254"/>
    <mergeCell ref="N254:Q254"/>
    <mergeCell ref="F256:I256"/>
    <mergeCell ref="L256:M256"/>
    <mergeCell ref="N256:Q256"/>
    <mergeCell ref="F258:I258"/>
    <mergeCell ref="L258:M258"/>
    <mergeCell ref="N258:Q258"/>
    <mergeCell ref="N257:Q257"/>
    <mergeCell ref="F250:I250"/>
    <mergeCell ref="L250:M250"/>
  </mergeCells>
  <hyperlinks>
    <hyperlink ref="F1:G1" location="C2" display="1) Krycí list rozpočtu"/>
    <hyperlink ref="H1:K1" location="C85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Dvořáková Lucie</dc:creator>
  <cp:keywords/>
  <dc:description/>
  <cp:lastModifiedBy>Ing. Kubincová Adéla</cp:lastModifiedBy>
  <dcterms:created xsi:type="dcterms:W3CDTF">2019-02-04T13:39:08Z</dcterms:created>
  <dcterms:modified xsi:type="dcterms:W3CDTF">2019-02-04T16:22:26Z</dcterms:modified>
  <cp:category/>
  <cp:version/>
  <cp:contentType/>
  <cp:contentStatus/>
</cp:coreProperties>
</file>