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22018 - Osmička - mlato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'0122018 - Osmička - mlato...'!$C$4:$Q$70,'0122018 - Osmička - mlato...'!$C$76:$Q$110,'0122018 - Osmička - mlato...'!$C$116:$Q$300</definedName>
    <definedName name="_xlnm.Print_Titles" localSheetId="1">'0122018 - Osmička - mlato...'!$125:$125</definedName>
  </definedNames>
  <calcPr/>
</workbook>
</file>

<file path=xl/calcChain.xml><?xml version="1.0" encoding="utf-8"?>
<calcChain xmlns="http://schemas.openxmlformats.org/spreadsheetml/2006/main">
  <c i="2" r="N300"/>
  <c i="1" r="AY88"/>
  <c r="AX88"/>
  <c i="2" r="BI299"/>
  <c r="BH299"/>
  <c r="BG299"/>
  <c r="BF299"/>
  <c r="AA299"/>
  <c r="AA298"/>
  <c r="Y299"/>
  <c r="Y298"/>
  <c r="W299"/>
  <c r="W298"/>
  <c r="BK299"/>
  <c r="BK298"/>
  <c r="N298"/>
  <c r="N299"/>
  <c r="BE299"/>
  <c r="N100"/>
  <c r="BI297"/>
  <c r="BH297"/>
  <c r="BG297"/>
  <c r="BF297"/>
  <c r="AA297"/>
  <c r="AA296"/>
  <c r="Y297"/>
  <c r="Y296"/>
  <c r="W297"/>
  <c r="W296"/>
  <c r="BK297"/>
  <c r="BK296"/>
  <c r="N296"/>
  <c r="N297"/>
  <c r="BE297"/>
  <c r="N99"/>
  <c r="BI295"/>
  <c r="BH295"/>
  <c r="BG295"/>
  <c r="BF295"/>
  <c r="AA295"/>
  <c r="AA294"/>
  <c r="Y295"/>
  <c r="Y294"/>
  <c r="W295"/>
  <c r="W294"/>
  <c r="BK295"/>
  <c r="BK294"/>
  <c r="N294"/>
  <c r="N295"/>
  <c r="BE295"/>
  <c r="N98"/>
  <c r="BI293"/>
  <c r="BH293"/>
  <c r="BG293"/>
  <c r="BF293"/>
  <c r="AA293"/>
  <c r="Y293"/>
  <c r="W293"/>
  <c r="BK293"/>
  <c r="N293"/>
  <c r="BE293"/>
  <c r="BI292"/>
  <c r="BH292"/>
  <c r="BG292"/>
  <c r="BF292"/>
  <c r="AA292"/>
  <c r="AA291"/>
  <c r="Y292"/>
  <c r="Y291"/>
  <c r="W292"/>
  <c r="W291"/>
  <c r="BK292"/>
  <c r="BK291"/>
  <c r="N291"/>
  <c r="N292"/>
  <c r="BE292"/>
  <c r="N97"/>
  <c r="BI290"/>
  <c r="BH290"/>
  <c r="BG290"/>
  <c r="BF290"/>
  <c r="AA290"/>
  <c r="Y290"/>
  <c r="W290"/>
  <c r="BK290"/>
  <c r="N290"/>
  <c r="BE290"/>
  <c r="BI289"/>
  <c r="BH289"/>
  <c r="BG289"/>
  <c r="BF289"/>
  <c r="AA289"/>
  <c r="AA288"/>
  <c r="AA287"/>
  <c r="Y289"/>
  <c r="Y288"/>
  <c r="Y287"/>
  <c r="W289"/>
  <c r="W288"/>
  <c r="W287"/>
  <c r="BK289"/>
  <c r="BK288"/>
  <c r="N288"/>
  <c r="BK287"/>
  <c r="N287"/>
  <c r="N289"/>
  <c r="BE289"/>
  <c r="N96"/>
  <c r="N95"/>
  <c r="BI286"/>
  <c r="BH286"/>
  <c r="BG286"/>
  <c r="BF286"/>
  <c r="AA286"/>
  <c r="Y286"/>
  <c r="W286"/>
  <c r="BK286"/>
  <c r="N286"/>
  <c r="BE286"/>
  <c r="BI285"/>
  <c r="BH285"/>
  <c r="BG285"/>
  <c r="BF285"/>
  <c r="AA285"/>
  <c r="AA284"/>
  <c r="Y285"/>
  <c r="Y284"/>
  <c r="W285"/>
  <c r="W284"/>
  <c r="BK285"/>
  <c r="BK284"/>
  <c r="N284"/>
  <c r="N285"/>
  <c r="BE285"/>
  <c r="N94"/>
  <c r="BI283"/>
  <c r="BH283"/>
  <c r="BG283"/>
  <c r="BF283"/>
  <c r="AA283"/>
  <c r="Y283"/>
  <c r="W283"/>
  <c r="BK283"/>
  <c r="N283"/>
  <c r="BE283"/>
  <c r="BI282"/>
  <c r="BH282"/>
  <c r="BG282"/>
  <c r="BF282"/>
  <c r="AA282"/>
  <c r="Y282"/>
  <c r="W282"/>
  <c r="BK282"/>
  <c r="N282"/>
  <c r="BE282"/>
  <c r="BI281"/>
  <c r="BH281"/>
  <c r="BG281"/>
  <c r="BF281"/>
  <c r="AA281"/>
  <c r="Y281"/>
  <c r="W281"/>
  <c r="BK281"/>
  <c r="N281"/>
  <c r="BE281"/>
  <c r="BI278"/>
  <c r="BH278"/>
  <c r="BG278"/>
  <c r="BF278"/>
  <c r="AA278"/>
  <c r="Y278"/>
  <c r="W278"/>
  <c r="BK278"/>
  <c r="N278"/>
  <c r="BE278"/>
  <c r="BI275"/>
  <c r="BH275"/>
  <c r="BG275"/>
  <c r="BF275"/>
  <c r="AA275"/>
  <c r="Y275"/>
  <c r="W275"/>
  <c r="BK275"/>
  <c r="N275"/>
  <c r="BE275"/>
  <c r="BI270"/>
  <c r="BH270"/>
  <c r="BG270"/>
  <c r="BF270"/>
  <c r="AA270"/>
  <c r="AA269"/>
  <c r="Y270"/>
  <c r="Y269"/>
  <c r="W270"/>
  <c r="W269"/>
  <c r="BK270"/>
  <c r="BK269"/>
  <c r="N269"/>
  <c r="N270"/>
  <c r="BE270"/>
  <c r="N93"/>
  <c r="BI268"/>
  <c r="BH268"/>
  <c r="BG268"/>
  <c r="BF268"/>
  <c r="AA268"/>
  <c r="Y268"/>
  <c r="W268"/>
  <c r="BK268"/>
  <c r="N268"/>
  <c r="BE268"/>
  <c r="BI267"/>
  <c r="BH267"/>
  <c r="BG267"/>
  <c r="BF267"/>
  <c r="AA267"/>
  <c r="Y267"/>
  <c r="W267"/>
  <c r="BK267"/>
  <c r="N267"/>
  <c r="BE267"/>
  <c r="BI262"/>
  <c r="BH262"/>
  <c r="BG262"/>
  <c r="BF262"/>
  <c r="AA262"/>
  <c r="AA261"/>
  <c r="Y262"/>
  <c r="Y261"/>
  <c r="W262"/>
  <c r="W261"/>
  <c r="BK262"/>
  <c r="BK261"/>
  <c r="N261"/>
  <c r="N262"/>
  <c r="BE262"/>
  <c r="N92"/>
  <c r="BI256"/>
  <c r="BH256"/>
  <c r="BG256"/>
  <c r="BF256"/>
  <c r="AA256"/>
  <c r="Y256"/>
  <c r="W256"/>
  <c r="BK256"/>
  <c r="N256"/>
  <c r="BE256"/>
  <c r="BI251"/>
  <c r="BH251"/>
  <c r="BG251"/>
  <c r="BF251"/>
  <c r="AA251"/>
  <c r="Y251"/>
  <c r="W251"/>
  <c r="BK251"/>
  <c r="N251"/>
  <c r="BE251"/>
  <c r="BI245"/>
  <c r="BH245"/>
  <c r="BG245"/>
  <c r="BF245"/>
  <c r="AA245"/>
  <c r="AA244"/>
  <c r="Y245"/>
  <c r="Y244"/>
  <c r="W245"/>
  <c r="W244"/>
  <c r="BK245"/>
  <c r="BK244"/>
  <c r="N244"/>
  <c r="N245"/>
  <c r="BE245"/>
  <c r="N91"/>
  <c r="BI241"/>
  <c r="BH241"/>
  <c r="BG241"/>
  <c r="BF241"/>
  <c r="AA241"/>
  <c r="AA240"/>
  <c r="Y241"/>
  <c r="Y240"/>
  <c r="W241"/>
  <c r="W240"/>
  <c r="BK241"/>
  <c r="BK240"/>
  <c r="N240"/>
  <c r="N241"/>
  <c r="BE241"/>
  <c r="N90"/>
  <c r="BI237"/>
  <c r="BH237"/>
  <c r="BG237"/>
  <c r="BF237"/>
  <c r="AA237"/>
  <c r="Y237"/>
  <c r="W237"/>
  <c r="BK237"/>
  <c r="N237"/>
  <c r="BE237"/>
  <c r="BI234"/>
  <c r="BH234"/>
  <c r="BG234"/>
  <c r="BF234"/>
  <c r="AA234"/>
  <c r="Y234"/>
  <c r="W234"/>
  <c r="BK234"/>
  <c r="N234"/>
  <c r="BE234"/>
  <c r="BI231"/>
  <c r="BH231"/>
  <c r="BG231"/>
  <c r="BF231"/>
  <c r="AA231"/>
  <c r="Y231"/>
  <c r="W231"/>
  <c r="BK231"/>
  <c r="N231"/>
  <c r="BE231"/>
  <c r="BI228"/>
  <c r="BH228"/>
  <c r="BG228"/>
  <c r="BF228"/>
  <c r="AA228"/>
  <c r="Y228"/>
  <c r="W228"/>
  <c r="BK228"/>
  <c r="N228"/>
  <c r="BE228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7"/>
  <c r="BH217"/>
  <c r="BG217"/>
  <c r="BF217"/>
  <c r="AA217"/>
  <c r="Y217"/>
  <c r="W217"/>
  <c r="BK217"/>
  <c r="N217"/>
  <c r="BE217"/>
  <c r="BI214"/>
  <c r="BH214"/>
  <c r="BG214"/>
  <c r="BF214"/>
  <c r="AA214"/>
  <c r="Y214"/>
  <c r="W214"/>
  <c r="BK214"/>
  <c r="N214"/>
  <c r="BE214"/>
  <c r="BI211"/>
  <c r="BH211"/>
  <c r="BG211"/>
  <c r="BF211"/>
  <c r="AA211"/>
  <c r="Y211"/>
  <c r="W211"/>
  <c r="BK211"/>
  <c r="N211"/>
  <c r="BE211"/>
  <c r="BI208"/>
  <c r="BH208"/>
  <c r="BG208"/>
  <c r="BF208"/>
  <c r="AA208"/>
  <c r="Y208"/>
  <c r="W208"/>
  <c r="BK208"/>
  <c r="N208"/>
  <c r="BE208"/>
  <c r="BI205"/>
  <c r="BH205"/>
  <c r="BG205"/>
  <c r="BF205"/>
  <c r="AA205"/>
  <c r="Y205"/>
  <c r="W205"/>
  <c r="BK205"/>
  <c r="N205"/>
  <c r="BE205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198"/>
  <c r="BH198"/>
  <c r="BG198"/>
  <c r="BF198"/>
  <c r="AA198"/>
  <c r="Y198"/>
  <c r="W198"/>
  <c r="BK198"/>
  <c r="N198"/>
  <c r="BE198"/>
  <c r="BI192"/>
  <c r="BH192"/>
  <c r="BG192"/>
  <c r="BF192"/>
  <c r="AA192"/>
  <c r="Y192"/>
  <c r="W192"/>
  <c r="BK192"/>
  <c r="N192"/>
  <c r="BE192"/>
  <c r="BI186"/>
  <c r="BH186"/>
  <c r="BG186"/>
  <c r="BF186"/>
  <c r="AA186"/>
  <c r="Y186"/>
  <c r="W186"/>
  <c r="BK186"/>
  <c r="N186"/>
  <c r="BE186"/>
  <c r="BI183"/>
  <c r="BH183"/>
  <c r="BG183"/>
  <c r="BF183"/>
  <c r="AA183"/>
  <c r="Y183"/>
  <c r="W183"/>
  <c r="BK183"/>
  <c r="N183"/>
  <c r="BE183"/>
  <c r="BI176"/>
  <c r="BH176"/>
  <c r="BG176"/>
  <c r="BF176"/>
  <c r="AA176"/>
  <c r="Y176"/>
  <c r="W176"/>
  <c r="BK176"/>
  <c r="N176"/>
  <c r="BE176"/>
  <c r="BI173"/>
  <c r="BH173"/>
  <c r="BG173"/>
  <c r="BF173"/>
  <c r="AA173"/>
  <c r="Y173"/>
  <c r="W173"/>
  <c r="BK173"/>
  <c r="N173"/>
  <c r="BE173"/>
  <c r="BI165"/>
  <c r="BH165"/>
  <c r="BG165"/>
  <c r="BF165"/>
  <c r="AA165"/>
  <c r="Y165"/>
  <c r="W165"/>
  <c r="BK165"/>
  <c r="N165"/>
  <c r="BE165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2"/>
  <c r="BH142"/>
  <c r="BG142"/>
  <c r="BF142"/>
  <c r="AA142"/>
  <c r="Y142"/>
  <c r="W142"/>
  <c r="BK142"/>
  <c r="N142"/>
  <c r="BE142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88"/>
  <c i="2" r="BK129"/>
  <c r="BK128"/>
  <c r="N128"/>
  <c r="BK127"/>
  <c r="N127"/>
  <c r="BK126"/>
  <c r="N126"/>
  <c r="N87"/>
  <c r="N129"/>
  <c r="BE129"/>
  <c r="N89"/>
  <c r="N88"/>
  <c r="F120"/>
  <c r="F118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H35"/>
  <c i="1" r="BD88"/>
  <c i="2" r="BH103"/>
  <c r="H34"/>
  <c i="1" r="BC88"/>
  <c i="2" r="BG103"/>
  <c r="H33"/>
  <c i="1" r="BB88"/>
  <c i="2" r="BF103"/>
  <c r="M32"/>
  <c i="1" r="AW88"/>
  <c i="2" r="H32"/>
  <c i="1" r="BA88"/>
  <c i="2" r="N103"/>
  <c r="N102"/>
  <c r="L110"/>
  <c r="BE103"/>
  <c r="M31"/>
  <c i="1" r="AV88"/>
  <c i="2" r="H31"/>
  <c i="1" r="AZ88"/>
  <c i="2" r="M27"/>
  <c i="1" r="AS88"/>
  <c i="2" r="M26"/>
  <c r="F80"/>
  <c r="F78"/>
  <c r="M29"/>
  <c i="1" r="AG88"/>
  <c i="2" r="L37"/>
  <c r="O20"/>
  <c r="E20"/>
  <c r="M123"/>
  <c r="M83"/>
  <c r="O19"/>
  <c r="O17"/>
  <c r="E17"/>
  <c r="M122"/>
  <c r="M82"/>
  <c r="O16"/>
  <c r="O14"/>
  <c r="E14"/>
  <c r="F123"/>
  <c r="F83"/>
  <c r="O13"/>
  <c r="O11"/>
  <c r="E11"/>
  <c r="F122"/>
  <c r="F82"/>
  <c r="O10"/>
  <c r="O8"/>
  <c r="M120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<sst xmlns="http://schemas.openxmlformats.org/spreadsheetml/2006/main">
  <si>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</si>
  <si>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</si>
  <si>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</si>
  <si>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</si>
  <si>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</si>
  <si>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</si>
  <si>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</si>
  <si>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</si>
  <si>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</si>
  <si>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</si>
  <si>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</si>
  <si>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</si>
  <si>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</si>
  <si>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</si>
  <si>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</si>
  <si>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</si>
  <si>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</si>
  <si>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0122018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</si>
  <si>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</si>
  <si>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</si>
  <si>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Osmička - mlatové cesty</t>
  </si>
  <si>
    <t>JKSO:</t>
  </si>
  <si>
    <t/>
  </si>
  <si>
    <t>CC-CZ:</t>
  </si>
  <si>
    <t>Místo:</t>
  </si>
  <si>
    <t>Lovosice</t>
  </si>
  <si>
    <t>Datum:</t>
  </si>
  <si>
    <t>4. 12. 2018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</si>
  <si>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</si>
  <si>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</si>
  <si>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</si>
  <si>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</si>
  <si>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</si>
  <si>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</si>
  <si>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</si>
  <si>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</si>
  <si>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</si>
  <si>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</si>
  <si>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</si>
  <si>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</si>
  <si>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</si>
  <si>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</si>
  <si>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</si>
  <si>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</si>
  <si>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</si>
  <si>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</si>
  <si>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</si>
  <si>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</si>
  <si>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</si>
  <si>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</si>
  <si>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</si>
  <si>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</si>
  <si>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</si>
  <si>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</si>
  <si>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</si>
  <si>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</si>
  <si>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</si>
  <si>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</si>
  <si>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</si>
  <si>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</si>
  <si>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</si>
  <si>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</si>
  <si>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</si>
  <si>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</si>
  <si>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</si>
  <si>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</si>
  <si>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</si>
  <si>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</si>
  <si>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</si>
  <si>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</si>
  <si>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</si>
  <si>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</si>
  <si>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</si>
  <si>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</si>
  <si>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</si>
  <si>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</si>
  <si>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</si>
  <si>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</si>
  <si>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</si>
  <si>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{59244564-ce3c-4579-91c9-0f98a434fa40}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</si>
  <si>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</si>
  <si>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</si>
  <si>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</si>
  <si>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</si>
  <si>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</si>
  <si>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</si>
  <si>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</si>
  <si>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</si>
  <si>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</si>
  <si>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</si>
  <si>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</si>
  <si>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</si>
  <si>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</si>
  <si>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</si>
  <si>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</si>
  <si>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</si>
  <si>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</si>
  <si>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</si>
  <si>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</si>
  <si>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</si>
  <si>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</si>
  <si>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</si>
  <si>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</si>
  <si>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</si>
  <si>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</si>
  <si>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</si>
  <si>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</si>
  <si>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</si>
  <si>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</si>
  <si>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</si>
  <si>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</si>
  <si>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</si>
  <si>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</si>
  <si>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</si>
  <si>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</si>
  <si>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</si>
  <si>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</si>
  <si>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</si>
  <si>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</si>
  <si>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</si>
  <si>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</si>
  <si>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</si>
  <si>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</si>
  <si>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</si>
  <si>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</si>
  <si>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</si>
  <si>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</si>
  <si>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</si>
  <si>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</si>
  <si>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</si>
  <si>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</si>
  <si>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</si>
  <si>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</si>
  <si>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</si>
  <si>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</si>
  <si>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</si>
  <si>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</si>
  <si>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</si>
  <si>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</si>
  <si>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</si>
  <si>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</si>
  <si>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</si>
  <si>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</si>
  <si>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</si>
  <si>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112101101</t>
  </si>
  <si>
    <t>Kácení stromů listnatých D kmene do 300 mm</t>
  </si>
  <si>
    <t>kus</t>
  </si>
  <si>
    <t>4</t>
  </si>
  <si>
    <t>-1161899652</t>
  </si>
  <si>
    <t>odečteno z PD cca</t>
  </si>
  <si>
    <t>VV</t>
  </si>
  <si>
    <t>3</t>
  </si>
  <si>
    <t>112201101</t>
  </si>
  <si>
    <t>Odstranění pařezů D do 300 mm</t>
  </si>
  <si>
    <t>1063254828</t>
  </si>
  <si>
    <t>121101101</t>
  </si>
  <si>
    <t>Sejmutí ornice s přemístěním na vzdálenost do 50 m</t>
  </si>
  <si>
    <t>m3</t>
  </si>
  <si>
    <t>-1297496932</t>
  </si>
  <si>
    <t>odměřeno z PD cca</t>
  </si>
  <si>
    <t>307,5*3,3*0,1</t>
  </si>
  <si>
    <t>121112111</t>
  </si>
  <si>
    <t>Sejmutí ornice tl vrstvy do 150 mm ručně s vodorovným přemístěním do 50 m</t>
  </si>
  <si>
    <t>-1025171254</t>
  </si>
  <si>
    <t>cca 10% strojního - kořeny</t>
  </si>
  <si>
    <t>101,475*0,1</t>
  </si>
  <si>
    <t>5</t>
  </si>
  <si>
    <t>122201102</t>
  </si>
  <si>
    <t>Odkopávky a prokopávky nezapažené v hornině tř. 3 objem do 1000 m3</t>
  </si>
  <si>
    <t>596884332</t>
  </si>
  <si>
    <t>307,5*2,3*0,15*1,1</t>
  </si>
  <si>
    <t>6</t>
  </si>
  <si>
    <t>122201109</t>
  </si>
  <si>
    <t>Příplatek za lepivost u odkopávek v hornině tř. 1 až 3</t>
  </si>
  <si>
    <t>1641896058</t>
  </si>
  <si>
    <t>116,696*0,5</t>
  </si>
  <si>
    <t>7</t>
  </si>
  <si>
    <t>131203101</t>
  </si>
  <si>
    <t>Hloubení jam ručním nebo pneum nářadím v soudržných horninách tř. 3</t>
  </si>
  <si>
    <t>-1197831209</t>
  </si>
  <si>
    <t>u kořenů cca 1m3/kus</t>
  </si>
  <si>
    <t>1*28</t>
  </si>
  <si>
    <t>8</t>
  </si>
  <si>
    <t>131203109</t>
  </si>
  <si>
    <t>Příplatek za lepivost u hloubení jam ručním nebo pneum nářadím v hornině tř. 3</t>
  </si>
  <si>
    <t>1106727743</t>
  </si>
  <si>
    <t>28*0,5</t>
  </si>
  <si>
    <t>9</t>
  </si>
  <si>
    <t>132201101</t>
  </si>
  <si>
    <t>Hloubení rýh š do 600 mm v hornině tř. 3 objemu do 100 m3</t>
  </si>
  <si>
    <t>-2094763487</t>
  </si>
  <si>
    <t>odměřeno z PD cca - gabion</t>
  </si>
  <si>
    <t>77*0,3*0,5*1,1</t>
  </si>
  <si>
    <t>10</t>
  </si>
  <si>
    <t>132201109</t>
  </si>
  <si>
    <t>Příplatek za lepivost k hloubení rýh š do 600 mm v hornině tř. 3</t>
  </si>
  <si>
    <t>429752917</t>
  </si>
  <si>
    <t>12,705*0,5</t>
  </si>
  <si>
    <t>11</t>
  </si>
  <si>
    <t>162201431</t>
  </si>
  <si>
    <t>Vodorovné přemístění větví stromů listnatých do 2 km D kmene do 300 mm</t>
  </si>
  <si>
    <t>1494166769</t>
  </si>
  <si>
    <t>12</t>
  </si>
  <si>
    <t>162201441</t>
  </si>
  <si>
    <t>Vodorovné přemístění kmenů stromů listnatých do 2 km D kmene do 300 mm</t>
  </si>
  <si>
    <t>-1457372947</t>
  </si>
  <si>
    <t>13</t>
  </si>
  <si>
    <t>162201451</t>
  </si>
  <si>
    <t>Vodorovné přemístění pařezů do 2 km D do 300 mm</t>
  </si>
  <si>
    <t>1255796831</t>
  </si>
  <si>
    <t>14</t>
  </si>
  <si>
    <t>162301101</t>
  </si>
  <si>
    <t>Vodorovné přemístění do 500 m výkopku/sypaniny z horniny tř. 1 až 4</t>
  </si>
  <si>
    <t>1491078340</t>
  </si>
  <si>
    <t>zpětně ornice</t>
  </si>
  <si>
    <t>59,2</t>
  </si>
  <si>
    <t>kořeny</t>
  </si>
  <si>
    <t>28</t>
  </si>
  <si>
    <t>svahování</t>
  </si>
  <si>
    <t>6,563</t>
  </si>
  <si>
    <t>Součet</t>
  </si>
  <si>
    <t>162601102</t>
  </si>
  <si>
    <t>Vodorovné přemístění do 5000 m výkopku/sypaniny z horniny tř. 1 až 4</t>
  </si>
  <si>
    <t>442913207</t>
  </si>
  <si>
    <t>ornice</t>
  </si>
  <si>
    <t>101,475</t>
  </si>
  <si>
    <t>zemina</t>
  </si>
  <si>
    <t>116,696+28+12,705</t>
  </si>
  <si>
    <t>zpětně</t>
  </si>
  <si>
    <t>-93,763</t>
  </si>
  <si>
    <t>16</t>
  </si>
  <si>
    <t>166101101</t>
  </si>
  <si>
    <t>Přehození neulehlého výkopku z horniny tř. 1 až 4</t>
  </si>
  <si>
    <t>680322523</t>
  </si>
  <si>
    <t>93,763</t>
  </si>
  <si>
    <t>17</t>
  </si>
  <si>
    <t>167101103</t>
  </si>
  <si>
    <t>Nakládání nebo překládání výkopku z horniny tř. 1 až 4</t>
  </si>
  <si>
    <t>895215506</t>
  </si>
  <si>
    <t>výkopek kpl</t>
  </si>
  <si>
    <t>18</t>
  </si>
  <si>
    <t>171101103</t>
  </si>
  <si>
    <t>Uložení sypaniny z hornin soudržných do násypů zhutněných do 100 % PS</t>
  </si>
  <si>
    <t>-187323774</t>
  </si>
  <si>
    <t>(3+2,25)*1,25</t>
  </si>
  <si>
    <t>19</t>
  </si>
  <si>
    <t>171201201</t>
  </si>
  <si>
    <t>Uložení sypaniny na skládky</t>
  </si>
  <si>
    <t>-166338826</t>
  </si>
  <si>
    <t>101,475-59,2</t>
  </si>
  <si>
    <t>116,696+28+12,705-28-6,563</t>
  </si>
  <si>
    <t>20</t>
  </si>
  <si>
    <t>171201211</t>
  </si>
  <si>
    <t>Poplatek za uložení odpadu ze sypaniny na skládce (skládkovné)</t>
  </si>
  <si>
    <t>t</t>
  </si>
  <si>
    <t>-1811478785</t>
  </si>
  <si>
    <t>(101,475-59,2)*1,6</t>
  </si>
  <si>
    <t>(116,696+28+12,705-28-6,563)*1,8</t>
  </si>
  <si>
    <t>174201101</t>
  </si>
  <si>
    <t>Zásyp jam, šachet rýh nebo kolem objektů sypaninou bez zhutnění</t>
  </si>
  <si>
    <t>1518968363</t>
  </si>
  <si>
    <t>22</t>
  </si>
  <si>
    <t>174201201</t>
  </si>
  <si>
    <t>Zásyp jam po pařezech D pařezů do 300 mm</t>
  </si>
  <si>
    <t>908941060</t>
  </si>
  <si>
    <t>23</t>
  </si>
  <si>
    <t>181111112</t>
  </si>
  <si>
    <t>Plošná úprava terénu do 500 m2 zemina tř 1 až 4 nerovnosti do 100 mm ve svahu do 1:2</t>
  </si>
  <si>
    <t>m2</t>
  </si>
  <si>
    <t>1844002348</t>
  </si>
  <si>
    <t>odměřeno z PD cca - zeleň</t>
  </si>
  <si>
    <t>550</t>
  </si>
  <si>
    <t>24</t>
  </si>
  <si>
    <t>181151311</t>
  </si>
  <si>
    <t>Plošná úprava terénu přes 500 m2 zemina tř 1 až 4 nerovnosti do 100 mm v rovinně a svahu do 1:5</t>
  </si>
  <si>
    <t>588862356</t>
  </si>
  <si>
    <t>42</t>
  </si>
  <si>
    <t>25</t>
  </si>
  <si>
    <t>181301101</t>
  </si>
  <si>
    <t>Rozprostření ornice tl vrstvy do 100 mm pl do 500 m2 v rovině nebo ve svahu do 1:5</t>
  </si>
  <si>
    <t>1401302577</t>
  </si>
  <si>
    <t>26</t>
  </si>
  <si>
    <t>M</t>
  </si>
  <si>
    <t>103715000</t>
  </si>
  <si>
    <t xml:space="preserve">substrát pro trávníky A  VL</t>
  </si>
  <si>
    <t>-1359734811</t>
  </si>
  <si>
    <t>cca 20%</t>
  </si>
  <si>
    <t>550*0,1*0,2</t>
  </si>
  <si>
    <t>27</t>
  </si>
  <si>
    <t>181305111</t>
  </si>
  <si>
    <t>Převrstvení ornice na skládce</t>
  </si>
  <si>
    <t>1977328455</t>
  </si>
  <si>
    <t>cca</t>
  </si>
  <si>
    <t>(550+42)*0,1</t>
  </si>
  <si>
    <t>181411131</t>
  </si>
  <si>
    <t>Založení parkového trávníku výsevem plochy do 1000 m2 v rovině a ve svahu do 1:5</t>
  </si>
  <si>
    <t>-1069399122</t>
  </si>
  <si>
    <t>29</t>
  </si>
  <si>
    <t>005724100</t>
  </si>
  <si>
    <t>osivo směs travní parková</t>
  </si>
  <si>
    <t>kg</t>
  </si>
  <si>
    <t>1534905334</t>
  </si>
  <si>
    <t>30</t>
  </si>
  <si>
    <t>181411132</t>
  </si>
  <si>
    <t>Založení parkového trávníku výsevem plochy do 1000 m2 ve svahu do 1:2</t>
  </si>
  <si>
    <t>-571900693</t>
  </si>
  <si>
    <t>31</t>
  </si>
  <si>
    <t>-419390303</t>
  </si>
  <si>
    <t>32</t>
  </si>
  <si>
    <t>181951102</t>
  </si>
  <si>
    <t>Úprava pláně v hornině tř. 1 až 4 se zhutněním</t>
  </si>
  <si>
    <t>293915114</t>
  </si>
  <si>
    <t>310*2,5</t>
  </si>
  <si>
    <t>33</t>
  </si>
  <si>
    <t>182201101</t>
  </si>
  <si>
    <t>Svahování násypů</t>
  </si>
  <si>
    <t>-1115570202</t>
  </si>
  <si>
    <t>(0,65*40+15*0,5)*1,25</t>
  </si>
  <si>
    <t>34</t>
  </si>
  <si>
    <t>182301121</t>
  </si>
  <si>
    <t>Rozprostření ornice pl do 500 m2 ve svahu přes 1:5 tl vrstvy do 100 mm</t>
  </si>
  <si>
    <t>-1132157587</t>
  </si>
  <si>
    <t>35</t>
  </si>
  <si>
    <t>1313618769</t>
  </si>
  <si>
    <t>42*0,1*0,2</t>
  </si>
  <si>
    <t>36</t>
  </si>
  <si>
    <t>184818231</t>
  </si>
  <si>
    <t>Ochrana kmene průměru do 300 mm bedněním výšky do 2 m</t>
  </si>
  <si>
    <t>-1152915152</t>
  </si>
  <si>
    <t>odečteno z PD</t>
  </si>
  <si>
    <t>37</t>
  </si>
  <si>
    <t>213311113</t>
  </si>
  <si>
    <t>Polštáře zhutněné pod základy z kameniva drceného frakce 16 až 63 mm</t>
  </si>
  <si>
    <t>1082381428</t>
  </si>
  <si>
    <t>(17,73+28,68+30,56)*0,1*0,3*1,1</t>
  </si>
  <si>
    <t>38</t>
  </si>
  <si>
    <t>327215111</t>
  </si>
  <si>
    <t>Opěrná zeď z gabionů dvouzákrutová síť s povrchovou úpravou galfan vyplněná lomovým kamenem</t>
  </si>
  <si>
    <t>-919824061</t>
  </si>
  <si>
    <t>(6,26+1,52+4,2+5,75)*0,7*0,3</t>
  </si>
  <si>
    <t>(16,88+3,84+7,96)*0,9*0,3</t>
  </si>
  <si>
    <t>(16,88+5,72+7,96)*0,6*0,3</t>
  </si>
  <si>
    <t>39</t>
  </si>
  <si>
    <t>338171114</t>
  </si>
  <si>
    <t>Osazování sloupků a vzpěr plotových ocelových v 2,00 m do zemního vrutu</t>
  </si>
  <si>
    <t>-736340709</t>
  </si>
  <si>
    <t>(6,26+1,52+4,2+5,75)/2</t>
  </si>
  <si>
    <t>(16,88+3,84+7,96)/2</t>
  </si>
  <si>
    <t>(16,88+5,72+7,96)/2</t>
  </si>
  <si>
    <t>40</t>
  </si>
  <si>
    <t>145502560</t>
  </si>
  <si>
    <t>profil ocelový čtvercový svařovaný 60x60x4 mm</t>
  </si>
  <si>
    <t>973435250</t>
  </si>
  <si>
    <t>9*0,7*7,1*0,001</t>
  </si>
  <si>
    <t>15*0,9*7,1*0,001</t>
  </si>
  <si>
    <t>16*0,6*7,1*0,001</t>
  </si>
  <si>
    <t>41</t>
  </si>
  <si>
    <t>564751111</t>
  </si>
  <si>
    <t>Podklad z kameniva hrubého drceného vel. 32-63 mm tl 150 mm</t>
  </si>
  <si>
    <t>999061783</t>
  </si>
  <si>
    <t>(7,93+4,31+3,42+2,16+10,87+3,36+18,35+2,31+13,81+22,61+1,76+9,03+1,44+16,88+4,78+7,96+24,68+12,98+28,84+5,23+3,64)*2,2*1,05</t>
  </si>
  <si>
    <t>(17,82+19,36+63,95)*2,2*1,05</t>
  </si>
  <si>
    <t>564811112</t>
  </si>
  <si>
    <t>Podklad ze štěrkodrtě ŠD tl 60 mm</t>
  </si>
  <si>
    <t>-1778160984</t>
  </si>
  <si>
    <t>43</t>
  </si>
  <si>
    <t>564931111</t>
  </si>
  <si>
    <t>Podsyp nebo podklad z pálených jílů tl 100 mm</t>
  </si>
  <si>
    <t>545424861</t>
  </si>
  <si>
    <t>44</t>
  </si>
  <si>
    <t>916331112</t>
  </si>
  <si>
    <t>Osazení zahradního obrubníku betonového do lože z betonu s boční opěrou</t>
  </si>
  <si>
    <t>m</t>
  </si>
  <si>
    <t>-1361127687</t>
  </si>
  <si>
    <t>7,93+7,93+4,98+3,42+2,45+10,87+2,84+18,86+3,65+3,42+1,79+10,87+3,88+32,72+1,95+17,74+19,27+22,67+1,49+2,03+22,54+0,34+2,81+6,83+19,58+9,03+9,03+1,21</t>
  </si>
  <si>
    <t>1,66+24,58+24,78+13,16+12,8+28,77+28,92+62,97+65,08</t>
  </si>
  <si>
    <t>45</t>
  </si>
  <si>
    <t>592172100</t>
  </si>
  <si>
    <t>obrubník betonový zahradní šedý 100 x 5 x 25 cm</t>
  </si>
  <si>
    <t>-4098557</t>
  </si>
  <si>
    <t>cca vč. rezervy</t>
  </si>
  <si>
    <t>540</t>
  </si>
  <si>
    <t>46</t>
  </si>
  <si>
    <t>919551111</t>
  </si>
  <si>
    <t>Zřízení propustku z trub plastových PE rýhovaných se spojkami nebo s hrdlem do DN 300 mm</t>
  </si>
  <si>
    <t>1404548564</t>
  </si>
  <si>
    <t>odměřeno z PD</t>
  </si>
  <si>
    <t>2,5*4</t>
  </si>
  <si>
    <t>47</t>
  </si>
  <si>
    <t>286114740</t>
  </si>
  <si>
    <t xml:space="preserve">trubka kanalizace plastová160x3000 SN 10 </t>
  </si>
  <si>
    <t>398538785</t>
  </si>
  <si>
    <t>48</t>
  </si>
  <si>
    <t>55341428R</t>
  </si>
  <si>
    <t xml:space="preserve">mřížka větrací nerezová 150 kruhová </t>
  </si>
  <si>
    <t>-1666349772</t>
  </si>
  <si>
    <t>49</t>
  </si>
  <si>
    <t>919726122</t>
  </si>
  <si>
    <t>Geotextilie pro ochranu, separaci a filtraci netkaná měrná hmotnost do 300 g/m2</t>
  </si>
  <si>
    <t>142370408</t>
  </si>
  <si>
    <t>50</t>
  </si>
  <si>
    <t>998225111</t>
  </si>
  <si>
    <t>Přesun hmot pro pozemní komunikace s krytem z kamene, monolitickým betonovým nebo živičným</t>
  </si>
  <si>
    <t>-1925195915</t>
  </si>
  <si>
    <t>51</t>
  </si>
  <si>
    <t>998225191</t>
  </si>
  <si>
    <t>Příplatek k přesunu hmot pro pozemní komunikace s krytem z kamene, živičným, betonovým do 1000 m</t>
  </si>
  <si>
    <t>-1093819451</t>
  </si>
  <si>
    <t>52</t>
  </si>
  <si>
    <t>012103000</t>
  </si>
  <si>
    <t>Geodetické práce před výstavbou</t>
  </si>
  <si>
    <t>Kč</t>
  </si>
  <si>
    <t>1024</t>
  </si>
  <si>
    <t>-1930891262</t>
  </si>
  <si>
    <t>53</t>
  </si>
  <si>
    <t>012303000</t>
  </si>
  <si>
    <t>Geodetické práce po výstavbě</t>
  </si>
  <si>
    <t>-365550218</t>
  </si>
  <si>
    <t>54</t>
  </si>
  <si>
    <t>032002000</t>
  </si>
  <si>
    <t>Vybavení staveniště</t>
  </si>
  <si>
    <t>-2037254560</t>
  </si>
  <si>
    <t>55</t>
  </si>
  <si>
    <t>034002000</t>
  </si>
  <si>
    <t>Zabezpečení staveniště</t>
  </si>
  <si>
    <t>573533652</t>
  </si>
  <si>
    <t>56</t>
  </si>
  <si>
    <t>052002000</t>
  </si>
  <si>
    <t>Finanční rezerva (5% ZRN)</t>
  </si>
  <si>
    <t>676077664</t>
  </si>
  <si>
    <t>57</t>
  </si>
  <si>
    <t>065002000</t>
  </si>
  <si>
    <t>Mimostaveništní doprava materiálů</t>
  </si>
  <si>
    <t>693401624</t>
  </si>
  <si>
    <t>58</t>
  </si>
  <si>
    <t>072002000</t>
  </si>
  <si>
    <t>Silniční provoz - DIO</t>
  </si>
  <si>
    <t>-352252496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</si>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</sst>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30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35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30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39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40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41</v>
      </c>
      <c r="E31" s="54"/>
      <c r="F31" s="55" t="s">
        <v>42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43</v>
      </c>
      <c r="U31" s="54"/>
      <c r="V31" s="54"/>
      <c r="W31" s="58">
        <f>ROUND(AZ87+SUM(CD91:CD95),2)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44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43</v>
      </c>
      <c r="U32" s="54"/>
      <c r="V32" s="54"/>
      <c r="W32" s="58">
        <f>ROUND(BA87+SUM(CE91:CE95),2)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45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43</v>
      </c>
      <c r="U33" s="54"/>
      <c r="V33" s="54"/>
      <c r="W33" s="58">
        <f>ROUND(BB87+SUM(CF91:CF95),2)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46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43</v>
      </c>
      <c r="U34" s="54"/>
      <c r="V34" s="54"/>
      <c r="W34" s="58">
        <f>ROUND(BC87+SUM(CG91:CG95),2)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47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43</v>
      </c>
      <c r="U35" s="54"/>
      <c r="V35" s="54"/>
      <c r="W35" s="58">
        <f>ROUND(BD87+SUM(CH91:CH95),2)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48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49</v>
      </c>
      <c r="U37" s="62"/>
      <c r="V37" s="62"/>
      <c r="W37" s="62"/>
      <c r="X37" s="64" t="s">
        <v>50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51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52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53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54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53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54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55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56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53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54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53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54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0122018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Osmička - mlatové cesty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>Lovosice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4. 12. 2018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 xml:space="preserve"> 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 xml:space="preserve"> </v>
      </c>
      <c r="AN82" s="83"/>
      <c r="AO82" s="83"/>
      <c r="AP82" s="83"/>
      <c r="AQ82" s="49"/>
      <c r="AS82" s="92" t="s">
        <v>58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36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59</v>
      </c>
      <c r="D85" s="103"/>
      <c r="E85" s="103"/>
      <c r="F85" s="103"/>
      <c r="G85" s="103"/>
      <c r="H85" s="104"/>
      <c r="I85" s="105" t="s">
        <v>60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61</v>
      </c>
      <c r="AH85" s="103"/>
      <c r="AI85" s="103"/>
      <c r="AJ85" s="103"/>
      <c r="AK85" s="103"/>
      <c r="AL85" s="103"/>
      <c r="AM85" s="103"/>
      <c r="AN85" s="105" t="s">
        <v>62</v>
      </c>
      <c r="AO85" s="103"/>
      <c r="AP85" s="106"/>
      <c r="AQ85" s="49"/>
      <c r="AS85" s="107" t="s">
        <v>63</v>
      </c>
      <c r="AT85" s="108" t="s">
        <v>64</v>
      </c>
      <c r="AU85" s="108" t="s">
        <v>65</v>
      </c>
      <c r="AV85" s="108" t="s">
        <v>66</v>
      </c>
      <c r="AW85" s="108" t="s">
        <v>67</v>
      </c>
      <c r="AX85" s="108" t="s">
        <v>68</v>
      </c>
      <c r="AY85" s="108" t="s">
        <v>69</v>
      </c>
      <c r="AZ85" s="108" t="s">
        <v>70</v>
      </c>
      <c r="BA85" s="108" t="s">
        <v>71</v>
      </c>
      <c r="BB85" s="108" t="s">
        <v>72</v>
      </c>
      <c r="BC85" s="108" t="s">
        <v>73</v>
      </c>
      <c r="BD85" s="109" t="s">
        <v>74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75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ROUND(AS88,2)</f>
        <v>0</v>
      </c>
      <c r="AT87" s="116">
        <f>ROUND(SUM(AV87:AW87),2)</f>
        <v>0</v>
      </c>
      <c r="AU87" s="117">
        <f>ROUND(AU88,5)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ROUND(AZ88,2)</f>
        <v>0</v>
      </c>
      <c r="BA87" s="116">
        <f>ROUND(BA88,2)</f>
        <v>0</v>
      </c>
      <c r="BB87" s="116">
        <f>ROUND(BB88,2)</f>
        <v>0</v>
      </c>
      <c r="BC87" s="116">
        <f>ROUND(BC88,2)</f>
        <v>0</v>
      </c>
      <c r="BD87" s="118">
        <f>ROUND(BD88,2)</f>
        <v>0</v>
      </c>
      <c r="BS87" s="119" t="s">
        <v>76</v>
      </c>
      <c r="BT87" s="119" t="s">
        <v>77</v>
      </c>
      <c r="BV87" s="119" t="s">
        <v>78</v>
      </c>
      <c r="BW87" s="119" t="s">
        <v>79</v>
      </c>
      <c r="BX87" s="119" t="s">
        <v>80</v>
      </c>
    </row>
    <row r="88" s="5" customFormat="1" ht="31.5" customHeight="1">
      <c r="A88" s="120" t="s">
        <v>81</v>
      </c>
      <c r="B88" s="121"/>
      <c r="C88" s="122"/>
      <c r="D88" s="123" t="s">
        <v>17</v>
      </c>
      <c r="E88" s="123"/>
      <c r="F88" s="123"/>
      <c r="G88" s="123"/>
      <c r="H88" s="123"/>
      <c r="I88" s="124"/>
      <c r="J88" s="123" t="s">
        <v>20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'0122018 - Osmička - mlato...'!M29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'0122018 - Osmička - mlato...'!M27</f>
        <v>0</v>
      </c>
      <c r="AT88" s="128">
        <f>ROUND(SUM(AV88:AW88),2)</f>
        <v>0</v>
      </c>
      <c r="AU88" s="129">
        <f>'0122018 - Osmička - mlato...'!W126</f>
        <v>0</v>
      </c>
      <c r="AV88" s="128">
        <f>'0122018 - Osmička - mlato...'!M31</f>
        <v>0</v>
      </c>
      <c r="AW88" s="128">
        <f>'0122018 - Osmička - mlato...'!M32</f>
        <v>0</v>
      </c>
      <c r="AX88" s="128">
        <f>'0122018 - Osmička - mlato...'!M33</f>
        <v>0</v>
      </c>
      <c r="AY88" s="128">
        <f>'0122018 - Osmička - mlato...'!M34</f>
        <v>0</v>
      </c>
      <c r="AZ88" s="128">
        <f>'0122018 - Osmička - mlato...'!H31</f>
        <v>0</v>
      </c>
      <c r="BA88" s="128">
        <f>'0122018 - Osmička - mlato...'!H32</f>
        <v>0</v>
      </c>
      <c r="BB88" s="128">
        <f>'0122018 - Osmička - mlato...'!H33</f>
        <v>0</v>
      </c>
      <c r="BC88" s="128">
        <f>'0122018 - Osmička - mlato...'!H34</f>
        <v>0</v>
      </c>
      <c r="BD88" s="130">
        <f>'0122018 - Osmička - mlato...'!H35</f>
        <v>0</v>
      </c>
      <c r="BT88" s="131" t="s">
        <v>82</v>
      </c>
      <c r="BU88" s="131" t="s">
        <v>83</v>
      </c>
      <c r="BV88" s="131" t="s">
        <v>78</v>
      </c>
      <c r="BW88" s="131" t="s">
        <v>79</v>
      </c>
      <c r="BX88" s="131" t="s">
        <v>80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84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ROUND(SUM(AG91:AG94),2)</f>
        <v>0</v>
      </c>
      <c r="AH90" s="114"/>
      <c r="AI90" s="114"/>
      <c r="AJ90" s="114"/>
      <c r="AK90" s="114"/>
      <c r="AL90" s="114"/>
      <c r="AM90" s="114"/>
      <c r="AN90" s="114">
        <f>ROUND(SUM(AN91:AN94),2)</f>
        <v>0</v>
      </c>
      <c r="AO90" s="114"/>
      <c r="AP90" s="114"/>
      <c r="AQ90" s="49"/>
      <c r="AS90" s="107" t="s">
        <v>85</v>
      </c>
      <c r="AT90" s="108" t="s">
        <v>86</v>
      </c>
      <c r="AU90" s="108" t="s">
        <v>41</v>
      </c>
      <c r="AV90" s="109" t="s">
        <v>64</v>
      </c>
    </row>
    <row r="91" s="1" customFormat="1" ht="19.92" customHeight="1">
      <c r="B91" s="47"/>
      <c r="C91" s="48"/>
      <c r="D91" s="132" t="s">
        <v>87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9"/>
      <c r="AS91" s="135">
        <v>0</v>
      </c>
      <c r="AT91" s="136" t="s">
        <v>88</v>
      </c>
      <c r="AU91" s="136" t="s">
        <v>42</v>
      </c>
      <c r="AV91" s="137">
        <f>ROUND(IF(AU91="základní",AG91*L31,IF(AU91="snížená",AG91*L32,0)),2)</f>
        <v>0</v>
      </c>
      <c r="BV91" s="23" t="s">
        <v>89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39" t="s">
        <v>90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8"/>
      <c r="AD92" s="48"/>
      <c r="AE92" s="48"/>
      <c r="AF92" s="48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9"/>
      <c r="AS92" s="140">
        <v>0</v>
      </c>
      <c r="AT92" s="141" t="s">
        <v>88</v>
      </c>
      <c r="AU92" s="141" t="s">
        <v>42</v>
      </c>
      <c r="AV92" s="142">
        <f>ROUND(IF(AU92="nulová",0,IF(OR(AU92="základní",AU92="zákl. přenesená"),AG92*L31,AG92*L32)),2)</f>
        <v>0</v>
      </c>
      <c r="BV92" s="23" t="s">
        <v>91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39" t="s">
        <v>90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8"/>
      <c r="AD93" s="48"/>
      <c r="AE93" s="48"/>
      <c r="AF93" s="48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9"/>
      <c r="AS93" s="140">
        <v>0</v>
      </c>
      <c r="AT93" s="141" t="s">
        <v>88</v>
      </c>
      <c r="AU93" s="141" t="s">
        <v>42</v>
      </c>
      <c r="AV93" s="142">
        <f>ROUND(IF(AU93="nulová",0,IF(OR(AU93="základní",AU93="zákl. přenesená"),AG93*L31,AG93*L32)),2)</f>
        <v>0</v>
      </c>
      <c r="BV93" s="23" t="s">
        <v>91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39" t="s">
        <v>90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8"/>
      <c r="AD94" s="48"/>
      <c r="AE94" s="48"/>
      <c r="AF94" s="48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9"/>
      <c r="AS94" s="143">
        <v>0</v>
      </c>
      <c r="AT94" s="144" t="s">
        <v>88</v>
      </c>
      <c r="AU94" s="144" t="s">
        <v>42</v>
      </c>
      <c r="AV94" s="145">
        <f>ROUND(IF(AU94="nulová",0,IF(OR(AU94="základní",AU94="zákl. přenesená"),AG94*L31,AG94*L32)),2)</f>
        <v>0</v>
      </c>
      <c r="BV94" s="23" t="s">
        <v>91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6" t="s">
        <v>92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Ut1VhtLD66CehuWgnzGauL5VHM6Iaat538SQGKd/YGaBP3nHkApTHvLZTcP0FiEmWmWBQ3pwqNXwP9RmMd0/nA==" hashValue="LX78BM11ySPu4hxKehJDL+7zojG52hv04Q2hXyiRCWk1wK3VUZgNVB9rQH+AVayEiiLY4Lhi5JVaO1UVy/lvhg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22018 - Osmička - mlato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4"/>
      <c r="C1" s="14"/>
      <c r="D1" s="15" t="s">
        <v>1</v>
      </c>
      <c r="E1" s="14"/>
      <c r="F1" s="16" t="s">
        <v>93</v>
      </c>
      <c r="G1" s="16"/>
      <c r="H1" s="150" t="s">
        <v>94</v>
      </c>
      <c r="I1" s="150"/>
      <c r="J1" s="150"/>
      <c r="K1" s="150"/>
      <c r="L1" s="16" t="s">
        <v>95</v>
      </c>
      <c r="M1" s="14"/>
      <c r="N1" s="14"/>
      <c r="O1" s="15" t="s">
        <v>96</v>
      </c>
      <c r="P1" s="14"/>
      <c r="Q1" s="14"/>
      <c r="R1" s="14"/>
      <c r="S1" s="16" t="s">
        <v>97</v>
      </c>
      <c r="T1" s="16"/>
      <c r="U1" s="149"/>
      <c r="V1" s="14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79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98</v>
      </c>
    </row>
    <row r="4" ht="36.96" customHeight="1">
      <c r="B4" s="27"/>
      <c r="C4" s="28" t="s">
        <v>99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s="1" customFormat="1" ht="32.88" customHeight="1">
      <c r="B6" s="47"/>
      <c r="C6" s="48"/>
      <c r="D6" s="36" t="s">
        <v>19</v>
      </c>
      <c r="E6" s="48"/>
      <c r="F6" s="37" t="s">
        <v>20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="1" customFormat="1" ht="14.4" customHeight="1">
      <c r="B7" s="47"/>
      <c r="C7" s="48"/>
      <c r="D7" s="39" t="s">
        <v>21</v>
      </c>
      <c r="E7" s="48"/>
      <c r="F7" s="34" t="s">
        <v>22</v>
      </c>
      <c r="G7" s="48"/>
      <c r="H7" s="48"/>
      <c r="I7" s="48"/>
      <c r="J7" s="48"/>
      <c r="K7" s="48"/>
      <c r="L7" s="48"/>
      <c r="M7" s="39" t="s">
        <v>23</v>
      </c>
      <c r="N7" s="48"/>
      <c r="O7" s="34" t="s">
        <v>22</v>
      </c>
      <c r="P7" s="48"/>
      <c r="Q7" s="48"/>
      <c r="R7" s="49"/>
    </row>
    <row r="8" s="1" customFormat="1" ht="14.4" customHeight="1">
      <c r="B8" s="47"/>
      <c r="C8" s="48"/>
      <c r="D8" s="39" t="s">
        <v>24</v>
      </c>
      <c r="E8" s="48"/>
      <c r="F8" s="34" t="s">
        <v>25</v>
      </c>
      <c r="G8" s="48"/>
      <c r="H8" s="48"/>
      <c r="I8" s="48"/>
      <c r="J8" s="48"/>
      <c r="K8" s="48"/>
      <c r="L8" s="48"/>
      <c r="M8" s="39" t="s">
        <v>26</v>
      </c>
      <c r="N8" s="48"/>
      <c r="O8" s="151" t="str">
        <f>'Rekapitulace stavby'!AN8</f>
        <v>4. 12. 2018</v>
      </c>
      <c r="P8" s="91"/>
      <c r="Q8" s="48"/>
      <c r="R8" s="49"/>
    </row>
    <row r="9" s="1" customFormat="1" ht="10.8" customHeight="1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="1" customFormat="1" ht="14.4" customHeight="1">
      <c r="B10" s="47"/>
      <c r="C10" s="48"/>
      <c r="D10" s="39" t="s">
        <v>28</v>
      </c>
      <c r="E10" s="48"/>
      <c r="F10" s="48"/>
      <c r="G10" s="48"/>
      <c r="H10" s="48"/>
      <c r="I10" s="48"/>
      <c r="J10" s="48"/>
      <c r="K10" s="48"/>
      <c r="L10" s="48"/>
      <c r="M10" s="39" t="s">
        <v>29</v>
      </c>
      <c r="N10" s="48"/>
      <c r="O10" s="34" t="str">
        <f>IF('Rekapitulace stavby'!AN10="","",'Rekapitulace stavby'!AN10)</f>
        <v/>
      </c>
      <c r="P10" s="34"/>
      <c r="Q10" s="48"/>
      <c r="R10" s="49"/>
    </row>
    <row r="11" s="1" customFormat="1" ht="18" customHeight="1">
      <c r="B11" s="47"/>
      <c r="C11" s="48"/>
      <c r="D11" s="48"/>
      <c r="E11" s="34" t="str">
        <f>IF('Rekapitulace stavby'!E11="","",'Rekapitulace stavby'!E11)</f>
        <v xml:space="preserve"> </v>
      </c>
      <c r="F11" s="48"/>
      <c r="G11" s="48"/>
      <c r="H11" s="48"/>
      <c r="I11" s="48"/>
      <c r="J11" s="48"/>
      <c r="K11" s="48"/>
      <c r="L11" s="48"/>
      <c r="M11" s="39" t="s">
        <v>31</v>
      </c>
      <c r="N11" s="48"/>
      <c r="O11" s="34" t="str">
        <f>IF('Rekapitulace stavby'!AN11="","",'Rekapitulace stavby'!AN11)</f>
        <v/>
      </c>
      <c r="P11" s="34"/>
      <c r="Q11" s="48"/>
      <c r="R11" s="49"/>
    </row>
    <row r="12" s="1" customFormat="1" ht="6.96" customHeight="1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="1" customFormat="1" ht="14.4" customHeight="1">
      <c r="B13" s="47"/>
      <c r="C13" s="48"/>
      <c r="D13" s="39" t="s">
        <v>32</v>
      </c>
      <c r="E13" s="48"/>
      <c r="F13" s="48"/>
      <c r="G13" s="48"/>
      <c r="H13" s="48"/>
      <c r="I13" s="48"/>
      <c r="J13" s="48"/>
      <c r="K13" s="48"/>
      <c r="L13" s="48"/>
      <c r="M13" s="39" t="s">
        <v>29</v>
      </c>
      <c r="N13" s="48"/>
      <c r="O13" s="40" t="str">
        <f>IF('Rekapitulace stavby'!AN13="","",'Rekapitulace stavby'!AN13)</f>
        <v>Vyplň údaj</v>
      </c>
      <c r="P13" s="34"/>
      <c r="Q13" s="48"/>
      <c r="R13" s="49"/>
    </row>
    <row r="14" s="1" customFormat="1" ht="18" customHeight="1">
      <c r="B14" s="47"/>
      <c r="C14" s="48"/>
      <c r="D14" s="48"/>
      <c r="E14" s="40" t="str">
        <f>IF('Rekapitulace stavby'!E14="","",'Rekapitulace stavby'!E14)</f>
        <v>Vyplň údaj</v>
      </c>
      <c r="F14" s="152"/>
      <c r="G14" s="152"/>
      <c r="H14" s="152"/>
      <c r="I14" s="152"/>
      <c r="J14" s="152"/>
      <c r="K14" s="152"/>
      <c r="L14" s="152"/>
      <c r="M14" s="39" t="s">
        <v>31</v>
      </c>
      <c r="N14" s="48"/>
      <c r="O14" s="40" t="str">
        <f>IF('Rekapitulace stavby'!AN14="","",'Rekapitulace stavby'!AN14)</f>
        <v>Vyplň údaj</v>
      </c>
      <c r="P14" s="34"/>
      <c r="Q14" s="48"/>
      <c r="R14" s="49"/>
    </row>
    <row r="15" s="1" customFormat="1" ht="6.96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="1" customFormat="1" ht="14.4" customHeight="1">
      <c r="B16" s="47"/>
      <c r="C16" s="48"/>
      <c r="D16" s="39" t="s">
        <v>34</v>
      </c>
      <c r="E16" s="48"/>
      <c r="F16" s="48"/>
      <c r="G16" s="48"/>
      <c r="H16" s="48"/>
      <c r="I16" s="48"/>
      <c r="J16" s="48"/>
      <c r="K16" s="48"/>
      <c r="L16" s="48"/>
      <c r="M16" s="39" t="s">
        <v>29</v>
      </c>
      <c r="N16" s="48"/>
      <c r="O16" s="34" t="str">
        <f>IF('Rekapitulace stavby'!AN16="","",'Rekapitulace stavby'!AN16)</f>
        <v/>
      </c>
      <c r="P16" s="34"/>
      <c r="Q16" s="48"/>
      <c r="R16" s="49"/>
    </row>
    <row r="17" s="1" customFormat="1" ht="18" customHeight="1">
      <c r="B17" s="47"/>
      <c r="C17" s="48"/>
      <c r="D17" s="48"/>
      <c r="E17" s="34" t="str">
        <f>IF('Rekapitulace stavby'!E17="","",'Rekapitulace stavby'!E17)</f>
        <v xml:space="preserve"> </v>
      </c>
      <c r="F17" s="48"/>
      <c r="G17" s="48"/>
      <c r="H17" s="48"/>
      <c r="I17" s="48"/>
      <c r="J17" s="48"/>
      <c r="K17" s="48"/>
      <c r="L17" s="48"/>
      <c r="M17" s="39" t="s">
        <v>31</v>
      </c>
      <c r="N17" s="48"/>
      <c r="O17" s="34" t="str">
        <f>IF('Rekapitulace stavby'!AN17="","",'Rekapitulace stavby'!AN17)</f>
        <v/>
      </c>
      <c r="P17" s="34"/>
      <c r="Q17" s="48"/>
      <c r="R17" s="49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="1" customFormat="1" ht="14.4" customHeight="1">
      <c r="B19" s="47"/>
      <c r="C19" s="48"/>
      <c r="D19" s="39" t="s">
        <v>36</v>
      </c>
      <c r="E19" s="48"/>
      <c r="F19" s="48"/>
      <c r="G19" s="48"/>
      <c r="H19" s="48"/>
      <c r="I19" s="48"/>
      <c r="J19" s="48"/>
      <c r="K19" s="48"/>
      <c r="L19" s="48"/>
      <c r="M19" s="39" t="s">
        <v>29</v>
      </c>
      <c r="N19" s="48"/>
      <c r="O19" s="34" t="str">
        <f>IF('Rekapitulace stavby'!AN19="","",'Rekapitulace stavby'!AN19)</f>
        <v/>
      </c>
      <c r="P19" s="34"/>
      <c r="Q19" s="48"/>
      <c r="R19" s="49"/>
    </row>
    <row r="20" s="1" customFormat="1" ht="18" customHeight="1">
      <c r="B20" s="47"/>
      <c r="C20" s="48"/>
      <c r="D20" s="48"/>
      <c r="E20" s="34" t="str">
        <f>IF('Rekapitulace stavby'!E20="","",'Rekapitulace stavby'!E20)</f>
        <v xml:space="preserve"> </v>
      </c>
      <c r="F20" s="48"/>
      <c r="G20" s="48"/>
      <c r="H20" s="48"/>
      <c r="I20" s="48"/>
      <c r="J20" s="48"/>
      <c r="K20" s="48"/>
      <c r="L20" s="48"/>
      <c r="M20" s="39" t="s">
        <v>31</v>
      </c>
      <c r="N20" s="48"/>
      <c r="O20" s="34" t="str">
        <f>IF('Rekapitulace stavby'!AN20="","",'Rekapitulace stavby'!AN20)</f>
        <v/>
      </c>
      <c r="P20" s="34"/>
      <c r="Q20" s="48"/>
      <c r="R20" s="49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="1" customFormat="1" ht="14.4" customHeight="1">
      <c r="B22" s="47"/>
      <c r="C22" s="48"/>
      <c r="D22" s="39" t="s">
        <v>37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6.5" customHeight="1">
      <c r="B23" s="47"/>
      <c r="C23" s="48"/>
      <c r="D23" s="48"/>
      <c r="E23" s="43" t="s">
        <v>22</v>
      </c>
      <c r="F23" s="43"/>
      <c r="G23" s="43"/>
      <c r="H23" s="43"/>
      <c r="I23" s="43"/>
      <c r="J23" s="43"/>
      <c r="K23" s="43"/>
      <c r="L23" s="43"/>
      <c r="M23" s="48"/>
      <c r="N23" s="48"/>
      <c r="O23" s="48"/>
      <c r="P23" s="48"/>
      <c r="Q23" s="48"/>
      <c r="R23" s="49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48"/>
      <c r="R25" s="49"/>
    </row>
    <row r="26" s="1" customFormat="1" ht="14.4" customHeight="1">
      <c r="B26" s="47"/>
      <c r="C26" s="48"/>
      <c r="D26" s="153" t="s">
        <v>100</v>
      </c>
      <c r="E26" s="48"/>
      <c r="F26" s="48"/>
      <c r="G26" s="48"/>
      <c r="H26" s="48"/>
      <c r="I26" s="48"/>
      <c r="J26" s="48"/>
      <c r="K26" s="48"/>
      <c r="L26" s="48"/>
      <c r="M26" s="46">
        <f>N87</f>
        <v>0</v>
      </c>
      <c r="N26" s="46"/>
      <c r="O26" s="46"/>
      <c r="P26" s="46"/>
      <c r="Q26" s="48"/>
      <c r="R26" s="49"/>
    </row>
    <row r="27" s="1" customFormat="1" ht="14.4" customHeight="1">
      <c r="B27" s="47"/>
      <c r="C27" s="48"/>
      <c r="D27" s="45" t="s">
        <v>87</v>
      </c>
      <c r="E27" s="48"/>
      <c r="F27" s="48"/>
      <c r="G27" s="48"/>
      <c r="H27" s="48"/>
      <c r="I27" s="48"/>
      <c r="J27" s="48"/>
      <c r="K27" s="48"/>
      <c r="L27" s="48"/>
      <c r="M27" s="46">
        <f>N102</f>
        <v>0</v>
      </c>
      <c r="N27" s="46"/>
      <c r="O27" s="46"/>
      <c r="P27" s="46"/>
      <c r="Q27" s="48"/>
      <c r="R27" s="49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="1" customFormat="1" ht="25.44" customHeight="1">
      <c r="B29" s="47"/>
      <c r="C29" s="48"/>
      <c r="D29" s="154" t="s">
        <v>40</v>
      </c>
      <c r="E29" s="48"/>
      <c r="F29" s="48"/>
      <c r="G29" s="48"/>
      <c r="H29" s="48"/>
      <c r="I29" s="48"/>
      <c r="J29" s="48"/>
      <c r="K29" s="48"/>
      <c r="L29" s="48"/>
      <c r="M29" s="155">
        <f>ROUND(M26+M27,2)</f>
        <v>0</v>
      </c>
      <c r="N29" s="48"/>
      <c r="O29" s="48"/>
      <c r="P29" s="48"/>
      <c r="Q29" s="48"/>
      <c r="R29" s="49"/>
    </row>
    <row r="30" s="1" customFormat="1" ht="6.96" customHeight="1">
      <c r="B30" s="47"/>
      <c r="C30" s="4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48"/>
      <c r="R30" s="49"/>
    </row>
    <row r="31" s="1" customFormat="1" ht="14.4" customHeight="1">
      <c r="B31" s="47"/>
      <c r="C31" s="48"/>
      <c r="D31" s="55" t="s">
        <v>41</v>
      </c>
      <c r="E31" s="55" t="s">
        <v>42</v>
      </c>
      <c r="F31" s="56">
        <v>0.20999999999999999</v>
      </c>
      <c r="G31" s="156" t="s">
        <v>43</v>
      </c>
      <c r="H31" s="157">
        <f>(SUM(BE102:BE109)+SUM(BE126:BE299))</f>
        <v>0</v>
      </c>
      <c r="I31" s="48"/>
      <c r="J31" s="48"/>
      <c r="K31" s="48"/>
      <c r="L31" s="48"/>
      <c r="M31" s="157">
        <f>ROUND((SUM(BE102:BE109)+SUM(BE126:BE299)), 2)*F31</f>
        <v>0</v>
      </c>
      <c r="N31" s="48"/>
      <c r="O31" s="48"/>
      <c r="P31" s="48"/>
      <c r="Q31" s="48"/>
      <c r="R31" s="49"/>
    </row>
    <row r="32" s="1" customFormat="1" ht="14.4" customHeight="1">
      <c r="B32" s="47"/>
      <c r="C32" s="48"/>
      <c r="D32" s="48"/>
      <c r="E32" s="55" t="s">
        <v>44</v>
      </c>
      <c r="F32" s="56">
        <v>0.14999999999999999</v>
      </c>
      <c r="G32" s="156" t="s">
        <v>43</v>
      </c>
      <c r="H32" s="157">
        <f>(SUM(BF102:BF109)+SUM(BF126:BF299))</f>
        <v>0</v>
      </c>
      <c r="I32" s="48"/>
      <c r="J32" s="48"/>
      <c r="K32" s="48"/>
      <c r="L32" s="48"/>
      <c r="M32" s="157">
        <f>ROUND((SUM(BF102:BF109)+SUM(BF126:BF299)), 2)*F32</f>
        <v>0</v>
      </c>
      <c r="N32" s="48"/>
      <c r="O32" s="48"/>
      <c r="P32" s="48"/>
      <c r="Q32" s="48"/>
      <c r="R32" s="49"/>
    </row>
    <row r="33" hidden="1" s="1" customFormat="1" ht="14.4" customHeight="1">
      <c r="B33" s="47"/>
      <c r="C33" s="48"/>
      <c r="D33" s="48"/>
      <c r="E33" s="55" t="s">
        <v>45</v>
      </c>
      <c r="F33" s="56">
        <v>0.20999999999999999</v>
      </c>
      <c r="G33" s="156" t="s">
        <v>43</v>
      </c>
      <c r="H33" s="157">
        <f>(SUM(BG102:BG109)+SUM(BG126:BG299))</f>
        <v>0</v>
      </c>
      <c r="I33" s="48"/>
      <c r="J33" s="48"/>
      <c r="K33" s="48"/>
      <c r="L33" s="48"/>
      <c r="M33" s="157"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46</v>
      </c>
      <c r="F34" s="56">
        <v>0.14999999999999999</v>
      </c>
      <c r="G34" s="156" t="s">
        <v>43</v>
      </c>
      <c r="H34" s="157">
        <f>(SUM(BH102:BH109)+SUM(BH126:BH299))</f>
        <v>0</v>
      </c>
      <c r="I34" s="48"/>
      <c r="J34" s="48"/>
      <c r="K34" s="48"/>
      <c r="L34" s="48"/>
      <c r="M34" s="157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47</v>
      </c>
      <c r="F35" s="56">
        <v>0</v>
      </c>
      <c r="G35" s="156" t="s">
        <v>43</v>
      </c>
      <c r="H35" s="157">
        <f>(SUM(BI102:BI109)+SUM(BI126:BI299))</f>
        <v>0</v>
      </c>
      <c r="I35" s="48"/>
      <c r="J35" s="48"/>
      <c r="K35" s="48"/>
      <c r="L35" s="48"/>
      <c r="M35" s="157">
        <v>0</v>
      </c>
      <c r="N35" s="48"/>
      <c r="O35" s="48"/>
      <c r="P35" s="48"/>
      <c r="Q35" s="48"/>
      <c r="R35" s="4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="1" customFormat="1" ht="25.44" customHeight="1">
      <c r="B37" s="47"/>
      <c r="C37" s="147"/>
      <c r="D37" s="158" t="s">
        <v>48</v>
      </c>
      <c r="E37" s="104"/>
      <c r="F37" s="104"/>
      <c r="G37" s="159" t="s">
        <v>49</v>
      </c>
      <c r="H37" s="160" t="s">
        <v>50</v>
      </c>
      <c r="I37" s="104"/>
      <c r="J37" s="104"/>
      <c r="K37" s="104"/>
      <c r="L37" s="161">
        <f>SUM(M29:M35)</f>
        <v>0</v>
      </c>
      <c r="M37" s="161"/>
      <c r="N37" s="161"/>
      <c r="O37" s="161"/>
      <c r="P37" s="162"/>
      <c r="Q37" s="147"/>
      <c r="R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51</v>
      </c>
      <c r="E50" s="68"/>
      <c r="F50" s="68"/>
      <c r="G50" s="68"/>
      <c r="H50" s="69"/>
      <c r="I50" s="48"/>
      <c r="J50" s="67" t="s">
        <v>52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53</v>
      </c>
      <c r="E59" s="73"/>
      <c r="F59" s="73"/>
      <c r="G59" s="74" t="s">
        <v>54</v>
      </c>
      <c r="H59" s="75"/>
      <c r="I59" s="48"/>
      <c r="J59" s="72" t="s">
        <v>53</v>
      </c>
      <c r="K59" s="73"/>
      <c r="L59" s="73"/>
      <c r="M59" s="73"/>
      <c r="N59" s="74" t="s">
        <v>54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55</v>
      </c>
      <c r="E61" s="68"/>
      <c r="F61" s="68"/>
      <c r="G61" s="68"/>
      <c r="H61" s="69"/>
      <c r="I61" s="48"/>
      <c r="J61" s="67" t="s">
        <v>56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53</v>
      </c>
      <c r="E70" s="73"/>
      <c r="F70" s="73"/>
      <c r="G70" s="74" t="s">
        <v>54</v>
      </c>
      <c r="H70" s="75"/>
      <c r="I70" s="48"/>
      <c r="J70" s="72" t="s">
        <v>53</v>
      </c>
      <c r="K70" s="73"/>
      <c r="L70" s="73"/>
      <c r="M70" s="73"/>
      <c r="N70" s="74" t="s">
        <v>54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/>
    </row>
    <row r="76" s="1" customFormat="1" ht="36.96" customHeight="1">
      <c r="B76" s="47"/>
      <c r="C76" s="28" t="s">
        <v>101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6"/>
      <c r="U76" s="166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6"/>
      <c r="U77" s="166"/>
    </row>
    <row r="78" s="1" customFormat="1" ht="36.96" customHeight="1">
      <c r="B78" s="47"/>
      <c r="C78" s="86" t="s">
        <v>19</v>
      </c>
      <c r="D78" s="48"/>
      <c r="E78" s="48"/>
      <c r="F78" s="88" t="str">
        <f>F6</f>
        <v>Osmička - mlatové cesty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9"/>
      <c r="T78" s="166"/>
      <c r="U78" s="166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6"/>
      <c r="U79" s="166"/>
    </row>
    <row r="80" s="1" customFormat="1" ht="18" customHeight="1">
      <c r="B80" s="47"/>
      <c r="C80" s="39" t="s">
        <v>24</v>
      </c>
      <c r="D80" s="48"/>
      <c r="E80" s="48"/>
      <c r="F80" s="34" t="str">
        <f>F8</f>
        <v>Lovosice</v>
      </c>
      <c r="G80" s="48"/>
      <c r="H80" s="48"/>
      <c r="I80" s="48"/>
      <c r="J80" s="48"/>
      <c r="K80" s="39" t="s">
        <v>26</v>
      </c>
      <c r="L80" s="48"/>
      <c r="M80" s="91" t="str">
        <f>IF(O8="","",O8)</f>
        <v>4. 12. 2018</v>
      </c>
      <c r="N80" s="91"/>
      <c r="O80" s="91"/>
      <c r="P80" s="91"/>
      <c r="Q80" s="48"/>
      <c r="R80" s="49"/>
      <c r="T80" s="166"/>
      <c r="U80" s="166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9"/>
      <c r="T81" s="166"/>
      <c r="U81" s="166"/>
    </row>
    <row r="82" s="1" customFormat="1">
      <c r="B82" s="47"/>
      <c r="C82" s="39" t="s">
        <v>28</v>
      </c>
      <c r="D82" s="48"/>
      <c r="E82" s="48"/>
      <c r="F82" s="34" t="str">
        <f>E11</f>
        <v xml:space="preserve"> </v>
      </c>
      <c r="G82" s="48"/>
      <c r="H82" s="48"/>
      <c r="I82" s="48"/>
      <c r="J82" s="48"/>
      <c r="K82" s="39" t="s">
        <v>34</v>
      </c>
      <c r="L82" s="48"/>
      <c r="M82" s="34" t="str">
        <f>E17</f>
        <v xml:space="preserve"> </v>
      </c>
      <c r="N82" s="34"/>
      <c r="O82" s="34"/>
      <c r="P82" s="34"/>
      <c r="Q82" s="34"/>
      <c r="R82" s="49"/>
      <c r="T82" s="166"/>
      <c r="U82" s="166"/>
    </row>
    <row r="83" s="1" customFormat="1" ht="14.4" customHeight="1">
      <c r="B83" s="47"/>
      <c r="C83" s="39" t="s">
        <v>32</v>
      </c>
      <c r="D83" s="48"/>
      <c r="E83" s="48"/>
      <c r="F83" s="34" t="str">
        <f>IF(E14="","",E14)</f>
        <v>Vyplň údaj</v>
      </c>
      <c r="G83" s="48"/>
      <c r="H83" s="48"/>
      <c r="I83" s="48"/>
      <c r="J83" s="48"/>
      <c r="K83" s="39" t="s">
        <v>36</v>
      </c>
      <c r="L83" s="48"/>
      <c r="M83" s="34" t="str">
        <f>E20</f>
        <v xml:space="preserve"> </v>
      </c>
      <c r="N83" s="34"/>
      <c r="O83" s="34"/>
      <c r="P83" s="34"/>
      <c r="Q83" s="34"/>
      <c r="R83" s="49"/>
      <c r="T83" s="166"/>
      <c r="U83" s="166"/>
    </row>
    <row r="84" s="1" customFormat="1" ht="10.32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9"/>
      <c r="T84" s="166"/>
      <c r="U84" s="166"/>
    </row>
    <row r="85" s="1" customFormat="1" ht="29.28" customHeight="1">
      <c r="B85" s="47"/>
      <c r="C85" s="167" t="s">
        <v>102</v>
      </c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67" t="s">
        <v>103</v>
      </c>
      <c r="O85" s="147"/>
      <c r="P85" s="147"/>
      <c r="Q85" s="147"/>
      <c r="R85" s="49"/>
      <c r="T85" s="166"/>
      <c r="U85" s="166"/>
    </row>
    <row r="86" s="1" customFormat="1" ht="10.32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  <c r="T86" s="166"/>
      <c r="U86" s="166"/>
    </row>
    <row r="87" s="1" customFormat="1" ht="29.28" customHeight="1">
      <c r="B87" s="47"/>
      <c r="C87" s="168" t="s">
        <v>104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114">
        <f>N126</f>
        <v>0</v>
      </c>
      <c r="O87" s="169"/>
      <c r="P87" s="169"/>
      <c r="Q87" s="169"/>
      <c r="R87" s="49"/>
      <c r="T87" s="166"/>
      <c r="U87" s="166"/>
      <c r="AU87" s="23" t="s">
        <v>105</v>
      </c>
    </row>
    <row r="88" s="6" customFormat="1" ht="24.96" customHeight="1">
      <c r="B88" s="170"/>
      <c r="C88" s="171"/>
      <c r="D88" s="172" t="s">
        <v>106</v>
      </c>
      <c r="E88" s="171"/>
      <c r="F88" s="171"/>
      <c r="G88" s="171"/>
      <c r="H88" s="171"/>
      <c r="I88" s="171"/>
      <c r="J88" s="171"/>
      <c r="K88" s="171"/>
      <c r="L88" s="171"/>
      <c r="M88" s="171"/>
      <c r="N88" s="173">
        <f>N127</f>
        <v>0</v>
      </c>
      <c r="O88" s="171"/>
      <c r="P88" s="171"/>
      <c r="Q88" s="171"/>
      <c r="R88" s="174"/>
      <c r="T88" s="175"/>
      <c r="U88" s="175"/>
    </row>
    <row r="89" s="7" customFormat="1" ht="19.92" customHeight="1">
      <c r="B89" s="176"/>
      <c r="C89" s="177"/>
      <c r="D89" s="132" t="s">
        <v>107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34">
        <f>N128</f>
        <v>0</v>
      </c>
      <c r="O89" s="177"/>
      <c r="P89" s="177"/>
      <c r="Q89" s="177"/>
      <c r="R89" s="178"/>
      <c r="T89" s="179"/>
      <c r="U89" s="179"/>
    </row>
    <row r="90" s="7" customFormat="1" ht="19.92" customHeight="1">
      <c r="B90" s="176"/>
      <c r="C90" s="177"/>
      <c r="D90" s="132" t="s">
        <v>108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34">
        <f>N240</f>
        <v>0</v>
      </c>
      <c r="O90" s="177"/>
      <c r="P90" s="177"/>
      <c r="Q90" s="177"/>
      <c r="R90" s="178"/>
      <c r="T90" s="179"/>
      <c r="U90" s="179"/>
    </row>
    <row r="91" s="7" customFormat="1" ht="19.92" customHeight="1">
      <c r="B91" s="176"/>
      <c r="C91" s="177"/>
      <c r="D91" s="132" t="s">
        <v>109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34">
        <f>N244</f>
        <v>0</v>
      </c>
      <c r="O91" s="177"/>
      <c r="P91" s="177"/>
      <c r="Q91" s="177"/>
      <c r="R91" s="178"/>
      <c r="T91" s="179"/>
      <c r="U91" s="179"/>
    </row>
    <row r="92" s="7" customFormat="1" ht="19.92" customHeight="1">
      <c r="B92" s="176"/>
      <c r="C92" s="177"/>
      <c r="D92" s="132" t="s">
        <v>110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34">
        <f>N261</f>
        <v>0</v>
      </c>
      <c r="O92" s="177"/>
      <c r="P92" s="177"/>
      <c r="Q92" s="177"/>
      <c r="R92" s="178"/>
      <c r="T92" s="179"/>
      <c r="U92" s="179"/>
    </row>
    <row r="93" s="7" customFormat="1" ht="19.92" customHeight="1">
      <c r="B93" s="176"/>
      <c r="C93" s="177"/>
      <c r="D93" s="132" t="s">
        <v>111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34">
        <f>N269</f>
        <v>0</v>
      </c>
      <c r="O93" s="177"/>
      <c r="P93" s="177"/>
      <c r="Q93" s="177"/>
      <c r="R93" s="178"/>
      <c r="T93" s="179"/>
      <c r="U93" s="179"/>
    </row>
    <row r="94" s="7" customFormat="1" ht="19.92" customHeight="1">
      <c r="B94" s="176"/>
      <c r="C94" s="177"/>
      <c r="D94" s="132" t="s">
        <v>112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34">
        <f>N284</f>
        <v>0</v>
      </c>
      <c r="O94" s="177"/>
      <c r="P94" s="177"/>
      <c r="Q94" s="177"/>
      <c r="R94" s="178"/>
      <c r="T94" s="179"/>
      <c r="U94" s="179"/>
    </row>
    <row r="95" s="6" customFormat="1" ht="24.96" customHeight="1">
      <c r="B95" s="170"/>
      <c r="C95" s="171"/>
      <c r="D95" s="172" t="s">
        <v>113</v>
      </c>
      <c r="E95" s="171"/>
      <c r="F95" s="171"/>
      <c r="G95" s="171"/>
      <c r="H95" s="171"/>
      <c r="I95" s="171"/>
      <c r="J95" s="171"/>
      <c r="K95" s="171"/>
      <c r="L95" s="171"/>
      <c r="M95" s="171"/>
      <c r="N95" s="173">
        <f>N287</f>
        <v>0</v>
      </c>
      <c r="O95" s="171"/>
      <c r="P95" s="171"/>
      <c r="Q95" s="171"/>
      <c r="R95" s="174"/>
      <c r="T95" s="175"/>
      <c r="U95" s="175"/>
    </row>
    <row r="96" s="7" customFormat="1" ht="19.92" customHeight="1">
      <c r="B96" s="176"/>
      <c r="C96" s="177"/>
      <c r="D96" s="132" t="s">
        <v>114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34">
        <f>N288</f>
        <v>0</v>
      </c>
      <c r="O96" s="177"/>
      <c r="P96" s="177"/>
      <c r="Q96" s="177"/>
      <c r="R96" s="178"/>
      <c r="T96" s="179"/>
      <c r="U96" s="179"/>
    </row>
    <row r="97" s="7" customFormat="1" ht="19.92" customHeight="1">
      <c r="B97" s="176"/>
      <c r="C97" s="177"/>
      <c r="D97" s="132" t="s">
        <v>115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34">
        <f>N291</f>
        <v>0</v>
      </c>
      <c r="O97" s="177"/>
      <c r="P97" s="177"/>
      <c r="Q97" s="177"/>
      <c r="R97" s="178"/>
      <c r="T97" s="179"/>
      <c r="U97" s="179"/>
    </row>
    <row r="98" s="7" customFormat="1" ht="19.92" customHeight="1">
      <c r="B98" s="176"/>
      <c r="C98" s="177"/>
      <c r="D98" s="132" t="s">
        <v>116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34">
        <f>N294</f>
        <v>0</v>
      </c>
      <c r="O98" s="177"/>
      <c r="P98" s="177"/>
      <c r="Q98" s="177"/>
      <c r="R98" s="178"/>
      <c r="T98" s="179"/>
      <c r="U98" s="179"/>
    </row>
    <row r="99" s="7" customFormat="1" ht="19.92" customHeight="1">
      <c r="B99" s="176"/>
      <c r="C99" s="177"/>
      <c r="D99" s="132" t="s">
        <v>117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34">
        <f>N296</f>
        <v>0</v>
      </c>
      <c r="O99" s="177"/>
      <c r="P99" s="177"/>
      <c r="Q99" s="177"/>
      <c r="R99" s="178"/>
      <c r="T99" s="179"/>
      <c r="U99" s="179"/>
    </row>
    <row r="100" s="7" customFormat="1" ht="19.92" customHeight="1">
      <c r="B100" s="176"/>
      <c r="C100" s="177"/>
      <c r="D100" s="132" t="s">
        <v>118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34">
        <f>N298</f>
        <v>0</v>
      </c>
      <c r="O100" s="177"/>
      <c r="P100" s="177"/>
      <c r="Q100" s="177"/>
      <c r="R100" s="178"/>
      <c r="T100" s="179"/>
      <c r="U100" s="179"/>
    </row>
    <row r="101" s="1" customFormat="1" ht="21.84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66"/>
      <c r="U101" s="166"/>
    </row>
    <row r="102" s="1" customFormat="1" ht="29.28" customHeight="1">
      <c r="B102" s="47"/>
      <c r="C102" s="168" t="s">
        <v>119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169">
        <f>ROUND(N103+N104+N105+N106+N107+N108,2)</f>
        <v>0</v>
      </c>
      <c r="O102" s="180"/>
      <c r="P102" s="180"/>
      <c r="Q102" s="180"/>
      <c r="R102" s="49"/>
      <c r="T102" s="181"/>
      <c r="U102" s="182" t="s">
        <v>41</v>
      </c>
    </row>
    <row r="103" s="1" customFormat="1" ht="18" customHeight="1">
      <c r="B103" s="47"/>
      <c r="C103" s="48"/>
      <c r="D103" s="139" t="s">
        <v>120</v>
      </c>
      <c r="E103" s="132"/>
      <c r="F103" s="132"/>
      <c r="G103" s="132"/>
      <c r="H103" s="132"/>
      <c r="I103" s="48"/>
      <c r="J103" s="48"/>
      <c r="K103" s="48"/>
      <c r="L103" s="48"/>
      <c r="M103" s="48"/>
      <c r="N103" s="133">
        <f>ROUND(N87*T103,2)</f>
        <v>0</v>
      </c>
      <c r="O103" s="134"/>
      <c r="P103" s="134"/>
      <c r="Q103" s="134"/>
      <c r="R103" s="49"/>
      <c r="S103" s="183"/>
      <c r="T103" s="184"/>
      <c r="U103" s="185" t="s">
        <v>42</v>
      </c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6" t="s">
        <v>121</v>
      </c>
      <c r="AZ103" s="183"/>
      <c r="BA103" s="183"/>
      <c r="BB103" s="183"/>
      <c r="BC103" s="183"/>
      <c r="BD103" s="183"/>
      <c r="BE103" s="187">
        <f>IF(U103="základní",N103,0)</f>
        <v>0</v>
      </c>
      <c r="BF103" s="187">
        <f>IF(U103="snížená",N103,0)</f>
        <v>0</v>
      </c>
      <c r="BG103" s="187">
        <f>IF(U103="zákl. přenesená",N103,0)</f>
        <v>0</v>
      </c>
      <c r="BH103" s="187">
        <f>IF(U103="sníž. přenesená",N103,0)</f>
        <v>0</v>
      </c>
      <c r="BI103" s="187">
        <f>IF(U103="nulová",N103,0)</f>
        <v>0</v>
      </c>
      <c r="BJ103" s="186" t="s">
        <v>82</v>
      </c>
      <c r="BK103" s="183"/>
      <c r="BL103" s="183"/>
      <c r="BM103" s="183"/>
    </row>
    <row r="104" s="1" customFormat="1" ht="18" customHeight="1">
      <c r="B104" s="47"/>
      <c r="C104" s="48"/>
      <c r="D104" s="139" t="s">
        <v>122</v>
      </c>
      <c r="E104" s="132"/>
      <c r="F104" s="132"/>
      <c r="G104" s="132"/>
      <c r="H104" s="132"/>
      <c r="I104" s="48"/>
      <c r="J104" s="48"/>
      <c r="K104" s="48"/>
      <c r="L104" s="48"/>
      <c r="M104" s="48"/>
      <c r="N104" s="133">
        <f>ROUND(N87*T104,2)</f>
        <v>0</v>
      </c>
      <c r="O104" s="134"/>
      <c r="P104" s="134"/>
      <c r="Q104" s="134"/>
      <c r="R104" s="49"/>
      <c r="S104" s="183"/>
      <c r="T104" s="184"/>
      <c r="U104" s="185" t="s">
        <v>42</v>
      </c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6" t="s">
        <v>121</v>
      </c>
      <c r="AZ104" s="183"/>
      <c r="BA104" s="183"/>
      <c r="BB104" s="183"/>
      <c r="BC104" s="183"/>
      <c r="BD104" s="183"/>
      <c r="BE104" s="187">
        <f>IF(U104="základní",N104,0)</f>
        <v>0</v>
      </c>
      <c r="BF104" s="187">
        <f>IF(U104="snížená",N104,0)</f>
        <v>0</v>
      </c>
      <c r="BG104" s="187">
        <f>IF(U104="zákl. přenesená",N104,0)</f>
        <v>0</v>
      </c>
      <c r="BH104" s="187">
        <f>IF(U104="sníž. přenesená",N104,0)</f>
        <v>0</v>
      </c>
      <c r="BI104" s="187">
        <f>IF(U104="nulová",N104,0)</f>
        <v>0</v>
      </c>
      <c r="BJ104" s="186" t="s">
        <v>82</v>
      </c>
      <c r="BK104" s="183"/>
      <c r="BL104" s="183"/>
      <c r="BM104" s="183"/>
    </row>
    <row r="105" s="1" customFormat="1" ht="18" customHeight="1">
      <c r="B105" s="47"/>
      <c r="C105" s="48"/>
      <c r="D105" s="139" t="s">
        <v>123</v>
      </c>
      <c r="E105" s="132"/>
      <c r="F105" s="132"/>
      <c r="G105" s="132"/>
      <c r="H105" s="132"/>
      <c r="I105" s="48"/>
      <c r="J105" s="48"/>
      <c r="K105" s="48"/>
      <c r="L105" s="48"/>
      <c r="M105" s="48"/>
      <c r="N105" s="133">
        <f>ROUND(N87*T105,2)</f>
        <v>0</v>
      </c>
      <c r="O105" s="134"/>
      <c r="P105" s="134"/>
      <c r="Q105" s="134"/>
      <c r="R105" s="49"/>
      <c r="S105" s="183"/>
      <c r="T105" s="184"/>
      <c r="U105" s="185" t="s">
        <v>42</v>
      </c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6" t="s">
        <v>121</v>
      </c>
      <c r="AZ105" s="183"/>
      <c r="BA105" s="183"/>
      <c r="BB105" s="183"/>
      <c r="BC105" s="183"/>
      <c r="BD105" s="183"/>
      <c r="BE105" s="187">
        <f>IF(U105="základní",N105,0)</f>
        <v>0</v>
      </c>
      <c r="BF105" s="187">
        <f>IF(U105="snížená",N105,0)</f>
        <v>0</v>
      </c>
      <c r="BG105" s="187">
        <f>IF(U105="zákl. přenesená",N105,0)</f>
        <v>0</v>
      </c>
      <c r="BH105" s="187">
        <f>IF(U105="sníž. přenesená",N105,0)</f>
        <v>0</v>
      </c>
      <c r="BI105" s="187">
        <f>IF(U105="nulová",N105,0)</f>
        <v>0</v>
      </c>
      <c r="BJ105" s="186" t="s">
        <v>82</v>
      </c>
      <c r="BK105" s="183"/>
      <c r="BL105" s="183"/>
      <c r="BM105" s="183"/>
    </row>
    <row r="106" s="1" customFormat="1" ht="18" customHeight="1">
      <c r="B106" s="47"/>
      <c r="C106" s="48"/>
      <c r="D106" s="139" t="s">
        <v>124</v>
      </c>
      <c r="E106" s="132"/>
      <c r="F106" s="132"/>
      <c r="G106" s="132"/>
      <c r="H106" s="132"/>
      <c r="I106" s="48"/>
      <c r="J106" s="48"/>
      <c r="K106" s="48"/>
      <c r="L106" s="48"/>
      <c r="M106" s="48"/>
      <c r="N106" s="133">
        <f>ROUND(N87*T106,2)</f>
        <v>0</v>
      </c>
      <c r="O106" s="134"/>
      <c r="P106" s="134"/>
      <c r="Q106" s="134"/>
      <c r="R106" s="49"/>
      <c r="S106" s="183"/>
      <c r="T106" s="184"/>
      <c r="U106" s="185" t="s">
        <v>42</v>
      </c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6" t="s">
        <v>121</v>
      </c>
      <c r="AZ106" s="183"/>
      <c r="BA106" s="183"/>
      <c r="BB106" s="183"/>
      <c r="BC106" s="183"/>
      <c r="BD106" s="183"/>
      <c r="BE106" s="187">
        <f>IF(U106="základní",N106,0)</f>
        <v>0</v>
      </c>
      <c r="BF106" s="187">
        <f>IF(U106="snížená",N106,0)</f>
        <v>0</v>
      </c>
      <c r="BG106" s="187">
        <f>IF(U106="zákl. přenesená",N106,0)</f>
        <v>0</v>
      </c>
      <c r="BH106" s="187">
        <f>IF(U106="sníž. přenesená",N106,0)</f>
        <v>0</v>
      </c>
      <c r="BI106" s="187">
        <f>IF(U106="nulová",N106,0)</f>
        <v>0</v>
      </c>
      <c r="BJ106" s="186" t="s">
        <v>82</v>
      </c>
      <c r="BK106" s="183"/>
      <c r="BL106" s="183"/>
      <c r="BM106" s="183"/>
    </row>
    <row r="107" s="1" customFormat="1" ht="18" customHeight="1">
      <c r="B107" s="47"/>
      <c r="C107" s="48"/>
      <c r="D107" s="139" t="s">
        <v>125</v>
      </c>
      <c r="E107" s="132"/>
      <c r="F107" s="132"/>
      <c r="G107" s="132"/>
      <c r="H107" s="132"/>
      <c r="I107" s="48"/>
      <c r="J107" s="48"/>
      <c r="K107" s="48"/>
      <c r="L107" s="48"/>
      <c r="M107" s="48"/>
      <c r="N107" s="133">
        <f>ROUND(N87*T107,2)</f>
        <v>0</v>
      </c>
      <c r="O107" s="134"/>
      <c r="P107" s="134"/>
      <c r="Q107" s="134"/>
      <c r="R107" s="49"/>
      <c r="S107" s="183"/>
      <c r="T107" s="184"/>
      <c r="U107" s="185" t="s">
        <v>42</v>
      </c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6" t="s">
        <v>121</v>
      </c>
      <c r="AZ107" s="183"/>
      <c r="BA107" s="183"/>
      <c r="BB107" s="183"/>
      <c r="BC107" s="183"/>
      <c r="BD107" s="183"/>
      <c r="BE107" s="187">
        <f>IF(U107="základní",N107,0)</f>
        <v>0</v>
      </c>
      <c r="BF107" s="187">
        <f>IF(U107="snížená",N107,0)</f>
        <v>0</v>
      </c>
      <c r="BG107" s="187">
        <f>IF(U107="zákl. přenesená",N107,0)</f>
        <v>0</v>
      </c>
      <c r="BH107" s="187">
        <f>IF(U107="sníž. přenesená",N107,0)</f>
        <v>0</v>
      </c>
      <c r="BI107" s="187">
        <f>IF(U107="nulová",N107,0)</f>
        <v>0</v>
      </c>
      <c r="BJ107" s="186" t="s">
        <v>82</v>
      </c>
      <c r="BK107" s="183"/>
      <c r="BL107" s="183"/>
      <c r="BM107" s="183"/>
    </row>
    <row r="108" s="1" customFormat="1" ht="18" customHeight="1">
      <c r="B108" s="47"/>
      <c r="C108" s="48"/>
      <c r="D108" s="132" t="s">
        <v>126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133">
        <f>ROUND(N87*T108,2)</f>
        <v>0</v>
      </c>
      <c r="O108" s="134"/>
      <c r="P108" s="134"/>
      <c r="Q108" s="134"/>
      <c r="R108" s="49"/>
      <c r="S108" s="183"/>
      <c r="T108" s="188"/>
      <c r="U108" s="189" t="s">
        <v>42</v>
      </c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6" t="s">
        <v>127</v>
      </c>
      <c r="AZ108" s="183"/>
      <c r="BA108" s="183"/>
      <c r="BB108" s="183"/>
      <c r="BC108" s="183"/>
      <c r="BD108" s="183"/>
      <c r="BE108" s="187">
        <f>IF(U108="základní",N108,0)</f>
        <v>0</v>
      </c>
      <c r="BF108" s="187">
        <f>IF(U108="snížená",N108,0)</f>
        <v>0</v>
      </c>
      <c r="BG108" s="187">
        <f>IF(U108="zákl. přenesená",N108,0)</f>
        <v>0</v>
      </c>
      <c r="BH108" s="187">
        <f>IF(U108="sníž. přenesená",N108,0)</f>
        <v>0</v>
      </c>
      <c r="BI108" s="187">
        <f>IF(U108="nulová",N108,0)</f>
        <v>0</v>
      </c>
      <c r="BJ108" s="186" t="s">
        <v>82</v>
      </c>
      <c r="BK108" s="183"/>
      <c r="BL108" s="183"/>
      <c r="BM108" s="183"/>
    </row>
    <row r="109" s="1" customForma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  <c r="T109" s="166"/>
      <c r="U109" s="166"/>
    </row>
    <row r="110" s="1" customFormat="1" ht="29.28" customHeight="1">
      <c r="B110" s="47"/>
      <c r="C110" s="146" t="s">
        <v>92</v>
      </c>
      <c r="D110" s="147"/>
      <c r="E110" s="147"/>
      <c r="F110" s="147"/>
      <c r="G110" s="147"/>
      <c r="H110" s="147"/>
      <c r="I110" s="147"/>
      <c r="J110" s="147"/>
      <c r="K110" s="147"/>
      <c r="L110" s="148">
        <f>ROUND(SUM(N87+N102),2)</f>
        <v>0</v>
      </c>
      <c r="M110" s="148"/>
      <c r="N110" s="148"/>
      <c r="O110" s="148"/>
      <c r="P110" s="148"/>
      <c r="Q110" s="148"/>
      <c r="R110" s="49"/>
      <c r="T110" s="166"/>
      <c r="U110" s="166"/>
    </row>
    <row r="111" s="1" customFormat="1" ht="6.96" customHeight="1"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8"/>
      <c r="T111" s="166"/>
      <c r="U111" s="166"/>
    </row>
    <row r="115" s="1" customFormat="1" ht="6.96" customHeight="1">
      <c r="B115" s="79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1"/>
    </row>
    <row r="116" s="1" customFormat="1" ht="36.96" customHeight="1">
      <c r="B116" s="47"/>
      <c r="C116" s="28" t="s">
        <v>128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36.96" customHeight="1">
      <c r="B118" s="47"/>
      <c r="C118" s="86" t="s">
        <v>19</v>
      </c>
      <c r="D118" s="48"/>
      <c r="E118" s="48"/>
      <c r="F118" s="88" t="str">
        <f>F6</f>
        <v>Osmička - mlatové cesty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18" customHeight="1">
      <c r="B120" s="47"/>
      <c r="C120" s="39" t="s">
        <v>24</v>
      </c>
      <c r="D120" s="48"/>
      <c r="E120" s="48"/>
      <c r="F120" s="34" t="str">
        <f>F8</f>
        <v>Lovosice</v>
      </c>
      <c r="G120" s="48"/>
      <c r="H120" s="48"/>
      <c r="I120" s="48"/>
      <c r="J120" s="48"/>
      <c r="K120" s="39" t="s">
        <v>26</v>
      </c>
      <c r="L120" s="48"/>
      <c r="M120" s="91" t="str">
        <f>IF(O8="","",O8)</f>
        <v>4. 12. 2018</v>
      </c>
      <c r="N120" s="91"/>
      <c r="O120" s="91"/>
      <c r="P120" s="91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>
      <c r="B122" s="47"/>
      <c r="C122" s="39" t="s">
        <v>28</v>
      </c>
      <c r="D122" s="48"/>
      <c r="E122" s="48"/>
      <c r="F122" s="34" t="str">
        <f>E11</f>
        <v xml:space="preserve"> </v>
      </c>
      <c r="G122" s="48"/>
      <c r="H122" s="48"/>
      <c r="I122" s="48"/>
      <c r="J122" s="48"/>
      <c r="K122" s="39" t="s">
        <v>34</v>
      </c>
      <c r="L122" s="48"/>
      <c r="M122" s="34" t="str">
        <f>E17</f>
        <v xml:space="preserve"> </v>
      </c>
      <c r="N122" s="34"/>
      <c r="O122" s="34"/>
      <c r="P122" s="34"/>
      <c r="Q122" s="34"/>
      <c r="R122" s="49"/>
    </row>
    <row r="123" s="1" customFormat="1" ht="14.4" customHeight="1">
      <c r="B123" s="47"/>
      <c r="C123" s="39" t="s">
        <v>32</v>
      </c>
      <c r="D123" s="48"/>
      <c r="E123" s="48"/>
      <c r="F123" s="34" t="str">
        <f>IF(E14="","",E14)</f>
        <v>Vyplň údaj</v>
      </c>
      <c r="G123" s="48"/>
      <c r="H123" s="48"/>
      <c r="I123" s="48"/>
      <c r="J123" s="48"/>
      <c r="K123" s="39" t="s">
        <v>36</v>
      </c>
      <c r="L123" s="48"/>
      <c r="M123" s="34" t="str">
        <f>E20</f>
        <v xml:space="preserve"> </v>
      </c>
      <c r="N123" s="34"/>
      <c r="O123" s="34"/>
      <c r="P123" s="34"/>
      <c r="Q123" s="34"/>
      <c r="R123" s="49"/>
    </row>
    <row r="124" s="1" customFormat="1" ht="10.32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8" customFormat="1" ht="29.28" customHeight="1">
      <c r="B125" s="190"/>
      <c r="C125" s="191" t="s">
        <v>129</v>
      </c>
      <c r="D125" s="192" t="s">
        <v>130</v>
      </c>
      <c r="E125" s="192" t="s">
        <v>59</v>
      </c>
      <c r="F125" s="192" t="s">
        <v>131</v>
      </c>
      <c r="G125" s="192"/>
      <c r="H125" s="192"/>
      <c r="I125" s="192"/>
      <c r="J125" s="192" t="s">
        <v>132</v>
      </c>
      <c r="K125" s="192" t="s">
        <v>133</v>
      </c>
      <c r="L125" s="192" t="s">
        <v>134</v>
      </c>
      <c r="M125" s="192"/>
      <c r="N125" s="192" t="s">
        <v>103</v>
      </c>
      <c r="O125" s="192"/>
      <c r="P125" s="192"/>
      <c r="Q125" s="193"/>
      <c r="R125" s="194"/>
      <c r="T125" s="107" t="s">
        <v>135</v>
      </c>
      <c r="U125" s="108" t="s">
        <v>41</v>
      </c>
      <c r="V125" s="108" t="s">
        <v>136</v>
      </c>
      <c r="W125" s="108" t="s">
        <v>137</v>
      </c>
      <c r="X125" s="108" t="s">
        <v>138</v>
      </c>
      <c r="Y125" s="108" t="s">
        <v>139</v>
      </c>
      <c r="Z125" s="108" t="s">
        <v>140</v>
      </c>
      <c r="AA125" s="109" t="s">
        <v>141</v>
      </c>
    </row>
    <row r="126" s="1" customFormat="1" ht="29.28" customHeight="1">
      <c r="B126" s="47"/>
      <c r="C126" s="111" t="s">
        <v>100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195">
        <f>BK126</f>
        <v>0</v>
      </c>
      <c r="O126" s="196"/>
      <c r="P126" s="196"/>
      <c r="Q126" s="196"/>
      <c r="R126" s="49"/>
      <c r="T126" s="110"/>
      <c r="U126" s="68"/>
      <c r="V126" s="68"/>
      <c r="W126" s="197">
        <f>W127+W287+W300</f>
        <v>0</v>
      </c>
      <c r="X126" s="68"/>
      <c r="Y126" s="197">
        <f>Y127+Y287+Y300</f>
        <v>116.01909395000001</v>
      </c>
      <c r="Z126" s="68"/>
      <c r="AA126" s="198">
        <f>AA127+AA287+AA300</f>
        <v>0</v>
      </c>
      <c r="AT126" s="23" t="s">
        <v>76</v>
      </c>
      <c r="AU126" s="23" t="s">
        <v>105</v>
      </c>
      <c r="BK126" s="199">
        <f>BK127+BK287+BK300</f>
        <v>0</v>
      </c>
    </row>
    <row r="127" s="9" customFormat="1" ht="37.44" customHeight="1">
      <c r="B127" s="200"/>
      <c r="C127" s="201"/>
      <c r="D127" s="202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3">
        <f>BK127</f>
        <v>0</v>
      </c>
      <c r="O127" s="173"/>
      <c r="P127" s="173"/>
      <c r="Q127" s="173"/>
      <c r="R127" s="204"/>
      <c r="T127" s="205"/>
      <c r="U127" s="201"/>
      <c r="V127" s="201"/>
      <c r="W127" s="206">
        <f>W128+W240+W244+W261+W269+W284</f>
        <v>0</v>
      </c>
      <c r="X127" s="201"/>
      <c r="Y127" s="206">
        <f>Y128+Y240+Y244+Y261+Y269+Y284</f>
        <v>116.01909395000001</v>
      </c>
      <c r="Z127" s="201"/>
      <c r="AA127" s="207">
        <f>AA128+AA240+AA244+AA261+AA269+AA284</f>
        <v>0</v>
      </c>
      <c r="AR127" s="208" t="s">
        <v>82</v>
      </c>
      <c r="AT127" s="209" t="s">
        <v>76</v>
      </c>
      <c r="AU127" s="209" t="s">
        <v>77</v>
      </c>
      <c r="AY127" s="208" t="s">
        <v>142</v>
      </c>
      <c r="BK127" s="210">
        <f>BK128+BK240+BK244+BK261+BK269+BK284</f>
        <v>0</v>
      </c>
    </row>
    <row r="128" s="9" customFormat="1" ht="19.92" customHeight="1">
      <c r="B128" s="200"/>
      <c r="C128" s="201"/>
      <c r="D128" s="211" t="s">
        <v>107</v>
      </c>
      <c r="E128" s="211"/>
      <c r="F128" s="211"/>
      <c r="G128" s="211"/>
      <c r="H128" s="211"/>
      <c r="I128" s="211"/>
      <c r="J128" s="211"/>
      <c r="K128" s="211"/>
      <c r="L128" s="211"/>
      <c r="M128" s="211"/>
      <c r="N128" s="212">
        <f>BK128</f>
        <v>0</v>
      </c>
      <c r="O128" s="213"/>
      <c r="P128" s="213"/>
      <c r="Q128" s="213"/>
      <c r="R128" s="204"/>
      <c r="T128" s="205"/>
      <c r="U128" s="201"/>
      <c r="V128" s="201"/>
      <c r="W128" s="206">
        <f>SUM(W129:W239)</f>
        <v>0</v>
      </c>
      <c r="X128" s="201"/>
      <c r="Y128" s="206">
        <f>SUM(Y129:Y239)</f>
        <v>2.8541100000000004</v>
      </c>
      <c r="Z128" s="201"/>
      <c r="AA128" s="207">
        <f>SUM(AA129:AA239)</f>
        <v>0</v>
      </c>
      <c r="AR128" s="208" t="s">
        <v>82</v>
      </c>
      <c r="AT128" s="209" t="s">
        <v>76</v>
      </c>
      <c r="AU128" s="209" t="s">
        <v>82</v>
      </c>
      <c r="AY128" s="208" t="s">
        <v>142</v>
      </c>
      <c r="BK128" s="210">
        <f>SUM(BK129:BK239)</f>
        <v>0</v>
      </c>
    </row>
    <row r="129" s="1" customFormat="1" ht="25.5" customHeight="1">
      <c r="B129" s="47"/>
      <c r="C129" s="214" t="s">
        <v>82</v>
      </c>
      <c r="D129" s="214" t="s">
        <v>143</v>
      </c>
      <c r="E129" s="215" t="s">
        <v>144</v>
      </c>
      <c r="F129" s="216" t="s">
        <v>145</v>
      </c>
      <c r="G129" s="216"/>
      <c r="H129" s="216"/>
      <c r="I129" s="216"/>
      <c r="J129" s="217" t="s">
        <v>146</v>
      </c>
      <c r="K129" s="218">
        <v>3</v>
      </c>
      <c r="L129" s="219">
        <v>0</v>
      </c>
      <c r="M129" s="220"/>
      <c r="N129" s="221">
        <f>ROUND(L129*K129,2)</f>
        <v>0</v>
      </c>
      <c r="O129" s="221"/>
      <c r="P129" s="221"/>
      <c r="Q129" s="221"/>
      <c r="R129" s="49"/>
      <c r="T129" s="222" t="s">
        <v>22</v>
      </c>
      <c r="U129" s="57" t="s">
        <v>42</v>
      </c>
      <c r="V129" s="48"/>
      <c r="W129" s="223">
        <f>V129*K129</f>
        <v>0</v>
      </c>
      <c r="X129" s="223">
        <v>0</v>
      </c>
      <c r="Y129" s="223">
        <f>X129*K129</f>
        <v>0</v>
      </c>
      <c r="Z129" s="223">
        <v>0</v>
      </c>
      <c r="AA129" s="224">
        <f>Z129*K129</f>
        <v>0</v>
      </c>
      <c r="AR129" s="23" t="s">
        <v>147</v>
      </c>
      <c r="AT129" s="23" t="s">
        <v>143</v>
      </c>
      <c r="AU129" s="23" t="s">
        <v>98</v>
      </c>
      <c r="AY129" s="23" t="s">
        <v>142</v>
      </c>
      <c r="BE129" s="138">
        <f>IF(U129="základní",N129,0)</f>
        <v>0</v>
      </c>
      <c r="BF129" s="138">
        <f>IF(U129="snížená",N129,0)</f>
        <v>0</v>
      </c>
      <c r="BG129" s="138">
        <f>IF(U129="zákl. přenesená",N129,0)</f>
        <v>0</v>
      </c>
      <c r="BH129" s="138">
        <f>IF(U129="sníž. přenesená",N129,0)</f>
        <v>0</v>
      </c>
      <c r="BI129" s="138">
        <f>IF(U129="nulová",N129,0)</f>
        <v>0</v>
      </c>
      <c r="BJ129" s="23" t="s">
        <v>82</v>
      </c>
      <c r="BK129" s="138">
        <f>ROUND(L129*K129,2)</f>
        <v>0</v>
      </c>
      <c r="BL129" s="23" t="s">
        <v>147</v>
      </c>
      <c r="BM129" s="23" t="s">
        <v>148</v>
      </c>
    </row>
    <row r="130" s="10" customFormat="1" ht="16.5" customHeight="1">
      <c r="B130" s="225"/>
      <c r="C130" s="226"/>
      <c r="D130" s="226"/>
      <c r="E130" s="227" t="s">
        <v>22</v>
      </c>
      <c r="F130" s="228" t="s">
        <v>149</v>
      </c>
      <c r="G130" s="229"/>
      <c r="H130" s="229"/>
      <c r="I130" s="229"/>
      <c r="J130" s="226"/>
      <c r="K130" s="227" t="s">
        <v>22</v>
      </c>
      <c r="L130" s="226"/>
      <c r="M130" s="226"/>
      <c r="N130" s="226"/>
      <c r="O130" s="226"/>
      <c r="P130" s="226"/>
      <c r="Q130" s="226"/>
      <c r="R130" s="230"/>
      <c r="T130" s="231"/>
      <c r="U130" s="226"/>
      <c r="V130" s="226"/>
      <c r="W130" s="226"/>
      <c r="X130" s="226"/>
      <c r="Y130" s="226"/>
      <c r="Z130" s="226"/>
      <c r="AA130" s="232"/>
      <c r="AT130" s="233" t="s">
        <v>150</v>
      </c>
      <c r="AU130" s="233" t="s">
        <v>98</v>
      </c>
      <c r="AV130" s="10" t="s">
        <v>82</v>
      </c>
      <c r="AW130" s="10" t="s">
        <v>35</v>
      </c>
      <c r="AX130" s="10" t="s">
        <v>77</v>
      </c>
      <c r="AY130" s="233" t="s">
        <v>142</v>
      </c>
    </row>
    <row r="131" s="11" customFormat="1" ht="16.5" customHeight="1">
      <c r="B131" s="234"/>
      <c r="C131" s="235"/>
      <c r="D131" s="235"/>
      <c r="E131" s="236" t="s">
        <v>22</v>
      </c>
      <c r="F131" s="237" t="s">
        <v>151</v>
      </c>
      <c r="G131" s="235"/>
      <c r="H131" s="235"/>
      <c r="I131" s="235"/>
      <c r="J131" s="235"/>
      <c r="K131" s="238">
        <v>3</v>
      </c>
      <c r="L131" s="235"/>
      <c r="M131" s="235"/>
      <c r="N131" s="235"/>
      <c r="O131" s="235"/>
      <c r="P131" s="235"/>
      <c r="Q131" s="235"/>
      <c r="R131" s="239"/>
      <c r="T131" s="240"/>
      <c r="U131" s="235"/>
      <c r="V131" s="235"/>
      <c r="W131" s="235"/>
      <c r="X131" s="235"/>
      <c r="Y131" s="235"/>
      <c r="Z131" s="235"/>
      <c r="AA131" s="241"/>
      <c r="AT131" s="242" t="s">
        <v>150</v>
      </c>
      <c r="AU131" s="242" t="s">
        <v>98</v>
      </c>
      <c r="AV131" s="11" t="s">
        <v>98</v>
      </c>
      <c r="AW131" s="11" t="s">
        <v>35</v>
      </c>
      <c r="AX131" s="11" t="s">
        <v>82</v>
      </c>
      <c r="AY131" s="242" t="s">
        <v>142</v>
      </c>
    </row>
    <row r="132" s="1" customFormat="1" ht="16.5" customHeight="1">
      <c r="B132" s="47"/>
      <c r="C132" s="214" t="s">
        <v>98</v>
      </c>
      <c r="D132" s="214" t="s">
        <v>143</v>
      </c>
      <c r="E132" s="215" t="s">
        <v>152</v>
      </c>
      <c r="F132" s="216" t="s">
        <v>153</v>
      </c>
      <c r="G132" s="216"/>
      <c r="H132" s="216"/>
      <c r="I132" s="216"/>
      <c r="J132" s="217" t="s">
        <v>146</v>
      </c>
      <c r="K132" s="218">
        <v>3</v>
      </c>
      <c r="L132" s="219">
        <v>0</v>
      </c>
      <c r="M132" s="220"/>
      <c r="N132" s="221">
        <f>ROUND(L132*K132,2)</f>
        <v>0</v>
      </c>
      <c r="O132" s="221"/>
      <c r="P132" s="221"/>
      <c r="Q132" s="221"/>
      <c r="R132" s="49"/>
      <c r="T132" s="222" t="s">
        <v>22</v>
      </c>
      <c r="U132" s="57" t="s">
        <v>42</v>
      </c>
      <c r="V132" s="48"/>
      <c r="W132" s="223">
        <f>V132*K132</f>
        <v>0</v>
      </c>
      <c r="X132" s="223">
        <v>5.0000000000000002E-05</v>
      </c>
      <c r="Y132" s="223">
        <f>X132*K132</f>
        <v>0.00015000000000000001</v>
      </c>
      <c r="Z132" s="223">
        <v>0</v>
      </c>
      <c r="AA132" s="224">
        <f>Z132*K132</f>
        <v>0</v>
      </c>
      <c r="AR132" s="23" t="s">
        <v>147</v>
      </c>
      <c r="AT132" s="23" t="s">
        <v>143</v>
      </c>
      <c r="AU132" s="23" t="s">
        <v>98</v>
      </c>
      <c r="AY132" s="23" t="s">
        <v>142</v>
      </c>
      <c r="BE132" s="138">
        <f>IF(U132="základní",N132,0)</f>
        <v>0</v>
      </c>
      <c r="BF132" s="138">
        <f>IF(U132="snížená",N132,0)</f>
        <v>0</v>
      </c>
      <c r="BG132" s="138">
        <f>IF(U132="zákl. přenesená",N132,0)</f>
        <v>0</v>
      </c>
      <c r="BH132" s="138">
        <f>IF(U132="sníž. přenesená",N132,0)</f>
        <v>0</v>
      </c>
      <c r="BI132" s="138">
        <f>IF(U132="nulová",N132,0)</f>
        <v>0</v>
      </c>
      <c r="BJ132" s="23" t="s">
        <v>82</v>
      </c>
      <c r="BK132" s="138">
        <f>ROUND(L132*K132,2)</f>
        <v>0</v>
      </c>
      <c r="BL132" s="23" t="s">
        <v>147</v>
      </c>
      <c r="BM132" s="23" t="s">
        <v>154</v>
      </c>
    </row>
    <row r="133" s="1" customFormat="1" ht="25.5" customHeight="1">
      <c r="B133" s="47"/>
      <c r="C133" s="214" t="s">
        <v>151</v>
      </c>
      <c r="D133" s="214" t="s">
        <v>143</v>
      </c>
      <c r="E133" s="215" t="s">
        <v>155</v>
      </c>
      <c r="F133" s="216" t="s">
        <v>156</v>
      </c>
      <c r="G133" s="216"/>
      <c r="H133" s="216"/>
      <c r="I133" s="216"/>
      <c r="J133" s="217" t="s">
        <v>157</v>
      </c>
      <c r="K133" s="218">
        <v>101.47499999999999</v>
      </c>
      <c r="L133" s="219">
        <v>0</v>
      </c>
      <c r="M133" s="220"/>
      <c r="N133" s="221">
        <f>ROUND(L133*K133,2)</f>
        <v>0</v>
      </c>
      <c r="O133" s="221"/>
      <c r="P133" s="221"/>
      <c r="Q133" s="221"/>
      <c r="R133" s="49"/>
      <c r="T133" s="222" t="s">
        <v>22</v>
      </c>
      <c r="U133" s="57" t="s">
        <v>42</v>
      </c>
      <c r="V133" s="48"/>
      <c r="W133" s="223">
        <f>V133*K133</f>
        <v>0</v>
      </c>
      <c r="X133" s="223">
        <v>0</v>
      </c>
      <c r="Y133" s="223">
        <f>X133*K133</f>
        <v>0</v>
      </c>
      <c r="Z133" s="223">
        <v>0</v>
      </c>
      <c r="AA133" s="224">
        <f>Z133*K133</f>
        <v>0</v>
      </c>
      <c r="AR133" s="23" t="s">
        <v>147</v>
      </c>
      <c r="AT133" s="23" t="s">
        <v>143</v>
      </c>
      <c r="AU133" s="23" t="s">
        <v>98</v>
      </c>
      <c r="AY133" s="23" t="s">
        <v>142</v>
      </c>
      <c r="BE133" s="138">
        <f>IF(U133="základní",N133,0)</f>
        <v>0</v>
      </c>
      <c r="BF133" s="138">
        <f>IF(U133="snížená",N133,0)</f>
        <v>0</v>
      </c>
      <c r="BG133" s="138">
        <f>IF(U133="zákl. přenesená",N133,0)</f>
        <v>0</v>
      </c>
      <c r="BH133" s="138">
        <f>IF(U133="sníž. přenesená",N133,0)</f>
        <v>0</v>
      </c>
      <c r="BI133" s="138">
        <f>IF(U133="nulová",N133,0)</f>
        <v>0</v>
      </c>
      <c r="BJ133" s="23" t="s">
        <v>82</v>
      </c>
      <c r="BK133" s="138">
        <f>ROUND(L133*K133,2)</f>
        <v>0</v>
      </c>
      <c r="BL133" s="23" t="s">
        <v>147</v>
      </c>
      <c r="BM133" s="23" t="s">
        <v>158</v>
      </c>
    </row>
    <row r="134" s="10" customFormat="1" ht="16.5" customHeight="1">
      <c r="B134" s="225"/>
      <c r="C134" s="226"/>
      <c r="D134" s="226"/>
      <c r="E134" s="227" t="s">
        <v>22</v>
      </c>
      <c r="F134" s="228" t="s">
        <v>159</v>
      </c>
      <c r="G134" s="229"/>
      <c r="H134" s="229"/>
      <c r="I134" s="229"/>
      <c r="J134" s="226"/>
      <c r="K134" s="227" t="s">
        <v>22</v>
      </c>
      <c r="L134" s="226"/>
      <c r="M134" s="226"/>
      <c r="N134" s="226"/>
      <c r="O134" s="226"/>
      <c r="P134" s="226"/>
      <c r="Q134" s="226"/>
      <c r="R134" s="230"/>
      <c r="T134" s="231"/>
      <c r="U134" s="226"/>
      <c r="V134" s="226"/>
      <c r="W134" s="226"/>
      <c r="X134" s="226"/>
      <c r="Y134" s="226"/>
      <c r="Z134" s="226"/>
      <c r="AA134" s="232"/>
      <c r="AT134" s="233" t="s">
        <v>150</v>
      </c>
      <c r="AU134" s="233" t="s">
        <v>98</v>
      </c>
      <c r="AV134" s="10" t="s">
        <v>82</v>
      </c>
      <c r="AW134" s="10" t="s">
        <v>35</v>
      </c>
      <c r="AX134" s="10" t="s">
        <v>77</v>
      </c>
      <c r="AY134" s="233" t="s">
        <v>142</v>
      </c>
    </row>
    <row r="135" s="11" customFormat="1" ht="16.5" customHeight="1">
      <c r="B135" s="234"/>
      <c r="C135" s="235"/>
      <c r="D135" s="235"/>
      <c r="E135" s="236" t="s">
        <v>22</v>
      </c>
      <c r="F135" s="237" t="s">
        <v>160</v>
      </c>
      <c r="G135" s="235"/>
      <c r="H135" s="235"/>
      <c r="I135" s="235"/>
      <c r="J135" s="235"/>
      <c r="K135" s="238">
        <v>101.47499999999999</v>
      </c>
      <c r="L135" s="235"/>
      <c r="M135" s="235"/>
      <c r="N135" s="235"/>
      <c r="O135" s="235"/>
      <c r="P135" s="235"/>
      <c r="Q135" s="235"/>
      <c r="R135" s="239"/>
      <c r="T135" s="240"/>
      <c r="U135" s="235"/>
      <c r="V135" s="235"/>
      <c r="W135" s="235"/>
      <c r="X135" s="235"/>
      <c r="Y135" s="235"/>
      <c r="Z135" s="235"/>
      <c r="AA135" s="241"/>
      <c r="AT135" s="242" t="s">
        <v>150</v>
      </c>
      <c r="AU135" s="242" t="s">
        <v>98</v>
      </c>
      <c r="AV135" s="11" t="s">
        <v>98</v>
      </c>
      <c r="AW135" s="11" t="s">
        <v>35</v>
      </c>
      <c r="AX135" s="11" t="s">
        <v>82</v>
      </c>
      <c r="AY135" s="242" t="s">
        <v>142</v>
      </c>
    </row>
    <row r="136" s="1" customFormat="1" ht="25.5" customHeight="1">
      <c r="B136" s="47"/>
      <c r="C136" s="214" t="s">
        <v>147</v>
      </c>
      <c r="D136" s="214" t="s">
        <v>143</v>
      </c>
      <c r="E136" s="215" t="s">
        <v>161</v>
      </c>
      <c r="F136" s="216" t="s">
        <v>162</v>
      </c>
      <c r="G136" s="216"/>
      <c r="H136" s="216"/>
      <c r="I136" s="216"/>
      <c r="J136" s="217" t="s">
        <v>157</v>
      </c>
      <c r="K136" s="218">
        <v>10.148</v>
      </c>
      <c r="L136" s="219">
        <v>0</v>
      </c>
      <c r="M136" s="220"/>
      <c r="N136" s="221">
        <f>ROUND(L136*K136,2)</f>
        <v>0</v>
      </c>
      <c r="O136" s="221"/>
      <c r="P136" s="221"/>
      <c r="Q136" s="221"/>
      <c r="R136" s="49"/>
      <c r="T136" s="222" t="s">
        <v>22</v>
      </c>
      <c r="U136" s="57" t="s">
        <v>42</v>
      </c>
      <c r="V136" s="48"/>
      <c r="W136" s="223">
        <f>V136*K136</f>
        <v>0</v>
      </c>
      <c r="X136" s="223">
        <v>0</v>
      </c>
      <c r="Y136" s="223">
        <f>X136*K136</f>
        <v>0</v>
      </c>
      <c r="Z136" s="223">
        <v>0</v>
      </c>
      <c r="AA136" s="224">
        <f>Z136*K136</f>
        <v>0</v>
      </c>
      <c r="AR136" s="23" t="s">
        <v>147</v>
      </c>
      <c r="AT136" s="23" t="s">
        <v>143</v>
      </c>
      <c r="AU136" s="23" t="s">
        <v>98</v>
      </c>
      <c r="AY136" s="23" t="s">
        <v>142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3" t="s">
        <v>82</v>
      </c>
      <c r="BK136" s="138">
        <f>ROUND(L136*K136,2)</f>
        <v>0</v>
      </c>
      <c r="BL136" s="23" t="s">
        <v>147</v>
      </c>
      <c r="BM136" s="23" t="s">
        <v>163</v>
      </c>
    </row>
    <row r="137" s="10" customFormat="1" ht="16.5" customHeight="1">
      <c r="B137" s="225"/>
      <c r="C137" s="226"/>
      <c r="D137" s="226"/>
      <c r="E137" s="227" t="s">
        <v>22</v>
      </c>
      <c r="F137" s="228" t="s">
        <v>164</v>
      </c>
      <c r="G137" s="229"/>
      <c r="H137" s="229"/>
      <c r="I137" s="229"/>
      <c r="J137" s="226"/>
      <c r="K137" s="227" t="s">
        <v>22</v>
      </c>
      <c r="L137" s="226"/>
      <c r="M137" s="226"/>
      <c r="N137" s="226"/>
      <c r="O137" s="226"/>
      <c r="P137" s="226"/>
      <c r="Q137" s="226"/>
      <c r="R137" s="230"/>
      <c r="T137" s="231"/>
      <c r="U137" s="226"/>
      <c r="V137" s="226"/>
      <c r="W137" s="226"/>
      <c r="X137" s="226"/>
      <c r="Y137" s="226"/>
      <c r="Z137" s="226"/>
      <c r="AA137" s="232"/>
      <c r="AT137" s="233" t="s">
        <v>150</v>
      </c>
      <c r="AU137" s="233" t="s">
        <v>98</v>
      </c>
      <c r="AV137" s="10" t="s">
        <v>82</v>
      </c>
      <c r="AW137" s="10" t="s">
        <v>35</v>
      </c>
      <c r="AX137" s="10" t="s">
        <v>77</v>
      </c>
      <c r="AY137" s="233" t="s">
        <v>142</v>
      </c>
    </row>
    <row r="138" s="11" customFormat="1" ht="16.5" customHeight="1">
      <c r="B138" s="234"/>
      <c r="C138" s="235"/>
      <c r="D138" s="235"/>
      <c r="E138" s="236" t="s">
        <v>22</v>
      </c>
      <c r="F138" s="237" t="s">
        <v>165</v>
      </c>
      <c r="G138" s="235"/>
      <c r="H138" s="235"/>
      <c r="I138" s="235"/>
      <c r="J138" s="235"/>
      <c r="K138" s="238">
        <v>10.148</v>
      </c>
      <c r="L138" s="235"/>
      <c r="M138" s="235"/>
      <c r="N138" s="235"/>
      <c r="O138" s="235"/>
      <c r="P138" s="235"/>
      <c r="Q138" s="235"/>
      <c r="R138" s="239"/>
      <c r="T138" s="240"/>
      <c r="U138" s="235"/>
      <c r="V138" s="235"/>
      <c r="W138" s="235"/>
      <c r="X138" s="235"/>
      <c r="Y138" s="235"/>
      <c r="Z138" s="235"/>
      <c r="AA138" s="241"/>
      <c r="AT138" s="242" t="s">
        <v>150</v>
      </c>
      <c r="AU138" s="242" t="s">
        <v>98</v>
      </c>
      <c r="AV138" s="11" t="s">
        <v>98</v>
      </c>
      <c r="AW138" s="11" t="s">
        <v>35</v>
      </c>
      <c r="AX138" s="11" t="s">
        <v>82</v>
      </c>
      <c r="AY138" s="242" t="s">
        <v>142</v>
      </c>
    </row>
    <row r="139" s="1" customFormat="1" ht="25.5" customHeight="1">
      <c r="B139" s="47"/>
      <c r="C139" s="214" t="s">
        <v>166</v>
      </c>
      <c r="D139" s="214" t="s">
        <v>143</v>
      </c>
      <c r="E139" s="215" t="s">
        <v>167</v>
      </c>
      <c r="F139" s="216" t="s">
        <v>168</v>
      </c>
      <c r="G139" s="216"/>
      <c r="H139" s="216"/>
      <c r="I139" s="216"/>
      <c r="J139" s="217" t="s">
        <v>157</v>
      </c>
      <c r="K139" s="218">
        <v>116.696</v>
      </c>
      <c r="L139" s="219">
        <v>0</v>
      </c>
      <c r="M139" s="220"/>
      <c r="N139" s="221">
        <f>ROUND(L139*K139,2)</f>
        <v>0</v>
      </c>
      <c r="O139" s="221"/>
      <c r="P139" s="221"/>
      <c r="Q139" s="221"/>
      <c r="R139" s="49"/>
      <c r="T139" s="222" t="s">
        <v>22</v>
      </c>
      <c r="U139" s="57" t="s">
        <v>42</v>
      </c>
      <c r="V139" s="48"/>
      <c r="W139" s="223">
        <f>V139*K139</f>
        <v>0</v>
      </c>
      <c r="X139" s="223">
        <v>0</v>
      </c>
      <c r="Y139" s="223">
        <f>X139*K139</f>
        <v>0</v>
      </c>
      <c r="Z139" s="223">
        <v>0</v>
      </c>
      <c r="AA139" s="224">
        <f>Z139*K139</f>
        <v>0</v>
      </c>
      <c r="AR139" s="23" t="s">
        <v>147</v>
      </c>
      <c r="AT139" s="23" t="s">
        <v>143</v>
      </c>
      <c r="AU139" s="23" t="s">
        <v>98</v>
      </c>
      <c r="AY139" s="23" t="s">
        <v>142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3" t="s">
        <v>82</v>
      </c>
      <c r="BK139" s="138">
        <f>ROUND(L139*K139,2)</f>
        <v>0</v>
      </c>
      <c r="BL139" s="23" t="s">
        <v>147</v>
      </c>
      <c r="BM139" s="23" t="s">
        <v>169</v>
      </c>
    </row>
    <row r="140" s="10" customFormat="1" ht="16.5" customHeight="1">
      <c r="B140" s="225"/>
      <c r="C140" s="226"/>
      <c r="D140" s="226"/>
      <c r="E140" s="227" t="s">
        <v>22</v>
      </c>
      <c r="F140" s="228" t="s">
        <v>159</v>
      </c>
      <c r="G140" s="229"/>
      <c r="H140" s="229"/>
      <c r="I140" s="229"/>
      <c r="J140" s="226"/>
      <c r="K140" s="227" t="s">
        <v>22</v>
      </c>
      <c r="L140" s="226"/>
      <c r="M140" s="226"/>
      <c r="N140" s="226"/>
      <c r="O140" s="226"/>
      <c r="P140" s="226"/>
      <c r="Q140" s="226"/>
      <c r="R140" s="230"/>
      <c r="T140" s="231"/>
      <c r="U140" s="226"/>
      <c r="V140" s="226"/>
      <c r="W140" s="226"/>
      <c r="X140" s="226"/>
      <c r="Y140" s="226"/>
      <c r="Z140" s="226"/>
      <c r="AA140" s="232"/>
      <c r="AT140" s="233" t="s">
        <v>150</v>
      </c>
      <c r="AU140" s="233" t="s">
        <v>98</v>
      </c>
      <c r="AV140" s="10" t="s">
        <v>82</v>
      </c>
      <c r="AW140" s="10" t="s">
        <v>35</v>
      </c>
      <c r="AX140" s="10" t="s">
        <v>77</v>
      </c>
      <c r="AY140" s="233" t="s">
        <v>142</v>
      </c>
    </row>
    <row r="141" s="11" customFormat="1" ht="16.5" customHeight="1">
      <c r="B141" s="234"/>
      <c r="C141" s="235"/>
      <c r="D141" s="235"/>
      <c r="E141" s="236" t="s">
        <v>22</v>
      </c>
      <c r="F141" s="237" t="s">
        <v>170</v>
      </c>
      <c r="G141" s="235"/>
      <c r="H141" s="235"/>
      <c r="I141" s="235"/>
      <c r="J141" s="235"/>
      <c r="K141" s="238">
        <v>116.696</v>
      </c>
      <c r="L141" s="235"/>
      <c r="M141" s="235"/>
      <c r="N141" s="235"/>
      <c r="O141" s="235"/>
      <c r="P141" s="235"/>
      <c r="Q141" s="235"/>
      <c r="R141" s="239"/>
      <c r="T141" s="240"/>
      <c r="U141" s="235"/>
      <c r="V141" s="235"/>
      <c r="W141" s="235"/>
      <c r="X141" s="235"/>
      <c r="Y141" s="235"/>
      <c r="Z141" s="235"/>
      <c r="AA141" s="241"/>
      <c r="AT141" s="242" t="s">
        <v>150</v>
      </c>
      <c r="AU141" s="242" t="s">
        <v>98</v>
      </c>
      <c r="AV141" s="11" t="s">
        <v>98</v>
      </c>
      <c r="AW141" s="11" t="s">
        <v>35</v>
      </c>
      <c r="AX141" s="11" t="s">
        <v>82</v>
      </c>
      <c r="AY141" s="242" t="s">
        <v>142</v>
      </c>
    </row>
    <row r="142" s="1" customFormat="1" ht="25.5" customHeight="1">
      <c r="B142" s="47"/>
      <c r="C142" s="214" t="s">
        <v>171</v>
      </c>
      <c r="D142" s="214" t="s">
        <v>143</v>
      </c>
      <c r="E142" s="215" t="s">
        <v>172</v>
      </c>
      <c r="F142" s="216" t="s">
        <v>173</v>
      </c>
      <c r="G142" s="216"/>
      <c r="H142" s="216"/>
      <c r="I142" s="216"/>
      <c r="J142" s="217" t="s">
        <v>157</v>
      </c>
      <c r="K142" s="218">
        <v>58.347999999999999</v>
      </c>
      <c r="L142" s="219">
        <v>0</v>
      </c>
      <c r="M142" s="220"/>
      <c r="N142" s="221">
        <f>ROUND(L142*K142,2)</f>
        <v>0</v>
      </c>
      <c r="O142" s="221"/>
      <c r="P142" s="221"/>
      <c r="Q142" s="221"/>
      <c r="R142" s="49"/>
      <c r="T142" s="222" t="s">
        <v>22</v>
      </c>
      <c r="U142" s="57" t="s">
        <v>42</v>
      </c>
      <c r="V142" s="48"/>
      <c r="W142" s="223">
        <f>V142*K142</f>
        <v>0</v>
      </c>
      <c r="X142" s="223">
        <v>0</v>
      </c>
      <c r="Y142" s="223">
        <f>X142*K142</f>
        <v>0</v>
      </c>
      <c r="Z142" s="223">
        <v>0</v>
      </c>
      <c r="AA142" s="224">
        <f>Z142*K142</f>
        <v>0</v>
      </c>
      <c r="AR142" s="23" t="s">
        <v>147</v>
      </c>
      <c r="AT142" s="23" t="s">
        <v>143</v>
      </c>
      <c r="AU142" s="23" t="s">
        <v>98</v>
      </c>
      <c r="AY142" s="23" t="s">
        <v>142</v>
      </c>
      <c r="BE142" s="138">
        <f>IF(U142="základní",N142,0)</f>
        <v>0</v>
      </c>
      <c r="BF142" s="138">
        <f>IF(U142="snížená",N142,0)</f>
        <v>0</v>
      </c>
      <c r="BG142" s="138">
        <f>IF(U142="zákl. přenesená",N142,0)</f>
        <v>0</v>
      </c>
      <c r="BH142" s="138">
        <f>IF(U142="sníž. přenesená",N142,0)</f>
        <v>0</v>
      </c>
      <c r="BI142" s="138">
        <f>IF(U142="nulová",N142,0)</f>
        <v>0</v>
      </c>
      <c r="BJ142" s="23" t="s">
        <v>82</v>
      </c>
      <c r="BK142" s="138">
        <f>ROUND(L142*K142,2)</f>
        <v>0</v>
      </c>
      <c r="BL142" s="23" t="s">
        <v>147</v>
      </c>
      <c r="BM142" s="23" t="s">
        <v>174</v>
      </c>
    </row>
    <row r="143" s="11" customFormat="1" ht="16.5" customHeight="1">
      <c r="B143" s="234"/>
      <c r="C143" s="235"/>
      <c r="D143" s="235"/>
      <c r="E143" s="236" t="s">
        <v>22</v>
      </c>
      <c r="F143" s="243" t="s">
        <v>175</v>
      </c>
      <c r="G143" s="244"/>
      <c r="H143" s="244"/>
      <c r="I143" s="244"/>
      <c r="J143" s="235"/>
      <c r="K143" s="238">
        <v>58.347999999999999</v>
      </c>
      <c r="L143" s="235"/>
      <c r="M143" s="235"/>
      <c r="N143" s="235"/>
      <c r="O143" s="235"/>
      <c r="P143" s="235"/>
      <c r="Q143" s="235"/>
      <c r="R143" s="239"/>
      <c r="T143" s="240"/>
      <c r="U143" s="235"/>
      <c r="V143" s="235"/>
      <c r="W143" s="235"/>
      <c r="X143" s="235"/>
      <c r="Y143" s="235"/>
      <c r="Z143" s="235"/>
      <c r="AA143" s="241"/>
      <c r="AT143" s="242" t="s">
        <v>150</v>
      </c>
      <c r="AU143" s="242" t="s">
        <v>98</v>
      </c>
      <c r="AV143" s="11" t="s">
        <v>98</v>
      </c>
      <c r="AW143" s="11" t="s">
        <v>35</v>
      </c>
      <c r="AX143" s="11" t="s">
        <v>82</v>
      </c>
      <c r="AY143" s="242" t="s">
        <v>142</v>
      </c>
    </row>
    <row r="144" s="1" customFormat="1" ht="25.5" customHeight="1">
      <c r="B144" s="47"/>
      <c r="C144" s="214" t="s">
        <v>176</v>
      </c>
      <c r="D144" s="214" t="s">
        <v>143</v>
      </c>
      <c r="E144" s="215" t="s">
        <v>177</v>
      </c>
      <c r="F144" s="216" t="s">
        <v>178</v>
      </c>
      <c r="G144" s="216"/>
      <c r="H144" s="216"/>
      <c r="I144" s="216"/>
      <c r="J144" s="217" t="s">
        <v>157</v>
      </c>
      <c r="K144" s="218">
        <v>28</v>
      </c>
      <c r="L144" s="219">
        <v>0</v>
      </c>
      <c r="M144" s="220"/>
      <c r="N144" s="221">
        <f>ROUND(L144*K144,2)</f>
        <v>0</v>
      </c>
      <c r="O144" s="221"/>
      <c r="P144" s="221"/>
      <c r="Q144" s="221"/>
      <c r="R144" s="49"/>
      <c r="T144" s="222" t="s">
        <v>22</v>
      </c>
      <c r="U144" s="57" t="s">
        <v>42</v>
      </c>
      <c r="V144" s="48"/>
      <c r="W144" s="223">
        <f>V144*K144</f>
        <v>0</v>
      </c>
      <c r="X144" s="223">
        <v>0</v>
      </c>
      <c r="Y144" s="223">
        <f>X144*K144</f>
        <v>0</v>
      </c>
      <c r="Z144" s="223">
        <v>0</v>
      </c>
      <c r="AA144" s="224">
        <f>Z144*K144</f>
        <v>0</v>
      </c>
      <c r="AR144" s="23" t="s">
        <v>147</v>
      </c>
      <c r="AT144" s="23" t="s">
        <v>143</v>
      </c>
      <c r="AU144" s="23" t="s">
        <v>98</v>
      </c>
      <c r="AY144" s="23" t="s">
        <v>142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3" t="s">
        <v>82</v>
      </c>
      <c r="BK144" s="138">
        <f>ROUND(L144*K144,2)</f>
        <v>0</v>
      </c>
      <c r="BL144" s="23" t="s">
        <v>147</v>
      </c>
      <c r="BM144" s="23" t="s">
        <v>179</v>
      </c>
    </row>
    <row r="145" s="10" customFormat="1" ht="16.5" customHeight="1">
      <c r="B145" s="225"/>
      <c r="C145" s="226"/>
      <c r="D145" s="226"/>
      <c r="E145" s="227" t="s">
        <v>22</v>
      </c>
      <c r="F145" s="228" t="s">
        <v>180</v>
      </c>
      <c r="G145" s="229"/>
      <c r="H145" s="229"/>
      <c r="I145" s="229"/>
      <c r="J145" s="226"/>
      <c r="K145" s="227" t="s">
        <v>22</v>
      </c>
      <c r="L145" s="226"/>
      <c r="M145" s="226"/>
      <c r="N145" s="226"/>
      <c r="O145" s="226"/>
      <c r="P145" s="226"/>
      <c r="Q145" s="226"/>
      <c r="R145" s="230"/>
      <c r="T145" s="231"/>
      <c r="U145" s="226"/>
      <c r="V145" s="226"/>
      <c r="W145" s="226"/>
      <c r="X145" s="226"/>
      <c r="Y145" s="226"/>
      <c r="Z145" s="226"/>
      <c r="AA145" s="232"/>
      <c r="AT145" s="233" t="s">
        <v>150</v>
      </c>
      <c r="AU145" s="233" t="s">
        <v>98</v>
      </c>
      <c r="AV145" s="10" t="s">
        <v>82</v>
      </c>
      <c r="AW145" s="10" t="s">
        <v>35</v>
      </c>
      <c r="AX145" s="10" t="s">
        <v>77</v>
      </c>
      <c r="AY145" s="233" t="s">
        <v>142</v>
      </c>
    </row>
    <row r="146" s="11" customFormat="1" ht="16.5" customHeight="1">
      <c r="B146" s="234"/>
      <c r="C146" s="235"/>
      <c r="D146" s="235"/>
      <c r="E146" s="236" t="s">
        <v>22</v>
      </c>
      <c r="F146" s="237" t="s">
        <v>181</v>
      </c>
      <c r="G146" s="235"/>
      <c r="H146" s="235"/>
      <c r="I146" s="235"/>
      <c r="J146" s="235"/>
      <c r="K146" s="238">
        <v>28</v>
      </c>
      <c r="L146" s="235"/>
      <c r="M146" s="235"/>
      <c r="N146" s="235"/>
      <c r="O146" s="235"/>
      <c r="P146" s="235"/>
      <c r="Q146" s="235"/>
      <c r="R146" s="239"/>
      <c r="T146" s="240"/>
      <c r="U146" s="235"/>
      <c r="V146" s="235"/>
      <c r="W146" s="235"/>
      <c r="X146" s="235"/>
      <c r="Y146" s="235"/>
      <c r="Z146" s="235"/>
      <c r="AA146" s="241"/>
      <c r="AT146" s="242" t="s">
        <v>150</v>
      </c>
      <c r="AU146" s="242" t="s">
        <v>98</v>
      </c>
      <c r="AV146" s="11" t="s">
        <v>98</v>
      </c>
      <c r="AW146" s="11" t="s">
        <v>35</v>
      </c>
      <c r="AX146" s="11" t="s">
        <v>82</v>
      </c>
      <c r="AY146" s="242" t="s">
        <v>142</v>
      </c>
    </row>
    <row r="147" s="1" customFormat="1" ht="38.25" customHeight="1">
      <c r="B147" s="47"/>
      <c r="C147" s="214" t="s">
        <v>182</v>
      </c>
      <c r="D147" s="214" t="s">
        <v>143</v>
      </c>
      <c r="E147" s="215" t="s">
        <v>183</v>
      </c>
      <c r="F147" s="216" t="s">
        <v>184</v>
      </c>
      <c r="G147" s="216"/>
      <c r="H147" s="216"/>
      <c r="I147" s="216"/>
      <c r="J147" s="217" t="s">
        <v>157</v>
      </c>
      <c r="K147" s="218">
        <v>14</v>
      </c>
      <c r="L147" s="219">
        <v>0</v>
      </c>
      <c r="M147" s="220"/>
      <c r="N147" s="221">
        <f>ROUND(L147*K147,2)</f>
        <v>0</v>
      </c>
      <c r="O147" s="221"/>
      <c r="P147" s="221"/>
      <c r="Q147" s="221"/>
      <c r="R147" s="49"/>
      <c r="T147" s="222" t="s">
        <v>22</v>
      </c>
      <c r="U147" s="57" t="s">
        <v>42</v>
      </c>
      <c r="V147" s="48"/>
      <c r="W147" s="223">
        <f>V147*K147</f>
        <v>0</v>
      </c>
      <c r="X147" s="223">
        <v>0</v>
      </c>
      <c r="Y147" s="223">
        <f>X147*K147</f>
        <v>0</v>
      </c>
      <c r="Z147" s="223">
        <v>0</v>
      </c>
      <c r="AA147" s="224">
        <f>Z147*K147</f>
        <v>0</v>
      </c>
      <c r="AR147" s="23" t="s">
        <v>147</v>
      </c>
      <c r="AT147" s="23" t="s">
        <v>143</v>
      </c>
      <c r="AU147" s="23" t="s">
        <v>98</v>
      </c>
      <c r="AY147" s="23" t="s">
        <v>142</v>
      </c>
      <c r="BE147" s="138">
        <f>IF(U147="základní",N147,0)</f>
        <v>0</v>
      </c>
      <c r="BF147" s="138">
        <f>IF(U147="snížená",N147,0)</f>
        <v>0</v>
      </c>
      <c r="BG147" s="138">
        <f>IF(U147="zákl. přenesená",N147,0)</f>
        <v>0</v>
      </c>
      <c r="BH147" s="138">
        <f>IF(U147="sníž. přenesená",N147,0)</f>
        <v>0</v>
      </c>
      <c r="BI147" s="138">
        <f>IF(U147="nulová",N147,0)</f>
        <v>0</v>
      </c>
      <c r="BJ147" s="23" t="s">
        <v>82</v>
      </c>
      <c r="BK147" s="138">
        <f>ROUND(L147*K147,2)</f>
        <v>0</v>
      </c>
      <c r="BL147" s="23" t="s">
        <v>147</v>
      </c>
      <c r="BM147" s="23" t="s">
        <v>185</v>
      </c>
    </row>
    <row r="148" s="11" customFormat="1" ht="16.5" customHeight="1">
      <c r="B148" s="234"/>
      <c r="C148" s="235"/>
      <c r="D148" s="235"/>
      <c r="E148" s="236" t="s">
        <v>22</v>
      </c>
      <c r="F148" s="243" t="s">
        <v>186</v>
      </c>
      <c r="G148" s="244"/>
      <c r="H148" s="244"/>
      <c r="I148" s="244"/>
      <c r="J148" s="235"/>
      <c r="K148" s="238">
        <v>14</v>
      </c>
      <c r="L148" s="235"/>
      <c r="M148" s="235"/>
      <c r="N148" s="235"/>
      <c r="O148" s="235"/>
      <c r="P148" s="235"/>
      <c r="Q148" s="235"/>
      <c r="R148" s="239"/>
      <c r="T148" s="240"/>
      <c r="U148" s="235"/>
      <c r="V148" s="235"/>
      <c r="W148" s="235"/>
      <c r="X148" s="235"/>
      <c r="Y148" s="235"/>
      <c r="Z148" s="235"/>
      <c r="AA148" s="241"/>
      <c r="AT148" s="242" t="s">
        <v>150</v>
      </c>
      <c r="AU148" s="242" t="s">
        <v>98</v>
      </c>
      <c r="AV148" s="11" t="s">
        <v>98</v>
      </c>
      <c r="AW148" s="11" t="s">
        <v>35</v>
      </c>
      <c r="AX148" s="11" t="s">
        <v>82</v>
      </c>
      <c r="AY148" s="242" t="s">
        <v>142</v>
      </c>
    </row>
    <row r="149" s="1" customFormat="1" ht="25.5" customHeight="1">
      <c r="B149" s="47"/>
      <c r="C149" s="214" t="s">
        <v>187</v>
      </c>
      <c r="D149" s="214" t="s">
        <v>143</v>
      </c>
      <c r="E149" s="215" t="s">
        <v>188</v>
      </c>
      <c r="F149" s="216" t="s">
        <v>189</v>
      </c>
      <c r="G149" s="216"/>
      <c r="H149" s="216"/>
      <c r="I149" s="216"/>
      <c r="J149" s="217" t="s">
        <v>157</v>
      </c>
      <c r="K149" s="218">
        <v>12.705</v>
      </c>
      <c r="L149" s="219">
        <v>0</v>
      </c>
      <c r="M149" s="220"/>
      <c r="N149" s="221">
        <f>ROUND(L149*K149,2)</f>
        <v>0</v>
      </c>
      <c r="O149" s="221"/>
      <c r="P149" s="221"/>
      <c r="Q149" s="221"/>
      <c r="R149" s="49"/>
      <c r="T149" s="222" t="s">
        <v>22</v>
      </c>
      <c r="U149" s="57" t="s">
        <v>42</v>
      </c>
      <c r="V149" s="48"/>
      <c r="W149" s="223">
        <f>V149*K149</f>
        <v>0</v>
      </c>
      <c r="X149" s="223">
        <v>0</v>
      </c>
      <c r="Y149" s="223">
        <f>X149*K149</f>
        <v>0</v>
      </c>
      <c r="Z149" s="223">
        <v>0</v>
      </c>
      <c r="AA149" s="224">
        <f>Z149*K149</f>
        <v>0</v>
      </c>
      <c r="AR149" s="23" t="s">
        <v>147</v>
      </c>
      <c r="AT149" s="23" t="s">
        <v>143</v>
      </c>
      <c r="AU149" s="23" t="s">
        <v>98</v>
      </c>
      <c r="AY149" s="23" t="s">
        <v>142</v>
      </c>
      <c r="BE149" s="138">
        <f>IF(U149="základní",N149,0)</f>
        <v>0</v>
      </c>
      <c r="BF149" s="138">
        <f>IF(U149="snížená",N149,0)</f>
        <v>0</v>
      </c>
      <c r="BG149" s="138">
        <f>IF(U149="zákl. přenesená",N149,0)</f>
        <v>0</v>
      </c>
      <c r="BH149" s="138">
        <f>IF(U149="sníž. přenesená",N149,0)</f>
        <v>0</v>
      </c>
      <c r="BI149" s="138">
        <f>IF(U149="nulová",N149,0)</f>
        <v>0</v>
      </c>
      <c r="BJ149" s="23" t="s">
        <v>82</v>
      </c>
      <c r="BK149" s="138">
        <f>ROUND(L149*K149,2)</f>
        <v>0</v>
      </c>
      <c r="BL149" s="23" t="s">
        <v>147</v>
      </c>
      <c r="BM149" s="23" t="s">
        <v>190</v>
      </c>
    </row>
    <row r="150" s="10" customFormat="1" ht="16.5" customHeight="1">
      <c r="B150" s="225"/>
      <c r="C150" s="226"/>
      <c r="D150" s="226"/>
      <c r="E150" s="227" t="s">
        <v>22</v>
      </c>
      <c r="F150" s="228" t="s">
        <v>191</v>
      </c>
      <c r="G150" s="229"/>
      <c r="H150" s="229"/>
      <c r="I150" s="229"/>
      <c r="J150" s="226"/>
      <c r="K150" s="227" t="s">
        <v>22</v>
      </c>
      <c r="L150" s="226"/>
      <c r="M150" s="226"/>
      <c r="N150" s="226"/>
      <c r="O150" s="226"/>
      <c r="P150" s="226"/>
      <c r="Q150" s="226"/>
      <c r="R150" s="230"/>
      <c r="T150" s="231"/>
      <c r="U150" s="226"/>
      <c r="V150" s="226"/>
      <c r="W150" s="226"/>
      <c r="X150" s="226"/>
      <c r="Y150" s="226"/>
      <c r="Z150" s="226"/>
      <c r="AA150" s="232"/>
      <c r="AT150" s="233" t="s">
        <v>150</v>
      </c>
      <c r="AU150" s="233" t="s">
        <v>98</v>
      </c>
      <c r="AV150" s="10" t="s">
        <v>82</v>
      </c>
      <c r="AW150" s="10" t="s">
        <v>35</v>
      </c>
      <c r="AX150" s="10" t="s">
        <v>77</v>
      </c>
      <c r="AY150" s="233" t="s">
        <v>142</v>
      </c>
    </row>
    <row r="151" s="11" customFormat="1" ht="16.5" customHeight="1">
      <c r="B151" s="234"/>
      <c r="C151" s="235"/>
      <c r="D151" s="235"/>
      <c r="E151" s="236" t="s">
        <v>22</v>
      </c>
      <c r="F151" s="237" t="s">
        <v>192</v>
      </c>
      <c r="G151" s="235"/>
      <c r="H151" s="235"/>
      <c r="I151" s="235"/>
      <c r="J151" s="235"/>
      <c r="K151" s="238">
        <v>12.705</v>
      </c>
      <c r="L151" s="235"/>
      <c r="M151" s="235"/>
      <c r="N151" s="235"/>
      <c r="O151" s="235"/>
      <c r="P151" s="235"/>
      <c r="Q151" s="235"/>
      <c r="R151" s="239"/>
      <c r="T151" s="240"/>
      <c r="U151" s="235"/>
      <c r="V151" s="235"/>
      <c r="W151" s="235"/>
      <c r="X151" s="235"/>
      <c r="Y151" s="235"/>
      <c r="Z151" s="235"/>
      <c r="AA151" s="241"/>
      <c r="AT151" s="242" t="s">
        <v>150</v>
      </c>
      <c r="AU151" s="242" t="s">
        <v>98</v>
      </c>
      <c r="AV151" s="11" t="s">
        <v>98</v>
      </c>
      <c r="AW151" s="11" t="s">
        <v>35</v>
      </c>
      <c r="AX151" s="11" t="s">
        <v>82</v>
      </c>
      <c r="AY151" s="242" t="s">
        <v>142</v>
      </c>
    </row>
    <row r="152" s="1" customFormat="1" ht="25.5" customHeight="1">
      <c r="B152" s="47"/>
      <c r="C152" s="214" t="s">
        <v>193</v>
      </c>
      <c r="D152" s="214" t="s">
        <v>143</v>
      </c>
      <c r="E152" s="215" t="s">
        <v>194</v>
      </c>
      <c r="F152" s="216" t="s">
        <v>195</v>
      </c>
      <c r="G152" s="216"/>
      <c r="H152" s="216"/>
      <c r="I152" s="216"/>
      <c r="J152" s="217" t="s">
        <v>157</v>
      </c>
      <c r="K152" s="218">
        <v>6.3529999999999998</v>
      </c>
      <c r="L152" s="219">
        <v>0</v>
      </c>
      <c r="M152" s="220"/>
      <c r="N152" s="221">
        <f>ROUND(L152*K152,2)</f>
        <v>0</v>
      </c>
      <c r="O152" s="221"/>
      <c r="P152" s="221"/>
      <c r="Q152" s="221"/>
      <c r="R152" s="49"/>
      <c r="T152" s="222" t="s">
        <v>22</v>
      </c>
      <c r="U152" s="57" t="s">
        <v>42</v>
      </c>
      <c r="V152" s="48"/>
      <c r="W152" s="223">
        <f>V152*K152</f>
        <v>0</v>
      </c>
      <c r="X152" s="223">
        <v>0</v>
      </c>
      <c r="Y152" s="223">
        <f>X152*K152</f>
        <v>0</v>
      </c>
      <c r="Z152" s="223">
        <v>0</v>
      </c>
      <c r="AA152" s="224">
        <f>Z152*K152</f>
        <v>0</v>
      </c>
      <c r="AR152" s="23" t="s">
        <v>147</v>
      </c>
      <c r="AT152" s="23" t="s">
        <v>143</v>
      </c>
      <c r="AU152" s="23" t="s">
        <v>98</v>
      </c>
      <c r="AY152" s="23" t="s">
        <v>142</v>
      </c>
      <c r="BE152" s="138">
        <f>IF(U152="základní",N152,0)</f>
        <v>0</v>
      </c>
      <c r="BF152" s="138">
        <f>IF(U152="snížená",N152,0)</f>
        <v>0</v>
      </c>
      <c r="BG152" s="138">
        <f>IF(U152="zákl. přenesená",N152,0)</f>
        <v>0</v>
      </c>
      <c r="BH152" s="138">
        <f>IF(U152="sníž. přenesená",N152,0)</f>
        <v>0</v>
      </c>
      <c r="BI152" s="138">
        <f>IF(U152="nulová",N152,0)</f>
        <v>0</v>
      </c>
      <c r="BJ152" s="23" t="s">
        <v>82</v>
      </c>
      <c r="BK152" s="138">
        <f>ROUND(L152*K152,2)</f>
        <v>0</v>
      </c>
      <c r="BL152" s="23" t="s">
        <v>147</v>
      </c>
      <c r="BM152" s="23" t="s">
        <v>196</v>
      </c>
    </row>
    <row r="153" s="11" customFormat="1" ht="16.5" customHeight="1">
      <c r="B153" s="234"/>
      <c r="C153" s="235"/>
      <c r="D153" s="235"/>
      <c r="E153" s="236" t="s">
        <v>22</v>
      </c>
      <c r="F153" s="243" t="s">
        <v>197</v>
      </c>
      <c r="G153" s="244"/>
      <c r="H153" s="244"/>
      <c r="I153" s="244"/>
      <c r="J153" s="235"/>
      <c r="K153" s="238">
        <v>6.3529999999999998</v>
      </c>
      <c r="L153" s="235"/>
      <c r="M153" s="235"/>
      <c r="N153" s="235"/>
      <c r="O153" s="235"/>
      <c r="P153" s="235"/>
      <c r="Q153" s="235"/>
      <c r="R153" s="239"/>
      <c r="T153" s="240"/>
      <c r="U153" s="235"/>
      <c r="V153" s="235"/>
      <c r="W153" s="235"/>
      <c r="X153" s="235"/>
      <c r="Y153" s="235"/>
      <c r="Z153" s="235"/>
      <c r="AA153" s="241"/>
      <c r="AT153" s="242" t="s">
        <v>150</v>
      </c>
      <c r="AU153" s="242" t="s">
        <v>98</v>
      </c>
      <c r="AV153" s="11" t="s">
        <v>98</v>
      </c>
      <c r="AW153" s="11" t="s">
        <v>35</v>
      </c>
      <c r="AX153" s="11" t="s">
        <v>82</v>
      </c>
      <c r="AY153" s="242" t="s">
        <v>142</v>
      </c>
    </row>
    <row r="154" s="1" customFormat="1" ht="25.5" customHeight="1">
      <c r="B154" s="47"/>
      <c r="C154" s="214" t="s">
        <v>198</v>
      </c>
      <c r="D154" s="214" t="s">
        <v>143</v>
      </c>
      <c r="E154" s="215" t="s">
        <v>199</v>
      </c>
      <c r="F154" s="216" t="s">
        <v>200</v>
      </c>
      <c r="G154" s="216"/>
      <c r="H154" s="216"/>
      <c r="I154" s="216"/>
      <c r="J154" s="217" t="s">
        <v>146</v>
      </c>
      <c r="K154" s="218">
        <v>3</v>
      </c>
      <c r="L154" s="219">
        <v>0</v>
      </c>
      <c r="M154" s="220"/>
      <c r="N154" s="221">
        <f>ROUND(L154*K154,2)</f>
        <v>0</v>
      </c>
      <c r="O154" s="221"/>
      <c r="P154" s="221"/>
      <c r="Q154" s="221"/>
      <c r="R154" s="49"/>
      <c r="T154" s="222" t="s">
        <v>22</v>
      </c>
      <c r="U154" s="57" t="s">
        <v>42</v>
      </c>
      <c r="V154" s="48"/>
      <c r="W154" s="223">
        <f>V154*K154</f>
        <v>0</v>
      </c>
      <c r="X154" s="223">
        <v>0</v>
      </c>
      <c r="Y154" s="223">
        <f>X154*K154</f>
        <v>0</v>
      </c>
      <c r="Z154" s="223">
        <v>0</v>
      </c>
      <c r="AA154" s="224">
        <f>Z154*K154</f>
        <v>0</v>
      </c>
      <c r="AR154" s="23" t="s">
        <v>147</v>
      </c>
      <c r="AT154" s="23" t="s">
        <v>143</v>
      </c>
      <c r="AU154" s="23" t="s">
        <v>98</v>
      </c>
      <c r="AY154" s="23" t="s">
        <v>142</v>
      </c>
      <c r="BE154" s="138">
        <f>IF(U154="základní",N154,0)</f>
        <v>0</v>
      </c>
      <c r="BF154" s="138">
        <f>IF(U154="snížená",N154,0)</f>
        <v>0</v>
      </c>
      <c r="BG154" s="138">
        <f>IF(U154="zákl. přenesená",N154,0)</f>
        <v>0</v>
      </c>
      <c r="BH154" s="138">
        <f>IF(U154="sníž. přenesená",N154,0)</f>
        <v>0</v>
      </c>
      <c r="BI154" s="138">
        <f>IF(U154="nulová",N154,0)</f>
        <v>0</v>
      </c>
      <c r="BJ154" s="23" t="s">
        <v>82</v>
      </c>
      <c r="BK154" s="138">
        <f>ROUND(L154*K154,2)</f>
        <v>0</v>
      </c>
      <c r="BL154" s="23" t="s">
        <v>147</v>
      </c>
      <c r="BM154" s="23" t="s">
        <v>201</v>
      </c>
    </row>
    <row r="155" s="1" customFormat="1" ht="25.5" customHeight="1">
      <c r="B155" s="47"/>
      <c r="C155" s="214" t="s">
        <v>202</v>
      </c>
      <c r="D155" s="214" t="s">
        <v>143</v>
      </c>
      <c r="E155" s="215" t="s">
        <v>203</v>
      </c>
      <c r="F155" s="216" t="s">
        <v>204</v>
      </c>
      <c r="G155" s="216"/>
      <c r="H155" s="216"/>
      <c r="I155" s="216"/>
      <c r="J155" s="217" t="s">
        <v>146</v>
      </c>
      <c r="K155" s="218">
        <v>3</v>
      </c>
      <c r="L155" s="219">
        <v>0</v>
      </c>
      <c r="M155" s="220"/>
      <c r="N155" s="221">
        <f>ROUND(L155*K155,2)</f>
        <v>0</v>
      </c>
      <c r="O155" s="221"/>
      <c r="P155" s="221"/>
      <c r="Q155" s="221"/>
      <c r="R155" s="49"/>
      <c r="T155" s="222" t="s">
        <v>22</v>
      </c>
      <c r="U155" s="57" t="s">
        <v>42</v>
      </c>
      <c r="V155" s="48"/>
      <c r="W155" s="223">
        <f>V155*K155</f>
        <v>0</v>
      </c>
      <c r="X155" s="223">
        <v>0</v>
      </c>
      <c r="Y155" s="223">
        <f>X155*K155</f>
        <v>0</v>
      </c>
      <c r="Z155" s="223">
        <v>0</v>
      </c>
      <c r="AA155" s="224">
        <f>Z155*K155</f>
        <v>0</v>
      </c>
      <c r="AR155" s="23" t="s">
        <v>147</v>
      </c>
      <c r="AT155" s="23" t="s">
        <v>143</v>
      </c>
      <c r="AU155" s="23" t="s">
        <v>98</v>
      </c>
      <c r="AY155" s="23" t="s">
        <v>142</v>
      </c>
      <c r="BE155" s="138">
        <f>IF(U155="základní",N155,0)</f>
        <v>0</v>
      </c>
      <c r="BF155" s="138">
        <f>IF(U155="snížená",N155,0)</f>
        <v>0</v>
      </c>
      <c r="BG155" s="138">
        <f>IF(U155="zákl. přenesená",N155,0)</f>
        <v>0</v>
      </c>
      <c r="BH155" s="138">
        <f>IF(U155="sníž. přenesená",N155,0)</f>
        <v>0</v>
      </c>
      <c r="BI155" s="138">
        <f>IF(U155="nulová",N155,0)</f>
        <v>0</v>
      </c>
      <c r="BJ155" s="23" t="s">
        <v>82</v>
      </c>
      <c r="BK155" s="138">
        <f>ROUND(L155*K155,2)</f>
        <v>0</v>
      </c>
      <c r="BL155" s="23" t="s">
        <v>147</v>
      </c>
      <c r="BM155" s="23" t="s">
        <v>205</v>
      </c>
    </row>
    <row r="156" s="1" customFormat="1" ht="25.5" customHeight="1">
      <c r="B156" s="47"/>
      <c r="C156" s="214" t="s">
        <v>206</v>
      </c>
      <c r="D156" s="214" t="s">
        <v>143</v>
      </c>
      <c r="E156" s="215" t="s">
        <v>207</v>
      </c>
      <c r="F156" s="216" t="s">
        <v>208</v>
      </c>
      <c r="G156" s="216"/>
      <c r="H156" s="216"/>
      <c r="I156" s="216"/>
      <c r="J156" s="217" t="s">
        <v>146</v>
      </c>
      <c r="K156" s="218">
        <v>3</v>
      </c>
      <c r="L156" s="219">
        <v>0</v>
      </c>
      <c r="M156" s="220"/>
      <c r="N156" s="221">
        <f>ROUND(L156*K156,2)</f>
        <v>0</v>
      </c>
      <c r="O156" s="221"/>
      <c r="P156" s="221"/>
      <c r="Q156" s="221"/>
      <c r="R156" s="49"/>
      <c r="T156" s="222" t="s">
        <v>22</v>
      </c>
      <c r="U156" s="57" t="s">
        <v>42</v>
      </c>
      <c r="V156" s="48"/>
      <c r="W156" s="223">
        <f>V156*K156</f>
        <v>0</v>
      </c>
      <c r="X156" s="223">
        <v>0</v>
      </c>
      <c r="Y156" s="223">
        <f>X156*K156</f>
        <v>0</v>
      </c>
      <c r="Z156" s="223">
        <v>0</v>
      </c>
      <c r="AA156" s="224">
        <f>Z156*K156</f>
        <v>0</v>
      </c>
      <c r="AR156" s="23" t="s">
        <v>147</v>
      </c>
      <c r="AT156" s="23" t="s">
        <v>143</v>
      </c>
      <c r="AU156" s="23" t="s">
        <v>98</v>
      </c>
      <c r="AY156" s="23" t="s">
        <v>142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3" t="s">
        <v>82</v>
      </c>
      <c r="BK156" s="138">
        <f>ROUND(L156*K156,2)</f>
        <v>0</v>
      </c>
      <c r="BL156" s="23" t="s">
        <v>147</v>
      </c>
      <c r="BM156" s="23" t="s">
        <v>209</v>
      </c>
    </row>
    <row r="157" s="1" customFormat="1" ht="25.5" customHeight="1">
      <c r="B157" s="47"/>
      <c r="C157" s="214" t="s">
        <v>210</v>
      </c>
      <c r="D157" s="214" t="s">
        <v>143</v>
      </c>
      <c r="E157" s="215" t="s">
        <v>211</v>
      </c>
      <c r="F157" s="216" t="s">
        <v>212</v>
      </c>
      <c r="G157" s="216"/>
      <c r="H157" s="216"/>
      <c r="I157" s="216"/>
      <c r="J157" s="217" t="s">
        <v>157</v>
      </c>
      <c r="K157" s="218">
        <v>93.763000000000005</v>
      </c>
      <c r="L157" s="219">
        <v>0</v>
      </c>
      <c r="M157" s="220"/>
      <c r="N157" s="221">
        <f>ROUND(L157*K157,2)</f>
        <v>0</v>
      </c>
      <c r="O157" s="221"/>
      <c r="P157" s="221"/>
      <c r="Q157" s="221"/>
      <c r="R157" s="49"/>
      <c r="T157" s="222" t="s">
        <v>22</v>
      </c>
      <c r="U157" s="57" t="s">
        <v>42</v>
      </c>
      <c r="V157" s="48"/>
      <c r="W157" s="223">
        <f>V157*K157</f>
        <v>0</v>
      </c>
      <c r="X157" s="223">
        <v>0</v>
      </c>
      <c r="Y157" s="223">
        <f>X157*K157</f>
        <v>0</v>
      </c>
      <c r="Z157" s="223">
        <v>0</v>
      </c>
      <c r="AA157" s="224">
        <f>Z157*K157</f>
        <v>0</v>
      </c>
      <c r="AR157" s="23" t="s">
        <v>147</v>
      </c>
      <c r="AT157" s="23" t="s">
        <v>143</v>
      </c>
      <c r="AU157" s="23" t="s">
        <v>98</v>
      </c>
      <c r="AY157" s="23" t="s">
        <v>142</v>
      </c>
      <c r="BE157" s="138">
        <f>IF(U157="základní",N157,0)</f>
        <v>0</v>
      </c>
      <c r="BF157" s="138">
        <f>IF(U157="snížená",N157,0)</f>
        <v>0</v>
      </c>
      <c r="BG157" s="138">
        <f>IF(U157="zákl. přenesená",N157,0)</f>
        <v>0</v>
      </c>
      <c r="BH157" s="138">
        <f>IF(U157="sníž. přenesená",N157,0)</f>
        <v>0</v>
      </c>
      <c r="BI157" s="138">
        <f>IF(U157="nulová",N157,0)</f>
        <v>0</v>
      </c>
      <c r="BJ157" s="23" t="s">
        <v>82</v>
      </c>
      <c r="BK157" s="138">
        <f>ROUND(L157*K157,2)</f>
        <v>0</v>
      </c>
      <c r="BL157" s="23" t="s">
        <v>147</v>
      </c>
      <c r="BM157" s="23" t="s">
        <v>213</v>
      </c>
    </row>
    <row r="158" s="10" customFormat="1" ht="16.5" customHeight="1">
      <c r="B158" s="225"/>
      <c r="C158" s="226"/>
      <c r="D158" s="226"/>
      <c r="E158" s="227" t="s">
        <v>22</v>
      </c>
      <c r="F158" s="228" t="s">
        <v>214</v>
      </c>
      <c r="G158" s="229"/>
      <c r="H158" s="229"/>
      <c r="I158" s="229"/>
      <c r="J158" s="226"/>
      <c r="K158" s="227" t="s">
        <v>22</v>
      </c>
      <c r="L158" s="226"/>
      <c r="M158" s="226"/>
      <c r="N158" s="226"/>
      <c r="O158" s="226"/>
      <c r="P158" s="226"/>
      <c r="Q158" s="226"/>
      <c r="R158" s="230"/>
      <c r="T158" s="231"/>
      <c r="U158" s="226"/>
      <c r="V158" s="226"/>
      <c r="W158" s="226"/>
      <c r="X158" s="226"/>
      <c r="Y158" s="226"/>
      <c r="Z158" s="226"/>
      <c r="AA158" s="232"/>
      <c r="AT158" s="233" t="s">
        <v>150</v>
      </c>
      <c r="AU158" s="233" t="s">
        <v>98</v>
      </c>
      <c r="AV158" s="10" t="s">
        <v>82</v>
      </c>
      <c r="AW158" s="10" t="s">
        <v>35</v>
      </c>
      <c r="AX158" s="10" t="s">
        <v>77</v>
      </c>
      <c r="AY158" s="233" t="s">
        <v>142</v>
      </c>
    </row>
    <row r="159" s="11" customFormat="1" ht="16.5" customHeight="1">
      <c r="B159" s="234"/>
      <c r="C159" s="235"/>
      <c r="D159" s="235"/>
      <c r="E159" s="236" t="s">
        <v>22</v>
      </c>
      <c r="F159" s="237" t="s">
        <v>215</v>
      </c>
      <c r="G159" s="235"/>
      <c r="H159" s="235"/>
      <c r="I159" s="235"/>
      <c r="J159" s="235"/>
      <c r="K159" s="238">
        <v>59.200000000000003</v>
      </c>
      <c r="L159" s="235"/>
      <c r="M159" s="235"/>
      <c r="N159" s="235"/>
      <c r="O159" s="235"/>
      <c r="P159" s="235"/>
      <c r="Q159" s="235"/>
      <c r="R159" s="239"/>
      <c r="T159" s="240"/>
      <c r="U159" s="235"/>
      <c r="V159" s="235"/>
      <c r="W159" s="235"/>
      <c r="X159" s="235"/>
      <c r="Y159" s="235"/>
      <c r="Z159" s="235"/>
      <c r="AA159" s="241"/>
      <c r="AT159" s="242" t="s">
        <v>150</v>
      </c>
      <c r="AU159" s="242" t="s">
        <v>98</v>
      </c>
      <c r="AV159" s="11" t="s">
        <v>98</v>
      </c>
      <c r="AW159" s="11" t="s">
        <v>35</v>
      </c>
      <c r="AX159" s="11" t="s">
        <v>77</v>
      </c>
      <c r="AY159" s="242" t="s">
        <v>142</v>
      </c>
    </row>
    <row r="160" s="10" customFormat="1" ht="16.5" customHeight="1">
      <c r="B160" s="225"/>
      <c r="C160" s="226"/>
      <c r="D160" s="226"/>
      <c r="E160" s="227" t="s">
        <v>22</v>
      </c>
      <c r="F160" s="245" t="s">
        <v>216</v>
      </c>
      <c r="G160" s="226"/>
      <c r="H160" s="226"/>
      <c r="I160" s="226"/>
      <c r="J160" s="226"/>
      <c r="K160" s="227" t="s">
        <v>22</v>
      </c>
      <c r="L160" s="226"/>
      <c r="M160" s="226"/>
      <c r="N160" s="226"/>
      <c r="O160" s="226"/>
      <c r="P160" s="226"/>
      <c r="Q160" s="226"/>
      <c r="R160" s="230"/>
      <c r="T160" s="231"/>
      <c r="U160" s="226"/>
      <c r="V160" s="226"/>
      <c r="W160" s="226"/>
      <c r="X160" s="226"/>
      <c r="Y160" s="226"/>
      <c r="Z160" s="226"/>
      <c r="AA160" s="232"/>
      <c r="AT160" s="233" t="s">
        <v>150</v>
      </c>
      <c r="AU160" s="233" t="s">
        <v>98</v>
      </c>
      <c r="AV160" s="10" t="s">
        <v>82</v>
      </c>
      <c r="AW160" s="10" t="s">
        <v>35</v>
      </c>
      <c r="AX160" s="10" t="s">
        <v>77</v>
      </c>
      <c r="AY160" s="233" t="s">
        <v>142</v>
      </c>
    </row>
    <row r="161" s="11" customFormat="1" ht="16.5" customHeight="1">
      <c r="B161" s="234"/>
      <c r="C161" s="235"/>
      <c r="D161" s="235"/>
      <c r="E161" s="236" t="s">
        <v>22</v>
      </c>
      <c r="F161" s="237" t="s">
        <v>217</v>
      </c>
      <c r="G161" s="235"/>
      <c r="H161" s="235"/>
      <c r="I161" s="235"/>
      <c r="J161" s="235"/>
      <c r="K161" s="238">
        <v>28</v>
      </c>
      <c r="L161" s="235"/>
      <c r="M161" s="235"/>
      <c r="N161" s="235"/>
      <c r="O161" s="235"/>
      <c r="P161" s="235"/>
      <c r="Q161" s="235"/>
      <c r="R161" s="239"/>
      <c r="T161" s="240"/>
      <c r="U161" s="235"/>
      <c r="V161" s="235"/>
      <c r="W161" s="235"/>
      <c r="X161" s="235"/>
      <c r="Y161" s="235"/>
      <c r="Z161" s="235"/>
      <c r="AA161" s="241"/>
      <c r="AT161" s="242" t="s">
        <v>150</v>
      </c>
      <c r="AU161" s="242" t="s">
        <v>98</v>
      </c>
      <c r="AV161" s="11" t="s">
        <v>98</v>
      </c>
      <c r="AW161" s="11" t="s">
        <v>35</v>
      </c>
      <c r="AX161" s="11" t="s">
        <v>77</v>
      </c>
      <c r="AY161" s="242" t="s">
        <v>142</v>
      </c>
    </row>
    <row r="162" s="10" customFormat="1" ht="16.5" customHeight="1">
      <c r="B162" s="225"/>
      <c r="C162" s="226"/>
      <c r="D162" s="226"/>
      <c r="E162" s="227" t="s">
        <v>22</v>
      </c>
      <c r="F162" s="245" t="s">
        <v>218</v>
      </c>
      <c r="G162" s="226"/>
      <c r="H162" s="226"/>
      <c r="I162" s="226"/>
      <c r="J162" s="226"/>
      <c r="K162" s="227" t="s">
        <v>22</v>
      </c>
      <c r="L162" s="226"/>
      <c r="M162" s="226"/>
      <c r="N162" s="226"/>
      <c r="O162" s="226"/>
      <c r="P162" s="226"/>
      <c r="Q162" s="226"/>
      <c r="R162" s="230"/>
      <c r="T162" s="231"/>
      <c r="U162" s="226"/>
      <c r="V162" s="226"/>
      <c r="W162" s="226"/>
      <c r="X162" s="226"/>
      <c r="Y162" s="226"/>
      <c r="Z162" s="226"/>
      <c r="AA162" s="232"/>
      <c r="AT162" s="233" t="s">
        <v>150</v>
      </c>
      <c r="AU162" s="233" t="s">
        <v>98</v>
      </c>
      <c r="AV162" s="10" t="s">
        <v>82</v>
      </c>
      <c r="AW162" s="10" t="s">
        <v>35</v>
      </c>
      <c r="AX162" s="10" t="s">
        <v>77</v>
      </c>
      <c r="AY162" s="233" t="s">
        <v>142</v>
      </c>
    </row>
    <row r="163" s="11" customFormat="1" ht="16.5" customHeight="1">
      <c r="B163" s="234"/>
      <c r="C163" s="235"/>
      <c r="D163" s="235"/>
      <c r="E163" s="236" t="s">
        <v>22</v>
      </c>
      <c r="F163" s="237" t="s">
        <v>219</v>
      </c>
      <c r="G163" s="235"/>
      <c r="H163" s="235"/>
      <c r="I163" s="235"/>
      <c r="J163" s="235"/>
      <c r="K163" s="238">
        <v>6.5629999999999997</v>
      </c>
      <c r="L163" s="235"/>
      <c r="M163" s="235"/>
      <c r="N163" s="235"/>
      <c r="O163" s="235"/>
      <c r="P163" s="235"/>
      <c r="Q163" s="235"/>
      <c r="R163" s="239"/>
      <c r="T163" s="240"/>
      <c r="U163" s="235"/>
      <c r="V163" s="235"/>
      <c r="W163" s="235"/>
      <c r="X163" s="235"/>
      <c r="Y163" s="235"/>
      <c r="Z163" s="235"/>
      <c r="AA163" s="241"/>
      <c r="AT163" s="242" t="s">
        <v>150</v>
      </c>
      <c r="AU163" s="242" t="s">
        <v>98</v>
      </c>
      <c r="AV163" s="11" t="s">
        <v>98</v>
      </c>
      <c r="AW163" s="11" t="s">
        <v>35</v>
      </c>
      <c r="AX163" s="11" t="s">
        <v>77</v>
      </c>
      <c r="AY163" s="242" t="s">
        <v>142</v>
      </c>
    </row>
    <row r="164" s="12" customFormat="1" ht="16.5" customHeight="1">
      <c r="B164" s="246"/>
      <c r="C164" s="247"/>
      <c r="D164" s="247"/>
      <c r="E164" s="248" t="s">
        <v>22</v>
      </c>
      <c r="F164" s="249" t="s">
        <v>220</v>
      </c>
      <c r="G164" s="247"/>
      <c r="H164" s="247"/>
      <c r="I164" s="247"/>
      <c r="J164" s="247"/>
      <c r="K164" s="250">
        <v>93.763000000000005</v>
      </c>
      <c r="L164" s="247"/>
      <c r="M164" s="247"/>
      <c r="N164" s="247"/>
      <c r="O164" s="247"/>
      <c r="P164" s="247"/>
      <c r="Q164" s="247"/>
      <c r="R164" s="251"/>
      <c r="T164" s="252"/>
      <c r="U164" s="247"/>
      <c r="V164" s="247"/>
      <c r="W164" s="247"/>
      <c r="X164" s="247"/>
      <c r="Y164" s="247"/>
      <c r="Z164" s="247"/>
      <c r="AA164" s="253"/>
      <c r="AT164" s="254" t="s">
        <v>150</v>
      </c>
      <c r="AU164" s="254" t="s">
        <v>98</v>
      </c>
      <c r="AV164" s="12" t="s">
        <v>147</v>
      </c>
      <c r="AW164" s="12" t="s">
        <v>35</v>
      </c>
      <c r="AX164" s="12" t="s">
        <v>82</v>
      </c>
      <c r="AY164" s="254" t="s">
        <v>142</v>
      </c>
    </row>
    <row r="165" s="1" customFormat="1" ht="25.5" customHeight="1">
      <c r="B165" s="47"/>
      <c r="C165" s="214" t="s">
        <v>11</v>
      </c>
      <c r="D165" s="214" t="s">
        <v>143</v>
      </c>
      <c r="E165" s="215" t="s">
        <v>221</v>
      </c>
      <c r="F165" s="216" t="s">
        <v>222</v>
      </c>
      <c r="G165" s="216"/>
      <c r="H165" s="216"/>
      <c r="I165" s="216"/>
      <c r="J165" s="217" t="s">
        <v>157</v>
      </c>
      <c r="K165" s="218">
        <v>165.113</v>
      </c>
      <c r="L165" s="219">
        <v>0</v>
      </c>
      <c r="M165" s="220"/>
      <c r="N165" s="221">
        <f>ROUND(L165*K165,2)</f>
        <v>0</v>
      </c>
      <c r="O165" s="221"/>
      <c r="P165" s="221"/>
      <c r="Q165" s="221"/>
      <c r="R165" s="49"/>
      <c r="T165" s="222" t="s">
        <v>22</v>
      </c>
      <c r="U165" s="57" t="s">
        <v>42</v>
      </c>
      <c r="V165" s="48"/>
      <c r="W165" s="223">
        <f>V165*K165</f>
        <v>0</v>
      </c>
      <c r="X165" s="223">
        <v>0</v>
      </c>
      <c r="Y165" s="223">
        <f>X165*K165</f>
        <v>0</v>
      </c>
      <c r="Z165" s="223">
        <v>0</v>
      </c>
      <c r="AA165" s="224">
        <f>Z165*K165</f>
        <v>0</v>
      </c>
      <c r="AR165" s="23" t="s">
        <v>147</v>
      </c>
      <c r="AT165" s="23" t="s">
        <v>143</v>
      </c>
      <c r="AU165" s="23" t="s">
        <v>98</v>
      </c>
      <c r="AY165" s="23" t="s">
        <v>142</v>
      </c>
      <c r="BE165" s="138">
        <f>IF(U165="základní",N165,0)</f>
        <v>0</v>
      </c>
      <c r="BF165" s="138">
        <f>IF(U165="snížená",N165,0)</f>
        <v>0</v>
      </c>
      <c r="BG165" s="138">
        <f>IF(U165="zákl. přenesená",N165,0)</f>
        <v>0</v>
      </c>
      <c r="BH165" s="138">
        <f>IF(U165="sníž. přenesená",N165,0)</f>
        <v>0</v>
      </c>
      <c r="BI165" s="138">
        <f>IF(U165="nulová",N165,0)</f>
        <v>0</v>
      </c>
      <c r="BJ165" s="23" t="s">
        <v>82</v>
      </c>
      <c r="BK165" s="138">
        <f>ROUND(L165*K165,2)</f>
        <v>0</v>
      </c>
      <c r="BL165" s="23" t="s">
        <v>147</v>
      </c>
      <c r="BM165" s="23" t="s">
        <v>223</v>
      </c>
    </row>
    <row r="166" s="10" customFormat="1" ht="16.5" customHeight="1">
      <c r="B166" s="225"/>
      <c r="C166" s="226"/>
      <c r="D166" s="226"/>
      <c r="E166" s="227" t="s">
        <v>22</v>
      </c>
      <c r="F166" s="228" t="s">
        <v>224</v>
      </c>
      <c r="G166" s="229"/>
      <c r="H166" s="229"/>
      <c r="I166" s="229"/>
      <c r="J166" s="226"/>
      <c r="K166" s="227" t="s">
        <v>22</v>
      </c>
      <c r="L166" s="226"/>
      <c r="M166" s="226"/>
      <c r="N166" s="226"/>
      <c r="O166" s="226"/>
      <c r="P166" s="226"/>
      <c r="Q166" s="226"/>
      <c r="R166" s="230"/>
      <c r="T166" s="231"/>
      <c r="U166" s="226"/>
      <c r="V166" s="226"/>
      <c r="W166" s="226"/>
      <c r="X166" s="226"/>
      <c r="Y166" s="226"/>
      <c r="Z166" s="226"/>
      <c r="AA166" s="232"/>
      <c r="AT166" s="233" t="s">
        <v>150</v>
      </c>
      <c r="AU166" s="233" t="s">
        <v>98</v>
      </c>
      <c r="AV166" s="10" t="s">
        <v>82</v>
      </c>
      <c r="AW166" s="10" t="s">
        <v>35</v>
      </c>
      <c r="AX166" s="10" t="s">
        <v>77</v>
      </c>
      <c r="AY166" s="233" t="s">
        <v>142</v>
      </c>
    </row>
    <row r="167" s="11" customFormat="1" ht="16.5" customHeight="1">
      <c r="B167" s="234"/>
      <c r="C167" s="235"/>
      <c r="D167" s="235"/>
      <c r="E167" s="236" t="s">
        <v>22</v>
      </c>
      <c r="F167" s="237" t="s">
        <v>225</v>
      </c>
      <c r="G167" s="235"/>
      <c r="H167" s="235"/>
      <c r="I167" s="235"/>
      <c r="J167" s="235"/>
      <c r="K167" s="238">
        <v>101.47499999999999</v>
      </c>
      <c r="L167" s="235"/>
      <c r="M167" s="235"/>
      <c r="N167" s="235"/>
      <c r="O167" s="235"/>
      <c r="P167" s="235"/>
      <c r="Q167" s="235"/>
      <c r="R167" s="239"/>
      <c r="T167" s="240"/>
      <c r="U167" s="235"/>
      <c r="V167" s="235"/>
      <c r="W167" s="235"/>
      <c r="X167" s="235"/>
      <c r="Y167" s="235"/>
      <c r="Z167" s="235"/>
      <c r="AA167" s="241"/>
      <c r="AT167" s="242" t="s">
        <v>150</v>
      </c>
      <c r="AU167" s="242" t="s">
        <v>98</v>
      </c>
      <c r="AV167" s="11" t="s">
        <v>98</v>
      </c>
      <c r="AW167" s="11" t="s">
        <v>35</v>
      </c>
      <c r="AX167" s="11" t="s">
        <v>77</v>
      </c>
      <c r="AY167" s="242" t="s">
        <v>142</v>
      </c>
    </row>
    <row r="168" s="10" customFormat="1" ht="16.5" customHeight="1">
      <c r="B168" s="225"/>
      <c r="C168" s="226"/>
      <c r="D168" s="226"/>
      <c r="E168" s="227" t="s">
        <v>22</v>
      </c>
      <c r="F168" s="245" t="s">
        <v>226</v>
      </c>
      <c r="G168" s="226"/>
      <c r="H168" s="226"/>
      <c r="I168" s="226"/>
      <c r="J168" s="226"/>
      <c r="K168" s="227" t="s">
        <v>22</v>
      </c>
      <c r="L168" s="226"/>
      <c r="M168" s="226"/>
      <c r="N168" s="226"/>
      <c r="O168" s="226"/>
      <c r="P168" s="226"/>
      <c r="Q168" s="226"/>
      <c r="R168" s="230"/>
      <c r="T168" s="231"/>
      <c r="U168" s="226"/>
      <c r="V168" s="226"/>
      <c r="W168" s="226"/>
      <c r="X168" s="226"/>
      <c r="Y168" s="226"/>
      <c r="Z168" s="226"/>
      <c r="AA168" s="232"/>
      <c r="AT168" s="233" t="s">
        <v>150</v>
      </c>
      <c r="AU168" s="233" t="s">
        <v>98</v>
      </c>
      <c r="AV168" s="10" t="s">
        <v>82</v>
      </c>
      <c r="AW168" s="10" t="s">
        <v>35</v>
      </c>
      <c r="AX168" s="10" t="s">
        <v>77</v>
      </c>
      <c r="AY168" s="233" t="s">
        <v>142</v>
      </c>
    </row>
    <row r="169" s="11" customFormat="1" ht="16.5" customHeight="1">
      <c r="B169" s="234"/>
      <c r="C169" s="235"/>
      <c r="D169" s="235"/>
      <c r="E169" s="236" t="s">
        <v>22</v>
      </c>
      <c r="F169" s="237" t="s">
        <v>227</v>
      </c>
      <c r="G169" s="235"/>
      <c r="H169" s="235"/>
      <c r="I169" s="235"/>
      <c r="J169" s="235"/>
      <c r="K169" s="238">
        <v>157.40100000000001</v>
      </c>
      <c r="L169" s="235"/>
      <c r="M169" s="235"/>
      <c r="N169" s="235"/>
      <c r="O169" s="235"/>
      <c r="P169" s="235"/>
      <c r="Q169" s="235"/>
      <c r="R169" s="239"/>
      <c r="T169" s="240"/>
      <c r="U169" s="235"/>
      <c r="V169" s="235"/>
      <c r="W169" s="235"/>
      <c r="X169" s="235"/>
      <c r="Y169" s="235"/>
      <c r="Z169" s="235"/>
      <c r="AA169" s="241"/>
      <c r="AT169" s="242" t="s">
        <v>150</v>
      </c>
      <c r="AU169" s="242" t="s">
        <v>98</v>
      </c>
      <c r="AV169" s="11" t="s">
        <v>98</v>
      </c>
      <c r="AW169" s="11" t="s">
        <v>35</v>
      </c>
      <c r="AX169" s="11" t="s">
        <v>77</v>
      </c>
      <c r="AY169" s="242" t="s">
        <v>142</v>
      </c>
    </row>
    <row r="170" s="10" customFormat="1" ht="16.5" customHeight="1">
      <c r="B170" s="225"/>
      <c r="C170" s="226"/>
      <c r="D170" s="226"/>
      <c r="E170" s="227" t="s">
        <v>22</v>
      </c>
      <c r="F170" s="245" t="s">
        <v>228</v>
      </c>
      <c r="G170" s="226"/>
      <c r="H170" s="226"/>
      <c r="I170" s="226"/>
      <c r="J170" s="226"/>
      <c r="K170" s="227" t="s">
        <v>22</v>
      </c>
      <c r="L170" s="226"/>
      <c r="M170" s="226"/>
      <c r="N170" s="226"/>
      <c r="O170" s="226"/>
      <c r="P170" s="226"/>
      <c r="Q170" s="226"/>
      <c r="R170" s="230"/>
      <c r="T170" s="231"/>
      <c r="U170" s="226"/>
      <c r="V170" s="226"/>
      <c r="W170" s="226"/>
      <c r="X170" s="226"/>
      <c r="Y170" s="226"/>
      <c r="Z170" s="226"/>
      <c r="AA170" s="232"/>
      <c r="AT170" s="233" t="s">
        <v>150</v>
      </c>
      <c r="AU170" s="233" t="s">
        <v>98</v>
      </c>
      <c r="AV170" s="10" t="s">
        <v>82</v>
      </c>
      <c r="AW170" s="10" t="s">
        <v>35</v>
      </c>
      <c r="AX170" s="10" t="s">
        <v>77</v>
      </c>
      <c r="AY170" s="233" t="s">
        <v>142</v>
      </c>
    </row>
    <row r="171" s="11" customFormat="1" ht="16.5" customHeight="1">
      <c r="B171" s="234"/>
      <c r="C171" s="235"/>
      <c r="D171" s="235"/>
      <c r="E171" s="236" t="s">
        <v>22</v>
      </c>
      <c r="F171" s="237" t="s">
        <v>229</v>
      </c>
      <c r="G171" s="235"/>
      <c r="H171" s="235"/>
      <c r="I171" s="235"/>
      <c r="J171" s="235"/>
      <c r="K171" s="238">
        <v>-93.763000000000005</v>
      </c>
      <c r="L171" s="235"/>
      <c r="M171" s="235"/>
      <c r="N171" s="235"/>
      <c r="O171" s="235"/>
      <c r="P171" s="235"/>
      <c r="Q171" s="235"/>
      <c r="R171" s="239"/>
      <c r="T171" s="240"/>
      <c r="U171" s="235"/>
      <c r="V171" s="235"/>
      <c r="W171" s="235"/>
      <c r="X171" s="235"/>
      <c r="Y171" s="235"/>
      <c r="Z171" s="235"/>
      <c r="AA171" s="241"/>
      <c r="AT171" s="242" t="s">
        <v>150</v>
      </c>
      <c r="AU171" s="242" t="s">
        <v>98</v>
      </c>
      <c r="AV171" s="11" t="s">
        <v>98</v>
      </c>
      <c r="AW171" s="11" t="s">
        <v>35</v>
      </c>
      <c r="AX171" s="11" t="s">
        <v>77</v>
      </c>
      <c r="AY171" s="242" t="s">
        <v>142</v>
      </c>
    </row>
    <row r="172" s="12" customFormat="1" ht="16.5" customHeight="1">
      <c r="B172" s="246"/>
      <c r="C172" s="247"/>
      <c r="D172" s="247"/>
      <c r="E172" s="248" t="s">
        <v>22</v>
      </c>
      <c r="F172" s="249" t="s">
        <v>220</v>
      </c>
      <c r="G172" s="247"/>
      <c r="H172" s="247"/>
      <c r="I172" s="247"/>
      <c r="J172" s="247"/>
      <c r="K172" s="250">
        <v>165.113</v>
      </c>
      <c r="L172" s="247"/>
      <c r="M172" s="247"/>
      <c r="N172" s="247"/>
      <c r="O172" s="247"/>
      <c r="P172" s="247"/>
      <c r="Q172" s="247"/>
      <c r="R172" s="251"/>
      <c r="T172" s="252"/>
      <c r="U172" s="247"/>
      <c r="V172" s="247"/>
      <c r="W172" s="247"/>
      <c r="X172" s="247"/>
      <c r="Y172" s="247"/>
      <c r="Z172" s="247"/>
      <c r="AA172" s="253"/>
      <c r="AT172" s="254" t="s">
        <v>150</v>
      </c>
      <c r="AU172" s="254" t="s">
        <v>98</v>
      </c>
      <c r="AV172" s="12" t="s">
        <v>147</v>
      </c>
      <c r="AW172" s="12" t="s">
        <v>35</v>
      </c>
      <c r="AX172" s="12" t="s">
        <v>82</v>
      </c>
      <c r="AY172" s="254" t="s">
        <v>142</v>
      </c>
    </row>
    <row r="173" s="1" customFormat="1" ht="25.5" customHeight="1">
      <c r="B173" s="47"/>
      <c r="C173" s="214" t="s">
        <v>230</v>
      </c>
      <c r="D173" s="214" t="s">
        <v>143</v>
      </c>
      <c r="E173" s="215" t="s">
        <v>231</v>
      </c>
      <c r="F173" s="216" t="s">
        <v>232</v>
      </c>
      <c r="G173" s="216"/>
      <c r="H173" s="216"/>
      <c r="I173" s="216"/>
      <c r="J173" s="217" t="s">
        <v>157</v>
      </c>
      <c r="K173" s="218">
        <v>93.763000000000005</v>
      </c>
      <c r="L173" s="219">
        <v>0</v>
      </c>
      <c r="M173" s="220"/>
      <c r="N173" s="221">
        <f>ROUND(L173*K173,2)</f>
        <v>0</v>
      </c>
      <c r="O173" s="221"/>
      <c r="P173" s="221"/>
      <c r="Q173" s="221"/>
      <c r="R173" s="49"/>
      <c r="T173" s="222" t="s">
        <v>22</v>
      </c>
      <c r="U173" s="57" t="s">
        <v>42</v>
      </c>
      <c r="V173" s="48"/>
      <c r="W173" s="223">
        <f>V173*K173</f>
        <v>0</v>
      </c>
      <c r="X173" s="223">
        <v>0</v>
      </c>
      <c r="Y173" s="223">
        <f>X173*K173</f>
        <v>0</v>
      </c>
      <c r="Z173" s="223">
        <v>0</v>
      </c>
      <c r="AA173" s="224">
        <f>Z173*K173</f>
        <v>0</v>
      </c>
      <c r="AR173" s="23" t="s">
        <v>147</v>
      </c>
      <c r="AT173" s="23" t="s">
        <v>143</v>
      </c>
      <c r="AU173" s="23" t="s">
        <v>98</v>
      </c>
      <c r="AY173" s="23" t="s">
        <v>142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3" t="s">
        <v>82</v>
      </c>
      <c r="BK173" s="138">
        <f>ROUND(L173*K173,2)</f>
        <v>0</v>
      </c>
      <c r="BL173" s="23" t="s">
        <v>147</v>
      </c>
      <c r="BM173" s="23" t="s">
        <v>233</v>
      </c>
    </row>
    <row r="174" s="10" customFormat="1" ht="16.5" customHeight="1">
      <c r="B174" s="225"/>
      <c r="C174" s="226"/>
      <c r="D174" s="226"/>
      <c r="E174" s="227" t="s">
        <v>22</v>
      </c>
      <c r="F174" s="228" t="s">
        <v>228</v>
      </c>
      <c r="G174" s="229"/>
      <c r="H174" s="229"/>
      <c r="I174" s="229"/>
      <c r="J174" s="226"/>
      <c r="K174" s="227" t="s">
        <v>22</v>
      </c>
      <c r="L174" s="226"/>
      <c r="M174" s="226"/>
      <c r="N174" s="226"/>
      <c r="O174" s="226"/>
      <c r="P174" s="226"/>
      <c r="Q174" s="226"/>
      <c r="R174" s="230"/>
      <c r="T174" s="231"/>
      <c r="U174" s="226"/>
      <c r="V174" s="226"/>
      <c r="W174" s="226"/>
      <c r="X174" s="226"/>
      <c r="Y174" s="226"/>
      <c r="Z174" s="226"/>
      <c r="AA174" s="232"/>
      <c r="AT174" s="233" t="s">
        <v>150</v>
      </c>
      <c r="AU174" s="233" t="s">
        <v>98</v>
      </c>
      <c r="AV174" s="10" t="s">
        <v>82</v>
      </c>
      <c r="AW174" s="10" t="s">
        <v>35</v>
      </c>
      <c r="AX174" s="10" t="s">
        <v>77</v>
      </c>
      <c r="AY174" s="233" t="s">
        <v>142</v>
      </c>
    </row>
    <row r="175" s="11" customFormat="1" ht="16.5" customHeight="1">
      <c r="B175" s="234"/>
      <c r="C175" s="235"/>
      <c r="D175" s="235"/>
      <c r="E175" s="236" t="s">
        <v>22</v>
      </c>
      <c r="F175" s="237" t="s">
        <v>234</v>
      </c>
      <c r="G175" s="235"/>
      <c r="H175" s="235"/>
      <c r="I175" s="235"/>
      <c r="J175" s="235"/>
      <c r="K175" s="238">
        <v>93.763000000000005</v>
      </c>
      <c r="L175" s="235"/>
      <c r="M175" s="235"/>
      <c r="N175" s="235"/>
      <c r="O175" s="235"/>
      <c r="P175" s="235"/>
      <c r="Q175" s="235"/>
      <c r="R175" s="239"/>
      <c r="T175" s="240"/>
      <c r="U175" s="235"/>
      <c r="V175" s="235"/>
      <c r="W175" s="235"/>
      <c r="X175" s="235"/>
      <c r="Y175" s="235"/>
      <c r="Z175" s="235"/>
      <c r="AA175" s="241"/>
      <c r="AT175" s="242" t="s">
        <v>150</v>
      </c>
      <c r="AU175" s="242" t="s">
        <v>98</v>
      </c>
      <c r="AV175" s="11" t="s">
        <v>98</v>
      </c>
      <c r="AW175" s="11" t="s">
        <v>35</v>
      </c>
      <c r="AX175" s="11" t="s">
        <v>82</v>
      </c>
      <c r="AY175" s="242" t="s">
        <v>142</v>
      </c>
    </row>
    <row r="176" s="1" customFormat="1" ht="25.5" customHeight="1">
      <c r="B176" s="47"/>
      <c r="C176" s="214" t="s">
        <v>235</v>
      </c>
      <c r="D176" s="214" t="s">
        <v>143</v>
      </c>
      <c r="E176" s="215" t="s">
        <v>236</v>
      </c>
      <c r="F176" s="216" t="s">
        <v>237</v>
      </c>
      <c r="G176" s="216"/>
      <c r="H176" s="216"/>
      <c r="I176" s="216"/>
      <c r="J176" s="217" t="s">
        <v>157</v>
      </c>
      <c r="K176" s="218">
        <v>258.87599999999998</v>
      </c>
      <c r="L176" s="219">
        <v>0</v>
      </c>
      <c r="M176" s="220"/>
      <c r="N176" s="221">
        <f>ROUND(L176*K176,2)</f>
        <v>0</v>
      </c>
      <c r="O176" s="221"/>
      <c r="P176" s="221"/>
      <c r="Q176" s="221"/>
      <c r="R176" s="49"/>
      <c r="T176" s="222" t="s">
        <v>22</v>
      </c>
      <c r="U176" s="57" t="s">
        <v>42</v>
      </c>
      <c r="V176" s="48"/>
      <c r="W176" s="223">
        <f>V176*K176</f>
        <v>0</v>
      </c>
      <c r="X176" s="223">
        <v>0</v>
      </c>
      <c r="Y176" s="223">
        <f>X176*K176</f>
        <v>0</v>
      </c>
      <c r="Z176" s="223">
        <v>0</v>
      </c>
      <c r="AA176" s="224">
        <f>Z176*K176</f>
        <v>0</v>
      </c>
      <c r="AR176" s="23" t="s">
        <v>147</v>
      </c>
      <c r="AT176" s="23" t="s">
        <v>143</v>
      </c>
      <c r="AU176" s="23" t="s">
        <v>98</v>
      </c>
      <c r="AY176" s="23" t="s">
        <v>142</v>
      </c>
      <c r="BE176" s="138">
        <f>IF(U176="základní",N176,0)</f>
        <v>0</v>
      </c>
      <c r="BF176" s="138">
        <f>IF(U176="snížená",N176,0)</f>
        <v>0</v>
      </c>
      <c r="BG176" s="138">
        <f>IF(U176="zákl. přenesená",N176,0)</f>
        <v>0</v>
      </c>
      <c r="BH176" s="138">
        <f>IF(U176="sníž. přenesená",N176,0)</f>
        <v>0</v>
      </c>
      <c r="BI176" s="138">
        <f>IF(U176="nulová",N176,0)</f>
        <v>0</v>
      </c>
      <c r="BJ176" s="23" t="s">
        <v>82</v>
      </c>
      <c r="BK176" s="138">
        <f>ROUND(L176*K176,2)</f>
        <v>0</v>
      </c>
      <c r="BL176" s="23" t="s">
        <v>147</v>
      </c>
      <c r="BM176" s="23" t="s">
        <v>238</v>
      </c>
    </row>
    <row r="177" s="10" customFormat="1" ht="16.5" customHeight="1">
      <c r="B177" s="225"/>
      <c r="C177" s="226"/>
      <c r="D177" s="226"/>
      <c r="E177" s="227" t="s">
        <v>22</v>
      </c>
      <c r="F177" s="228" t="s">
        <v>239</v>
      </c>
      <c r="G177" s="229"/>
      <c r="H177" s="229"/>
      <c r="I177" s="229"/>
      <c r="J177" s="226"/>
      <c r="K177" s="227" t="s">
        <v>22</v>
      </c>
      <c r="L177" s="226"/>
      <c r="M177" s="226"/>
      <c r="N177" s="226"/>
      <c r="O177" s="226"/>
      <c r="P177" s="226"/>
      <c r="Q177" s="226"/>
      <c r="R177" s="230"/>
      <c r="T177" s="231"/>
      <c r="U177" s="226"/>
      <c r="V177" s="226"/>
      <c r="W177" s="226"/>
      <c r="X177" s="226"/>
      <c r="Y177" s="226"/>
      <c r="Z177" s="226"/>
      <c r="AA177" s="232"/>
      <c r="AT177" s="233" t="s">
        <v>150</v>
      </c>
      <c r="AU177" s="233" t="s">
        <v>98</v>
      </c>
      <c r="AV177" s="10" t="s">
        <v>82</v>
      </c>
      <c r="AW177" s="10" t="s">
        <v>35</v>
      </c>
      <c r="AX177" s="10" t="s">
        <v>77</v>
      </c>
      <c r="AY177" s="233" t="s">
        <v>142</v>
      </c>
    </row>
    <row r="178" s="10" customFormat="1" ht="16.5" customHeight="1">
      <c r="B178" s="225"/>
      <c r="C178" s="226"/>
      <c r="D178" s="226"/>
      <c r="E178" s="227" t="s">
        <v>22</v>
      </c>
      <c r="F178" s="245" t="s">
        <v>224</v>
      </c>
      <c r="G178" s="226"/>
      <c r="H178" s="226"/>
      <c r="I178" s="226"/>
      <c r="J178" s="226"/>
      <c r="K178" s="227" t="s">
        <v>22</v>
      </c>
      <c r="L178" s="226"/>
      <c r="M178" s="226"/>
      <c r="N178" s="226"/>
      <c r="O178" s="226"/>
      <c r="P178" s="226"/>
      <c r="Q178" s="226"/>
      <c r="R178" s="230"/>
      <c r="T178" s="231"/>
      <c r="U178" s="226"/>
      <c r="V178" s="226"/>
      <c r="W178" s="226"/>
      <c r="X178" s="226"/>
      <c r="Y178" s="226"/>
      <c r="Z178" s="226"/>
      <c r="AA178" s="232"/>
      <c r="AT178" s="233" t="s">
        <v>150</v>
      </c>
      <c r="AU178" s="233" t="s">
        <v>98</v>
      </c>
      <c r="AV178" s="10" t="s">
        <v>82</v>
      </c>
      <c r="AW178" s="10" t="s">
        <v>35</v>
      </c>
      <c r="AX178" s="10" t="s">
        <v>77</v>
      </c>
      <c r="AY178" s="233" t="s">
        <v>142</v>
      </c>
    </row>
    <row r="179" s="11" customFormat="1" ht="16.5" customHeight="1">
      <c r="B179" s="234"/>
      <c r="C179" s="235"/>
      <c r="D179" s="235"/>
      <c r="E179" s="236" t="s">
        <v>22</v>
      </c>
      <c r="F179" s="237" t="s">
        <v>225</v>
      </c>
      <c r="G179" s="235"/>
      <c r="H179" s="235"/>
      <c r="I179" s="235"/>
      <c r="J179" s="235"/>
      <c r="K179" s="238">
        <v>101.47499999999999</v>
      </c>
      <c r="L179" s="235"/>
      <c r="M179" s="235"/>
      <c r="N179" s="235"/>
      <c r="O179" s="235"/>
      <c r="P179" s="235"/>
      <c r="Q179" s="235"/>
      <c r="R179" s="239"/>
      <c r="T179" s="240"/>
      <c r="U179" s="235"/>
      <c r="V179" s="235"/>
      <c r="W179" s="235"/>
      <c r="X179" s="235"/>
      <c r="Y179" s="235"/>
      <c r="Z179" s="235"/>
      <c r="AA179" s="241"/>
      <c r="AT179" s="242" t="s">
        <v>150</v>
      </c>
      <c r="AU179" s="242" t="s">
        <v>98</v>
      </c>
      <c r="AV179" s="11" t="s">
        <v>98</v>
      </c>
      <c r="AW179" s="11" t="s">
        <v>35</v>
      </c>
      <c r="AX179" s="11" t="s">
        <v>77</v>
      </c>
      <c r="AY179" s="242" t="s">
        <v>142</v>
      </c>
    </row>
    <row r="180" s="10" customFormat="1" ht="16.5" customHeight="1">
      <c r="B180" s="225"/>
      <c r="C180" s="226"/>
      <c r="D180" s="226"/>
      <c r="E180" s="227" t="s">
        <v>22</v>
      </c>
      <c r="F180" s="245" t="s">
        <v>226</v>
      </c>
      <c r="G180" s="226"/>
      <c r="H180" s="226"/>
      <c r="I180" s="226"/>
      <c r="J180" s="226"/>
      <c r="K180" s="227" t="s">
        <v>22</v>
      </c>
      <c r="L180" s="226"/>
      <c r="M180" s="226"/>
      <c r="N180" s="226"/>
      <c r="O180" s="226"/>
      <c r="P180" s="226"/>
      <c r="Q180" s="226"/>
      <c r="R180" s="230"/>
      <c r="T180" s="231"/>
      <c r="U180" s="226"/>
      <c r="V180" s="226"/>
      <c r="W180" s="226"/>
      <c r="X180" s="226"/>
      <c r="Y180" s="226"/>
      <c r="Z180" s="226"/>
      <c r="AA180" s="232"/>
      <c r="AT180" s="233" t="s">
        <v>150</v>
      </c>
      <c r="AU180" s="233" t="s">
        <v>98</v>
      </c>
      <c r="AV180" s="10" t="s">
        <v>82</v>
      </c>
      <c r="AW180" s="10" t="s">
        <v>35</v>
      </c>
      <c r="AX180" s="10" t="s">
        <v>77</v>
      </c>
      <c r="AY180" s="233" t="s">
        <v>142</v>
      </c>
    </row>
    <row r="181" s="11" customFormat="1" ht="16.5" customHeight="1">
      <c r="B181" s="234"/>
      <c r="C181" s="235"/>
      <c r="D181" s="235"/>
      <c r="E181" s="236" t="s">
        <v>22</v>
      </c>
      <c r="F181" s="237" t="s">
        <v>227</v>
      </c>
      <c r="G181" s="235"/>
      <c r="H181" s="235"/>
      <c r="I181" s="235"/>
      <c r="J181" s="235"/>
      <c r="K181" s="238">
        <v>157.40100000000001</v>
      </c>
      <c r="L181" s="235"/>
      <c r="M181" s="235"/>
      <c r="N181" s="235"/>
      <c r="O181" s="235"/>
      <c r="P181" s="235"/>
      <c r="Q181" s="235"/>
      <c r="R181" s="239"/>
      <c r="T181" s="240"/>
      <c r="U181" s="235"/>
      <c r="V181" s="235"/>
      <c r="W181" s="235"/>
      <c r="X181" s="235"/>
      <c r="Y181" s="235"/>
      <c r="Z181" s="235"/>
      <c r="AA181" s="241"/>
      <c r="AT181" s="242" t="s">
        <v>150</v>
      </c>
      <c r="AU181" s="242" t="s">
        <v>98</v>
      </c>
      <c r="AV181" s="11" t="s">
        <v>98</v>
      </c>
      <c r="AW181" s="11" t="s">
        <v>35</v>
      </c>
      <c r="AX181" s="11" t="s">
        <v>77</v>
      </c>
      <c r="AY181" s="242" t="s">
        <v>142</v>
      </c>
    </row>
    <row r="182" s="12" customFormat="1" ht="16.5" customHeight="1">
      <c r="B182" s="246"/>
      <c r="C182" s="247"/>
      <c r="D182" s="247"/>
      <c r="E182" s="248" t="s">
        <v>22</v>
      </c>
      <c r="F182" s="249" t="s">
        <v>220</v>
      </c>
      <c r="G182" s="247"/>
      <c r="H182" s="247"/>
      <c r="I182" s="247"/>
      <c r="J182" s="247"/>
      <c r="K182" s="250">
        <v>258.87599999999998</v>
      </c>
      <c r="L182" s="247"/>
      <c r="M182" s="247"/>
      <c r="N182" s="247"/>
      <c r="O182" s="247"/>
      <c r="P182" s="247"/>
      <c r="Q182" s="247"/>
      <c r="R182" s="251"/>
      <c r="T182" s="252"/>
      <c r="U182" s="247"/>
      <c r="V182" s="247"/>
      <c r="W182" s="247"/>
      <c r="X182" s="247"/>
      <c r="Y182" s="247"/>
      <c r="Z182" s="247"/>
      <c r="AA182" s="253"/>
      <c r="AT182" s="254" t="s">
        <v>150</v>
      </c>
      <c r="AU182" s="254" t="s">
        <v>98</v>
      </c>
      <c r="AV182" s="12" t="s">
        <v>147</v>
      </c>
      <c r="AW182" s="12" t="s">
        <v>35</v>
      </c>
      <c r="AX182" s="12" t="s">
        <v>82</v>
      </c>
      <c r="AY182" s="254" t="s">
        <v>142</v>
      </c>
    </row>
    <row r="183" s="1" customFormat="1" ht="25.5" customHeight="1">
      <c r="B183" s="47"/>
      <c r="C183" s="214" t="s">
        <v>240</v>
      </c>
      <c r="D183" s="214" t="s">
        <v>143</v>
      </c>
      <c r="E183" s="215" t="s">
        <v>241</v>
      </c>
      <c r="F183" s="216" t="s">
        <v>242</v>
      </c>
      <c r="G183" s="216"/>
      <c r="H183" s="216"/>
      <c r="I183" s="216"/>
      <c r="J183" s="217" t="s">
        <v>157</v>
      </c>
      <c r="K183" s="218">
        <v>6.5629999999999997</v>
      </c>
      <c r="L183" s="219">
        <v>0</v>
      </c>
      <c r="M183" s="220"/>
      <c r="N183" s="221">
        <f>ROUND(L183*K183,2)</f>
        <v>0</v>
      </c>
      <c r="O183" s="221"/>
      <c r="P183" s="221"/>
      <c r="Q183" s="221"/>
      <c r="R183" s="49"/>
      <c r="T183" s="222" t="s">
        <v>22</v>
      </c>
      <c r="U183" s="57" t="s">
        <v>42</v>
      </c>
      <c r="V183" s="48"/>
      <c r="W183" s="223">
        <f>V183*K183</f>
        <v>0</v>
      </c>
      <c r="X183" s="223">
        <v>0</v>
      </c>
      <c r="Y183" s="223">
        <f>X183*K183</f>
        <v>0</v>
      </c>
      <c r="Z183" s="223">
        <v>0</v>
      </c>
      <c r="AA183" s="224">
        <f>Z183*K183</f>
        <v>0</v>
      </c>
      <c r="AR183" s="23" t="s">
        <v>147</v>
      </c>
      <c r="AT183" s="23" t="s">
        <v>143</v>
      </c>
      <c r="AU183" s="23" t="s">
        <v>98</v>
      </c>
      <c r="AY183" s="23" t="s">
        <v>142</v>
      </c>
      <c r="BE183" s="138">
        <f>IF(U183="základní",N183,0)</f>
        <v>0</v>
      </c>
      <c r="BF183" s="138">
        <f>IF(U183="snížená",N183,0)</f>
        <v>0</v>
      </c>
      <c r="BG183" s="138">
        <f>IF(U183="zákl. přenesená",N183,0)</f>
        <v>0</v>
      </c>
      <c r="BH183" s="138">
        <f>IF(U183="sníž. přenesená",N183,0)</f>
        <v>0</v>
      </c>
      <c r="BI183" s="138">
        <f>IF(U183="nulová",N183,0)</f>
        <v>0</v>
      </c>
      <c r="BJ183" s="23" t="s">
        <v>82</v>
      </c>
      <c r="BK183" s="138">
        <f>ROUND(L183*K183,2)</f>
        <v>0</v>
      </c>
      <c r="BL183" s="23" t="s">
        <v>147</v>
      </c>
      <c r="BM183" s="23" t="s">
        <v>243</v>
      </c>
    </row>
    <row r="184" s="10" customFormat="1" ht="16.5" customHeight="1">
      <c r="B184" s="225"/>
      <c r="C184" s="226"/>
      <c r="D184" s="226"/>
      <c r="E184" s="227" t="s">
        <v>22</v>
      </c>
      <c r="F184" s="228" t="s">
        <v>159</v>
      </c>
      <c r="G184" s="229"/>
      <c r="H184" s="229"/>
      <c r="I184" s="229"/>
      <c r="J184" s="226"/>
      <c r="K184" s="227" t="s">
        <v>22</v>
      </c>
      <c r="L184" s="226"/>
      <c r="M184" s="226"/>
      <c r="N184" s="226"/>
      <c r="O184" s="226"/>
      <c r="P184" s="226"/>
      <c r="Q184" s="226"/>
      <c r="R184" s="230"/>
      <c r="T184" s="231"/>
      <c r="U184" s="226"/>
      <c r="V184" s="226"/>
      <c r="W184" s="226"/>
      <c r="X184" s="226"/>
      <c r="Y184" s="226"/>
      <c r="Z184" s="226"/>
      <c r="AA184" s="232"/>
      <c r="AT184" s="233" t="s">
        <v>150</v>
      </c>
      <c r="AU184" s="233" t="s">
        <v>98</v>
      </c>
      <c r="AV184" s="10" t="s">
        <v>82</v>
      </c>
      <c r="AW184" s="10" t="s">
        <v>35</v>
      </c>
      <c r="AX184" s="10" t="s">
        <v>77</v>
      </c>
      <c r="AY184" s="233" t="s">
        <v>142</v>
      </c>
    </row>
    <row r="185" s="11" customFormat="1" ht="16.5" customHeight="1">
      <c r="B185" s="234"/>
      <c r="C185" s="235"/>
      <c r="D185" s="235"/>
      <c r="E185" s="236" t="s">
        <v>22</v>
      </c>
      <c r="F185" s="237" t="s">
        <v>244</v>
      </c>
      <c r="G185" s="235"/>
      <c r="H185" s="235"/>
      <c r="I185" s="235"/>
      <c r="J185" s="235"/>
      <c r="K185" s="238">
        <v>6.5629999999999997</v>
      </c>
      <c r="L185" s="235"/>
      <c r="M185" s="235"/>
      <c r="N185" s="235"/>
      <c r="O185" s="235"/>
      <c r="P185" s="235"/>
      <c r="Q185" s="235"/>
      <c r="R185" s="239"/>
      <c r="T185" s="240"/>
      <c r="U185" s="235"/>
      <c r="V185" s="235"/>
      <c r="W185" s="235"/>
      <c r="X185" s="235"/>
      <c r="Y185" s="235"/>
      <c r="Z185" s="235"/>
      <c r="AA185" s="241"/>
      <c r="AT185" s="242" t="s">
        <v>150</v>
      </c>
      <c r="AU185" s="242" t="s">
        <v>98</v>
      </c>
      <c r="AV185" s="11" t="s">
        <v>98</v>
      </c>
      <c r="AW185" s="11" t="s">
        <v>35</v>
      </c>
      <c r="AX185" s="11" t="s">
        <v>82</v>
      </c>
      <c r="AY185" s="242" t="s">
        <v>142</v>
      </c>
    </row>
    <row r="186" s="1" customFormat="1" ht="16.5" customHeight="1">
      <c r="B186" s="47"/>
      <c r="C186" s="214" t="s">
        <v>245</v>
      </c>
      <c r="D186" s="214" t="s">
        <v>143</v>
      </c>
      <c r="E186" s="215" t="s">
        <v>246</v>
      </c>
      <c r="F186" s="216" t="s">
        <v>247</v>
      </c>
      <c r="G186" s="216"/>
      <c r="H186" s="216"/>
      <c r="I186" s="216"/>
      <c r="J186" s="217" t="s">
        <v>157</v>
      </c>
      <c r="K186" s="218">
        <v>165.113</v>
      </c>
      <c r="L186" s="219">
        <v>0</v>
      </c>
      <c r="M186" s="220"/>
      <c r="N186" s="221">
        <f>ROUND(L186*K186,2)</f>
        <v>0</v>
      </c>
      <c r="O186" s="221"/>
      <c r="P186" s="221"/>
      <c r="Q186" s="221"/>
      <c r="R186" s="49"/>
      <c r="T186" s="222" t="s">
        <v>22</v>
      </c>
      <c r="U186" s="57" t="s">
        <v>42</v>
      </c>
      <c r="V186" s="48"/>
      <c r="W186" s="223">
        <f>V186*K186</f>
        <v>0</v>
      </c>
      <c r="X186" s="223">
        <v>0</v>
      </c>
      <c r="Y186" s="223">
        <f>X186*K186</f>
        <v>0</v>
      </c>
      <c r="Z186" s="223">
        <v>0</v>
      </c>
      <c r="AA186" s="224">
        <f>Z186*K186</f>
        <v>0</v>
      </c>
      <c r="AR186" s="23" t="s">
        <v>147</v>
      </c>
      <c r="AT186" s="23" t="s">
        <v>143</v>
      </c>
      <c r="AU186" s="23" t="s">
        <v>98</v>
      </c>
      <c r="AY186" s="23" t="s">
        <v>142</v>
      </c>
      <c r="BE186" s="138">
        <f>IF(U186="základní",N186,0)</f>
        <v>0</v>
      </c>
      <c r="BF186" s="138">
        <f>IF(U186="snížená",N186,0)</f>
        <v>0</v>
      </c>
      <c r="BG186" s="138">
        <f>IF(U186="zákl. přenesená",N186,0)</f>
        <v>0</v>
      </c>
      <c r="BH186" s="138">
        <f>IF(U186="sníž. přenesená",N186,0)</f>
        <v>0</v>
      </c>
      <c r="BI186" s="138">
        <f>IF(U186="nulová",N186,0)</f>
        <v>0</v>
      </c>
      <c r="BJ186" s="23" t="s">
        <v>82</v>
      </c>
      <c r="BK186" s="138">
        <f>ROUND(L186*K186,2)</f>
        <v>0</v>
      </c>
      <c r="BL186" s="23" t="s">
        <v>147</v>
      </c>
      <c r="BM186" s="23" t="s">
        <v>248</v>
      </c>
    </row>
    <row r="187" s="10" customFormat="1" ht="16.5" customHeight="1">
      <c r="B187" s="225"/>
      <c r="C187" s="226"/>
      <c r="D187" s="226"/>
      <c r="E187" s="227" t="s">
        <v>22</v>
      </c>
      <c r="F187" s="228" t="s">
        <v>224</v>
      </c>
      <c r="G187" s="229"/>
      <c r="H187" s="229"/>
      <c r="I187" s="229"/>
      <c r="J187" s="226"/>
      <c r="K187" s="227" t="s">
        <v>22</v>
      </c>
      <c r="L187" s="226"/>
      <c r="M187" s="226"/>
      <c r="N187" s="226"/>
      <c r="O187" s="226"/>
      <c r="P187" s="226"/>
      <c r="Q187" s="226"/>
      <c r="R187" s="230"/>
      <c r="T187" s="231"/>
      <c r="U187" s="226"/>
      <c r="V187" s="226"/>
      <c r="W187" s="226"/>
      <c r="X187" s="226"/>
      <c r="Y187" s="226"/>
      <c r="Z187" s="226"/>
      <c r="AA187" s="232"/>
      <c r="AT187" s="233" t="s">
        <v>150</v>
      </c>
      <c r="AU187" s="233" t="s">
        <v>98</v>
      </c>
      <c r="AV187" s="10" t="s">
        <v>82</v>
      </c>
      <c r="AW187" s="10" t="s">
        <v>35</v>
      </c>
      <c r="AX187" s="10" t="s">
        <v>77</v>
      </c>
      <c r="AY187" s="233" t="s">
        <v>142</v>
      </c>
    </row>
    <row r="188" s="11" customFormat="1" ht="16.5" customHeight="1">
      <c r="B188" s="234"/>
      <c r="C188" s="235"/>
      <c r="D188" s="235"/>
      <c r="E188" s="236" t="s">
        <v>22</v>
      </c>
      <c r="F188" s="237" t="s">
        <v>249</v>
      </c>
      <c r="G188" s="235"/>
      <c r="H188" s="235"/>
      <c r="I188" s="235"/>
      <c r="J188" s="235"/>
      <c r="K188" s="238">
        <v>42.274999999999999</v>
      </c>
      <c r="L188" s="235"/>
      <c r="M188" s="235"/>
      <c r="N188" s="235"/>
      <c r="O188" s="235"/>
      <c r="P188" s="235"/>
      <c r="Q188" s="235"/>
      <c r="R188" s="239"/>
      <c r="T188" s="240"/>
      <c r="U188" s="235"/>
      <c r="V188" s="235"/>
      <c r="W188" s="235"/>
      <c r="X188" s="235"/>
      <c r="Y188" s="235"/>
      <c r="Z188" s="235"/>
      <c r="AA188" s="241"/>
      <c r="AT188" s="242" t="s">
        <v>150</v>
      </c>
      <c r="AU188" s="242" t="s">
        <v>98</v>
      </c>
      <c r="AV188" s="11" t="s">
        <v>98</v>
      </c>
      <c r="AW188" s="11" t="s">
        <v>35</v>
      </c>
      <c r="AX188" s="11" t="s">
        <v>77</v>
      </c>
      <c r="AY188" s="242" t="s">
        <v>142</v>
      </c>
    </row>
    <row r="189" s="10" customFormat="1" ht="16.5" customHeight="1">
      <c r="B189" s="225"/>
      <c r="C189" s="226"/>
      <c r="D189" s="226"/>
      <c r="E189" s="227" t="s">
        <v>22</v>
      </c>
      <c r="F189" s="245" t="s">
        <v>226</v>
      </c>
      <c r="G189" s="226"/>
      <c r="H189" s="226"/>
      <c r="I189" s="226"/>
      <c r="J189" s="226"/>
      <c r="K189" s="227" t="s">
        <v>22</v>
      </c>
      <c r="L189" s="226"/>
      <c r="M189" s="226"/>
      <c r="N189" s="226"/>
      <c r="O189" s="226"/>
      <c r="P189" s="226"/>
      <c r="Q189" s="226"/>
      <c r="R189" s="230"/>
      <c r="T189" s="231"/>
      <c r="U189" s="226"/>
      <c r="V189" s="226"/>
      <c r="W189" s="226"/>
      <c r="X189" s="226"/>
      <c r="Y189" s="226"/>
      <c r="Z189" s="226"/>
      <c r="AA189" s="232"/>
      <c r="AT189" s="233" t="s">
        <v>150</v>
      </c>
      <c r="AU189" s="233" t="s">
        <v>98</v>
      </c>
      <c r="AV189" s="10" t="s">
        <v>82</v>
      </c>
      <c r="AW189" s="10" t="s">
        <v>35</v>
      </c>
      <c r="AX189" s="10" t="s">
        <v>77</v>
      </c>
      <c r="AY189" s="233" t="s">
        <v>142</v>
      </c>
    </row>
    <row r="190" s="11" customFormat="1" ht="16.5" customHeight="1">
      <c r="B190" s="234"/>
      <c r="C190" s="235"/>
      <c r="D190" s="235"/>
      <c r="E190" s="236" t="s">
        <v>22</v>
      </c>
      <c r="F190" s="237" t="s">
        <v>250</v>
      </c>
      <c r="G190" s="235"/>
      <c r="H190" s="235"/>
      <c r="I190" s="235"/>
      <c r="J190" s="235"/>
      <c r="K190" s="238">
        <v>122.83799999999999</v>
      </c>
      <c r="L190" s="235"/>
      <c r="M190" s="235"/>
      <c r="N190" s="235"/>
      <c r="O190" s="235"/>
      <c r="P190" s="235"/>
      <c r="Q190" s="235"/>
      <c r="R190" s="239"/>
      <c r="T190" s="240"/>
      <c r="U190" s="235"/>
      <c r="V190" s="235"/>
      <c r="W190" s="235"/>
      <c r="X190" s="235"/>
      <c r="Y190" s="235"/>
      <c r="Z190" s="235"/>
      <c r="AA190" s="241"/>
      <c r="AT190" s="242" t="s">
        <v>150</v>
      </c>
      <c r="AU190" s="242" t="s">
        <v>98</v>
      </c>
      <c r="AV190" s="11" t="s">
        <v>98</v>
      </c>
      <c r="AW190" s="11" t="s">
        <v>35</v>
      </c>
      <c r="AX190" s="11" t="s">
        <v>77</v>
      </c>
      <c r="AY190" s="242" t="s">
        <v>142</v>
      </c>
    </row>
    <row r="191" s="12" customFormat="1" ht="16.5" customHeight="1">
      <c r="B191" s="246"/>
      <c r="C191" s="247"/>
      <c r="D191" s="247"/>
      <c r="E191" s="248" t="s">
        <v>22</v>
      </c>
      <c r="F191" s="249" t="s">
        <v>220</v>
      </c>
      <c r="G191" s="247"/>
      <c r="H191" s="247"/>
      <c r="I191" s="247"/>
      <c r="J191" s="247"/>
      <c r="K191" s="250">
        <v>165.113</v>
      </c>
      <c r="L191" s="247"/>
      <c r="M191" s="247"/>
      <c r="N191" s="247"/>
      <c r="O191" s="247"/>
      <c r="P191" s="247"/>
      <c r="Q191" s="247"/>
      <c r="R191" s="251"/>
      <c r="T191" s="252"/>
      <c r="U191" s="247"/>
      <c r="V191" s="247"/>
      <c r="W191" s="247"/>
      <c r="X191" s="247"/>
      <c r="Y191" s="247"/>
      <c r="Z191" s="247"/>
      <c r="AA191" s="253"/>
      <c r="AT191" s="254" t="s">
        <v>150</v>
      </c>
      <c r="AU191" s="254" t="s">
        <v>98</v>
      </c>
      <c r="AV191" s="12" t="s">
        <v>147</v>
      </c>
      <c r="AW191" s="12" t="s">
        <v>35</v>
      </c>
      <c r="AX191" s="12" t="s">
        <v>82</v>
      </c>
      <c r="AY191" s="254" t="s">
        <v>142</v>
      </c>
    </row>
    <row r="192" s="1" customFormat="1" ht="25.5" customHeight="1">
      <c r="B192" s="47"/>
      <c r="C192" s="214" t="s">
        <v>251</v>
      </c>
      <c r="D192" s="214" t="s">
        <v>143</v>
      </c>
      <c r="E192" s="215" t="s">
        <v>252</v>
      </c>
      <c r="F192" s="216" t="s">
        <v>253</v>
      </c>
      <c r="G192" s="216"/>
      <c r="H192" s="216"/>
      <c r="I192" s="216"/>
      <c r="J192" s="217" t="s">
        <v>254</v>
      </c>
      <c r="K192" s="218">
        <v>288.74799999999999</v>
      </c>
      <c r="L192" s="219">
        <v>0</v>
      </c>
      <c r="M192" s="220"/>
      <c r="N192" s="221">
        <f>ROUND(L192*K192,2)</f>
        <v>0</v>
      </c>
      <c r="O192" s="221"/>
      <c r="P192" s="221"/>
      <c r="Q192" s="221"/>
      <c r="R192" s="49"/>
      <c r="T192" s="222" t="s">
        <v>22</v>
      </c>
      <c r="U192" s="57" t="s">
        <v>42</v>
      </c>
      <c r="V192" s="48"/>
      <c r="W192" s="223">
        <f>V192*K192</f>
        <v>0</v>
      </c>
      <c r="X192" s="223">
        <v>0</v>
      </c>
      <c r="Y192" s="223">
        <f>X192*K192</f>
        <v>0</v>
      </c>
      <c r="Z192" s="223">
        <v>0</v>
      </c>
      <c r="AA192" s="224">
        <f>Z192*K192</f>
        <v>0</v>
      </c>
      <c r="AR192" s="23" t="s">
        <v>147</v>
      </c>
      <c r="AT192" s="23" t="s">
        <v>143</v>
      </c>
      <c r="AU192" s="23" t="s">
        <v>98</v>
      </c>
      <c r="AY192" s="23" t="s">
        <v>142</v>
      </c>
      <c r="BE192" s="138">
        <f>IF(U192="základní",N192,0)</f>
        <v>0</v>
      </c>
      <c r="BF192" s="138">
        <f>IF(U192="snížená",N192,0)</f>
        <v>0</v>
      </c>
      <c r="BG192" s="138">
        <f>IF(U192="zákl. přenesená",N192,0)</f>
        <v>0</v>
      </c>
      <c r="BH192" s="138">
        <f>IF(U192="sníž. přenesená",N192,0)</f>
        <v>0</v>
      </c>
      <c r="BI192" s="138">
        <f>IF(U192="nulová",N192,0)</f>
        <v>0</v>
      </c>
      <c r="BJ192" s="23" t="s">
        <v>82</v>
      </c>
      <c r="BK192" s="138">
        <f>ROUND(L192*K192,2)</f>
        <v>0</v>
      </c>
      <c r="BL192" s="23" t="s">
        <v>147</v>
      </c>
      <c r="BM192" s="23" t="s">
        <v>255</v>
      </c>
    </row>
    <row r="193" s="10" customFormat="1" ht="16.5" customHeight="1">
      <c r="B193" s="225"/>
      <c r="C193" s="226"/>
      <c r="D193" s="226"/>
      <c r="E193" s="227" t="s">
        <v>22</v>
      </c>
      <c r="F193" s="228" t="s">
        <v>224</v>
      </c>
      <c r="G193" s="229"/>
      <c r="H193" s="229"/>
      <c r="I193" s="229"/>
      <c r="J193" s="226"/>
      <c r="K193" s="227" t="s">
        <v>22</v>
      </c>
      <c r="L193" s="226"/>
      <c r="M193" s="226"/>
      <c r="N193" s="226"/>
      <c r="O193" s="226"/>
      <c r="P193" s="226"/>
      <c r="Q193" s="226"/>
      <c r="R193" s="230"/>
      <c r="T193" s="231"/>
      <c r="U193" s="226"/>
      <c r="V193" s="226"/>
      <c r="W193" s="226"/>
      <c r="X193" s="226"/>
      <c r="Y193" s="226"/>
      <c r="Z193" s="226"/>
      <c r="AA193" s="232"/>
      <c r="AT193" s="233" t="s">
        <v>150</v>
      </c>
      <c r="AU193" s="233" t="s">
        <v>98</v>
      </c>
      <c r="AV193" s="10" t="s">
        <v>82</v>
      </c>
      <c r="AW193" s="10" t="s">
        <v>35</v>
      </c>
      <c r="AX193" s="10" t="s">
        <v>77</v>
      </c>
      <c r="AY193" s="233" t="s">
        <v>142</v>
      </c>
    </row>
    <row r="194" s="11" customFormat="1" ht="16.5" customHeight="1">
      <c r="B194" s="234"/>
      <c r="C194" s="235"/>
      <c r="D194" s="235"/>
      <c r="E194" s="236" t="s">
        <v>22</v>
      </c>
      <c r="F194" s="237" t="s">
        <v>256</v>
      </c>
      <c r="G194" s="235"/>
      <c r="H194" s="235"/>
      <c r="I194" s="235"/>
      <c r="J194" s="235"/>
      <c r="K194" s="238">
        <v>67.640000000000001</v>
      </c>
      <c r="L194" s="235"/>
      <c r="M194" s="235"/>
      <c r="N194" s="235"/>
      <c r="O194" s="235"/>
      <c r="P194" s="235"/>
      <c r="Q194" s="235"/>
      <c r="R194" s="239"/>
      <c r="T194" s="240"/>
      <c r="U194" s="235"/>
      <c r="V194" s="235"/>
      <c r="W194" s="235"/>
      <c r="X194" s="235"/>
      <c r="Y194" s="235"/>
      <c r="Z194" s="235"/>
      <c r="AA194" s="241"/>
      <c r="AT194" s="242" t="s">
        <v>150</v>
      </c>
      <c r="AU194" s="242" t="s">
        <v>98</v>
      </c>
      <c r="AV194" s="11" t="s">
        <v>98</v>
      </c>
      <c r="AW194" s="11" t="s">
        <v>35</v>
      </c>
      <c r="AX194" s="11" t="s">
        <v>77</v>
      </c>
      <c r="AY194" s="242" t="s">
        <v>142</v>
      </c>
    </row>
    <row r="195" s="10" customFormat="1" ht="16.5" customHeight="1">
      <c r="B195" s="225"/>
      <c r="C195" s="226"/>
      <c r="D195" s="226"/>
      <c r="E195" s="227" t="s">
        <v>22</v>
      </c>
      <c r="F195" s="245" t="s">
        <v>226</v>
      </c>
      <c r="G195" s="226"/>
      <c r="H195" s="226"/>
      <c r="I195" s="226"/>
      <c r="J195" s="226"/>
      <c r="K195" s="227" t="s">
        <v>22</v>
      </c>
      <c r="L195" s="226"/>
      <c r="M195" s="226"/>
      <c r="N195" s="226"/>
      <c r="O195" s="226"/>
      <c r="P195" s="226"/>
      <c r="Q195" s="226"/>
      <c r="R195" s="230"/>
      <c r="T195" s="231"/>
      <c r="U195" s="226"/>
      <c r="V195" s="226"/>
      <c r="W195" s="226"/>
      <c r="X195" s="226"/>
      <c r="Y195" s="226"/>
      <c r="Z195" s="226"/>
      <c r="AA195" s="232"/>
      <c r="AT195" s="233" t="s">
        <v>150</v>
      </c>
      <c r="AU195" s="233" t="s">
        <v>98</v>
      </c>
      <c r="AV195" s="10" t="s">
        <v>82</v>
      </c>
      <c r="AW195" s="10" t="s">
        <v>35</v>
      </c>
      <c r="AX195" s="10" t="s">
        <v>77</v>
      </c>
      <c r="AY195" s="233" t="s">
        <v>142</v>
      </c>
    </row>
    <row r="196" s="11" customFormat="1" ht="16.5" customHeight="1">
      <c r="B196" s="234"/>
      <c r="C196" s="235"/>
      <c r="D196" s="235"/>
      <c r="E196" s="236" t="s">
        <v>22</v>
      </c>
      <c r="F196" s="237" t="s">
        <v>257</v>
      </c>
      <c r="G196" s="235"/>
      <c r="H196" s="235"/>
      <c r="I196" s="235"/>
      <c r="J196" s="235"/>
      <c r="K196" s="238">
        <v>221.108</v>
      </c>
      <c r="L196" s="235"/>
      <c r="M196" s="235"/>
      <c r="N196" s="235"/>
      <c r="O196" s="235"/>
      <c r="P196" s="235"/>
      <c r="Q196" s="235"/>
      <c r="R196" s="239"/>
      <c r="T196" s="240"/>
      <c r="U196" s="235"/>
      <c r="V196" s="235"/>
      <c r="W196" s="235"/>
      <c r="X196" s="235"/>
      <c r="Y196" s="235"/>
      <c r="Z196" s="235"/>
      <c r="AA196" s="241"/>
      <c r="AT196" s="242" t="s">
        <v>150</v>
      </c>
      <c r="AU196" s="242" t="s">
        <v>98</v>
      </c>
      <c r="AV196" s="11" t="s">
        <v>98</v>
      </c>
      <c r="AW196" s="11" t="s">
        <v>35</v>
      </c>
      <c r="AX196" s="11" t="s">
        <v>77</v>
      </c>
      <c r="AY196" s="242" t="s">
        <v>142</v>
      </c>
    </row>
    <row r="197" s="12" customFormat="1" ht="16.5" customHeight="1">
      <c r="B197" s="246"/>
      <c r="C197" s="247"/>
      <c r="D197" s="247"/>
      <c r="E197" s="248" t="s">
        <v>22</v>
      </c>
      <c r="F197" s="249" t="s">
        <v>220</v>
      </c>
      <c r="G197" s="247"/>
      <c r="H197" s="247"/>
      <c r="I197" s="247"/>
      <c r="J197" s="247"/>
      <c r="K197" s="250">
        <v>288.74799999999999</v>
      </c>
      <c r="L197" s="247"/>
      <c r="M197" s="247"/>
      <c r="N197" s="247"/>
      <c r="O197" s="247"/>
      <c r="P197" s="247"/>
      <c r="Q197" s="247"/>
      <c r="R197" s="251"/>
      <c r="T197" s="252"/>
      <c r="U197" s="247"/>
      <c r="V197" s="247"/>
      <c r="W197" s="247"/>
      <c r="X197" s="247"/>
      <c r="Y197" s="247"/>
      <c r="Z197" s="247"/>
      <c r="AA197" s="253"/>
      <c r="AT197" s="254" t="s">
        <v>150</v>
      </c>
      <c r="AU197" s="254" t="s">
        <v>98</v>
      </c>
      <c r="AV197" s="12" t="s">
        <v>147</v>
      </c>
      <c r="AW197" s="12" t="s">
        <v>35</v>
      </c>
      <c r="AX197" s="12" t="s">
        <v>82</v>
      </c>
      <c r="AY197" s="254" t="s">
        <v>142</v>
      </c>
    </row>
    <row r="198" s="1" customFormat="1" ht="25.5" customHeight="1">
      <c r="B198" s="47"/>
      <c r="C198" s="214" t="s">
        <v>10</v>
      </c>
      <c r="D198" s="214" t="s">
        <v>143</v>
      </c>
      <c r="E198" s="215" t="s">
        <v>258</v>
      </c>
      <c r="F198" s="216" t="s">
        <v>259</v>
      </c>
      <c r="G198" s="216"/>
      <c r="H198" s="216"/>
      <c r="I198" s="216"/>
      <c r="J198" s="217" t="s">
        <v>157</v>
      </c>
      <c r="K198" s="218">
        <v>28</v>
      </c>
      <c r="L198" s="219">
        <v>0</v>
      </c>
      <c r="M198" s="220"/>
      <c r="N198" s="221">
        <f>ROUND(L198*K198,2)</f>
        <v>0</v>
      </c>
      <c r="O198" s="221"/>
      <c r="P198" s="221"/>
      <c r="Q198" s="221"/>
      <c r="R198" s="49"/>
      <c r="T198" s="222" t="s">
        <v>22</v>
      </c>
      <c r="U198" s="57" t="s">
        <v>42</v>
      </c>
      <c r="V198" s="48"/>
      <c r="W198" s="223">
        <f>V198*K198</f>
        <v>0</v>
      </c>
      <c r="X198" s="223">
        <v>0</v>
      </c>
      <c r="Y198" s="223">
        <f>X198*K198</f>
        <v>0</v>
      </c>
      <c r="Z198" s="223">
        <v>0</v>
      </c>
      <c r="AA198" s="224">
        <f>Z198*K198</f>
        <v>0</v>
      </c>
      <c r="AR198" s="23" t="s">
        <v>147</v>
      </c>
      <c r="AT198" s="23" t="s">
        <v>143</v>
      </c>
      <c r="AU198" s="23" t="s">
        <v>98</v>
      </c>
      <c r="AY198" s="23" t="s">
        <v>142</v>
      </c>
      <c r="BE198" s="138">
        <f>IF(U198="základní",N198,0)</f>
        <v>0</v>
      </c>
      <c r="BF198" s="138">
        <f>IF(U198="snížená",N198,0)</f>
        <v>0</v>
      </c>
      <c r="BG198" s="138">
        <f>IF(U198="zákl. přenesená",N198,0)</f>
        <v>0</v>
      </c>
      <c r="BH198" s="138">
        <f>IF(U198="sníž. přenesená",N198,0)</f>
        <v>0</v>
      </c>
      <c r="BI198" s="138">
        <f>IF(U198="nulová",N198,0)</f>
        <v>0</v>
      </c>
      <c r="BJ198" s="23" t="s">
        <v>82</v>
      </c>
      <c r="BK198" s="138">
        <f>ROUND(L198*K198,2)</f>
        <v>0</v>
      </c>
      <c r="BL198" s="23" t="s">
        <v>147</v>
      </c>
      <c r="BM198" s="23" t="s">
        <v>260</v>
      </c>
    </row>
    <row r="199" s="10" customFormat="1" ht="16.5" customHeight="1">
      <c r="B199" s="225"/>
      <c r="C199" s="226"/>
      <c r="D199" s="226"/>
      <c r="E199" s="227" t="s">
        <v>22</v>
      </c>
      <c r="F199" s="228" t="s">
        <v>180</v>
      </c>
      <c r="G199" s="229"/>
      <c r="H199" s="229"/>
      <c r="I199" s="229"/>
      <c r="J199" s="226"/>
      <c r="K199" s="227" t="s">
        <v>22</v>
      </c>
      <c r="L199" s="226"/>
      <c r="M199" s="226"/>
      <c r="N199" s="226"/>
      <c r="O199" s="226"/>
      <c r="P199" s="226"/>
      <c r="Q199" s="226"/>
      <c r="R199" s="230"/>
      <c r="T199" s="231"/>
      <c r="U199" s="226"/>
      <c r="V199" s="226"/>
      <c r="W199" s="226"/>
      <c r="X199" s="226"/>
      <c r="Y199" s="226"/>
      <c r="Z199" s="226"/>
      <c r="AA199" s="232"/>
      <c r="AT199" s="233" t="s">
        <v>150</v>
      </c>
      <c r="AU199" s="233" t="s">
        <v>98</v>
      </c>
      <c r="AV199" s="10" t="s">
        <v>82</v>
      </c>
      <c r="AW199" s="10" t="s">
        <v>35</v>
      </c>
      <c r="AX199" s="10" t="s">
        <v>77</v>
      </c>
      <c r="AY199" s="233" t="s">
        <v>142</v>
      </c>
    </row>
    <row r="200" s="11" customFormat="1" ht="16.5" customHeight="1">
      <c r="B200" s="234"/>
      <c r="C200" s="235"/>
      <c r="D200" s="235"/>
      <c r="E200" s="236" t="s">
        <v>22</v>
      </c>
      <c r="F200" s="237" t="s">
        <v>181</v>
      </c>
      <c r="G200" s="235"/>
      <c r="H200" s="235"/>
      <c r="I200" s="235"/>
      <c r="J200" s="235"/>
      <c r="K200" s="238">
        <v>28</v>
      </c>
      <c r="L200" s="235"/>
      <c r="M200" s="235"/>
      <c r="N200" s="235"/>
      <c r="O200" s="235"/>
      <c r="P200" s="235"/>
      <c r="Q200" s="235"/>
      <c r="R200" s="239"/>
      <c r="T200" s="240"/>
      <c r="U200" s="235"/>
      <c r="V200" s="235"/>
      <c r="W200" s="235"/>
      <c r="X200" s="235"/>
      <c r="Y200" s="235"/>
      <c r="Z200" s="235"/>
      <c r="AA200" s="241"/>
      <c r="AT200" s="242" t="s">
        <v>150</v>
      </c>
      <c r="AU200" s="242" t="s">
        <v>98</v>
      </c>
      <c r="AV200" s="11" t="s">
        <v>98</v>
      </c>
      <c r="AW200" s="11" t="s">
        <v>35</v>
      </c>
      <c r="AX200" s="11" t="s">
        <v>82</v>
      </c>
      <c r="AY200" s="242" t="s">
        <v>142</v>
      </c>
    </row>
    <row r="201" s="1" customFormat="1" ht="25.5" customHeight="1">
      <c r="B201" s="47"/>
      <c r="C201" s="214" t="s">
        <v>261</v>
      </c>
      <c r="D201" s="214" t="s">
        <v>143</v>
      </c>
      <c r="E201" s="215" t="s">
        <v>262</v>
      </c>
      <c r="F201" s="216" t="s">
        <v>263</v>
      </c>
      <c r="G201" s="216"/>
      <c r="H201" s="216"/>
      <c r="I201" s="216"/>
      <c r="J201" s="217" t="s">
        <v>146</v>
      </c>
      <c r="K201" s="218">
        <v>3</v>
      </c>
      <c r="L201" s="219">
        <v>0</v>
      </c>
      <c r="M201" s="220"/>
      <c r="N201" s="221">
        <f>ROUND(L201*K201,2)</f>
        <v>0</v>
      </c>
      <c r="O201" s="221"/>
      <c r="P201" s="221"/>
      <c r="Q201" s="221"/>
      <c r="R201" s="49"/>
      <c r="T201" s="222" t="s">
        <v>22</v>
      </c>
      <c r="U201" s="57" t="s">
        <v>42</v>
      </c>
      <c r="V201" s="48"/>
      <c r="W201" s="223">
        <f>V201*K201</f>
        <v>0</v>
      </c>
      <c r="X201" s="223">
        <v>0</v>
      </c>
      <c r="Y201" s="223">
        <f>X201*K201</f>
        <v>0</v>
      </c>
      <c r="Z201" s="223">
        <v>0</v>
      </c>
      <c r="AA201" s="224">
        <f>Z201*K201</f>
        <v>0</v>
      </c>
      <c r="AR201" s="23" t="s">
        <v>147</v>
      </c>
      <c r="AT201" s="23" t="s">
        <v>143</v>
      </c>
      <c r="AU201" s="23" t="s">
        <v>98</v>
      </c>
      <c r="AY201" s="23" t="s">
        <v>142</v>
      </c>
      <c r="BE201" s="138">
        <f>IF(U201="základní",N201,0)</f>
        <v>0</v>
      </c>
      <c r="BF201" s="138">
        <f>IF(U201="snížená",N201,0)</f>
        <v>0</v>
      </c>
      <c r="BG201" s="138">
        <f>IF(U201="zákl. přenesená",N201,0)</f>
        <v>0</v>
      </c>
      <c r="BH201" s="138">
        <f>IF(U201="sníž. přenesená",N201,0)</f>
        <v>0</v>
      </c>
      <c r="BI201" s="138">
        <f>IF(U201="nulová",N201,0)</f>
        <v>0</v>
      </c>
      <c r="BJ201" s="23" t="s">
        <v>82</v>
      </c>
      <c r="BK201" s="138">
        <f>ROUND(L201*K201,2)</f>
        <v>0</v>
      </c>
      <c r="BL201" s="23" t="s">
        <v>147</v>
      </c>
      <c r="BM201" s="23" t="s">
        <v>264</v>
      </c>
    </row>
    <row r="202" s="1" customFormat="1" ht="38.25" customHeight="1">
      <c r="B202" s="47"/>
      <c r="C202" s="214" t="s">
        <v>265</v>
      </c>
      <c r="D202" s="214" t="s">
        <v>143</v>
      </c>
      <c r="E202" s="215" t="s">
        <v>266</v>
      </c>
      <c r="F202" s="216" t="s">
        <v>267</v>
      </c>
      <c r="G202" s="216"/>
      <c r="H202" s="216"/>
      <c r="I202" s="216"/>
      <c r="J202" s="217" t="s">
        <v>268</v>
      </c>
      <c r="K202" s="218">
        <v>550</v>
      </c>
      <c r="L202" s="219">
        <v>0</v>
      </c>
      <c r="M202" s="220"/>
      <c r="N202" s="221">
        <f>ROUND(L202*K202,2)</f>
        <v>0</v>
      </c>
      <c r="O202" s="221"/>
      <c r="P202" s="221"/>
      <c r="Q202" s="221"/>
      <c r="R202" s="49"/>
      <c r="T202" s="222" t="s">
        <v>22</v>
      </c>
      <c r="U202" s="57" t="s">
        <v>42</v>
      </c>
      <c r="V202" s="48"/>
      <c r="W202" s="223">
        <f>V202*K202</f>
        <v>0</v>
      </c>
      <c r="X202" s="223">
        <v>0</v>
      </c>
      <c r="Y202" s="223">
        <f>X202*K202</f>
        <v>0</v>
      </c>
      <c r="Z202" s="223">
        <v>0</v>
      </c>
      <c r="AA202" s="224">
        <f>Z202*K202</f>
        <v>0</v>
      </c>
      <c r="AR202" s="23" t="s">
        <v>147</v>
      </c>
      <c r="AT202" s="23" t="s">
        <v>143</v>
      </c>
      <c r="AU202" s="23" t="s">
        <v>98</v>
      </c>
      <c r="AY202" s="23" t="s">
        <v>142</v>
      </c>
      <c r="BE202" s="138">
        <f>IF(U202="základní",N202,0)</f>
        <v>0</v>
      </c>
      <c r="BF202" s="138">
        <f>IF(U202="snížená",N202,0)</f>
        <v>0</v>
      </c>
      <c r="BG202" s="138">
        <f>IF(U202="zákl. přenesená",N202,0)</f>
        <v>0</v>
      </c>
      <c r="BH202" s="138">
        <f>IF(U202="sníž. přenesená",N202,0)</f>
        <v>0</v>
      </c>
      <c r="BI202" s="138">
        <f>IF(U202="nulová",N202,0)</f>
        <v>0</v>
      </c>
      <c r="BJ202" s="23" t="s">
        <v>82</v>
      </c>
      <c r="BK202" s="138">
        <f>ROUND(L202*K202,2)</f>
        <v>0</v>
      </c>
      <c r="BL202" s="23" t="s">
        <v>147</v>
      </c>
      <c r="BM202" s="23" t="s">
        <v>269</v>
      </c>
    </row>
    <row r="203" s="10" customFormat="1" ht="16.5" customHeight="1">
      <c r="B203" s="225"/>
      <c r="C203" s="226"/>
      <c r="D203" s="226"/>
      <c r="E203" s="227" t="s">
        <v>22</v>
      </c>
      <c r="F203" s="228" t="s">
        <v>270</v>
      </c>
      <c r="G203" s="229"/>
      <c r="H203" s="229"/>
      <c r="I203" s="229"/>
      <c r="J203" s="226"/>
      <c r="K203" s="227" t="s">
        <v>22</v>
      </c>
      <c r="L203" s="226"/>
      <c r="M203" s="226"/>
      <c r="N203" s="226"/>
      <c r="O203" s="226"/>
      <c r="P203" s="226"/>
      <c r="Q203" s="226"/>
      <c r="R203" s="230"/>
      <c r="T203" s="231"/>
      <c r="U203" s="226"/>
      <c r="V203" s="226"/>
      <c r="W203" s="226"/>
      <c r="X203" s="226"/>
      <c r="Y203" s="226"/>
      <c r="Z203" s="226"/>
      <c r="AA203" s="232"/>
      <c r="AT203" s="233" t="s">
        <v>150</v>
      </c>
      <c r="AU203" s="233" t="s">
        <v>98</v>
      </c>
      <c r="AV203" s="10" t="s">
        <v>82</v>
      </c>
      <c r="AW203" s="10" t="s">
        <v>35</v>
      </c>
      <c r="AX203" s="10" t="s">
        <v>77</v>
      </c>
      <c r="AY203" s="233" t="s">
        <v>142</v>
      </c>
    </row>
    <row r="204" s="11" customFormat="1" ht="16.5" customHeight="1">
      <c r="B204" s="234"/>
      <c r="C204" s="235"/>
      <c r="D204" s="235"/>
      <c r="E204" s="236" t="s">
        <v>22</v>
      </c>
      <c r="F204" s="237" t="s">
        <v>271</v>
      </c>
      <c r="G204" s="235"/>
      <c r="H204" s="235"/>
      <c r="I204" s="235"/>
      <c r="J204" s="235"/>
      <c r="K204" s="238">
        <v>550</v>
      </c>
      <c r="L204" s="235"/>
      <c r="M204" s="235"/>
      <c r="N204" s="235"/>
      <c r="O204" s="235"/>
      <c r="P204" s="235"/>
      <c r="Q204" s="235"/>
      <c r="R204" s="239"/>
      <c r="T204" s="240"/>
      <c r="U204" s="235"/>
      <c r="V204" s="235"/>
      <c r="W204" s="235"/>
      <c r="X204" s="235"/>
      <c r="Y204" s="235"/>
      <c r="Z204" s="235"/>
      <c r="AA204" s="241"/>
      <c r="AT204" s="242" t="s">
        <v>150</v>
      </c>
      <c r="AU204" s="242" t="s">
        <v>98</v>
      </c>
      <c r="AV204" s="11" t="s">
        <v>98</v>
      </c>
      <c r="AW204" s="11" t="s">
        <v>35</v>
      </c>
      <c r="AX204" s="11" t="s">
        <v>82</v>
      </c>
      <c r="AY204" s="242" t="s">
        <v>142</v>
      </c>
    </row>
    <row r="205" s="1" customFormat="1" ht="38.25" customHeight="1">
      <c r="B205" s="47"/>
      <c r="C205" s="214" t="s">
        <v>272</v>
      </c>
      <c r="D205" s="214" t="s">
        <v>143</v>
      </c>
      <c r="E205" s="215" t="s">
        <v>273</v>
      </c>
      <c r="F205" s="216" t="s">
        <v>274</v>
      </c>
      <c r="G205" s="216"/>
      <c r="H205" s="216"/>
      <c r="I205" s="216"/>
      <c r="J205" s="217" t="s">
        <v>268</v>
      </c>
      <c r="K205" s="218">
        <v>42</v>
      </c>
      <c r="L205" s="219">
        <v>0</v>
      </c>
      <c r="M205" s="220"/>
      <c r="N205" s="221">
        <f>ROUND(L205*K205,2)</f>
        <v>0</v>
      </c>
      <c r="O205" s="221"/>
      <c r="P205" s="221"/>
      <c r="Q205" s="221"/>
      <c r="R205" s="49"/>
      <c r="T205" s="222" t="s">
        <v>22</v>
      </c>
      <c r="U205" s="57" t="s">
        <v>42</v>
      </c>
      <c r="V205" s="48"/>
      <c r="W205" s="223">
        <f>V205*K205</f>
        <v>0</v>
      </c>
      <c r="X205" s="223">
        <v>0</v>
      </c>
      <c r="Y205" s="223">
        <f>X205*K205</f>
        <v>0</v>
      </c>
      <c r="Z205" s="223">
        <v>0</v>
      </c>
      <c r="AA205" s="224">
        <f>Z205*K205</f>
        <v>0</v>
      </c>
      <c r="AR205" s="23" t="s">
        <v>147</v>
      </c>
      <c r="AT205" s="23" t="s">
        <v>143</v>
      </c>
      <c r="AU205" s="23" t="s">
        <v>98</v>
      </c>
      <c r="AY205" s="23" t="s">
        <v>142</v>
      </c>
      <c r="BE205" s="138">
        <f>IF(U205="základní",N205,0)</f>
        <v>0</v>
      </c>
      <c r="BF205" s="138">
        <f>IF(U205="snížená",N205,0)</f>
        <v>0</v>
      </c>
      <c r="BG205" s="138">
        <f>IF(U205="zákl. přenesená",N205,0)</f>
        <v>0</v>
      </c>
      <c r="BH205" s="138">
        <f>IF(U205="sníž. přenesená",N205,0)</f>
        <v>0</v>
      </c>
      <c r="BI205" s="138">
        <f>IF(U205="nulová",N205,0)</f>
        <v>0</v>
      </c>
      <c r="BJ205" s="23" t="s">
        <v>82</v>
      </c>
      <c r="BK205" s="138">
        <f>ROUND(L205*K205,2)</f>
        <v>0</v>
      </c>
      <c r="BL205" s="23" t="s">
        <v>147</v>
      </c>
      <c r="BM205" s="23" t="s">
        <v>275</v>
      </c>
    </row>
    <row r="206" s="10" customFormat="1" ht="16.5" customHeight="1">
      <c r="B206" s="225"/>
      <c r="C206" s="226"/>
      <c r="D206" s="226"/>
      <c r="E206" s="227" t="s">
        <v>22</v>
      </c>
      <c r="F206" s="228" t="s">
        <v>270</v>
      </c>
      <c r="G206" s="229"/>
      <c r="H206" s="229"/>
      <c r="I206" s="229"/>
      <c r="J206" s="226"/>
      <c r="K206" s="227" t="s">
        <v>22</v>
      </c>
      <c r="L206" s="226"/>
      <c r="M206" s="226"/>
      <c r="N206" s="226"/>
      <c r="O206" s="226"/>
      <c r="P206" s="226"/>
      <c r="Q206" s="226"/>
      <c r="R206" s="230"/>
      <c r="T206" s="231"/>
      <c r="U206" s="226"/>
      <c r="V206" s="226"/>
      <c r="W206" s="226"/>
      <c r="X206" s="226"/>
      <c r="Y206" s="226"/>
      <c r="Z206" s="226"/>
      <c r="AA206" s="232"/>
      <c r="AT206" s="233" t="s">
        <v>150</v>
      </c>
      <c r="AU206" s="233" t="s">
        <v>98</v>
      </c>
      <c r="AV206" s="10" t="s">
        <v>82</v>
      </c>
      <c r="AW206" s="10" t="s">
        <v>35</v>
      </c>
      <c r="AX206" s="10" t="s">
        <v>77</v>
      </c>
      <c r="AY206" s="233" t="s">
        <v>142</v>
      </c>
    </row>
    <row r="207" s="11" customFormat="1" ht="16.5" customHeight="1">
      <c r="B207" s="234"/>
      <c r="C207" s="235"/>
      <c r="D207" s="235"/>
      <c r="E207" s="236" t="s">
        <v>22</v>
      </c>
      <c r="F207" s="237" t="s">
        <v>276</v>
      </c>
      <c r="G207" s="235"/>
      <c r="H207" s="235"/>
      <c r="I207" s="235"/>
      <c r="J207" s="235"/>
      <c r="K207" s="238">
        <v>42</v>
      </c>
      <c r="L207" s="235"/>
      <c r="M207" s="235"/>
      <c r="N207" s="235"/>
      <c r="O207" s="235"/>
      <c r="P207" s="235"/>
      <c r="Q207" s="235"/>
      <c r="R207" s="239"/>
      <c r="T207" s="240"/>
      <c r="U207" s="235"/>
      <c r="V207" s="235"/>
      <c r="W207" s="235"/>
      <c r="X207" s="235"/>
      <c r="Y207" s="235"/>
      <c r="Z207" s="235"/>
      <c r="AA207" s="241"/>
      <c r="AT207" s="242" t="s">
        <v>150</v>
      </c>
      <c r="AU207" s="242" t="s">
        <v>98</v>
      </c>
      <c r="AV207" s="11" t="s">
        <v>98</v>
      </c>
      <c r="AW207" s="11" t="s">
        <v>35</v>
      </c>
      <c r="AX207" s="11" t="s">
        <v>82</v>
      </c>
      <c r="AY207" s="242" t="s">
        <v>142</v>
      </c>
    </row>
    <row r="208" s="1" customFormat="1" ht="38.25" customHeight="1">
      <c r="B208" s="47"/>
      <c r="C208" s="214" t="s">
        <v>277</v>
      </c>
      <c r="D208" s="214" t="s">
        <v>143</v>
      </c>
      <c r="E208" s="215" t="s">
        <v>278</v>
      </c>
      <c r="F208" s="216" t="s">
        <v>279</v>
      </c>
      <c r="G208" s="216"/>
      <c r="H208" s="216"/>
      <c r="I208" s="216"/>
      <c r="J208" s="217" t="s">
        <v>268</v>
      </c>
      <c r="K208" s="218">
        <v>550</v>
      </c>
      <c r="L208" s="219">
        <v>0</v>
      </c>
      <c r="M208" s="220"/>
      <c r="N208" s="221">
        <f>ROUND(L208*K208,2)</f>
        <v>0</v>
      </c>
      <c r="O208" s="221"/>
      <c r="P208" s="221"/>
      <c r="Q208" s="221"/>
      <c r="R208" s="49"/>
      <c r="T208" s="222" t="s">
        <v>22</v>
      </c>
      <c r="U208" s="57" t="s">
        <v>42</v>
      </c>
      <c r="V208" s="48"/>
      <c r="W208" s="223">
        <f>V208*K208</f>
        <v>0</v>
      </c>
      <c r="X208" s="223">
        <v>0</v>
      </c>
      <c r="Y208" s="223">
        <f>X208*K208</f>
        <v>0</v>
      </c>
      <c r="Z208" s="223">
        <v>0</v>
      </c>
      <c r="AA208" s="224">
        <f>Z208*K208</f>
        <v>0</v>
      </c>
      <c r="AR208" s="23" t="s">
        <v>147</v>
      </c>
      <c r="AT208" s="23" t="s">
        <v>143</v>
      </c>
      <c r="AU208" s="23" t="s">
        <v>98</v>
      </c>
      <c r="AY208" s="23" t="s">
        <v>142</v>
      </c>
      <c r="BE208" s="138">
        <f>IF(U208="základní",N208,0)</f>
        <v>0</v>
      </c>
      <c r="BF208" s="138">
        <f>IF(U208="snížená",N208,0)</f>
        <v>0</v>
      </c>
      <c r="BG208" s="138">
        <f>IF(U208="zákl. přenesená",N208,0)</f>
        <v>0</v>
      </c>
      <c r="BH208" s="138">
        <f>IF(U208="sníž. přenesená",N208,0)</f>
        <v>0</v>
      </c>
      <c r="BI208" s="138">
        <f>IF(U208="nulová",N208,0)</f>
        <v>0</v>
      </c>
      <c r="BJ208" s="23" t="s">
        <v>82</v>
      </c>
      <c r="BK208" s="138">
        <f>ROUND(L208*K208,2)</f>
        <v>0</v>
      </c>
      <c r="BL208" s="23" t="s">
        <v>147</v>
      </c>
      <c r="BM208" s="23" t="s">
        <v>280</v>
      </c>
    </row>
    <row r="209" s="10" customFormat="1" ht="16.5" customHeight="1">
      <c r="B209" s="225"/>
      <c r="C209" s="226"/>
      <c r="D209" s="226"/>
      <c r="E209" s="227" t="s">
        <v>22</v>
      </c>
      <c r="F209" s="228" t="s">
        <v>270</v>
      </c>
      <c r="G209" s="229"/>
      <c r="H209" s="229"/>
      <c r="I209" s="229"/>
      <c r="J209" s="226"/>
      <c r="K209" s="227" t="s">
        <v>22</v>
      </c>
      <c r="L209" s="226"/>
      <c r="M209" s="226"/>
      <c r="N209" s="226"/>
      <c r="O209" s="226"/>
      <c r="P209" s="226"/>
      <c r="Q209" s="226"/>
      <c r="R209" s="230"/>
      <c r="T209" s="231"/>
      <c r="U209" s="226"/>
      <c r="V209" s="226"/>
      <c r="W209" s="226"/>
      <c r="X209" s="226"/>
      <c r="Y209" s="226"/>
      <c r="Z209" s="226"/>
      <c r="AA209" s="232"/>
      <c r="AT209" s="233" t="s">
        <v>150</v>
      </c>
      <c r="AU209" s="233" t="s">
        <v>98</v>
      </c>
      <c r="AV209" s="10" t="s">
        <v>82</v>
      </c>
      <c r="AW209" s="10" t="s">
        <v>35</v>
      </c>
      <c r="AX209" s="10" t="s">
        <v>77</v>
      </c>
      <c r="AY209" s="233" t="s">
        <v>142</v>
      </c>
    </row>
    <row r="210" s="11" customFormat="1" ht="16.5" customHeight="1">
      <c r="B210" s="234"/>
      <c r="C210" s="235"/>
      <c r="D210" s="235"/>
      <c r="E210" s="236" t="s">
        <v>22</v>
      </c>
      <c r="F210" s="237" t="s">
        <v>271</v>
      </c>
      <c r="G210" s="235"/>
      <c r="H210" s="235"/>
      <c r="I210" s="235"/>
      <c r="J210" s="235"/>
      <c r="K210" s="238">
        <v>550</v>
      </c>
      <c r="L210" s="235"/>
      <c r="M210" s="235"/>
      <c r="N210" s="235"/>
      <c r="O210" s="235"/>
      <c r="P210" s="235"/>
      <c r="Q210" s="235"/>
      <c r="R210" s="239"/>
      <c r="T210" s="240"/>
      <c r="U210" s="235"/>
      <c r="V210" s="235"/>
      <c r="W210" s="235"/>
      <c r="X210" s="235"/>
      <c r="Y210" s="235"/>
      <c r="Z210" s="235"/>
      <c r="AA210" s="241"/>
      <c r="AT210" s="242" t="s">
        <v>150</v>
      </c>
      <c r="AU210" s="242" t="s">
        <v>98</v>
      </c>
      <c r="AV210" s="11" t="s">
        <v>98</v>
      </c>
      <c r="AW210" s="11" t="s">
        <v>35</v>
      </c>
      <c r="AX210" s="11" t="s">
        <v>82</v>
      </c>
      <c r="AY210" s="242" t="s">
        <v>142</v>
      </c>
    </row>
    <row r="211" s="1" customFormat="1" ht="16.5" customHeight="1">
      <c r="B211" s="47"/>
      <c r="C211" s="255" t="s">
        <v>281</v>
      </c>
      <c r="D211" s="255" t="s">
        <v>282</v>
      </c>
      <c r="E211" s="256" t="s">
        <v>283</v>
      </c>
      <c r="F211" s="257" t="s">
        <v>284</v>
      </c>
      <c r="G211" s="257"/>
      <c r="H211" s="257"/>
      <c r="I211" s="257"/>
      <c r="J211" s="258" t="s">
        <v>157</v>
      </c>
      <c r="K211" s="259">
        <v>11</v>
      </c>
      <c r="L211" s="260">
        <v>0</v>
      </c>
      <c r="M211" s="261"/>
      <c r="N211" s="262">
        <f>ROUND(L211*K211,2)</f>
        <v>0</v>
      </c>
      <c r="O211" s="221"/>
      <c r="P211" s="221"/>
      <c r="Q211" s="221"/>
      <c r="R211" s="49"/>
      <c r="T211" s="222" t="s">
        <v>22</v>
      </c>
      <c r="U211" s="57" t="s">
        <v>42</v>
      </c>
      <c r="V211" s="48"/>
      <c r="W211" s="223">
        <f>V211*K211</f>
        <v>0</v>
      </c>
      <c r="X211" s="223">
        <v>0.20999999999999999</v>
      </c>
      <c r="Y211" s="223">
        <f>X211*K211</f>
        <v>2.3100000000000001</v>
      </c>
      <c r="Z211" s="223">
        <v>0</v>
      </c>
      <c r="AA211" s="224">
        <f>Z211*K211</f>
        <v>0</v>
      </c>
      <c r="AR211" s="23" t="s">
        <v>182</v>
      </c>
      <c r="AT211" s="23" t="s">
        <v>282</v>
      </c>
      <c r="AU211" s="23" t="s">
        <v>98</v>
      </c>
      <c r="AY211" s="23" t="s">
        <v>142</v>
      </c>
      <c r="BE211" s="138">
        <f>IF(U211="základní",N211,0)</f>
        <v>0</v>
      </c>
      <c r="BF211" s="138">
        <f>IF(U211="snížená",N211,0)</f>
        <v>0</v>
      </c>
      <c r="BG211" s="138">
        <f>IF(U211="zákl. přenesená",N211,0)</f>
        <v>0</v>
      </c>
      <c r="BH211" s="138">
        <f>IF(U211="sníž. přenesená",N211,0)</f>
        <v>0</v>
      </c>
      <c r="BI211" s="138">
        <f>IF(U211="nulová",N211,0)</f>
        <v>0</v>
      </c>
      <c r="BJ211" s="23" t="s">
        <v>82</v>
      </c>
      <c r="BK211" s="138">
        <f>ROUND(L211*K211,2)</f>
        <v>0</v>
      </c>
      <c r="BL211" s="23" t="s">
        <v>147</v>
      </c>
      <c r="BM211" s="23" t="s">
        <v>285</v>
      </c>
    </row>
    <row r="212" s="10" customFormat="1" ht="16.5" customHeight="1">
      <c r="B212" s="225"/>
      <c r="C212" s="226"/>
      <c r="D212" s="226"/>
      <c r="E212" s="227" t="s">
        <v>22</v>
      </c>
      <c r="F212" s="228" t="s">
        <v>286</v>
      </c>
      <c r="G212" s="229"/>
      <c r="H212" s="229"/>
      <c r="I212" s="229"/>
      <c r="J212" s="226"/>
      <c r="K212" s="227" t="s">
        <v>22</v>
      </c>
      <c r="L212" s="226"/>
      <c r="M212" s="226"/>
      <c r="N212" s="226"/>
      <c r="O212" s="226"/>
      <c r="P212" s="226"/>
      <c r="Q212" s="226"/>
      <c r="R212" s="230"/>
      <c r="T212" s="231"/>
      <c r="U212" s="226"/>
      <c r="V212" s="226"/>
      <c r="W212" s="226"/>
      <c r="X212" s="226"/>
      <c r="Y212" s="226"/>
      <c r="Z212" s="226"/>
      <c r="AA212" s="232"/>
      <c r="AT212" s="233" t="s">
        <v>150</v>
      </c>
      <c r="AU212" s="233" t="s">
        <v>98</v>
      </c>
      <c r="AV212" s="10" t="s">
        <v>82</v>
      </c>
      <c r="AW212" s="10" t="s">
        <v>35</v>
      </c>
      <c r="AX212" s="10" t="s">
        <v>77</v>
      </c>
      <c r="AY212" s="233" t="s">
        <v>142</v>
      </c>
    </row>
    <row r="213" s="11" customFormat="1" ht="16.5" customHeight="1">
      <c r="B213" s="234"/>
      <c r="C213" s="235"/>
      <c r="D213" s="235"/>
      <c r="E213" s="236" t="s">
        <v>22</v>
      </c>
      <c r="F213" s="237" t="s">
        <v>287</v>
      </c>
      <c r="G213" s="235"/>
      <c r="H213" s="235"/>
      <c r="I213" s="235"/>
      <c r="J213" s="235"/>
      <c r="K213" s="238">
        <v>11</v>
      </c>
      <c r="L213" s="235"/>
      <c r="M213" s="235"/>
      <c r="N213" s="235"/>
      <c r="O213" s="235"/>
      <c r="P213" s="235"/>
      <c r="Q213" s="235"/>
      <c r="R213" s="239"/>
      <c r="T213" s="240"/>
      <c r="U213" s="235"/>
      <c r="V213" s="235"/>
      <c r="W213" s="235"/>
      <c r="X213" s="235"/>
      <c r="Y213" s="235"/>
      <c r="Z213" s="235"/>
      <c r="AA213" s="241"/>
      <c r="AT213" s="242" t="s">
        <v>150</v>
      </c>
      <c r="AU213" s="242" t="s">
        <v>98</v>
      </c>
      <c r="AV213" s="11" t="s">
        <v>98</v>
      </c>
      <c r="AW213" s="11" t="s">
        <v>35</v>
      </c>
      <c r="AX213" s="11" t="s">
        <v>82</v>
      </c>
      <c r="AY213" s="242" t="s">
        <v>142</v>
      </c>
    </row>
    <row r="214" s="1" customFormat="1" ht="16.5" customHeight="1">
      <c r="B214" s="47"/>
      <c r="C214" s="214" t="s">
        <v>288</v>
      </c>
      <c r="D214" s="214" t="s">
        <v>143</v>
      </c>
      <c r="E214" s="215" t="s">
        <v>289</v>
      </c>
      <c r="F214" s="216" t="s">
        <v>290</v>
      </c>
      <c r="G214" s="216"/>
      <c r="H214" s="216"/>
      <c r="I214" s="216"/>
      <c r="J214" s="217" t="s">
        <v>157</v>
      </c>
      <c r="K214" s="218">
        <v>59.200000000000003</v>
      </c>
      <c r="L214" s="219">
        <v>0</v>
      </c>
      <c r="M214" s="220"/>
      <c r="N214" s="221">
        <f>ROUND(L214*K214,2)</f>
        <v>0</v>
      </c>
      <c r="O214" s="221"/>
      <c r="P214" s="221"/>
      <c r="Q214" s="221"/>
      <c r="R214" s="49"/>
      <c r="T214" s="222" t="s">
        <v>22</v>
      </c>
      <c r="U214" s="57" t="s">
        <v>42</v>
      </c>
      <c r="V214" s="48"/>
      <c r="W214" s="223">
        <f>V214*K214</f>
        <v>0</v>
      </c>
      <c r="X214" s="223">
        <v>0</v>
      </c>
      <c r="Y214" s="223">
        <f>X214*K214</f>
        <v>0</v>
      </c>
      <c r="Z214" s="223">
        <v>0</v>
      </c>
      <c r="AA214" s="224">
        <f>Z214*K214</f>
        <v>0</v>
      </c>
      <c r="AR214" s="23" t="s">
        <v>147</v>
      </c>
      <c r="AT214" s="23" t="s">
        <v>143</v>
      </c>
      <c r="AU214" s="23" t="s">
        <v>98</v>
      </c>
      <c r="AY214" s="23" t="s">
        <v>142</v>
      </c>
      <c r="BE214" s="138">
        <f>IF(U214="základní",N214,0)</f>
        <v>0</v>
      </c>
      <c r="BF214" s="138">
        <f>IF(U214="snížená",N214,0)</f>
        <v>0</v>
      </c>
      <c r="BG214" s="138">
        <f>IF(U214="zákl. přenesená",N214,0)</f>
        <v>0</v>
      </c>
      <c r="BH214" s="138">
        <f>IF(U214="sníž. přenesená",N214,0)</f>
        <v>0</v>
      </c>
      <c r="BI214" s="138">
        <f>IF(U214="nulová",N214,0)</f>
        <v>0</v>
      </c>
      <c r="BJ214" s="23" t="s">
        <v>82</v>
      </c>
      <c r="BK214" s="138">
        <f>ROUND(L214*K214,2)</f>
        <v>0</v>
      </c>
      <c r="BL214" s="23" t="s">
        <v>147</v>
      </c>
      <c r="BM214" s="23" t="s">
        <v>291</v>
      </c>
    </row>
    <row r="215" s="10" customFormat="1" ht="16.5" customHeight="1">
      <c r="B215" s="225"/>
      <c r="C215" s="226"/>
      <c r="D215" s="226"/>
      <c r="E215" s="227" t="s">
        <v>22</v>
      </c>
      <c r="F215" s="228" t="s">
        <v>292</v>
      </c>
      <c r="G215" s="229"/>
      <c r="H215" s="229"/>
      <c r="I215" s="229"/>
      <c r="J215" s="226"/>
      <c r="K215" s="227" t="s">
        <v>22</v>
      </c>
      <c r="L215" s="226"/>
      <c r="M215" s="226"/>
      <c r="N215" s="226"/>
      <c r="O215" s="226"/>
      <c r="P215" s="226"/>
      <c r="Q215" s="226"/>
      <c r="R215" s="230"/>
      <c r="T215" s="231"/>
      <c r="U215" s="226"/>
      <c r="V215" s="226"/>
      <c r="W215" s="226"/>
      <c r="X215" s="226"/>
      <c r="Y215" s="226"/>
      <c r="Z215" s="226"/>
      <c r="AA215" s="232"/>
      <c r="AT215" s="233" t="s">
        <v>150</v>
      </c>
      <c r="AU215" s="233" t="s">
        <v>98</v>
      </c>
      <c r="AV215" s="10" t="s">
        <v>82</v>
      </c>
      <c r="AW215" s="10" t="s">
        <v>35</v>
      </c>
      <c r="AX215" s="10" t="s">
        <v>77</v>
      </c>
      <c r="AY215" s="233" t="s">
        <v>142</v>
      </c>
    </row>
    <row r="216" s="11" customFormat="1" ht="16.5" customHeight="1">
      <c r="B216" s="234"/>
      <c r="C216" s="235"/>
      <c r="D216" s="235"/>
      <c r="E216" s="236" t="s">
        <v>22</v>
      </c>
      <c r="F216" s="237" t="s">
        <v>293</v>
      </c>
      <c r="G216" s="235"/>
      <c r="H216" s="235"/>
      <c r="I216" s="235"/>
      <c r="J216" s="235"/>
      <c r="K216" s="238">
        <v>59.200000000000003</v>
      </c>
      <c r="L216" s="235"/>
      <c r="M216" s="235"/>
      <c r="N216" s="235"/>
      <c r="O216" s="235"/>
      <c r="P216" s="235"/>
      <c r="Q216" s="235"/>
      <c r="R216" s="239"/>
      <c r="T216" s="240"/>
      <c r="U216" s="235"/>
      <c r="V216" s="235"/>
      <c r="W216" s="235"/>
      <c r="X216" s="235"/>
      <c r="Y216" s="235"/>
      <c r="Z216" s="235"/>
      <c r="AA216" s="241"/>
      <c r="AT216" s="242" t="s">
        <v>150</v>
      </c>
      <c r="AU216" s="242" t="s">
        <v>98</v>
      </c>
      <c r="AV216" s="11" t="s">
        <v>98</v>
      </c>
      <c r="AW216" s="11" t="s">
        <v>35</v>
      </c>
      <c r="AX216" s="11" t="s">
        <v>82</v>
      </c>
      <c r="AY216" s="242" t="s">
        <v>142</v>
      </c>
    </row>
    <row r="217" s="1" customFormat="1" ht="38.25" customHeight="1">
      <c r="B217" s="47"/>
      <c r="C217" s="214" t="s">
        <v>217</v>
      </c>
      <c r="D217" s="214" t="s">
        <v>143</v>
      </c>
      <c r="E217" s="215" t="s">
        <v>294</v>
      </c>
      <c r="F217" s="216" t="s">
        <v>295</v>
      </c>
      <c r="G217" s="216"/>
      <c r="H217" s="216"/>
      <c r="I217" s="216"/>
      <c r="J217" s="217" t="s">
        <v>268</v>
      </c>
      <c r="K217" s="218">
        <v>550</v>
      </c>
      <c r="L217" s="219">
        <v>0</v>
      </c>
      <c r="M217" s="220"/>
      <c r="N217" s="221">
        <f>ROUND(L217*K217,2)</f>
        <v>0</v>
      </c>
      <c r="O217" s="221"/>
      <c r="P217" s="221"/>
      <c r="Q217" s="221"/>
      <c r="R217" s="49"/>
      <c r="T217" s="222" t="s">
        <v>22</v>
      </c>
      <c r="U217" s="57" t="s">
        <v>42</v>
      </c>
      <c r="V217" s="48"/>
      <c r="W217" s="223">
        <f>V217*K217</f>
        <v>0</v>
      </c>
      <c r="X217" s="223">
        <v>0</v>
      </c>
      <c r="Y217" s="223">
        <f>X217*K217</f>
        <v>0</v>
      </c>
      <c r="Z217" s="223">
        <v>0</v>
      </c>
      <c r="AA217" s="224">
        <f>Z217*K217</f>
        <v>0</v>
      </c>
      <c r="AR217" s="23" t="s">
        <v>147</v>
      </c>
      <c r="AT217" s="23" t="s">
        <v>143</v>
      </c>
      <c r="AU217" s="23" t="s">
        <v>98</v>
      </c>
      <c r="AY217" s="23" t="s">
        <v>142</v>
      </c>
      <c r="BE217" s="138">
        <f>IF(U217="základní",N217,0)</f>
        <v>0</v>
      </c>
      <c r="BF217" s="138">
        <f>IF(U217="snížená",N217,0)</f>
        <v>0</v>
      </c>
      <c r="BG217" s="138">
        <f>IF(U217="zákl. přenesená",N217,0)</f>
        <v>0</v>
      </c>
      <c r="BH217" s="138">
        <f>IF(U217="sníž. přenesená",N217,0)</f>
        <v>0</v>
      </c>
      <c r="BI217" s="138">
        <f>IF(U217="nulová",N217,0)</f>
        <v>0</v>
      </c>
      <c r="BJ217" s="23" t="s">
        <v>82</v>
      </c>
      <c r="BK217" s="138">
        <f>ROUND(L217*K217,2)</f>
        <v>0</v>
      </c>
      <c r="BL217" s="23" t="s">
        <v>147</v>
      </c>
      <c r="BM217" s="23" t="s">
        <v>296</v>
      </c>
    </row>
    <row r="218" s="10" customFormat="1" ht="16.5" customHeight="1">
      <c r="B218" s="225"/>
      <c r="C218" s="226"/>
      <c r="D218" s="226"/>
      <c r="E218" s="227" t="s">
        <v>22</v>
      </c>
      <c r="F218" s="228" t="s">
        <v>270</v>
      </c>
      <c r="G218" s="229"/>
      <c r="H218" s="229"/>
      <c r="I218" s="229"/>
      <c r="J218" s="226"/>
      <c r="K218" s="227" t="s">
        <v>22</v>
      </c>
      <c r="L218" s="226"/>
      <c r="M218" s="226"/>
      <c r="N218" s="226"/>
      <c r="O218" s="226"/>
      <c r="P218" s="226"/>
      <c r="Q218" s="226"/>
      <c r="R218" s="230"/>
      <c r="T218" s="231"/>
      <c r="U218" s="226"/>
      <c r="V218" s="226"/>
      <c r="W218" s="226"/>
      <c r="X218" s="226"/>
      <c r="Y218" s="226"/>
      <c r="Z218" s="226"/>
      <c r="AA218" s="232"/>
      <c r="AT218" s="233" t="s">
        <v>150</v>
      </c>
      <c r="AU218" s="233" t="s">
        <v>98</v>
      </c>
      <c r="AV218" s="10" t="s">
        <v>82</v>
      </c>
      <c r="AW218" s="10" t="s">
        <v>35</v>
      </c>
      <c r="AX218" s="10" t="s">
        <v>77</v>
      </c>
      <c r="AY218" s="233" t="s">
        <v>142</v>
      </c>
    </row>
    <row r="219" s="11" customFormat="1" ht="16.5" customHeight="1">
      <c r="B219" s="234"/>
      <c r="C219" s="235"/>
      <c r="D219" s="235"/>
      <c r="E219" s="236" t="s">
        <v>22</v>
      </c>
      <c r="F219" s="237" t="s">
        <v>271</v>
      </c>
      <c r="G219" s="235"/>
      <c r="H219" s="235"/>
      <c r="I219" s="235"/>
      <c r="J219" s="235"/>
      <c r="K219" s="238">
        <v>550</v>
      </c>
      <c r="L219" s="235"/>
      <c r="M219" s="235"/>
      <c r="N219" s="235"/>
      <c r="O219" s="235"/>
      <c r="P219" s="235"/>
      <c r="Q219" s="235"/>
      <c r="R219" s="239"/>
      <c r="T219" s="240"/>
      <c r="U219" s="235"/>
      <c r="V219" s="235"/>
      <c r="W219" s="235"/>
      <c r="X219" s="235"/>
      <c r="Y219" s="235"/>
      <c r="Z219" s="235"/>
      <c r="AA219" s="241"/>
      <c r="AT219" s="242" t="s">
        <v>150</v>
      </c>
      <c r="AU219" s="242" t="s">
        <v>98</v>
      </c>
      <c r="AV219" s="11" t="s">
        <v>98</v>
      </c>
      <c r="AW219" s="11" t="s">
        <v>35</v>
      </c>
      <c r="AX219" s="11" t="s">
        <v>82</v>
      </c>
      <c r="AY219" s="242" t="s">
        <v>142</v>
      </c>
    </row>
    <row r="220" s="1" customFormat="1" ht="16.5" customHeight="1">
      <c r="B220" s="47"/>
      <c r="C220" s="255" t="s">
        <v>297</v>
      </c>
      <c r="D220" s="255" t="s">
        <v>282</v>
      </c>
      <c r="E220" s="256" t="s">
        <v>298</v>
      </c>
      <c r="F220" s="257" t="s">
        <v>299</v>
      </c>
      <c r="G220" s="257"/>
      <c r="H220" s="257"/>
      <c r="I220" s="257"/>
      <c r="J220" s="258" t="s">
        <v>300</v>
      </c>
      <c r="K220" s="259">
        <v>8.25</v>
      </c>
      <c r="L220" s="260">
        <v>0</v>
      </c>
      <c r="M220" s="261"/>
      <c r="N220" s="262">
        <f>ROUND(L220*K220,2)</f>
        <v>0</v>
      </c>
      <c r="O220" s="221"/>
      <c r="P220" s="221"/>
      <c r="Q220" s="221"/>
      <c r="R220" s="49"/>
      <c r="T220" s="222" t="s">
        <v>22</v>
      </c>
      <c r="U220" s="57" t="s">
        <v>42</v>
      </c>
      <c r="V220" s="48"/>
      <c r="W220" s="223">
        <f>V220*K220</f>
        <v>0</v>
      </c>
      <c r="X220" s="223">
        <v>0.001</v>
      </c>
      <c r="Y220" s="223">
        <f>X220*K220</f>
        <v>0.0082500000000000004</v>
      </c>
      <c r="Z220" s="223">
        <v>0</v>
      </c>
      <c r="AA220" s="224">
        <f>Z220*K220</f>
        <v>0</v>
      </c>
      <c r="AR220" s="23" t="s">
        <v>182</v>
      </c>
      <c r="AT220" s="23" t="s">
        <v>282</v>
      </c>
      <c r="AU220" s="23" t="s">
        <v>98</v>
      </c>
      <c r="AY220" s="23" t="s">
        <v>142</v>
      </c>
      <c r="BE220" s="138">
        <f>IF(U220="základní",N220,0)</f>
        <v>0</v>
      </c>
      <c r="BF220" s="138">
        <f>IF(U220="snížená",N220,0)</f>
        <v>0</v>
      </c>
      <c r="BG220" s="138">
        <f>IF(U220="zákl. přenesená",N220,0)</f>
        <v>0</v>
      </c>
      <c r="BH220" s="138">
        <f>IF(U220="sníž. přenesená",N220,0)</f>
        <v>0</v>
      </c>
      <c r="BI220" s="138">
        <f>IF(U220="nulová",N220,0)</f>
        <v>0</v>
      </c>
      <c r="BJ220" s="23" t="s">
        <v>82</v>
      </c>
      <c r="BK220" s="138">
        <f>ROUND(L220*K220,2)</f>
        <v>0</v>
      </c>
      <c r="BL220" s="23" t="s">
        <v>147</v>
      </c>
      <c r="BM220" s="23" t="s">
        <v>301</v>
      </c>
    </row>
    <row r="221" s="1" customFormat="1" ht="25.5" customHeight="1">
      <c r="B221" s="47"/>
      <c r="C221" s="214" t="s">
        <v>302</v>
      </c>
      <c r="D221" s="214" t="s">
        <v>143</v>
      </c>
      <c r="E221" s="215" t="s">
        <v>303</v>
      </c>
      <c r="F221" s="216" t="s">
        <v>304</v>
      </c>
      <c r="G221" s="216"/>
      <c r="H221" s="216"/>
      <c r="I221" s="216"/>
      <c r="J221" s="217" t="s">
        <v>268</v>
      </c>
      <c r="K221" s="218">
        <v>42</v>
      </c>
      <c r="L221" s="219">
        <v>0</v>
      </c>
      <c r="M221" s="220"/>
      <c r="N221" s="221">
        <f>ROUND(L221*K221,2)</f>
        <v>0</v>
      </c>
      <c r="O221" s="221"/>
      <c r="P221" s="221"/>
      <c r="Q221" s="221"/>
      <c r="R221" s="49"/>
      <c r="T221" s="222" t="s">
        <v>22</v>
      </c>
      <c r="U221" s="57" t="s">
        <v>42</v>
      </c>
      <c r="V221" s="48"/>
      <c r="W221" s="223">
        <f>V221*K221</f>
        <v>0</v>
      </c>
      <c r="X221" s="223">
        <v>0</v>
      </c>
      <c r="Y221" s="223">
        <f>X221*K221</f>
        <v>0</v>
      </c>
      <c r="Z221" s="223">
        <v>0</v>
      </c>
      <c r="AA221" s="224">
        <f>Z221*K221</f>
        <v>0</v>
      </c>
      <c r="AR221" s="23" t="s">
        <v>147</v>
      </c>
      <c r="AT221" s="23" t="s">
        <v>143</v>
      </c>
      <c r="AU221" s="23" t="s">
        <v>98</v>
      </c>
      <c r="AY221" s="23" t="s">
        <v>142</v>
      </c>
      <c r="BE221" s="138">
        <f>IF(U221="základní",N221,0)</f>
        <v>0</v>
      </c>
      <c r="BF221" s="138">
        <f>IF(U221="snížená",N221,0)</f>
        <v>0</v>
      </c>
      <c r="BG221" s="138">
        <f>IF(U221="zákl. přenesená",N221,0)</f>
        <v>0</v>
      </c>
      <c r="BH221" s="138">
        <f>IF(U221="sníž. přenesená",N221,0)</f>
        <v>0</v>
      </c>
      <c r="BI221" s="138">
        <f>IF(U221="nulová",N221,0)</f>
        <v>0</v>
      </c>
      <c r="BJ221" s="23" t="s">
        <v>82</v>
      </c>
      <c r="BK221" s="138">
        <f>ROUND(L221*K221,2)</f>
        <v>0</v>
      </c>
      <c r="BL221" s="23" t="s">
        <v>147</v>
      </c>
      <c r="BM221" s="23" t="s">
        <v>305</v>
      </c>
    </row>
    <row r="222" s="10" customFormat="1" ht="16.5" customHeight="1">
      <c r="B222" s="225"/>
      <c r="C222" s="226"/>
      <c r="D222" s="226"/>
      <c r="E222" s="227" t="s">
        <v>22</v>
      </c>
      <c r="F222" s="228" t="s">
        <v>270</v>
      </c>
      <c r="G222" s="229"/>
      <c r="H222" s="229"/>
      <c r="I222" s="229"/>
      <c r="J222" s="226"/>
      <c r="K222" s="227" t="s">
        <v>22</v>
      </c>
      <c r="L222" s="226"/>
      <c r="M222" s="226"/>
      <c r="N222" s="226"/>
      <c r="O222" s="226"/>
      <c r="P222" s="226"/>
      <c r="Q222" s="226"/>
      <c r="R222" s="230"/>
      <c r="T222" s="231"/>
      <c r="U222" s="226"/>
      <c r="V222" s="226"/>
      <c r="W222" s="226"/>
      <c r="X222" s="226"/>
      <c r="Y222" s="226"/>
      <c r="Z222" s="226"/>
      <c r="AA222" s="232"/>
      <c r="AT222" s="233" t="s">
        <v>150</v>
      </c>
      <c r="AU222" s="233" t="s">
        <v>98</v>
      </c>
      <c r="AV222" s="10" t="s">
        <v>82</v>
      </c>
      <c r="AW222" s="10" t="s">
        <v>35</v>
      </c>
      <c r="AX222" s="10" t="s">
        <v>77</v>
      </c>
      <c r="AY222" s="233" t="s">
        <v>142</v>
      </c>
    </row>
    <row r="223" s="11" customFormat="1" ht="16.5" customHeight="1">
      <c r="B223" s="234"/>
      <c r="C223" s="235"/>
      <c r="D223" s="235"/>
      <c r="E223" s="236" t="s">
        <v>22</v>
      </c>
      <c r="F223" s="237" t="s">
        <v>276</v>
      </c>
      <c r="G223" s="235"/>
      <c r="H223" s="235"/>
      <c r="I223" s="235"/>
      <c r="J223" s="235"/>
      <c r="K223" s="238">
        <v>42</v>
      </c>
      <c r="L223" s="235"/>
      <c r="M223" s="235"/>
      <c r="N223" s="235"/>
      <c r="O223" s="235"/>
      <c r="P223" s="235"/>
      <c r="Q223" s="235"/>
      <c r="R223" s="239"/>
      <c r="T223" s="240"/>
      <c r="U223" s="235"/>
      <c r="V223" s="235"/>
      <c r="W223" s="235"/>
      <c r="X223" s="235"/>
      <c r="Y223" s="235"/>
      <c r="Z223" s="235"/>
      <c r="AA223" s="241"/>
      <c r="AT223" s="242" t="s">
        <v>150</v>
      </c>
      <c r="AU223" s="242" t="s">
        <v>98</v>
      </c>
      <c r="AV223" s="11" t="s">
        <v>98</v>
      </c>
      <c r="AW223" s="11" t="s">
        <v>35</v>
      </c>
      <c r="AX223" s="11" t="s">
        <v>82</v>
      </c>
      <c r="AY223" s="242" t="s">
        <v>142</v>
      </c>
    </row>
    <row r="224" s="1" customFormat="1" ht="16.5" customHeight="1">
      <c r="B224" s="47"/>
      <c r="C224" s="255" t="s">
        <v>306</v>
      </c>
      <c r="D224" s="255" t="s">
        <v>282</v>
      </c>
      <c r="E224" s="256" t="s">
        <v>298</v>
      </c>
      <c r="F224" s="257" t="s">
        <v>299</v>
      </c>
      <c r="G224" s="257"/>
      <c r="H224" s="257"/>
      <c r="I224" s="257"/>
      <c r="J224" s="258" t="s">
        <v>300</v>
      </c>
      <c r="K224" s="259">
        <v>0.63</v>
      </c>
      <c r="L224" s="260">
        <v>0</v>
      </c>
      <c r="M224" s="261"/>
      <c r="N224" s="262">
        <f>ROUND(L224*K224,2)</f>
        <v>0</v>
      </c>
      <c r="O224" s="221"/>
      <c r="P224" s="221"/>
      <c r="Q224" s="221"/>
      <c r="R224" s="49"/>
      <c r="T224" s="222" t="s">
        <v>22</v>
      </c>
      <c r="U224" s="57" t="s">
        <v>42</v>
      </c>
      <c r="V224" s="48"/>
      <c r="W224" s="223">
        <f>V224*K224</f>
        <v>0</v>
      </c>
      <c r="X224" s="223">
        <v>0.001</v>
      </c>
      <c r="Y224" s="223">
        <f>X224*K224</f>
        <v>0.00063000000000000003</v>
      </c>
      <c r="Z224" s="223">
        <v>0</v>
      </c>
      <c r="AA224" s="224">
        <f>Z224*K224</f>
        <v>0</v>
      </c>
      <c r="AR224" s="23" t="s">
        <v>182</v>
      </c>
      <c r="AT224" s="23" t="s">
        <v>282</v>
      </c>
      <c r="AU224" s="23" t="s">
        <v>98</v>
      </c>
      <c r="AY224" s="23" t="s">
        <v>142</v>
      </c>
      <c r="BE224" s="138">
        <f>IF(U224="základní",N224,0)</f>
        <v>0</v>
      </c>
      <c r="BF224" s="138">
        <f>IF(U224="snížená",N224,0)</f>
        <v>0</v>
      </c>
      <c r="BG224" s="138">
        <f>IF(U224="zákl. přenesená",N224,0)</f>
        <v>0</v>
      </c>
      <c r="BH224" s="138">
        <f>IF(U224="sníž. přenesená",N224,0)</f>
        <v>0</v>
      </c>
      <c r="BI224" s="138">
        <f>IF(U224="nulová",N224,0)</f>
        <v>0</v>
      </c>
      <c r="BJ224" s="23" t="s">
        <v>82</v>
      </c>
      <c r="BK224" s="138">
        <f>ROUND(L224*K224,2)</f>
        <v>0</v>
      </c>
      <c r="BL224" s="23" t="s">
        <v>147</v>
      </c>
      <c r="BM224" s="23" t="s">
        <v>307</v>
      </c>
    </row>
    <row r="225" s="1" customFormat="1" ht="25.5" customHeight="1">
      <c r="B225" s="47"/>
      <c r="C225" s="214" t="s">
        <v>308</v>
      </c>
      <c r="D225" s="214" t="s">
        <v>143</v>
      </c>
      <c r="E225" s="215" t="s">
        <v>309</v>
      </c>
      <c r="F225" s="216" t="s">
        <v>310</v>
      </c>
      <c r="G225" s="216"/>
      <c r="H225" s="216"/>
      <c r="I225" s="216"/>
      <c r="J225" s="217" t="s">
        <v>268</v>
      </c>
      <c r="K225" s="218">
        <v>775</v>
      </c>
      <c r="L225" s="219">
        <v>0</v>
      </c>
      <c r="M225" s="220"/>
      <c r="N225" s="221">
        <f>ROUND(L225*K225,2)</f>
        <v>0</v>
      </c>
      <c r="O225" s="221"/>
      <c r="P225" s="221"/>
      <c r="Q225" s="221"/>
      <c r="R225" s="49"/>
      <c r="T225" s="222" t="s">
        <v>22</v>
      </c>
      <c r="U225" s="57" t="s">
        <v>42</v>
      </c>
      <c r="V225" s="48"/>
      <c r="W225" s="223">
        <f>V225*K225</f>
        <v>0</v>
      </c>
      <c r="X225" s="223">
        <v>0</v>
      </c>
      <c r="Y225" s="223">
        <f>X225*K225</f>
        <v>0</v>
      </c>
      <c r="Z225" s="223">
        <v>0</v>
      </c>
      <c r="AA225" s="224">
        <f>Z225*K225</f>
        <v>0</v>
      </c>
      <c r="AR225" s="23" t="s">
        <v>147</v>
      </c>
      <c r="AT225" s="23" t="s">
        <v>143</v>
      </c>
      <c r="AU225" s="23" t="s">
        <v>98</v>
      </c>
      <c r="AY225" s="23" t="s">
        <v>142</v>
      </c>
      <c r="BE225" s="138">
        <f>IF(U225="základní",N225,0)</f>
        <v>0</v>
      </c>
      <c r="BF225" s="138">
        <f>IF(U225="snížená",N225,0)</f>
        <v>0</v>
      </c>
      <c r="BG225" s="138">
        <f>IF(U225="zákl. přenesená",N225,0)</f>
        <v>0</v>
      </c>
      <c r="BH225" s="138">
        <f>IF(U225="sníž. přenesená",N225,0)</f>
        <v>0</v>
      </c>
      <c r="BI225" s="138">
        <f>IF(U225="nulová",N225,0)</f>
        <v>0</v>
      </c>
      <c r="BJ225" s="23" t="s">
        <v>82</v>
      </c>
      <c r="BK225" s="138">
        <f>ROUND(L225*K225,2)</f>
        <v>0</v>
      </c>
      <c r="BL225" s="23" t="s">
        <v>147</v>
      </c>
      <c r="BM225" s="23" t="s">
        <v>311</v>
      </c>
    </row>
    <row r="226" s="10" customFormat="1" ht="16.5" customHeight="1">
      <c r="B226" s="225"/>
      <c r="C226" s="226"/>
      <c r="D226" s="226"/>
      <c r="E226" s="227" t="s">
        <v>22</v>
      </c>
      <c r="F226" s="228" t="s">
        <v>292</v>
      </c>
      <c r="G226" s="229"/>
      <c r="H226" s="229"/>
      <c r="I226" s="229"/>
      <c r="J226" s="226"/>
      <c r="K226" s="227" t="s">
        <v>22</v>
      </c>
      <c r="L226" s="226"/>
      <c r="M226" s="226"/>
      <c r="N226" s="226"/>
      <c r="O226" s="226"/>
      <c r="P226" s="226"/>
      <c r="Q226" s="226"/>
      <c r="R226" s="230"/>
      <c r="T226" s="231"/>
      <c r="U226" s="226"/>
      <c r="V226" s="226"/>
      <c r="W226" s="226"/>
      <c r="X226" s="226"/>
      <c r="Y226" s="226"/>
      <c r="Z226" s="226"/>
      <c r="AA226" s="232"/>
      <c r="AT226" s="233" t="s">
        <v>150</v>
      </c>
      <c r="AU226" s="233" t="s">
        <v>98</v>
      </c>
      <c r="AV226" s="10" t="s">
        <v>82</v>
      </c>
      <c r="AW226" s="10" t="s">
        <v>35</v>
      </c>
      <c r="AX226" s="10" t="s">
        <v>77</v>
      </c>
      <c r="AY226" s="233" t="s">
        <v>142</v>
      </c>
    </row>
    <row r="227" s="11" customFormat="1" ht="16.5" customHeight="1">
      <c r="B227" s="234"/>
      <c r="C227" s="235"/>
      <c r="D227" s="235"/>
      <c r="E227" s="236" t="s">
        <v>22</v>
      </c>
      <c r="F227" s="237" t="s">
        <v>312</v>
      </c>
      <c r="G227" s="235"/>
      <c r="H227" s="235"/>
      <c r="I227" s="235"/>
      <c r="J227" s="235"/>
      <c r="K227" s="238">
        <v>775</v>
      </c>
      <c r="L227" s="235"/>
      <c r="M227" s="235"/>
      <c r="N227" s="235"/>
      <c r="O227" s="235"/>
      <c r="P227" s="235"/>
      <c r="Q227" s="235"/>
      <c r="R227" s="239"/>
      <c r="T227" s="240"/>
      <c r="U227" s="235"/>
      <c r="V227" s="235"/>
      <c r="W227" s="235"/>
      <c r="X227" s="235"/>
      <c r="Y227" s="235"/>
      <c r="Z227" s="235"/>
      <c r="AA227" s="241"/>
      <c r="AT227" s="242" t="s">
        <v>150</v>
      </c>
      <c r="AU227" s="242" t="s">
        <v>98</v>
      </c>
      <c r="AV227" s="11" t="s">
        <v>98</v>
      </c>
      <c r="AW227" s="11" t="s">
        <v>35</v>
      </c>
      <c r="AX227" s="11" t="s">
        <v>82</v>
      </c>
      <c r="AY227" s="242" t="s">
        <v>142</v>
      </c>
    </row>
    <row r="228" s="1" customFormat="1" ht="16.5" customHeight="1">
      <c r="B228" s="47"/>
      <c r="C228" s="214" t="s">
        <v>313</v>
      </c>
      <c r="D228" s="214" t="s">
        <v>143</v>
      </c>
      <c r="E228" s="215" t="s">
        <v>314</v>
      </c>
      <c r="F228" s="216" t="s">
        <v>315</v>
      </c>
      <c r="G228" s="216"/>
      <c r="H228" s="216"/>
      <c r="I228" s="216"/>
      <c r="J228" s="217" t="s">
        <v>268</v>
      </c>
      <c r="K228" s="218">
        <v>41.875</v>
      </c>
      <c r="L228" s="219">
        <v>0</v>
      </c>
      <c r="M228" s="220"/>
      <c r="N228" s="221">
        <f>ROUND(L228*K228,2)</f>
        <v>0</v>
      </c>
      <c r="O228" s="221"/>
      <c r="P228" s="221"/>
      <c r="Q228" s="221"/>
      <c r="R228" s="49"/>
      <c r="T228" s="222" t="s">
        <v>22</v>
      </c>
      <c r="U228" s="57" t="s">
        <v>42</v>
      </c>
      <c r="V228" s="48"/>
      <c r="W228" s="223">
        <f>V228*K228</f>
        <v>0</v>
      </c>
      <c r="X228" s="223">
        <v>0</v>
      </c>
      <c r="Y228" s="223">
        <f>X228*K228</f>
        <v>0</v>
      </c>
      <c r="Z228" s="223">
        <v>0</v>
      </c>
      <c r="AA228" s="224">
        <f>Z228*K228</f>
        <v>0</v>
      </c>
      <c r="AR228" s="23" t="s">
        <v>147</v>
      </c>
      <c r="AT228" s="23" t="s">
        <v>143</v>
      </c>
      <c r="AU228" s="23" t="s">
        <v>98</v>
      </c>
      <c r="AY228" s="23" t="s">
        <v>142</v>
      </c>
      <c r="BE228" s="138">
        <f>IF(U228="základní",N228,0)</f>
        <v>0</v>
      </c>
      <c r="BF228" s="138">
        <f>IF(U228="snížená",N228,0)</f>
        <v>0</v>
      </c>
      <c r="BG228" s="138">
        <f>IF(U228="zákl. přenesená",N228,0)</f>
        <v>0</v>
      </c>
      <c r="BH228" s="138">
        <f>IF(U228="sníž. přenesená",N228,0)</f>
        <v>0</v>
      </c>
      <c r="BI228" s="138">
        <f>IF(U228="nulová",N228,0)</f>
        <v>0</v>
      </c>
      <c r="BJ228" s="23" t="s">
        <v>82</v>
      </c>
      <c r="BK228" s="138">
        <f>ROUND(L228*K228,2)</f>
        <v>0</v>
      </c>
      <c r="BL228" s="23" t="s">
        <v>147</v>
      </c>
      <c r="BM228" s="23" t="s">
        <v>316</v>
      </c>
    </row>
    <row r="229" s="10" customFormat="1" ht="16.5" customHeight="1">
      <c r="B229" s="225"/>
      <c r="C229" s="226"/>
      <c r="D229" s="226"/>
      <c r="E229" s="227" t="s">
        <v>22</v>
      </c>
      <c r="F229" s="228" t="s">
        <v>159</v>
      </c>
      <c r="G229" s="229"/>
      <c r="H229" s="229"/>
      <c r="I229" s="229"/>
      <c r="J229" s="226"/>
      <c r="K229" s="227" t="s">
        <v>22</v>
      </c>
      <c r="L229" s="226"/>
      <c r="M229" s="226"/>
      <c r="N229" s="226"/>
      <c r="O229" s="226"/>
      <c r="P229" s="226"/>
      <c r="Q229" s="226"/>
      <c r="R229" s="230"/>
      <c r="T229" s="231"/>
      <c r="U229" s="226"/>
      <c r="V229" s="226"/>
      <c r="W229" s="226"/>
      <c r="X229" s="226"/>
      <c r="Y229" s="226"/>
      <c r="Z229" s="226"/>
      <c r="AA229" s="232"/>
      <c r="AT229" s="233" t="s">
        <v>150</v>
      </c>
      <c r="AU229" s="233" t="s">
        <v>98</v>
      </c>
      <c r="AV229" s="10" t="s">
        <v>82</v>
      </c>
      <c r="AW229" s="10" t="s">
        <v>35</v>
      </c>
      <c r="AX229" s="10" t="s">
        <v>77</v>
      </c>
      <c r="AY229" s="233" t="s">
        <v>142</v>
      </c>
    </row>
    <row r="230" s="11" customFormat="1" ht="16.5" customHeight="1">
      <c r="B230" s="234"/>
      <c r="C230" s="235"/>
      <c r="D230" s="235"/>
      <c r="E230" s="236" t="s">
        <v>22</v>
      </c>
      <c r="F230" s="237" t="s">
        <v>317</v>
      </c>
      <c r="G230" s="235"/>
      <c r="H230" s="235"/>
      <c r="I230" s="235"/>
      <c r="J230" s="235"/>
      <c r="K230" s="238">
        <v>41.875</v>
      </c>
      <c r="L230" s="235"/>
      <c r="M230" s="235"/>
      <c r="N230" s="235"/>
      <c r="O230" s="235"/>
      <c r="P230" s="235"/>
      <c r="Q230" s="235"/>
      <c r="R230" s="239"/>
      <c r="T230" s="240"/>
      <c r="U230" s="235"/>
      <c r="V230" s="235"/>
      <c r="W230" s="235"/>
      <c r="X230" s="235"/>
      <c r="Y230" s="235"/>
      <c r="Z230" s="235"/>
      <c r="AA230" s="241"/>
      <c r="AT230" s="242" t="s">
        <v>150</v>
      </c>
      <c r="AU230" s="242" t="s">
        <v>98</v>
      </c>
      <c r="AV230" s="11" t="s">
        <v>98</v>
      </c>
      <c r="AW230" s="11" t="s">
        <v>35</v>
      </c>
      <c r="AX230" s="11" t="s">
        <v>82</v>
      </c>
      <c r="AY230" s="242" t="s">
        <v>142</v>
      </c>
    </row>
    <row r="231" s="1" customFormat="1" ht="25.5" customHeight="1">
      <c r="B231" s="47"/>
      <c r="C231" s="214" t="s">
        <v>318</v>
      </c>
      <c r="D231" s="214" t="s">
        <v>143</v>
      </c>
      <c r="E231" s="215" t="s">
        <v>319</v>
      </c>
      <c r="F231" s="216" t="s">
        <v>320</v>
      </c>
      <c r="G231" s="216"/>
      <c r="H231" s="216"/>
      <c r="I231" s="216"/>
      <c r="J231" s="217" t="s">
        <v>268</v>
      </c>
      <c r="K231" s="218">
        <v>42</v>
      </c>
      <c r="L231" s="219">
        <v>0</v>
      </c>
      <c r="M231" s="220"/>
      <c r="N231" s="221">
        <f>ROUND(L231*K231,2)</f>
        <v>0</v>
      </c>
      <c r="O231" s="221"/>
      <c r="P231" s="221"/>
      <c r="Q231" s="221"/>
      <c r="R231" s="49"/>
      <c r="T231" s="222" t="s">
        <v>22</v>
      </c>
      <c r="U231" s="57" t="s">
        <v>42</v>
      </c>
      <c r="V231" s="48"/>
      <c r="W231" s="223">
        <f>V231*K231</f>
        <v>0</v>
      </c>
      <c r="X231" s="223">
        <v>0</v>
      </c>
      <c r="Y231" s="223">
        <f>X231*K231</f>
        <v>0</v>
      </c>
      <c r="Z231" s="223">
        <v>0</v>
      </c>
      <c r="AA231" s="224">
        <f>Z231*K231</f>
        <v>0</v>
      </c>
      <c r="AR231" s="23" t="s">
        <v>147</v>
      </c>
      <c r="AT231" s="23" t="s">
        <v>143</v>
      </c>
      <c r="AU231" s="23" t="s">
        <v>98</v>
      </c>
      <c r="AY231" s="23" t="s">
        <v>142</v>
      </c>
      <c r="BE231" s="138">
        <f>IF(U231="základní",N231,0)</f>
        <v>0</v>
      </c>
      <c r="BF231" s="138">
        <f>IF(U231="snížená",N231,0)</f>
        <v>0</v>
      </c>
      <c r="BG231" s="138">
        <f>IF(U231="zákl. přenesená",N231,0)</f>
        <v>0</v>
      </c>
      <c r="BH231" s="138">
        <f>IF(U231="sníž. přenesená",N231,0)</f>
        <v>0</v>
      </c>
      <c r="BI231" s="138">
        <f>IF(U231="nulová",N231,0)</f>
        <v>0</v>
      </c>
      <c r="BJ231" s="23" t="s">
        <v>82</v>
      </c>
      <c r="BK231" s="138">
        <f>ROUND(L231*K231,2)</f>
        <v>0</v>
      </c>
      <c r="BL231" s="23" t="s">
        <v>147</v>
      </c>
      <c r="BM231" s="23" t="s">
        <v>321</v>
      </c>
    </row>
    <row r="232" s="10" customFormat="1" ht="16.5" customHeight="1">
      <c r="B232" s="225"/>
      <c r="C232" s="226"/>
      <c r="D232" s="226"/>
      <c r="E232" s="227" t="s">
        <v>22</v>
      </c>
      <c r="F232" s="228" t="s">
        <v>270</v>
      </c>
      <c r="G232" s="229"/>
      <c r="H232" s="229"/>
      <c r="I232" s="229"/>
      <c r="J232" s="226"/>
      <c r="K232" s="227" t="s">
        <v>22</v>
      </c>
      <c r="L232" s="226"/>
      <c r="M232" s="226"/>
      <c r="N232" s="226"/>
      <c r="O232" s="226"/>
      <c r="P232" s="226"/>
      <c r="Q232" s="226"/>
      <c r="R232" s="230"/>
      <c r="T232" s="231"/>
      <c r="U232" s="226"/>
      <c r="V232" s="226"/>
      <c r="W232" s="226"/>
      <c r="X232" s="226"/>
      <c r="Y232" s="226"/>
      <c r="Z232" s="226"/>
      <c r="AA232" s="232"/>
      <c r="AT232" s="233" t="s">
        <v>150</v>
      </c>
      <c r="AU232" s="233" t="s">
        <v>98</v>
      </c>
      <c r="AV232" s="10" t="s">
        <v>82</v>
      </c>
      <c r="AW232" s="10" t="s">
        <v>35</v>
      </c>
      <c r="AX232" s="10" t="s">
        <v>77</v>
      </c>
      <c r="AY232" s="233" t="s">
        <v>142</v>
      </c>
    </row>
    <row r="233" s="11" customFormat="1" ht="16.5" customHeight="1">
      <c r="B233" s="234"/>
      <c r="C233" s="235"/>
      <c r="D233" s="235"/>
      <c r="E233" s="236" t="s">
        <v>22</v>
      </c>
      <c r="F233" s="237" t="s">
        <v>276</v>
      </c>
      <c r="G233" s="235"/>
      <c r="H233" s="235"/>
      <c r="I233" s="235"/>
      <c r="J233" s="235"/>
      <c r="K233" s="238">
        <v>42</v>
      </c>
      <c r="L233" s="235"/>
      <c r="M233" s="235"/>
      <c r="N233" s="235"/>
      <c r="O233" s="235"/>
      <c r="P233" s="235"/>
      <c r="Q233" s="235"/>
      <c r="R233" s="239"/>
      <c r="T233" s="240"/>
      <c r="U233" s="235"/>
      <c r="V233" s="235"/>
      <c r="W233" s="235"/>
      <c r="X233" s="235"/>
      <c r="Y233" s="235"/>
      <c r="Z233" s="235"/>
      <c r="AA233" s="241"/>
      <c r="AT233" s="242" t="s">
        <v>150</v>
      </c>
      <c r="AU233" s="242" t="s">
        <v>98</v>
      </c>
      <c r="AV233" s="11" t="s">
        <v>98</v>
      </c>
      <c r="AW233" s="11" t="s">
        <v>35</v>
      </c>
      <c r="AX233" s="11" t="s">
        <v>82</v>
      </c>
      <c r="AY233" s="242" t="s">
        <v>142</v>
      </c>
    </row>
    <row r="234" s="1" customFormat="1" ht="16.5" customHeight="1">
      <c r="B234" s="47"/>
      <c r="C234" s="255" t="s">
        <v>322</v>
      </c>
      <c r="D234" s="255" t="s">
        <v>282</v>
      </c>
      <c r="E234" s="256" t="s">
        <v>283</v>
      </c>
      <c r="F234" s="257" t="s">
        <v>284</v>
      </c>
      <c r="G234" s="257"/>
      <c r="H234" s="257"/>
      <c r="I234" s="257"/>
      <c r="J234" s="258" t="s">
        <v>157</v>
      </c>
      <c r="K234" s="259">
        <v>0.83999999999999997</v>
      </c>
      <c r="L234" s="260">
        <v>0</v>
      </c>
      <c r="M234" s="261"/>
      <c r="N234" s="262">
        <f>ROUND(L234*K234,2)</f>
        <v>0</v>
      </c>
      <c r="O234" s="221"/>
      <c r="P234" s="221"/>
      <c r="Q234" s="221"/>
      <c r="R234" s="49"/>
      <c r="T234" s="222" t="s">
        <v>22</v>
      </c>
      <c r="U234" s="57" t="s">
        <v>42</v>
      </c>
      <c r="V234" s="48"/>
      <c r="W234" s="223">
        <f>V234*K234</f>
        <v>0</v>
      </c>
      <c r="X234" s="223">
        <v>0.20999999999999999</v>
      </c>
      <c r="Y234" s="223">
        <f>X234*K234</f>
        <v>0.17639999999999997</v>
      </c>
      <c r="Z234" s="223">
        <v>0</v>
      </c>
      <c r="AA234" s="224">
        <f>Z234*K234</f>
        <v>0</v>
      </c>
      <c r="AR234" s="23" t="s">
        <v>182</v>
      </c>
      <c r="AT234" s="23" t="s">
        <v>282</v>
      </c>
      <c r="AU234" s="23" t="s">
        <v>98</v>
      </c>
      <c r="AY234" s="23" t="s">
        <v>142</v>
      </c>
      <c r="BE234" s="138">
        <f>IF(U234="základní",N234,0)</f>
        <v>0</v>
      </c>
      <c r="BF234" s="138">
        <f>IF(U234="snížená",N234,0)</f>
        <v>0</v>
      </c>
      <c r="BG234" s="138">
        <f>IF(U234="zákl. přenesená",N234,0)</f>
        <v>0</v>
      </c>
      <c r="BH234" s="138">
        <f>IF(U234="sníž. přenesená",N234,0)</f>
        <v>0</v>
      </c>
      <c r="BI234" s="138">
        <f>IF(U234="nulová",N234,0)</f>
        <v>0</v>
      </c>
      <c r="BJ234" s="23" t="s">
        <v>82</v>
      </c>
      <c r="BK234" s="138">
        <f>ROUND(L234*K234,2)</f>
        <v>0</v>
      </c>
      <c r="BL234" s="23" t="s">
        <v>147</v>
      </c>
      <c r="BM234" s="23" t="s">
        <v>323</v>
      </c>
    </row>
    <row r="235" s="10" customFormat="1" ht="16.5" customHeight="1">
      <c r="B235" s="225"/>
      <c r="C235" s="226"/>
      <c r="D235" s="226"/>
      <c r="E235" s="227" t="s">
        <v>22</v>
      </c>
      <c r="F235" s="228" t="s">
        <v>286</v>
      </c>
      <c r="G235" s="229"/>
      <c r="H235" s="229"/>
      <c r="I235" s="229"/>
      <c r="J235" s="226"/>
      <c r="K235" s="227" t="s">
        <v>22</v>
      </c>
      <c r="L235" s="226"/>
      <c r="M235" s="226"/>
      <c r="N235" s="226"/>
      <c r="O235" s="226"/>
      <c r="P235" s="226"/>
      <c r="Q235" s="226"/>
      <c r="R235" s="230"/>
      <c r="T235" s="231"/>
      <c r="U235" s="226"/>
      <c r="V235" s="226"/>
      <c r="W235" s="226"/>
      <c r="X235" s="226"/>
      <c r="Y235" s="226"/>
      <c r="Z235" s="226"/>
      <c r="AA235" s="232"/>
      <c r="AT235" s="233" t="s">
        <v>150</v>
      </c>
      <c r="AU235" s="233" t="s">
        <v>98</v>
      </c>
      <c r="AV235" s="10" t="s">
        <v>82</v>
      </c>
      <c r="AW235" s="10" t="s">
        <v>35</v>
      </c>
      <c r="AX235" s="10" t="s">
        <v>77</v>
      </c>
      <c r="AY235" s="233" t="s">
        <v>142</v>
      </c>
    </row>
    <row r="236" s="11" customFormat="1" ht="16.5" customHeight="1">
      <c r="B236" s="234"/>
      <c r="C236" s="235"/>
      <c r="D236" s="235"/>
      <c r="E236" s="236" t="s">
        <v>22</v>
      </c>
      <c r="F236" s="237" t="s">
        <v>324</v>
      </c>
      <c r="G236" s="235"/>
      <c r="H236" s="235"/>
      <c r="I236" s="235"/>
      <c r="J236" s="235"/>
      <c r="K236" s="238">
        <v>0.83999999999999997</v>
      </c>
      <c r="L236" s="235"/>
      <c r="M236" s="235"/>
      <c r="N236" s="235"/>
      <c r="O236" s="235"/>
      <c r="P236" s="235"/>
      <c r="Q236" s="235"/>
      <c r="R236" s="239"/>
      <c r="T236" s="240"/>
      <c r="U236" s="235"/>
      <c r="V236" s="235"/>
      <c r="W236" s="235"/>
      <c r="X236" s="235"/>
      <c r="Y236" s="235"/>
      <c r="Z236" s="235"/>
      <c r="AA236" s="241"/>
      <c r="AT236" s="242" t="s">
        <v>150</v>
      </c>
      <c r="AU236" s="242" t="s">
        <v>98</v>
      </c>
      <c r="AV236" s="11" t="s">
        <v>98</v>
      </c>
      <c r="AW236" s="11" t="s">
        <v>35</v>
      </c>
      <c r="AX236" s="11" t="s">
        <v>82</v>
      </c>
      <c r="AY236" s="242" t="s">
        <v>142</v>
      </c>
    </row>
    <row r="237" s="1" customFormat="1" ht="25.5" customHeight="1">
      <c r="B237" s="47"/>
      <c r="C237" s="214" t="s">
        <v>325</v>
      </c>
      <c r="D237" s="214" t="s">
        <v>143</v>
      </c>
      <c r="E237" s="215" t="s">
        <v>326</v>
      </c>
      <c r="F237" s="216" t="s">
        <v>327</v>
      </c>
      <c r="G237" s="216"/>
      <c r="H237" s="216"/>
      <c r="I237" s="216"/>
      <c r="J237" s="217" t="s">
        <v>146</v>
      </c>
      <c r="K237" s="218">
        <v>28</v>
      </c>
      <c r="L237" s="219">
        <v>0</v>
      </c>
      <c r="M237" s="220"/>
      <c r="N237" s="221">
        <f>ROUND(L237*K237,2)</f>
        <v>0</v>
      </c>
      <c r="O237" s="221"/>
      <c r="P237" s="221"/>
      <c r="Q237" s="221"/>
      <c r="R237" s="49"/>
      <c r="T237" s="222" t="s">
        <v>22</v>
      </c>
      <c r="U237" s="57" t="s">
        <v>42</v>
      </c>
      <c r="V237" s="48"/>
      <c r="W237" s="223">
        <f>V237*K237</f>
        <v>0</v>
      </c>
      <c r="X237" s="223">
        <v>0.01281</v>
      </c>
      <c r="Y237" s="223">
        <f>X237*K237</f>
        <v>0.35868</v>
      </c>
      <c r="Z237" s="223">
        <v>0</v>
      </c>
      <c r="AA237" s="224">
        <f>Z237*K237</f>
        <v>0</v>
      </c>
      <c r="AR237" s="23" t="s">
        <v>147</v>
      </c>
      <c r="AT237" s="23" t="s">
        <v>143</v>
      </c>
      <c r="AU237" s="23" t="s">
        <v>98</v>
      </c>
      <c r="AY237" s="23" t="s">
        <v>142</v>
      </c>
      <c r="BE237" s="138">
        <f>IF(U237="základní",N237,0)</f>
        <v>0</v>
      </c>
      <c r="BF237" s="138">
        <f>IF(U237="snížená",N237,0)</f>
        <v>0</v>
      </c>
      <c r="BG237" s="138">
        <f>IF(U237="zákl. přenesená",N237,0)</f>
        <v>0</v>
      </c>
      <c r="BH237" s="138">
        <f>IF(U237="sníž. přenesená",N237,0)</f>
        <v>0</v>
      </c>
      <c r="BI237" s="138">
        <f>IF(U237="nulová",N237,0)</f>
        <v>0</v>
      </c>
      <c r="BJ237" s="23" t="s">
        <v>82</v>
      </c>
      <c r="BK237" s="138">
        <f>ROUND(L237*K237,2)</f>
        <v>0</v>
      </c>
      <c r="BL237" s="23" t="s">
        <v>147</v>
      </c>
      <c r="BM237" s="23" t="s">
        <v>328</v>
      </c>
    </row>
    <row r="238" s="10" customFormat="1" ht="16.5" customHeight="1">
      <c r="B238" s="225"/>
      <c r="C238" s="226"/>
      <c r="D238" s="226"/>
      <c r="E238" s="227" t="s">
        <v>22</v>
      </c>
      <c r="F238" s="228" t="s">
        <v>329</v>
      </c>
      <c r="G238" s="229"/>
      <c r="H238" s="229"/>
      <c r="I238" s="229"/>
      <c r="J238" s="226"/>
      <c r="K238" s="227" t="s">
        <v>22</v>
      </c>
      <c r="L238" s="226"/>
      <c r="M238" s="226"/>
      <c r="N238" s="226"/>
      <c r="O238" s="226"/>
      <c r="P238" s="226"/>
      <c r="Q238" s="226"/>
      <c r="R238" s="230"/>
      <c r="T238" s="231"/>
      <c r="U238" s="226"/>
      <c r="V238" s="226"/>
      <c r="W238" s="226"/>
      <c r="X238" s="226"/>
      <c r="Y238" s="226"/>
      <c r="Z238" s="226"/>
      <c r="AA238" s="232"/>
      <c r="AT238" s="233" t="s">
        <v>150</v>
      </c>
      <c r="AU238" s="233" t="s">
        <v>98</v>
      </c>
      <c r="AV238" s="10" t="s">
        <v>82</v>
      </c>
      <c r="AW238" s="10" t="s">
        <v>35</v>
      </c>
      <c r="AX238" s="10" t="s">
        <v>77</v>
      </c>
      <c r="AY238" s="233" t="s">
        <v>142</v>
      </c>
    </row>
    <row r="239" s="11" customFormat="1" ht="16.5" customHeight="1">
      <c r="B239" s="234"/>
      <c r="C239" s="235"/>
      <c r="D239" s="235"/>
      <c r="E239" s="236" t="s">
        <v>22</v>
      </c>
      <c r="F239" s="237" t="s">
        <v>217</v>
      </c>
      <c r="G239" s="235"/>
      <c r="H239" s="235"/>
      <c r="I239" s="235"/>
      <c r="J239" s="235"/>
      <c r="K239" s="238">
        <v>28</v>
      </c>
      <c r="L239" s="235"/>
      <c r="M239" s="235"/>
      <c r="N239" s="235"/>
      <c r="O239" s="235"/>
      <c r="P239" s="235"/>
      <c r="Q239" s="235"/>
      <c r="R239" s="239"/>
      <c r="T239" s="240"/>
      <c r="U239" s="235"/>
      <c r="V239" s="235"/>
      <c r="W239" s="235"/>
      <c r="X239" s="235"/>
      <c r="Y239" s="235"/>
      <c r="Z239" s="235"/>
      <c r="AA239" s="241"/>
      <c r="AT239" s="242" t="s">
        <v>150</v>
      </c>
      <c r="AU239" s="242" t="s">
        <v>98</v>
      </c>
      <c r="AV239" s="11" t="s">
        <v>98</v>
      </c>
      <c r="AW239" s="11" t="s">
        <v>35</v>
      </c>
      <c r="AX239" s="11" t="s">
        <v>82</v>
      </c>
      <c r="AY239" s="242" t="s">
        <v>142</v>
      </c>
    </row>
    <row r="240" s="9" customFormat="1" ht="29.88" customHeight="1">
      <c r="B240" s="200"/>
      <c r="C240" s="201"/>
      <c r="D240" s="211" t="s">
        <v>108</v>
      </c>
      <c r="E240" s="211"/>
      <c r="F240" s="211"/>
      <c r="G240" s="211"/>
      <c r="H240" s="211"/>
      <c r="I240" s="211"/>
      <c r="J240" s="211"/>
      <c r="K240" s="211"/>
      <c r="L240" s="211"/>
      <c r="M240" s="211"/>
      <c r="N240" s="212">
        <f>BK240</f>
        <v>0</v>
      </c>
      <c r="O240" s="213"/>
      <c r="P240" s="213"/>
      <c r="Q240" s="213"/>
      <c r="R240" s="204"/>
      <c r="T240" s="205"/>
      <c r="U240" s="201"/>
      <c r="V240" s="201"/>
      <c r="W240" s="206">
        <f>SUM(W241:W243)</f>
        <v>0</v>
      </c>
      <c r="X240" s="201"/>
      <c r="Y240" s="206">
        <f>SUM(Y241:Y243)</f>
        <v>5.4864000000000006</v>
      </c>
      <c r="Z240" s="201"/>
      <c r="AA240" s="207">
        <f>SUM(AA241:AA243)</f>
        <v>0</v>
      </c>
      <c r="AR240" s="208" t="s">
        <v>82</v>
      </c>
      <c r="AT240" s="209" t="s">
        <v>76</v>
      </c>
      <c r="AU240" s="209" t="s">
        <v>82</v>
      </c>
      <c r="AY240" s="208" t="s">
        <v>142</v>
      </c>
      <c r="BK240" s="210">
        <f>SUM(BK241:BK243)</f>
        <v>0</v>
      </c>
    </row>
    <row r="241" s="1" customFormat="1" ht="25.5" customHeight="1">
      <c r="B241" s="47"/>
      <c r="C241" s="214" t="s">
        <v>330</v>
      </c>
      <c r="D241" s="214" t="s">
        <v>143</v>
      </c>
      <c r="E241" s="215" t="s">
        <v>331</v>
      </c>
      <c r="F241" s="216" t="s">
        <v>332</v>
      </c>
      <c r="G241" s="216"/>
      <c r="H241" s="216"/>
      <c r="I241" s="216"/>
      <c r="J241" s="217" t="s">
        <v>157</v>
      </c>
      <c r="K241" s="218">
        <v>2.54</v>
      </c>
      <c r="L241" s="219">
        <v>0</v>
      </c>
      <c r="M241" s="220"/>
      <c r="N241" s="221">
        <f>ROUND(L241*K241,2)</f>
        <v>0</v>
      </c>
      <c r="O241" s="221"/>
      <c r="P241" s="221"/>
      <c r="Q241" s="221"/>
      <c r="R241" s="49"/>
      <c r="T241" s="222" t="s">
        <v>22</v>
      </c>
      <c r="U241" s="57" t="s">
        <v>42</v>
      </c>
      <c r="V241" s="48"/>
      <c r="W241" s="223">
        <f>V241*K241</f>
        <v>0</v>
      </c>
      <c r="X241" s="223">
        <v>2.1600000000000001</v>
      </c>
      <c r="Y241" s="223">
        <f>X241*K241</f>
        <v>5.4864000000000006</v>
      </c>
      <c r="Z241" s="223">
        <v>0</v>
      </c>
      <c r="AA241" s="224">
        <f>Z241*K241</f>
        <v>0</v>
      </c>
      <c r="AR241" s="23" t="s">
        <v>147</v>
      </c>
      <c r="AT241" s="23" t="s">
        <v>143</v>
      </c>
      <c r="AU241" s="23" t="s">
        <v>98</v>
      </c>
      <c r="AY241" s="23" t="s">
        <v>142</v>
      </c>
      <c r="BE241" s="138">
        <f>IF(U241="základní",N241,0)</f>
        <v>0</v>
      </c>
      <c r="BF241" s="138">
        <f>IF(U241="snížená",N241,0)</f>
        <v>0</v>
      </c>
      <c r="BG241" s="138">
        <f>IF(U241="zákl. přenesená",N241,0)</f>
        <v>0</v>
      </c>
      <c r="BH241" s="138">
        <f>IF(U241="sníž. přenesená",N241,0)</f>
        <v>0</v>
      </c>
      <c r="BI241" s="138">
        <f>IF(U241="nulová",N241,0)</f>
        <v>0</v>
      </c>
      <c r="BJ241" s="23" t="s">
        <v>82</v>
      </c>
      <c r="BK241" s="138">
        <f>ROUND(L241*K241,2)</f>
        <v>0</v>
      </c>
      <c r="BL241" s="23" t="s">
        <v>147</v>
      </c>
      <c r="BM241" s="23" t="s">
        <v>333</v>
      </c>
    </row>
    <row r="242" s="10" customFormat="1" ht="16.5" customHeight="1">
      <c r="B242" s="225"/>
      <c r="C242" s="226"/>
      <c r="D242" s="226"/>
      <c r="E242" s="227" t="s">
        <v>22</v>
      </c>
      <c r="F242" s="228" t="s">
        <v>159</v>
      </c>
      <c r="G242" s="229"/>
      <c r="H242" s="229"/>
      <c r="I242" s="229"/>
      <c r="J242" s="226"/>
      <c r="K242" s="227" t="s">
        <v>22</v>
      </c>
      <c r="L242" s="226"/>
      <c r="M242" s="226"/>
      <c r="N242" s="226"/>
      <c r="O242" s="226"/>
      <c r="P242" s="226"/>
      <c r="Q242" s="226"/>
      <c r="R242" s="230"/>
      <c r="T242" s="231"/>
      <c r="U242" s="226"/>
      <c r="V242" s="226"/>
      <c r="W242" s="226"/>
      <c r="X242" s="226"/>
      <c r="Y242" s="226"/>
      <c r="Z242" s="226"/>
      <c r="AA242" s="232"/>
      <c r="AT242" s="233" t="s">
        <v>150</v>
      </c>
      <c r="AU242" s="233" t="s">
        <v>98</v>
      </c>
      <c r="AV242" s="10" t="s">
        <v>82</v>
      </c>
      <c r="AW242" s="10" t="s">
        <v>35</v>
      </c>
      <c r="AX242" s="10" t="s">
        <v>77</v>
      </c>
      <c r="AY242" s="233" t="s">
        <v>142</v>
      </c>
    </row>
    <row r="243" s="11" customFormat="1" ht="16.5" customHeight="1">
      <c r="B243" s="234"/>
      <c r="C243" s="235"/>
      <c r="D243" s="235"/>
      <c r="E243" s="236" t="s">
        <v>22</v>
      </c>
      <c r="F243" s="237" t="s">
        <v>334</v>
      </c>
      <c r="G243" s="235"/>
      <c r="H243" s="235"/>
      <c r="I243" s="235"/>
      <c r="J243" s="235"/>
      <c r="K243" s="238">
        <v>2.54</v>
      </c>
      <c r="L243" s="235"/>
      <c r="M243" s="235"/>
      <c r="N243" s="235"/>
      <c r="O243" s="235"/>
      <c r="P243" s="235"/>
      <c r="Q243" s="235"/>
      <c r="R243" s="239"/>
      <c r="T243" s="240"/>
      <c r="U243" s="235"/>
      <c r="V243" s="235"/>
      <c r="W243" s="235"/>
      <c r="X243" s="235"/>
      <c r="Y243" s="235"/>
      <c r="Z243" s="235"/>
      <c r="AA243" s="241"/>
      <c r="AT243" s="242" t="s">
        <v>150</v>
      </c>
      <c r="AU243" s="242" t="s">
        <v>98</v>
      </c>
      <c r="AV243" s="11" t="s">
        <v>98</v>
      </c>
      <c r="AW243" s="11" t="s">
        <v>35</v>
      </c>
      <c r="AX243" s="11" t="s">
        <v>82</v>
      </c>
      <c r="AY243" s="242" t="s">
        <v>142</v>
      </c>
    </row>
    <row r="244" s="9" customFormat="1" ht="29.88" customHeight="1">
      <c r="B244" s="200"/>
      <c r="C244" s="201"/>
      <c r="D244" s="211" t="s">
        <v>109</v>
      </c>
      <c r="E244" s="211"/>
      <c r="F244" s="211"/>
      <c r="G244" s="211"/>
      <c r="H244" s="211"/>
      <c r="I244" s="211"/>
      <c r="J244" s="211"/>
      <c r="K244" s="211"/>
      <c r="L244" s="211"/>
      <c r="M244" s="211"/>
      <c r="N244" s="212">
        <f>BK244</f>
        <v>0</v>
      </c>
      <c r="O244" s="213"/>
      <c r="P244" s="213"/>
      <c r="Q244" s="213"/>
      <c r="R244" s="204"/>
      <c r="T244" s="205"/>
      <c r="U244" s="201"/>
      <c r="V244" s="201"/>
      <c r="W244" s="206">
        <f>SUM(W245:W260)</f>
        <v>0</v>
      </c>
      <c r="X244" s="201"/>
      <c r="Y244" s="206">
        <f>SUM(Y245:Y260)</f>
        <v>39.125245320000005</v>
      </c>
      <c r="Z244" s="201"/>
      <c r="AA244" s="207">
        <f>SUM(AA245:AA260)</f>
        <v>0</v>
      </c>
      <c r="AR244" s="208" t="s">
        <v>82</v>
      </c>
      <c r="AT244" s="209" t="s">
        <v>76</v>
      </c>
      <c r="AU244" s="209" t="s">
        <v>82</v>
      </c>
      <c r="AY244" s="208" t="s">
        <v>142</v>
      </c>
      <c r="BK244" s="210">
        <f>SUM(BK245:BK260)</f>
        <v>0</v>
      </c>
    </row>
    <row r="245" s="1" customFormat="1" ht="38.25" customHeight="1">
      <c r="B245" s="47"/>
      <c r="C245" s="214" t="s">
        <v>335</v>
      </c>
      <c r="D245" s="214" t="s">
        <v>143</v>
      </c>
      <c r="E245" s="215" t="s">
        <v>336</v>
      </c>
      <c r="F245" s="216" t="s">
        <v>337</v>
      </c>
      <c r="G245" s="216"/>
      <c r="H245" s="216"/>
      <c r="I245" s="216"/>
      <c r="J245" s="217" t="s">
        <v>157</v>
      </c>
      <c r="K245" s="218">
        <v>16.968</v>
      </c>
      <c r="L245" s="219">
        <v>0</v>
      </c>
      <c r="M245" s="220"/>
      <c r="N245" s="221">
        <f>ROUND(L245*K245,2)</f>
        <v>0</v>
      </c>
      <c r="O245" s="221"/>
      <c r="P245" s="221"/>
      <c r="Q245" s="221"/>
      <c r="R245" s="49"/>
      <c r="T245" s="222" t="s">
        <v>22</v>
      </c>
      <c r="U245" s="57" t="s">
        <v>42</v>
      </c>
      <c r="V245" s="48"/>
      <c r="W245" s="223">
        <f>V245*K245</f>
        <v>0</v>
      </c>
      <c r="X245" s="223">
        <v>2.2912400000000002</v>
      </c>
      <c r="Y245" s="223">
        <f>X245*K245</f>
        <v>38.87776032</v>
      </c>
      <c r="Z245" s="223">
        <v>0</v>
      </c>
      <c r="AA245" s="224">
        <f>Z245*K245</f>
        <v>0</v>
      </c>
      <c r="AR245" s="23" t="s">
        <v>147</v>
      </c>
      <c r="AT245" s="23" t="s">
        <v>143</v>
      </c>
      <c r="AU245" s="23" t="s">
        <v>98</v>
      </c>
      <c r="AY245" s="23" t="s">
        <v>142</v>
      </c>
      <c r="BE245" s="138">
        <f>IF(U245="základní",N245,0)</f>
        <v>0</v>
      </c>
      <c r="BF245" s="138">
        <f>IF(U245="snížená",N245,0)</f>
        <v>0</v>
      </c>
      <c r="BG245" s="138">
        <f>IF(U245="zákl. přenesená",N245,0)</f>
        <v>0</v>
      </c>
      <c r="BH245" s="138">
        <f>IF(U245="sníž. přenesená",N245,0)</f>
        <v>0</v>
      </c>
      <c r="BI245" s="138">
        <f>IF(U245="nulová",N245,0)</f>
        <v>0</v>
      </c>
      <c r="BJ245" s="23" t="s">
        <v>82</v>
      </c>
      <c r="BK245" s="138">
        <f>ROUND(L245*K245,2)</f>
        <v>0</v>
      </c>
      <c r="BL245" s="23" t="s">
        <v>147</v>
      </c>
      <c r="BM245" s="23" t="s">
        <v>338</v>
      </c>
    </row>
    <row r="246" s="10" customFormat="1" ht="16.5" customHeight="1">
      <c r="B246" s="225"/>
      <c r="C246" s="226"/>
      <c r="D246" s="226"/>
      <c r="E246" s="227" t="s">
        <v>22</v>
      </c>
      <c r="F246" s="228" t="s">
        <v>159</v>
      </c>
      <c r="G246" s="229"/>
      <c r="H246" s="229"/>
      <c r="I246" s="229"/>
      <c r="J246" s="226"/>
      <c r="K246" s="227" t="s">
        <v>22</v>
      </c>
      <c r="L246" s="226"/>
      <c r="M246" s="226"/>
      <c r="N246" s="226"/>
      <c r="O246" s="226"/>
      <c r="P246" s="226"/>
      <c r="Q246" s="226"/>
      <c r="R246" s="230"/>
      <c r="T246" s="231"/>
      <c r="U246" s="226"/>
      <c r="V246" s="226"/>
      <c r="W246" s="226"/>
      <c r="X246" s="226"/>
      <c r="Y246" s="226"/>
      <c r="Z246" s="226"/>
      <c r="AA246" s="232"/>
      <c r="AT246" s="233" t="s">
        <v>150</v>
      </c>
      <c r="AU246" s="233" t="s">
        <v>98</v>
      </c>
      <c r="AV246" s="10" t="s">
        <v>82</v>
      </c>
      <c r="AW246" s="10" t="s">
        <v>35</v>
      </c>
      <c r="AX246" s="10" t="s">
        <v>77</v>
      </c>
      <c r="AY246" s="233" t="s">
        <v>142</v>
      </c>
    </row>
    <row r="247" s="11" customFormat="1" ht="16.5" customHeight="1">
      <c r="B247" s="234"/>
      <c r="C247" s="235"/>
      <c r="D247" s="235"/>
      <c r="E247" s="236" t="s">
        <v>22</v>
      </c>
      <c r="F247" s="237" t="s">
        <v>339</v>
      </c>
      <c r="G247" s="235"/>
      <c r="H247" s="235"/>
      <c r="I247" s="235"/>
      <c r="J247" s="235"/>
      <c r="K247" s="238">
        <v>3.7229999999999999</v>
      </c>
      <c r="L247" s="235"/>
      <c r="M247" s="235"/>
      <c r="N247" s="235"/>
      <c r="O247" s="235"/>
      <c r="P247" s="235"/>
      <c r="Q247" s="235"/>
      <c r="R247" s="239"/>
      <c r="T247" s="240"/>
      <c r="U247" s="235"/>
      <c r="V247" s="235"/>
      <c r="W247" s="235"/>
      <c r="X247" s="235"/>
      <c r="Y247" s="235"/>
      <c r="Z247" s="235"/>
      <c r="AA247" s="241"/>
      <c r="AT247" s="242" t="s">
        <v>150</v>
      </c>
      <c r="AU247" s="242" t="s">
        <v>98</v>
      </c>
      <c r="AV247" s="11" t="s">
        <v>98</v>
      </c>
      <c r="AW247" s="11" t="s">
        <v>35</v>
      </c>
      <c r="AX247" s="11" t="s">
        <v>77</v>
      </c>
      <c r="AY247" s="242" t="s">
        <v>142</v>
      </c>
    </row>
    <row r="248" s="11" customFormat="1" ht="16.5" customHeight="1">
      <c r="B248" s="234"/>
      <c r="C248" s="235"/>
      <c r="D248" s="235"/>
      <c r="E248" s="236" t="s">
        <v>22</v>
      </c>
      <c r="F248" s="237" t="s">
        <v>340</v>
      </c>
      <c r="G248" s="235"/>
      <c r="H248" s="235"/>
      <c r="I248" s="235"/>
      <c r="J248" s="235"/>
      <c r="K248" s="238">
        <v>7.7439999999999998</v>
      </c>
      <c r="L248" s="235"/>
      <c r="M248" s="235"/>
      <c r="N248" s="235"/>
      <c r="O248" s="235"/>
      <c r="P248" s="235"/>
      <c r="Q248" s="235"/>
      <c r="R248" s="239"/>
      <c r="T248" s="240"/>
      <c r="U248" s="235"/>
      <c r="V248" s="235"/>
      <c r="W248" s="235"/>
      <c r="X248" s="235"/>
      <c r="Y248" s="235"/>
      <c r="Z248" s="235"/>
      <c r="AA248" s="241"/>
      <c r="AT248" s="242" t="s">
        <v>150</v>
      </c>
      <c r="AU248" s="242" t="s">
        <v>98</v>
      </c>
      <c r="AV248" s="11" t="s">
        <v>98</v>
      </c>
      <c r="AW248" s="11" t="s">
        <v>35</v>
      </c>
      <c r="AX248" s="11" t="s">
        <v>77</v>
      </c>
      <c r="AY248" s="242" t="s">
        <v>142</v>
      </c>
    </row>
    <row r="249" s="11" customFormat="1" ht="16.5" customHeight="1">
      <c r="B249" s="234"/>
      <c r="C249" s="235"/>
      <c r="D249" s="235"/>
      <c r="E249" s="236" t="s">
        <v>22</v>
      </c>
      <c r="F249" s="237" t="s">
        <v>341</v>
      </c>
      <c r="G249" s="235"/>
      <c r="H249" s="235"/>
      <c r="I249" s="235"/>
      <c r="J249" s="235"/>
      <c r="K249" s="238">
        <v>5.5010000000000003</v>
      </c>
      <c r="L249" s="235"/>
      <c r="M249" s="235"/>
      <c r="N249" s="235"/>
      <c r="O249" s="235"/>
      <c r="P249" s="235"/>
      <c r="Q249" s="235"/>
      <c r="R249" s="239"/>
      <c r="T249" s="240"/>
      <c r="U249" s="235"/>
      <c r="V249" s="235"/>
      <c r="W249" s="235"/>
      <c r="X249" s="235"/>
      <c r="Y249" s="235"/>
      <c r="Z249" s="235"/>
      <c r="AA249" s="241"/>
      <c r="AT249" s="242" t="s">
        <v>150</v>
      </c>
      <c r="AU249" s="242" t="s">
        <v>98</v>
      </c>
      <c r="AV249" s="11" t="s">
        <v>98</v>
      </c>
      <c r="AW249" s="11" t="s">
        <v>35</v>
      </c>
      <c r="AX249" s="11" t="s">
        <v>77</v>
      </c>
      <c r="AY249" s="242" t="s">
        <v>142</v>
      </c>
    </row>
    <row r="250" s="12" customFormat="1" ht="16.5" customHeight="1">
      <c r="B250" s="246"/>
      <c r="C250" s="247"/>
      <c r="D250" s="247"/>
      <c r="E250" s="248" t="s">
        <v>22</v>
      </c>
      <c r="F250" s="249" t="s">
        <v>220</v>
      </c>
      <c r="G250" s="247"/>
      <c r="H250" s="247"/>
      <c r="I250" s="247"/>
      <c r="J250" s="247"/>
      <c r="K250" s="250">
        <v>16.968</v>
      </c>
      <c r="L250" s="247"/>
      <c r="M250" s="247"/>
      <c r="N250" s="247"/>
      <c r="O250" s="247"/>
      <c r="P250" s="247"/>
      <c r="Q250" s="247"/>
      <c r="R250" s="251"/>
      <c r="T250" s="252"/>
      <c r="U250" s="247"/>
      <c r="V250" s="247"/>
      <c r="W250" s="247"/>
      <c r="X250" s="247"/>
      <c r="Y250" s="247"/>
      <c r="Z250" s="247"/>
      <c r="AA250" s="253"/>
      <c r="AT250" s="254" t="s">
        <v>150</v>
      </c>
      <c r="AU250" s="254" t="s">
        <v>98</v>
      </c>
      <c r="AV250" s="12" t="s">
        <v>147</v>
      </c>
      <c r="AW250" s="12" t="s">
        <v>35</v>
      </c>
      <c r="AX250" s="12" t="s">
        <v>82</v>
      </c>
      <c r="AY250" s="254" t="s">
        <v>142</v>
      </c>
    </row>
    <row r="251" s="1" customFormat="1" ht="25.5" customHeight="1">
      <c r="B251" s="47"/>
      <c r="C251" s="214" t="s">
        <v>342</v>
      </c>
      <c r="D251" s="214" t="s">
        <v>143</v>
      </c>
      <c r="E251" s="215" t="s">
        <v>343</v>
      </c>
      <c r="F251" s="216" t="s">
        <v>344</v>
      </c>
      <c r="G251" s="216"/>
      <c r="H251" s="216"/>
      <c r="I251" s="216"/>
      <c r="J251" s="217" t="s">
        <v>146</v>
      </c>
      <c r="K251" s="218">
        <v>38.484999999999999</v>
      </c>
      <c r="L251" s="219">
        <v>0</v>
      </c>
      <c r="M251" s="220"/>
      <c r="N251" s="221">
        <f>ROUND(L251*K251,2)</f>
        <v>0</v>
      </c>
      <c r="O251" s="221"/>
      <c r="P251" s="221"/>
      <c r="Q251" s="221"/>
      <c r="R251" s="49"/>
      <c r="T251" s="222" t="s">
        <v>22</v>
      </c>
      <c r="U251" s="57" t="s">
        <v>42</v>
      </c>
      <c r="V251" s="48"/>
      <c r="W251" s="223">
        <f>V251*K251</f>
        <v>0</v>
      </c>
      <c r="X251" s="223">
        <v>0.001</v>
      </c>
      <c r="Y251" s="223">
        <f>X251*K251</f>
        <v>0.038484999999999998</v>
      </c>
      <c r="Z251" s="223">
        <v>0</v>
      </c>
      <c r="AA251" s="224">
        <f>Z251*K251</f>
        <v>0</v>
      </c>
      <c r="AR251" s="23" t="s">
        <v>147</v>
      </c>
      <c r="AT251" s="23" t="s">
        <v>143</v>
      </c>
      <c r="AU251" s="23" t="s">
        <v>98</v>
      </c>
      <c r="AY251" s="23" t="s">
        <v>142</v>
      </c>
      <c r="BE251" s="138">
        <f>IF(U251="základní",N251,0)</f>
        <v>0</v>
      </c>
      <c r="BF251" s="138">
        <f>IF(U251="snížená",N251,0)</f>
        <v>0</v>
      </c>
      <c r="BG251" s="138">
        <f>IF(U251="zákl. přenesená",N251,0)</f>
        <v>0</v>
      </c>
      <c r="BH251" s="138">
        <f>IF(U251="sníž. přenesená",N251,0)</f>
        <v>0</v>
      </c>
      <c r="BI251" s="138">
        <f>IF(U251="nulová",N251,0)</f>
        <v>0</v>
      </c>
      <c r="BJ251" s="23" t="s">
        <v>82</v>
      </c>
      <c r="BK251" s="138">
        <f>ROUND(L251*K251,2)</f>
        <v>0</v>
      </c>
      <c r="BL251" s="23" t="s">
        <v>147</v>
      </c>
      <c r="BM251" s="23" t="s">
        <v>345</v>
      </c>
    </row>
    <row r="252" s="11" customFormat="1" ht="16.5" customHeight="1">
      <c r="B252" s="234"/>
      <c r="C252" s="235"/>
      <c r="D252" s="235"/>
      <c r="E252" s="236" t="s">
        <v>22</v>
      </c>
      <c r="F252" s="243" t="s">
        <v>346</v>
      </c>
      <c r="G252" s="244"/>
      <c r="H252" s="244"/>
      <c r="I252" s="244"/>
      <c r="J252" s="235"/>
      <c r="K252" s="238">
        <v>8.8650000000000002</v>
      </c>
      <c r="L252" s="235"/>
      <c r="M252" s="235"/>
      <c r="N252" s="235"/>
      <c r="O252" s="235"/>
      <c r="P252" s="235"/>
      <c r="Q252" s="235"/>
      <c r="R252" s="239"/>
      <c r="T252" s="240"/>
      <c r="U252" s="235"/>
      <c r="V252" s="235"/>
      <c r="W252" s="235"/>
      <c r="X252" s="235"/>
      <c r="Y252" s="235"/>
      <c r="Z252" s="235"/>
      <c r="AA252" s="241"/>
      <c r="AT252" s="242" t="s">
        <v>150</v>
      </c>
      <c r="AU252" s="242" t="s">
        <v>98</v>
      </c>
      <c r="AV252" s="11" t="s">
        <v>98</v>
      </c>
      <c r="AW252" s="11" t="s">
        <v>35</v>
      </c>
      <c r="AX252" s="11" t="s">
        <v>77</v>
      </c>
      <c r="AY252" s="242" t="s">
        <v>142</v>
      </c>
    </row>
    <row r="253" s="11" customFormat="1" ht="16.5" customHeight="1">
      <c r="B253" s="234"/>
      <c r="C253" s="235"/>
      <c r="D253" s="235"/>
      <c r="E253" s="236" t="s">
        <v>22</v>
      </c>
      <c r="F253" s="237" t="s">
        <v>347</v>
      </c>
      <c r="G253" s="235"/>
      <c r="H253" s="235"/>
      <c r="I253" s="235"/>
      <c r="J253" s="235"/>
      <c r="K253" s="238">
        <v>14.34</v>
      </c>
      <c r="L253" s="235"/>
      <c r="M253" s="235"/>
      <c r="N253" s="235"/>
      <c r="O253" s="235"/>
      <c r="P253" s="235"/>
      <c r="Q253" s="235"/>
      <c r="R253" s="239"/>
      <c r="T253" s="240"/>
      <c r="U253" s="235"/>
      <c r="V253" s="235"/>
      <c r="W253" s="235"/>
      <c r="X253" s="235"/>
      <c r="Y253" s="235"/>
      <c r="Z253" s="235"/>
      <c r="AA253" s="241"/>
      <c r="AT253" s="242" t="s">
        <v>150</v>
      </c>
      <c r="AU253" s="242" t="s">
        <v>98</v>
      </c>
      <c r="AV253" s="11" t="s">
        <v>98</v>
      </c>
      <c r="AW253" s="11" t="s">
        <v>35</v>
      </c>
      <c r="AX253" s="11" t="s">
        <v>77</v>
      </c>
      <c r="AY253" s="242" t="s">
        <v>142</v>
      </c>
    </row>
    <row r="254" s="11" customFormat="1" ht="16.5" customHeight="1">
      <c r="B254" s="234"/>
      <c r="C254" s="235"/>
      <c r="D254" s="235"/>
      <c r="E254" s="236" t="s">
        <v>22</v>
      </c>
      <c r="F254" s="237" t="s">
        <v>348</v>
      </c>
      <c r="G254" s="235"/>
      <c r="H254" s="235"/>
      <c r="I254" s="235"/>
      <c r="J254" s="235"/>
      <c r="K254" s="238">
        <v>15.279999999999999</v>
      </c>
      <c r="L254" s="235"/>
      <c r="M254" s="235"/>
      <c r="N254" s="235"/>
      <c r="O254" s="235"/>
      <c r="P254" s="235"/>
      <c r="Q254" s="235"/>
      <c r="R254" s="239"/>
      <c r="T254" s="240"/>
      <c r="U254" s="235"/>
      <c r="V254" s="235"/>
      <c r="W254" s="235"/>
      <c r="X254" s="235"/>
      <c r="Y254" s="235"/>
      <c r="Z254" s="235"/>
      <c r="AA254" s="241"/>
      <c r="AT254" s="242" t="s">
        <v>150</v>
      </c>
      <c r="AU254" s="242" t="s">
        <v>98</v>
      </c>
      <c r="AV254" s="11" t="s">
        <v>98</v>
      </c>
      <c r="AW254" s="11" t="s">
        <v>35</v>
      </c>
      <c r="AX254" s="11" t="s">
        <v>77</v>
      </c>
      <c r="AY254" s="242" t="s">
        <v>142</v>
      </c>
    </row>
    <row r="255" s="12" customFormat="1" ht="16.5" customHeight="1">
      <c r="B255" s="246"/>
      <c r="C255" s="247"/>
      <c r="D255" s="247"/>
      <c r="E255" s="248" t="s">
        <v>22</v>
      </c>
      <c r="F255" s="249" t="s">
        <v>220</v>
      </c>
      <c r="G255" s="247"/>
      <c r="H255" s="247"/>
      <c r="I255" s="247"/>
      <c r="J255" s="247"/>
      <c r="K255" s="250">
        <v>38.484999999999999</v>
      </c>
      <c r="L255" s="247"/>
      <c r="M255" s="247"/>
      <c r="N255" s="247"/>
      <c r="O255" s="247"/>
      <c r="P255" s="247"/>
      <c r="Q255" s="247"/>
      <c r="R255" s="251"/>
      <c r="T255" s="252"/>
      <c r="U255" s="247"/>
      <c r="V255" s="247"/>
      <c r="W255" s="247"/>
      <c r="X255" s="247"/>
      <c r="Y255" s="247"/>
      <c r="Z255" s="247"/>
      <c r="AA255" s="253"/>
      <c r="AT255" s="254" t="s">
        <v>150</v>
      </c>
      <c r="AU255" s="254" t="s">
        <v>98</v>
      </c>
      <c r="AV255" s="12" t="s">
        <v>147</v>
      </c>
      <c r="AW255" s="12" t="s">
        <v>35</v>
      </c>
      <c r="AX255" s="12" t="s">
        <v>82</v>
      </c>
      <c r="AY255" s="254" t="s">
        <v>142</v>
      </c>
    </row>
    <row r="256" s="1" customFormat="1" ht="25.5" customHeight="1">
      <c r="B256" s="47"/>
      <c r="C256" s="255" t="s">
        <v>349</v>
      </c>
      <c r="D256" s="255" t="s">
        <v>282</v>
      </c>
      <c r="E256" s="256" t="s">
        <v>350</v>
      </c>
      <c r="F256" s="257" t="s">
        <v>351</v>
      </c>
      <c r="G256" s="257"/>
      <c r="H256" s="257"/>
      <c r="I256" s="257"/>
      <c r="J256" s="258" t="s">
        <v>254</v>
      </c>
      <c r="K256" s="259">
        <v>0.20899999999999999</v>
      </c>
      <c r="L256" s="260">
        <v>0</v>
      </c>
      <c r="M256" s="261"/>
      <c r="N256" s="262">
        <f>ROUND(L256*K256,2)</f>
        <v>0</v>
      </c>
      <c r="O256" s="221"/>
      <c r="P256" s="221"/>
      <c r="Q256" s="221"/>
      <c r="R256" s="49"/>
      <c r="T256" s="222" t="s">
        <v>22</v>
      </c>
      <c r="U256" s="57" t="s">
        <v>42</v>
      </c>
      <c r="V256" s="48"/>
      <c r="W256" s="223">
        <f>V256*K256</f>
        <v>0</v>
      </c>
      <c r="X256" s="223">
        <v>1</v>
      </c>
      <c r="Y256" s="223">
        <f>X256*K256</f>
        <v>0.20899999999999999</v>
      </c>
      <c r="Z256" s="223">
        <v>0</v>
      </c>
      <c r="AA256" s="224">
        <f>Z256*K256</f>
        <v>0</v>
      </c>
      <c r="AR256" s="23" t="s">
        <v>182</v>
      </c>
      <c r="AT256" s="23" t="s">
        <v>282</v>
      </c>
      <c r="AU256" s="23" t="s">
        <v>98</v>
      </c>
      <c r="AY256" s="23" t="s">
        <v>142</v>
      </c>
      <c r="BE256" s="138">
        <f>IF(U256="základní",N256,0)</f>
        <v>0</v>
      </c>
      <c r="BF256" s="138">
        <f>IF(U256="snížená",N256,0)</f>
        <v>0</v>
      </c>
      <c r="BG256" s="138">
        <f>IF(U256="zákl. přenesená",N256,0)</f>
        <v>0</v>
      </c>
      <c r="BH256" s="138">
        <f>IF(U256="sníž. přenesená",N256,0)</f>
        <v>0</v>
      </c>
      <c r="BI256" s="138">
        <f>IF(U256="nulová",N256,0)</f>
        <v>0</v>
      </c>
      <c r="BJ256" s="23" t="s">
        <v>82</v>
      </c>
      <c r="BK256" s="138">
        <f>ROUND(L256*K256,2)</f>
        <v>0</v>
      </c>
      <c r="BL256" s="23" t="s">
        <v>147</v>
      </c>
      <c r="BM256" s="23" t="s">
        <v>352</v>
      </c>
    </row>
    <row r="257" s="11" customFormat="1" ht="16.5" customHeight="1">
      <c r="B257" s="234"/>
      <c r="C257" s="235"/>
      <c r="D257" s="235"/>
      <c r="E257" s="236" t="s">
        <v>22</v>
      </c>
      <c r="F257" s="243" t="s">
        <v>353</v>
      </c>
      <c r="G257" s="244"/>
      <c r="H257" s="244"/>
      <c r="I257" s="244"/>
      <c r="J257" s="235"/>
      <c r="K257" s="238">
        <v>0.044999999999999998</v>
      </c>
      <c r="L257" s="235"/>
      <c r="M257" s="235"/>
      <c r="N257" s="235"/>
      <c r="O257" s="235"/>
      <c r="P257" s="235"/>
      <c r="Q257" s="235"/>
      <c r="R257" s="239"/>
      <c r="T257" s="240"/>
      <c r="U257" s="235"/>
      <c r="V257" s="235"/>
      <c r="W257" s="235"/>
      <c r="X257" s="235"/>
      <c r="Y257" s="235"/>
      <c r="Z257" s="235"/>
      <c r="AA257" s="241"/>
      <c r="AT257" s="242" t="s">
        <v>150</v>
      </c>
      <c r="AU257" s="242" t="s">
        <v>98</v>
      </c>
      <c r="AV257" s="11" t="s">
        <v>98</v>
      </c>
      <c r="AW257" s="11" t="s">
        <v>35</v>
      </c>
      <c r="AX257" s="11" t="s">
        <v>77</v>
      </c>
      <c r="AY257" s="242" t="s">
        <v>142</v>
      </c>
    </row>
    <row r="258" s="11" customFormat="1" ht="16.5" customHeight="1">
      <c r="B258" s="234"/>
      <c r="C258" s="235"/>
      <c r="D258" s="235"/>
      <c r="E258" s="236" t="s">
        <v>22</v>
      </c>
      <c r="F258" s="237" t="s">
        <v>354</v>
      </c>
      <c r="G258" s="235"/>
      <c r="H258" s="235"/>
      <c r="I258" s="235"/>
      <c r="J258" s="235"/>
      <c r="K258" s="238">
        <v>0.096000000000000002</v>
      </c>
      <c r="L258" s="235"/>
      <c r="M258" s="235"/>
      <c r="N258" s="235"/>
      <c r="O258" s="235"/>
      <c r="P258" s="235"/>
      <c r="Q258" s="235"/>
      <c r="R258" s="239"/>
      <c r="T258" s="240"/>
      <c r="U258" s="235"/>
      <c r="V258" s="235"/>
      <c r="W258" s="235"/>
      <c r="X258" s="235"/>
      <c r="Y258" s="235"/>
      <c r="Z258" s="235"/>
      <c r="AA258" s="241"/>
      <c r="AT258" s="242" t="s">
        <v>150</v>
      </c>
      <c r="AU258" s="242" t="s">
        <v>98</v>
      </c>
      <c r="AV258" s="11" t="s">
        <v>98</v>
      </c>
      <c r="AW258" s="11" t="s">
        <v>35</v>
      </c>
      <c r="AX258" s="11" t="s">
        <v>77</v>
      </c>
      <c r="AY258" s="242" t="s">
        <v>142</v>
      </c>
    </row>
    <row r="259" s="11" customFormat="1" ht="16.5" customHeight="1">
      <c r="B259" s="234"/>
      <c r="C259" s="235"/>
      <c r="D259" s="235"/>
      <c r="E259" s="236" t="s">
        <v>22</v>
      </c>
      <c r="F259" s="237" t="s">
        <v>355</v>
      </c>
      <c r="G259" s="235"/>
      <c r="H259" s="235"/>
      <c r="I259" s="235"/>
      <c r="J259" s="235"/>
      <c r="K259" s="238">
        <v>0.068000000000000005</v>
      </c>
      <c r="L259" s="235"/>
      <c r="M259" s="235"/>
      <c r="N259" s="235"/>
      <c r="O259" s="235"/>
      <c r="P259" s="235"/>
      <c r="Q259" s="235"/>
      <c r="R259" s="239"/>
      <c r="T259" s="240"/>
      <c r="U259" s="235"/>
      <c r="V259" s="235"/>
      <c r="W259" s="235"/>
      <c r="X259" s="235"/>
      <c r="Y259" s="235"/>
      <c r="Z259" s="235"/>
      <c r="AA259" s="241"/>
      <c r="AT259" s="242" t="s">
        <v>150</v>
      </c>
      <c r="AU259" s="242" t="s">
        <v>98</v>
      </c>
      <c r="AV259" s="11" t="s">
        <v>98</v>
      </c>
      <c r="AW259" s="11" t="s">
        <v>35</v>
      </c>
      <c r="AX259" s="11" t="s">
        <v>77</v>
      </c>
      <c r="AY259" s="242" t="s">
        <v>142</v>
      </c>
    </row>
    <row r="260" s="12" customFormat="1" ht="16.5" customHeight="1">
      <c r="B260" s="246"/>
      <c r="C260" s="247"/>
      <c r="D260" s="247"/>
      <c r="E260" s="248" t="s">
        <v>22</v>
      </c>
      <c r="F260" s="249" t="s">
        <v>220</v>
      </c>
      <c r="G260" s="247"/>
      <c r="H260" s="247"/>
      <c r="I260" s="247"/>
      <c r="J260" s="247"/>
      <c r="K260" s="250">
        <v>0.20899999999999999</v>
      </c>
      <c r="L260" s="247"/>
      <c r="M260" s="247"/>
      <c r="N260" s="247"/>
      <c r="O260" s="247"/>
      <c r="P260" s="247"/>
      <c r="Q260" s="247"/>
      <c r="R260" s="251"/>
      <c r="T260" s="252"/>
      <c r="U260" s="247"/>
      <c r="V260" s="247"/>
      <c r="W260" s="247"/>
      <c r="X260" s="247"/>
      <c r="Y260" s="247"/>
      <c r="Z260" s="247"/>
      <c r="AA260" s="253"/>
      <c r="AT260" s="254" t="s">
        <v>150</v>
      </c>
      <c r="AU260" s="254" t="s">
        <v>98</v>
      </c>
      <c r="AV260" s="12" t="s">
        <v>147</v>
      </c>
      <c r="AW260" s="12" t="s">
        <v>35</v>
      </c>
      <c r="AX260" s="12" t="s">
        <v>82</v>
      </c>
      <c r="AY260" s="254" t="s">
        <v>142</v>
      </c>
    </row>
    <row r="261" s="9" customFormat="1" ht="29.88" customHeight="1">
      <c r="B261" s="200"/>
      <c r="C261" s="201"/>
      <c r="D261" s="211" t="s">
        <v>110</v>
      </c>
      <c r="E261" s="211"/>
      <c r="F261" s="211"/>
      <c r="G261" s="211"/>
      <c r="H261" s="211"/>
      <c r="I261" s="211"/>
      <c r="J261" s="211"/>
      <c r="K261" s="211"/>
      <c r="L261" s="211"/>
      <c r="M261" s="211"/>
      <c r="N261" s="212">
        <f>BK261</f>
        <v>0</v>
      </c>
      <c r="O261" s="213"/>
      <c r="P261" s="213"/>
      <c r="Q261" s="213"/>
      <c r="R261" s="204"/>
      <c r="T261" s="205"/>
      <c r="U261" s="201"/>
      <c r="V261" s="201"/>
      <c r="W261" s="206">
        <f>SUM(W262:W268)</f>
        <v>0</v>
      </c>
      <c r="X261" s="201"/>
      <c r="Y261" s="206">
        <f>SUM(Y262:Y268)</f>
        <v>0</v>
      </c>
      <c r="Z261" s="201"/>
      <c r="AA261" s="207">
        <f>SUM(AA262:AA268)</f>
        <v>0</v>
      </c>
      <c r="AR261" s="208" t="s">
        <v>82</v>
      </c>
      <c r="AT261" s="209" t="s">
        <v>76</v>
      </c>
      <c r="AU261" s="209" t="s">
        <v>82</v>
      </c>
      <c r="AY261" s="208" t="s">
        <v>142</v>
      </c>
      <c r="BK261" s="210">
        <f>SUM(BK262:BK268)</f>
        <v>0</v>
      </c>
    </row>
    <row r="262" s="1" customFormat="1" ht="25.5" customHeight="1">
      <c r="B262" s="47"/>
      <c r="C262" s="214" t="s">
        <v>356</v>
      </c>
      <c r="D262" s="214" t="s">
        <v>143</v>
      </c>
      <c r="E262" s="215" t="s">
        <v>357</v>
      </c>
      <c r="F262" s="216" t="s">
        <v>358</v>
      </c>
      <c r="G262" s="216"/>
      <c r="H262" s="216"/>
      <c r="I262" s="216"/>
      <c r="J262" s="217" t="s">
        <v>268</v>
      </c>
      <c r="K262" s="218">
        <v>710.279</v>
      </c>
      <c r="L262" s="219">
        <v>0</v>
      </c>
      <c r="M262" s="220"/>
      <c r="N262" s="221">
        <f>ROUND(L262*K262,2)</f>
        <v>0</v>
      </c>
      <c r="O262" s="221"/>
      <c r="P262" s="221"/>
      <c r="Q262" s="221"/>
      <c r="R262" s="49"/>
      <c r="T262" s="222" t="s">
        <v>22</v>
      </c>
      <c r="U262" s="57" t="s">
        <v>42</v>
      </c>
      <c r="V262" s="48"/>
      <c r="W262" s="223">
        <f>V262*K262</f>
        <v>0</v>
      </c>
      <c r="X262" s="223">
        <v>0</v>
      </c>
      <c r="Y262" s="223">
        <f>X262*K262</f>
        <v>0</v>
      </c>
      <c r="Z262" s="223">
        <v>0</v>
      </c>
      <c r="AA262" s="224">
        <f>Z262*K262</f>
        <v>0</v>
      </c>
      <c r="AR262" s="23" t="s">
        <v>147</v>
      </c>
      <c r="AT262" s="23" t="s">
        <v>143</v>
      </c>
      <c r="AU262" s="23" t="s">
        <v>98</v>
      </c>
      <c r="AY262" s="23" t="s">
        <v>142</v>
      </c>
      <c r="BE262" s="138">
        <f>IF(U262="základní",N262,0)</f>
        <v>0</v>
      </c>
      <c r="BF262" s="138">
        <f>IF(U262="snížená",N262,0)</f>
        <v>0</v>
      </c>
      <c r="BG262" s="138">
        <f>IF(U262="zákl. přenesená",N262,0)</f>
        <v>0</v>
      </c>
      <c r="BH262" s="138">
        <f>IF(U262="sníž. přenesená",N262,0)</f>
        <v>0</v>
      </c>
      <c r="BI262" s="138">
        <f>IF(U262="nulová",N262,0)</f>
        <v>0</v>
      </c>
      <c r="BJ262" s="23" t="s">
        <v>82</v>
      </c>
      <c r="BK262" s="138">
        <f>ROUND(L262*K262,2)</f>
        <v>0</v>
      </c>
      <c r="BL262" s="23" t="s">
        <v>147</v>
      </c>
      <c r="BM262" s="23" t="s">
        <v>359</v>
      </c>
    </row>
    <row r="263" s="10" customFormat="1" ht="16.5" customHeight="1">
      <c r="B263" s="225"/>
      <c r="C263" s="226"/>
      <c r="D263" s="226"/>
      <c r="E263" s="227" t="s">
        <v>22</v>
      </c>
      <c r="F263" s="228" t="s">
        <v>159</v>
      </c>
      <c r="G263" s="229"/>
      <c r="H263" s="229"/>
      <c r="I263" s="229"/>
      <c r="J263" s="226"/>
      <c r="K263" s="227" t="s">
        <v>22</v>
      </c>
      <c r="L263" s="226"/>
      <c r="M263" s="226"/>
      <c r="N263" s="226"/>
      <c r="O263" s="226"/>
      <c r="P263" s="226"/>
      <c r="Q263" s="226"/>
      <c r="R263" s="230"/>
      <c r="T263" s="231"/>
      <c r="U263" s="226"/>
      <c r="V263" s="226"/>
      <c r="W263" s="226"/>
      <c r="X263" s="226"/>
      <c r="Y263" s="226"/>
      <c r="Z263" s="226"/>
      <c r="AA263" s="232"/>
      <c r="AT263" s="233" t="s">
        <v>150</v>
      </c>
      <c r="AU263" s="233" t="s">
        <v>98</v>
      </c>
      <c r="AV263" s="10" t="s">
        <v>82</v>
      </c>
      <c r="AW263" s="10" t="s">
        <v>35</v>
      </c>
      <c r="AX263" s="10" t="s">
        <v>77</v>
      </c>
      <c r="AY263" s="233" t="s">
        <v>142</v>
      </c>
    </row>
    <row r="264" s="11" customFormat="1" ht="38.25" customHeight="1">
      <c r="B264" s="234"/>
      <c r="C264" s="235"/>
      <c r="D264" s="235"/>
      <c r="E264" s="236" t="s">
        <v>22</v>
      </c>
      <c r="F264" s="237" t="s">
        <v>360</v>
      </c>
      <c r="G264" s="235"/>
      <c r="H264" s="235"/>
      <c r="I264" s="235"/>
      <c r="J264" s="235"/>
      <c r="K264" s="238">
        <v>476.66899999999998</v>
      </c>
      <c r="L264" s="235"/>
      <c r="M264" s="235"/>
      <c r="N264" s="235"/>
      <c r="O264" s="235"/>
      <c r="P264" s="235"/>
      <c r="Q264" s="235"/>
      <c r="R264" s="239"/>
      <c r="T264" s="240"/>
      <c r="U264" s="235"/>
      <c r="V264" s="235"/>
      <c r="W264" s="235"/>
      <c r="X264" s="235"/>
      <c r="Y264" s="235"/>
      <c r="Z264" s="235"/>
      <c r="AA264" s="241"/>
      <c r="AT264" s="242" t="s">
        <v>150</v>
      </c>
      <c r="AU264" s="242" t="s">
        <v>98</v>
      </c>
      <c r="AV264" s="11" t="s">
        <v>98</v>
      </c>
      <c r="AW264" s="11" t="s">
        <v>35</v>
      </c>
      <c r="AX264" s="11" t="s">
        <v>77</v>
      </c>
      <c r="AY264" s="242" t="s">
        <v>142</v>
      </c>
    </row>
    <row r="265" s="11" customFormat="1" ht="16.5" customHeight="1">
      <c r="B265" s="234"/>
      <c r="C265" s="235"/>
      <c r="D265" s="235"/>
      <c r="E265" s="236" t="s">
        <v>22</v>
      </c>
      <c r="F265" s="237" t="s">
        <v>361</v>
      </c>
      <c r="G265" s="235"/>
      <c r="H265" s="235"/>
      <c r="I265" s="235"/>
      <c r="J265" s="235"/>
      <c r="K265" s="238">
        <v>233.61000000000001</v>
      </c>
      <c r="L265" s="235"/>
      <c r="M265" s="235"/>
      <c r="N265" s="235"/>
      <c r="O265" s="235"/>
      <c r="P265" s="235"/>
      <c r="Q265" s="235"/>
      <c r="R265" s="239"/>
      <c r="T265" s="240"/>
      <c r="U265" s="235"/>
      <c r="V265" s="235"/>
      <c r="W265" s="235"/>
      <c r="X265" s="235"/>
      <c r="Y265" s="235"/>
      <c r="Z265" s="235"/>
      <c r="AA265" s="241"/>
      <c r="AT265" s="242" t="s">
        <v>150</v>
      </c>
      <c r="AU265" s="242" t="s">
        <v>98</v>
      </c>
      <c r="AV265" s="11" t="s">
        <v>98</v>
      </c>
      <c r="AW265" s="11" t="s">
        <v>35</v>
      </c>
      <c r="AX265" s="11" t="s">
        <v>77</v>
      </c>
      <c r="AY265" s="242" t="s">
        <v>142</v>
      </c>
    </row>
    <row r="266" s="12" customFormat="1" ht="16.5" customHeight="1">
      <c r="B266" s="246"/>
      <c r="C266" s="247"/>
      <c r="D266" s="247"/>
      <c r="E266" s="248" t="s">
        <v>22</v>
      </c>
      <c r="F266" s="249" t="s">
        <v>220</v>
      </c>
      <c r="G266" s="247"/>
      <c r="H266" s="247"/>
      <c r="I266" s="247"/>
      <c r="J266" s="247"/>
      <c r="K266" s="250">
        <v>710.279</v>
      </c>
      <c r="L266" s="247"/>
      <c r="M266" s="247"/>
      <c r="N266" s="247"/>
      <c r="O266" s="247"/>
      <c r="P266" s="247"/>
      <c r="Q266" s="247"/>
      <c r="R266" s="251"/>
      <c r="T266" s="252"/>
      <c r="U266" s="247"/>
      <c r="V266" s="247"/>
      <c r="W266" s="247"/>
      <c r="X266" s="247"/>
      <c r="Y266" s="247"/>
      <c r="Z266" s="247"/>
      <c r="AA266" s="253"/>
      <c r="AT266" s="254" t="s">
        <v>150</v>
      </c>
      <c r="AU266" s="254" t="s">
        <v>98</v>
      </c>
      <c r="AV266" s="12" t="s">
        <v>147</v>
      </c>
      <c r="AW266" s="12" t="s">
        <v>35</v>
      </c>
      <c r="AX266" s="12" t="s">
        <v>82</v>
      </c>
      <c r="AY266" s="254" t="s">
        <v>142</v>
      </c>
    </row>
    <row r="267" s="1" customFormat="1" ht="16.5" customHeight="1">
      <c r="B267" s="47"/>
      <c r="C267" s="214" t="s">
        <v>276</v>
      </c>
      <c r="D267" s="214" t="s">
        <v>143</v>
      </c>
      <c r="E267" s="215" t="s">
        <v>362</v>
      </c>
      <c r="F267" s="216" t="s">
        <v>363</v>
      </c>
      <c r="G267" s="216"/>
      <c r="H267" s="216"/>
      <c r="I267" s="216"/>
      <c r="J267" s="217" t="s">
        <v>268</v>
      </c>
      <c r="K267" s="218">
        <v>710.279</v>
      </c>
      <c r="L267" s="219">
        <v>0</v>
      </c>
      <c r="M267" s="220"/>
      <c r="N267" s="221">
        <f>ROUND(L267*K267,2)</f>
        <v>0</v>
      </c>
      <c r="O267" s="221"/>
      <c r="P267" s="221"/>
      <c r="Q267" s="221"/>
      <c r="R267" s="49"/>
      <c r="T267" s="222" t="s">
        <v>22</v>
      </c>
      <c r="U267" s="57" t="s">
        <v>42</v>
      </c>
      <c r="V267" s="48"/>
      <c r="W267" s="223">
        <f>V267*K267</f>
        <v>0</v>
      </c>
      <c r="X267" s="223">
        <v>0</v>
      </c>
      <c r="Y267" s="223">
        <f>X267*K267</f>
        <v>0</v>
      </c>
      <c r="Z267" s="223">
        <v>0</v>
      </c>
      <c r="AA267" s="224">
        <f>Z267*K267</f>
        <v>0</v>
      </c>
      <c r="AR267" s="23" t="s">
        <v>147</v>
      </c>
      <c r="AT267" s="23" t="s">
        <v>143</v>
      </c>
      <c r="AU267" s="23" t="s">
        <v>98</v>
      </c>
      <c r="AY267" s="23" t="s">
        <v>142</v>
      </c>
      <c r="BE267" s="138">
        <f>IF(U267="základní",N267,0)</f>
        <v>0</v>
      </c>
      <c r="BF267" s="138">
        <f>IF(U267="snížená",N267,0)</f>
        <v>0</v>
      </c>
      <c r="BG267" s="138">
        <f>IF(U267="zákl. přenesená",N267,0)</f>
        <v>0</v>
      </c>
      <c r="BH267" s="138">
        <f>IF(U267="sníž. přenesená",N267,0)</f>
        <v>0</v>
      </c>
      <c r="BI267" s="138">
        <f>IF(U267="nulová",N267,0)</f>
        <v>0</v>
      </c>
      <c r="BJ267" s="23" t="s">
        <v>82</v>
      </c>
      <c r="BK267" s="138">
        <f>ROUND(L267*K267,2)</f>
        <v>0</v>
      </c>
      <c r="BL267" s="23" t="s">
        <v>147</v>
      </c>
      <c r="BM267" s="23" t="s">
        <v>364</v>
      </c>
    </row>
    <row r="268" s="1" customFormat="1" ht="25.5" customHeight="1">
      <c r="B268" s="47"/>
      <c r="C268" s="214" t="s">
        <v>365</v>
      </c>
      <c r="D268" s="214" t="s">
        <v>143</v>
      </c>
      <c r="E268" s="215" t="s">
        <v>366</v>
      </c>
      <c r="F268" s="216" t="s">
        <v>367</v>
      </c>
      <c r="G268" s="216"/>
      <c r="H268" s="216"/>
      <c r="I268" s="216"/>
      <c r="J268" s="217" t="s">
        <v>268</v>
      </c>
      <c r="K268" s="218">
        <v>710.279</v>
      </c>
      <c r="L268" s="219">
        <v>0</v>
      </c>
      <c r="M268" s="220"/>
      <c r="N268" s="221">
        <f>ROUND(L268*K268,2)</f>
        <v>0</v>
      </c>
      <c r="O268" s="221"/>
      <c r="P268" s="221"/>
      <c r="Q268" s="221"/>
      <c r="R268" s="49"/>
      <c r="T268" s="222" t="s">
        <v>22</v>
      </c>
      <c r="U268" s="57" t="s">
        <v>42</v>
      </c>
      <c r="V268" s="48"/>
      <c r="W268" s="223">
        <f>V268*K268</f>
        <v>0</v>
      </c>
      <c r="X268" s="223">
        <v>0</v>
      </c>
      <c r="Y268" s="223">
        <f>X268*K268</f>
        <v>0</v>
      </c>
      <c r="Z268" s="223">
        <v>0</v>
      </c>
      <c r="AA268" s="224">
        <f>Z268*K268</f>
        <v>0</v>
      </c>
      <c r="AR268" s="23" t="s">
        <v>147</v>
      </c>
      <c r="AT268" s="23" t="s">
        <v>143</v>
      </c>
      <c r="AU268" s="23" t="s">
        <v>98</v>
      </c>
      <c r="AY268" s="23" t="s">
        <v>142</v>
      </c>
      <c r="BE268" s="138">
        <f>IF(U268="základní",N268,0)</f>
        <v>0</v>
      </c>
      <c r="BF268" s="138">
        <f>IF(U268="snížená",N268,0)</f>
        <v>0</v>
      </c>
      <c r="BG268" s="138">
        <f>IF(U268="zákl. přenesená",N268,0)</f>
        <v>0</v>
      </c>
      <c r="BH268" s="138">
        <f>IF(U268="sníž. přenesená",N268,0)</f>
        <v>0</v>
      </c>
      <c r="BI268" s="138">
        <f>IF(U268="nulová",N268,0)</f>
        <v>0</v>
      </c>
      <c r="BJ268" s="23" t="s">
        <v>82</v>
      </c>
      <c r="BK268" s="138">
        <f>ROUND(L268*K268,2)</f>
        <v>0</v>
      </c>
      <c r="BL268" s="23" t="s">
        <v>147</v>
      </c>
      <c r="BM268" s="23" t="s">
        <v>368</v>
      </c>
    </row>
    <row r="269" s="9" customFormat="1" ht="29.88" customHeight="1">
      <c r="B269" s="200"/>
      <c r="C269" s="201"/>
      <c r="D269" s="211" t="s">
        <v>111</v>
      </c>
      <c r="E269" s="211"/>
      <c r="F269" s="211"/>
      <c r="G269" s="211"/>
      <c r="H269" s="211"/>
      <c r="I269" s="211"/>
      <c r="J269" s="211"/>
      <c r="K269" s="211"/>
      <c r="L269" s="211"/>
      <c r="M269" s="211"/>
      <c r="N269" s="263">
        <f>BK269</f>
        <v>0</v>
      </c>
      <c r="O269" s="264"/>
      <c r="P269" s="264"/>
      <c r="Q269" s="264"/>
      <c r="R269" s="204"/>
      <c r="T269" s="205"/>
      <c r="U269" s="201"/>
      <c r="V269" s="201"/>
      <c r="W269" s="206">
        <f>SUM(W270:W283)</f>
        <v>0</v>
      </c>
      <c r="X269" s="201"/>
      <c r="Y269" s="206">
        <f>SUM(Y270:Y283)</f>
        <v>68.553338629999999</v>
      </c>
      <c r="Z269" s="201"/>
      <c r="AA269" s="207">
        <f>SUM(AA270:AA283)</f>
        <v>0</v>
      </c>
      <c r="AR269" s="208" t="s">
        <v>82</v>
      </c>
      <c r="AT269" s="209" t="s">
        <v>76</v>
      </c>
      <c r="AU269" s="209" t="s">
        <v>82</v>
      </c>
      <c r="AY269" s="208" t="s">
        <v>142</v>
      </c>
      <c r="BK269" s="210">
        <f>SUM(BK270:BK283)</f>
        <v>0</v>
      </c>
    </row>
    <row r="270" s="1" customFormat="1" ht="25.5" customHeight="1">
      <c r="B270" s="47"/>
      <c r="C270" s="214" t="s">
        <v>369</v>
      </c>
      <c r="D270" s="214" t="s">
        <v>143</v>
      </c>
      <c r="E270" s="215" t="s">
        <v>370</v>
      </c>
      <c r="F270" s="216" t="s">
        <v>371</v>
      </c>
      <c r="G270" s="216"/>
      <c r="H270" s="216"/>
      <c r="I270" s="216"/>
      <c r="J270" s="217" t="s">
        <v>372</v>
      </c>
      <c r="K270" s="218">
        <v>514.85000000000002</v>
      </c>
      <c r="L270" s="219">
        <v>0</v>
      </c>
      <c r="M270" s="220"/>
      <c r="N270" s="221">
        <f>ROUND(L270*K270,2)</f>
        <v>0</v>
      </c>
      <c r="O270" s="221"/>
      <c r="P270" s="221"/>
      <c r="Q270" s="221"/>
      <c r="R270" s="49"/>
      <c r="T270" s="222" t="s">
        <v>22</v>
      </c>
      <c r="U270" s="57" t="s">
        <v>42</v>
      </c>
      <c r="V270" s="48"/>
      <c r="W270" s="223">
        <f>V270*K270</f>
        <v>0</v>
      </c>
      <c r="X270" s="223">
        <v>0.10095</v>
      </c>
      <c r="Y270" s="223">
        <f>X270*K270</f>
        <v>51.974107500000002</v>
      </c>
      <c r="Z270" s="223">
        <v>0</v>
      </c>
      <c r="AA270" s="224">
        <f>Z270*K270</f>
        <v>0</v>
      </c>
      <c r="AR270" s="23" t="s">
        <v>147</v>
      </c>
      <c r="AT270" s="23" t="s">
        <v>143</v>
      </c>
      <c r="AU270" s="23" t="s">
        <v>98</v>
      </c>
      <c r="AY270" s="23" t="s">
        <v>142</v>
      </c>
      <c r="BE270" s="138">
        <f>IF(U270="základní",N270,0)</f>
        <v>0</v>
      </c>
      <c r="BF270" s="138">
        <f>IF(U270="snížená",N270,0)</f>
        <v>0</v>
      </c>
      <c r="BG270" s="138">
        <f>IF(U270="zákl. přenesená",N270,0)</f>
        <v>0</v>
      </c>
      <c r="BH270" s="138">
        <f>IF(U270="sníž. přenesená",N270,0)</f>
        <v>0</v>
      </c>
      <c r="BI270" s="138">
        <f>IF(U270="nulová",N270,0)</f>
        <v>0</v>
      </c>
      <c r="BJ270" s="23" t="s">
        <v>82</v>
      </c>
      <c r="BK270" s="138">
        <f>ROUND(L270*K270,2)</f>
        <v>0</v>
      </c>
      <c r="BL270" s="23" t="s">
        <v>147</v>
      </c>
      <c r="BM270" s="23" t="s">
        <v>373</v>
      </c>
    </row>
    <row r="271" s="10" customFormat="1" ht="16.5" customHeight="1">
      <c r="B271" s="225"/>
      <c r="C271" s="226"/>
      <c r="D271" s="226"/>
      <c r="E271" s="227" t="s">
        <v>22</v>
      </c>
      <c r="F271" s="228" t="s">
        <v>159</v>
      </c>
      <c r="G271" s="229"/>
      <c r="H271" s="229"/>
      <c r="I271" s="229"/>
      <c r="J271" s="226"/>
      <c r="K271" s="227" t="s">
        <v>22</v>
      </c>
      <c r="L271" s="226"/>
      <c r="M271" s="226"/>
      <c r="N271" s="226"/>
      <c r="O271" s="226"/>
      <c r="P271" s="226"/>
      <c r="Q271" s="226"/>
      <c r="R271" s="230"/>
      <c r="T271" s="231"/>
      <c r="U271" s="226"/>
      <c r="V271" s="226"/>
      <c r="W271" s="226"/>
      <c r="X271" s="226"/>
      <c r="Y271" s="226"/>
      <c r="Z271" s="226"/>
      <c r="AA271" s="232"/>
      <c r="AT271" s="233" t="s">
        <v>150</v>
      </c>
      <c r="AU271" s="233" t="s">
        <v>98</v>
      </c>
      <c r="AV271" s="10" t="s">
        <v>82</v>
      </c>
      <c r="AW271" s="10" t="s">
        <v>35</v>
      </c>
      <c r="AX271" s="10" t="s">
        <v>77</v>
      </c>
      <c r="AY271" s="233" t="s">
        <v>142</v>
      </c>
    </row>
    <row r="272" s="11" customFormat="1" ht="51" customHeight="1">
      <c r="B272" s="234"/>
      <c r="C272" s="235"/>
      <c r="D272" s="235"/>
      <c r="E272" s="236" t="s">
        <v>22</v>
      </c>
      <c r="F272" s="237" t="s">
        <v>374</v>
      </c>
      <c r="G272" s="235"/>
      <c r="H272" s="235"/>
      <c r="I272" s="235"/>
      <c r="J272" s="235"/>
      <c r="K272" s="238">
        <v>252.13</v>
      </c>
      <c r="L272" s="235"/>
      <c r="M272" s="235"/>
      <c r="N272" s="235"/>
      <c r="O272" s="235"/>
      <c r="P272" s="235"/>
      <c r="Q272" s="235"/>
      <c r="R272" s="239"/>
      <c r="T272" s="240"/>
      <c r="U272" s="235"/>
      <c r="V272" s="235"/>
      <c r="W272" s="235"/>
      <c r="X272" s="235"/>
      <c r="Y272" s="235"/>
      <c r="Z272" s="235"/>
      <c r="AA272" s="241"/>
      <c r="AT272" s="242" t="s">
        <v>150</v>
      </c>
      <c r="AU272" s="242" t="s">
        <v>98</v>
      </c>
      <c r="AV272" s="11" t="s">
        <v>98</v>
      </c>
      <c r="AW272" s="11" t="s">
        <v>35</v>
      </c>
      <c r="AX272" s="11" t="s">
        <v>77</v>
      </c>
      <c r="AY272" s="242" t="s">
        <v>142</v>
      </c>
    </row>
    <row r="273" s="11" customFormat="1" ht="25.5" customHeight="1">
      <c r="B273" s="234"/>
      <c r="C273" s="235"/>
      <c r="D273" s="235"/>
      <c r="E273" s="236" t="s">
        <v>22</v>
      </c>
      <c r="F273" s="237" t="s">
        <v>375</v>
      </c>
      <c r="G273" s="235"/>
      <c r="H273" s="235"/>
      <c r="I273" s="235"/>
      <c r="J273" s="235"/>
      <c r="K273" s="238">
        <v>262.72000000000003</v>
      </c>
      <c r="L273" s="235"/>
      <c r="M273" s="235"/>
      <c r="N273" s="235"/>
      <c r="O273" s="235"/>
      <c r="P273" s="235"/>
      <c r="Q273" s="235"/>
      <c r="R273" s="239"/>
      <c r="T273" s="240"/>
      <c r="U273" s="235"/>
      <c r="V273" s="235"/>
      <c r="W273" s="235"/>
      <c r="X273" s="235"/>
      <c r="Y273" s="235"/>
      <c r="Z273" s="235"/>
      <c r="AA273" s="241"/>
      <c r="AT273" s="242" t="s">
        <v>150</v>
      </c>
      <c r="AU273" s="242" t="s">
        <v>98</v>
      </c>
      <c r="AV273" s="11" t="s">
        <v>98</v>
      </c>
      <c r="AW273" s="11" t="s">
        <v>35</v>
      </c>
      <c r="AX273" s="11" t="s">
        <v>77</v>
      </c>
      <c r="AY273" s="242" t="s">
        <v>142</v>
      </c>
    </row>
    <row r="274" s="12" customFormat="1" ht="16.5" customHeight="1">
      <c r="B274" s="246"/>
      <c r="C274" s="247"/>
      <c r="D274" s="247"/>
      <c r="E274" s="248" t="s">
        <v>22</v>
      </c>
      <c r="F274" s="249" t="s">
        <v>220</v>
      </c>
      <c r="G274" s="247"/>
      <c r="H274" s="247"/>
      <c r="I274" s="247"/>
      <c r="J274" s="247"/>
      <c r="K274" s="250">
        <v>514.85000000000002</v>
      </c>
      <c r="L274" s="247"/>
      <c r="M274" s="247"/>
      <c r="N274" s="247"/>
      <c r="O274" s="247"/>
      <c r="P274" s="247"/>
      <c r="Q274" s="247"/>
      <c r="R274" s="251"/>
      <c r="T274" s="252"/>
      <c r="U274" s="247"/>
      <c r="V274" s="247"/>
      <c r="W274" s="247"/>
      <c r="X274" s="247"/>
      <c r="Y274" s="247"/>
      <c r="Z274" s="247"/>
      <c r="AA274" s="253"/>
      <c r="AT274" s="254" t="s">
        <v>150</v>
      </c>
      <c r="AU274" s="254" t="s">
        <v>98</v>
      </c>
      <c r="AV274" s="12" t="s">
        <v>147</v>
      </c>
      <c r="AW274" s="12" t="s">
        <v>35</v>
      </c>
      <c r="AX274" s="12" t="s">
        <v>82</v>
      </c>
      <c r="AY274" s="254" t="s">
        <v>142</v>
      </c>
    </row>
    <row r="275" s="1" customFormat="1" ht="25.5" customHeight="1">
      <c r="B275" s="47"/>
      <c r="C275" s="255" t="s">
        <v>376</v>
      </c>
      <c r="D275" s="255" t="s">
        <v>282</v>
      </c>
      <c r="E275" s="256" t="s">
        <v>377</v>
      </c>
      <c r="F275" s="257" t="s">
        <v>378</v>
      </c>
      <c r="G275" s="257"/>
      <c r="H275" s="257"/>
      <c r="I275" s="257"/>
      <c r="J275" s="258" t="s">
        <v>146</v>
      </c>
      <c r="K275" s="259">
        <v>540</v>
      </c>
      <c r="L275" s="260">
        <v>0</v>
      </c>
      <c r="M275" s="261"/>
      <c r="N275" s="262">
        <f>ROUND(L275*K275,2)</f>
        <v>0</v>
      </c>
      <c r="O275" s="221"/>
      <c r="P275" s="221"/>
      <c r="Q275" s="221"/>
      <c r="R275" s="49"/>
      <c r="T275" s="222" t="s">
        <v>22</v>
      </c>
      <c r="U275" s="57" t="s">
        <v>42</v>
      </c>
      <c r="V275" s="48"/>
      <c r="W275" s="223">
        <f>V275*K275</f>
        <v>0</v>
      </c>
      <c r="X275" s="223">
        <v>0.029999999999999999</v>
      </c>
      <c r="Y275" s="223">
        <f>X275*K275</f>
        <v>16.199999999999999</v>
      </c>
      <c r="Z275" s="223">
        <v>0</v>
      </c>
      <c r="AA275" s="224">
        <f>Z275*K275</f>
        <v>0</v>
      </c>
      <c r="AR275" s="23" t="s">
        <v>182</v>
      </c>
      <c r="AT275" s="23" t="s">
        <v>282</v>
      </c>
      <c r="AU275" s="23" t="s">
        <v>98</v>
      </c>
      <c r="AY275" s="23" t="s">
        <v>142</v>
      </c>
      <c r="BE275" s="138">
        <f>IF(U275="základní",N275,0)</f>
        <v>0</v>
      </c>
      <c r="BF275" s="138">
        <f>IF(U275="snížená",N275,0)</f>
        <v>0</v>
      </c>
      <c r="BG275" s="138">
        <f>IF(U275="zákl. přenesená",N275,0)</f>
        <v>0</v>
      </c>
      <c r="BH275" s="138">
        <f>IF(U275="sníž. přenesená",N275,0)</f>
        <v>0</v>
      </c>
      <c r="BI275" s="138">
        <f>IF(U275="nulová",N275,0)</f>
        <v>0</v>
      </c>
      <c r="BJ275" s="23" t="s">
        <v>82</v>
      </c>
      <c r="BK275" s="138">
        <f>ROUND(L275*K275,2)</f>
        <v>0</v>
      </c>
      <c r="BL275" s="23" t="s">
        <v>147</v>
      </c>
      <c r="BM275" s="23" t="s">
        <v>379</v>
      </c>
    </row>
    <row r="276" s="10" customFormat="1" ht="16.5" customHeight="1">
      <c r="B276" s="225"/>
      <c r="C276" s="226"/>
      <c r="D276" s="226"/>
      <c r="E276" s="227" t="s">
        <v>22</v>
      </c>
      <c r="F276" s="228" t="s">
        <v>380</v>
      </c>
      <c r="G276" s="229"/>
      <c r="H276" s="229"/>
      <c r="I276" s="229"/>
      <c r="J276" s="226"/>
      <c r="K276" s="227" t="s">
        <v>22</v>
      </c>
      <c r="L276" s="226"/>
      <c r="M276" s="226"/>
      <c r="N276" s="226"/>
      <c r="O276" s="226"/>
      <c r="P276" s="226"/>
      <c r="Q276" s="226"/>
      <c r="R276" s="230"/>
      <c r="T276" s="231"/>
      <c r="U276" s="226"/>
      <c r="V276" s="226"/>
      <c r="W276" s="226"/>
      <c r="X276" s="226"/>
      <c r="Y276" s="226"/>
      <c r="Z276" s="226"/>
      <c r="AA276" s="232"/>
      <c r="AT276" s="233" t="s">
        <v>150</v>
      </c>
      <c r="AU276" s="233" t="s">
        <v>98</v>
      </c>
      <c r="AV276" s="10" t="s">
        <v>82</v>
      </c>
      <c r="AW276" s="10" t="s">
        <v>35</v>
      </c>
      <c r="AX276" s="10" t="s">
        <v>77</v>
      </c>
      <c r="AY276" s="233" t="s">
        <v>142</v>
      </c>
    </row>
    <row r="277" s="11" customFormat="1" ht="16.5" customHeight="1">
      <c r="B277" s="234"/>
      <c r="C277" s="235"/>
      <c r="D277" s="235"/>
      <c r="E277" s="236" t="s">
        <v>22</v>
      </c>
      <c r="F277" s="237" t="s">
        <v>381</v>
      </c>
      <c r="G277" s="235"/>
      <c r="H277" s="235"/>
      <c r="I277" s="235"/>
      <c r="J277" s="235"/>
      <c r="K277" s="238">
        <v>540</v>
      </c>
      <c r="L277" s="235"/>
      <c r="M277" s="235"/>
      <c r="N277" s="235"/>
      <c r="O277" s="235"/>
      <c r="P277" s="235"/>
      <c r="Q277" s="235"/>
      <c r="R277" s="239"/>
      <c r="T277" s="240"/>
      <c r="U277" s="235"/>
      <c r="V277" s="235"/>
      <c r="W277" s="235"/>
      <c r="X277" s="235"/>
      <c r="Y277" s="235"/>
      <c r="Z277" s="235"/>
      <c r="AA277" s="241"/>
      <c r="AT277" s="242" t="s">
        <v>150</v>
      </c>
      <c r="AU277" s="242" t="s">
        <v>98</v>
      </c>
      <c r="AV277" s="11" t="s">
        <v>98</v>
      </c>
      <c r="AW277" s="11" t="s">
        <v>35</v>
      </c>
      <c r="AX277" s="11" t="s">
        <v>82</v>
      </c>
      <c r="AY277" s="242" t="s">
        <v>142</v>
      </c>
    </row>
    <row r="278" s="1" customFormat="1" ht="38.25" customHeight="1">
      <c r="B278" s="47"/>
      <c r="C278" s="214" t="s">
        <v>382</v>
      </c>
      <c r="D278" s="214" t="s">
        <v>143</v>
      </c>
      <c r="E278" s="215" t="s">
        <v>383</v>
      </c>
      <c r="F278" s="216" t="s">
        <v>384</v>
      </c>
      <c r="G278" s="216"/>
      <c r="H278" s="216"/>
      <c r="I278" s="216"/>
      <c r="J278" s="217" t="s">
        <v>372</v>
      </c>
      <c r="K278" s="218">
        <v>10</v>
      </c>
      <c r="L278" s="219">
        <v>0</v>
      </c>
      <c r="M278" s="220"/>
      <c r="N278" s="221">
        <f>ROUND(L278*K278,2)</f>
        <v>0</v>
      </c>
      <c r="O278" s="221"/>
      <c r="P278" s="221"/>
      <c r="Q278" s="221"/>
      <c r="R278" s="49"/>
      <c r="T278" s="222" t="s">
        <v>22</v>
      </c>
      <c r="U278" s="57" t="s">
        <v>42</v>
      </c>
      <c r="V278" s="48"/>
      <c r="W278" s="223">
        <f>V278*K278</f>
        <v>0</v>
      </c>
      <c r="X278" s="223">
        <v>0</v>
      </c>
      <c r="Y278" s="223">
        <f>X278*K278</f>
        <v>0</v>
      </c>
      <c r="Z278" s="223">
        <v>0</v>
      </c>
      <c r="AA278" s="224">
        <f>Z278*K278</f>
        <v>0</v>
      </c>
      <c r="AR278" s="23" t="s">
        <v>147</v>
      </c>
      <c r="AT278" s="23" t="s">
        <v>143</v>
      </c>
      <c r="AU278" s="23" t="s">
        <v>98</v>
      </c>
      <c r="AY278" s="23" t="s">
        <v>142</v>
      </c>
      <c r="BE278" s="138">
        <f>IF(U278="základní",N278,0)</f>
        <v>0</v>
      </c>
      <c r="BF278" s="138">
        <f>IF(U278="snížená",N278,0)</f>
        <v>0</v>
      </c>
      <c r="BG278" s="138">
        <f>IF(U278="zákl. přenesená",N278,0)</f>
        <v>0</v>
      </c>
      <c r="BH278" s="138">
        <f>IF(U278="sníž. přenesená",N278,0)</f>
        <v>0</v>
      </c>
      <c r="BI278" s="138">
        <f>IF(U278="nulová",N278,0)</f>
        <v>0</v>
      </c>
      <c r="BJ278" s="23" t="s">
        <v>82</v>
      </c>
      <c r="BK278" s="138">
        <f>ROUND(L278*K278,2)</f>
        <v>0</v>
      </c>
      <c r="BL278" s="23" t="s">
        <v>147</v>
      </c>
      <c r="BM278" s="23" t="s">
        <v>385</v>
      </c>
    </row>
    <row r="279" s="10" customFormat="1" ht="16.5" customHeight="1">
      <c r="B279" s="225"/>
      <c r="C279" s="226"/>
      <c r="D279" s="226"/>
      <c r="E279" s="227" t="s">
        <v>22</v>
      </c>
      <c r="F279" s="228" t="s">
        <v>386</v>
      </c>
      <c r="G279" s="229"/>
      <c r="H279" s="229"/>
      <c r="I279" s="229"/>
      <c r="J279" s="226"/>
      <c r="K279" s="227" t="s">
        <v>22</v>
      </c>
      <c r="L279" s="226"/>
      <c r="M279" s="226"/>
      <c r="N279" s="226"/>
      <c r="O279" s="226"/>
      <c r="P279" s="226"/>
      <c r="Q279" s="226"/>
      <c r="R279" s="230"/>
      <c r="T279" s="231"/>
      <c r="U279" s="226"/>
      <c r="V279" s="226"/>
      <c r="W279" s="226"/>
      <c r="X279" s="226"/>
      <c r="Y279" s="226"/>
      <c r="Z279" s="226"/>
      <c r="AA279" s="232"/>
      <c r="AT279" s="233" t="s">
        <v>150</v>
      </c>
      <c r="AU279" s="233" t="s">
        <v>98</v>
      </c>
      <c r="AV279" s="10" t="s">
        <v>82</v>
      </c>
      <c r="AW279" s="10" t="s">
        <v>35</v>
      </c>
      <c r="AX279" s="10" t="s">
        <v>77</v>
      </c>
      <c r="AY279" s="233" t="s">
        <v>142</v>
      </c>
    </row>
    <row r="280" s="11" customFormat="1" ht="16.5" customHeight="1">
      <c r="B280" s="234"/>
      <c r="C280" s="235"/>
      <c r="D280" s="235"/>
      <c r="E280" s="236" t="s">
        <v>22</v>
      </c>
      <c r="F280" s="237" t="s">
        <v>387</v>
      </c>
      <c r="G280" s="235"/>
      <c r="H280" s="235"/>
      <c r="I280" s="235"/>
      <c r="J280" s="235"/>
      <c r="K280" s="238">
        <v>10</v>
      </c>
      <c r="L280" s="235"/>
      <c r="M280" s="235"/>
      <c r="N280" s="235"/>
      <c r="O280" s="235"/>
      <c r="P280" s="235"/>
      <c r="Q280" s="235"/>
      <c r="R280" s="239"/>
      <c r="T280" s="240"/>
      <c r="U280" s="235"/>
      <c r="V280" s="235"/>
      <c r="W280" s="235"/>
      <c r="X280" s="235"/>
      <c r="Y280" s="235"/>
      <c r="Z280" s="235"/>
      <c r="AA280" s="241"/>
      <c r="AT280" s="242" t="s">
        <v>150</v>
      </c>
      <c r="AU280" s="242" t="s">
        <v>98</v>
      </c>
      <c r="AV280" s="11" t="s">
        <v>98</v>
      </c>
      <c r="AW280" s="11" t="s">
        <v>35</v>
      </c>
      <c r="AX280" s="11" t="s">
        <v>82</v>
      </c>
      <c r="AY280" s="242" t="s">
        <v>142</v>
      </c>
    </row>
    <row r="281" s="1" customFormat="1" ht="16.5" customHeight="1">
      <c r="B281" s="47"/>
      <c r="C281" s="255" t="s">
        <v>388</v>
      </c>
      <c r="D281" s="255" t="s">
        <v>282</v>
      </c>
      <c r="E281" s="256" t="s">
        <v>389</v>
      </c>
      <c r="F281" s="257" t="s">
        <v>390</v>
      </c>
      <c r="G281" s="257"/>
      <c r="H281" s="257"/>
      <c r="I281" s="257"/>
      <c r="J281" s="258" t="s">
        <v>146</v>
      </c>
      <c r="K281" s="259">
        <v>4</v>
      </c>
      <c r="L281" s="260">
        <v>0</v>
      </c>
      <c r="M281" s="261"/>
      <c r="N281" s="262">
        <f>ROUND(L281*K281,2)</f>
        <v>0</v>
      </c>
      <c r="O281" s="221"/>
      <c r="P281" s="221"/>
      <c r="Q281" s="221"/>
      <c r="R281" s="49"/>
      <c r="T281" s="222" t="s">
        <v>22</v>
      </c>
      <c r="U281" s="57" t="s">
        <v>42</v>
      </c>
      <c r="V281" s="48"/>
      <c r="W281" s="223">
        <f>V281*K281</f>
        <v>0</v>
      </c>
      <c r="X281" s="223">
        <v>0.01087</v>
      </c>
      <c r="Y281" s="223">
        <f>X281*K281</f>
        <v>0.043479999999999998</v>
      </c>
      <c r="Z281" s="223">
        <v>0</v>
      </c>
      <c r="AA281" s="224">
        <f>Z281*K281</f>
        <v>0</v>
      </c>
      <c r="AR281" s="23" t="s">
        <v>182</v>
      </c>
      <c r="AT281" s="23" t="s">
        <v>282</v>
      </c>
      <c r="AU281" s="23" t="s">
        <v>98</v>
      </c>
      <c r="AY281" s="23" t="s">
        <v>142</v>
      </c>
      <c r="BE281" s="138">
        <f>IF(U281="základní",N281,0)</f>
        <v>0</v>
      </c>
      <c r="BF281" s="138">
        <f>IF(U281="snížená",N281,0)</f>
        <v>0</v>
      </c>
      <c r="BG281" s="138">
        <f>IF(U281="zákl. přenesená",N281,0)</f>
        <v>0</v>
      </c>
      <c r="BH281" s="138">
        <f>IF(U281="sníž. přenesená",N281,0)</f>
        <v>0</v>
      </c>
      <c r="BI281" s="138">
        <f>IF(U281="nulová",N281,0)</f>
        <v>0</v>
      </c>
      <c r="BJ281" s="23" t="s">
        <v>82</v>
      </c>
      <c r="BK281" s="138">
        <f>ROUND(L281*K281,2)</f>
        <v>0</v>
      </c>
      <c r="BL281" s="23" t="s">
        <v>147</v>
      </c>
      <c r="BM281" s="23" t="s">
        <v>391</v>
      </c>
    </row>
    <row r="282" s="1" customFormat="1" ht="16.5" customHeight="1">
      <c r="B282" s="47"/>
      <c r="C282" s="255" t="s">
        <v>392</v>
      </c>
      <c r="D282" s="255" t="s">
        <v>282</v>
      </c>
      <c r="E282" s="256" t="s">
        <v>393</v>
      </c>
      <c r="F282" s="257" t="s">
        <v>394</v>
      </c>
      <c r="G282" s="257"/>
      <c r="H282" s="257"/>
      <c r="I282" s="257"/>
      <c r="J282" s="258" t="s">
        <v>146</v>
      </c>
      <c r="K282" s="259">
        <v>8</v>
      </c>
      <c r="L282" s="260">
        <v>0</v>
      </c>
      <c r="M282" s="261"/>
      <c r="N282" s="262">
        <f>ROUND(L282*K282,2)</f>
        <v>0</v>
      </c>
      <c r="O282" s="221"/>
      <c r="P282" s="221"/>
      <c r="Q282" s="221"/>
      <c r="R282" s="49"/>
      <c r="T282" s="222" t="s">
        <v>22</v>
      </c>
      <c r="U282" s="57" t="s">
        <v>42</v>
      </c>
      <c r="V282" s="48"/>
      <c r="W282" s="223">
        <f>V282*K282</f>
        <v>0</v>
      </c>
      <c r="X282" s="223">
        <v>0.00024000000000000001</v>
      </c>
      <c r="Y282" s="223">
        <f>X282*K282</f>
        <v>0.0019200000000000001</v>
      </c>
      <c r="Z282" s="223">
        <v>0</v>
      </c>
      <c r="AA282" s="224">
        <f>Z282*K282</f>
        <v>0</v>
      </c>
      <c r="AR282" s="23" t="s">
        <v>182</v>
      </c>
      <c r="AT282" s="23" t="s">
        <v>282</v>
      </c>
      <c r="AU282" s="23" t="s">
        <v>98</v>
      </c>
      <c r="AY282" s="23" t="s">
        <v>142</v>
      </c>
      <c r="BE282" s="138">
        <f>IF(U282="základní",N282,0)</f>
        <v>0</v>
      </c>
      <c r="BF282" s="138">
        <f>IF(U282="snížená",N282,0)</f>
        <v>0</v>
      </c>
      <c r="BG282" s="138">
        <f>IF(U282="zákl. přenesená",N282,0)</f>
        <v>0</v>
      </c>
      <c r="BH282" s="138">
        <f>IF(U282="sníž. přenesená",N282,0)</f>
        <v>0</v>
      </c>
      <c r="BI282" s="138">
        <f>IF(U282="nulová",N282,0)</f>
        <v>0</v>
      </c>
      <c r="BJ282" s="23" t="s">
        <v>82</v>
      </c>
      <c r="BK282" s="138">
        <f>ROUND(L282*K282,2)</f>
        <v>0</v>
      </c>
      <c r="BL282" s="23" t="s">
        <v>147</v>
      </c>
      <c r="BM282" s="23" t="s">
        <v>395</v>
      </c>
    </row>
    <row r="283" s="1" customFormat="1" ht="25.5" customHeight="1">
      <c r="B283" s="47"/>
      <c r="C283" s="214" t="s">
        <v>396</v>
      </c>
      <c r="D283" s="214" t="s">
        <v>143</v>
      </c>
      <c r="E283" s="215" t="s">
        <v>397</v>
      </c>
      <c r="F283" s="216" t="s">
        <v>398</v>
      </c>
      <c r="G283" s="216"/>
      <c r="H283" s="216"/>
      <c r="I283" s="216"/>
      <c r="J283" s="217" t="s">
        <v>268</v>
      </c>
      <c r="K283" s="218">
        <v>710.279</v>
      </c>
      <c r="L283" s="219">
        <v>0</v>
      </c>
      <c r="M283" s="220"/>
      <c r="N283" s="221">
        <f>ROUND(L283*K283,2)</f>
        <v>0</v>
      </c>
      <c r="O283" s="221"/>
      <c r="P283" s="221"/>
      <c r="Q283" s="221"/>
      <c r="R283" s="49"/>
      <c r="T283" s="222" t="s">
        <v>22</v>
      </c>
      <c r="U283" s="57" t="s">
        <v>42</v>
      </c>
      <c r="V283" s="48"/>
      <c r="W283" s="223">
        <f>V283*K283</f>
        <v>0</v>
      </c>
      <c r="X283" s="223">
        <v>0.00046999999999999999</v>
      </c>
      <c r="Y283" s="223">
        <f>X283*K283</f>
        <v>0.33383112999999998</v>
      </c>
      <c r="Z283" s="223">
        <v>0</v>
      </c>
      <c r="AA283" s="224">
        <f>Z283*K283</f>
        <v>0</v>
      </c>
      <c r="AR283" s="23" t="s">
        <v>147</v>
      </c>
      <c r="AT283" s="23" t="s">
        <v>143</v>
      </c>
      <c r="AU283" s="23" t="s">
        <v>98</v>
      </c>
      <c r="AY283" s="23" t="s">
        <v>142</v>
      </c>
      <c r="BE283" s="138">
        <f>IF(U283="základní",N283,0)</f>
        <v>0</v>
      </c>
      <c r="BF283" s="138">
        <f>IF(U283="snížená",N283,0)</f>
        <v>0</v>
      </c>
      <c r="BG283" s="138">
        <f>IF(U283="zákl. přenesená",N283,0)</f>
        <v>0</v>
      </c>
      <c r="BH283" s="138">
        <f>IF(U283="sníž. přenesená",N283,0)</f>
        <v>0</v>
      </c>
      <c r="BI283" s="138">
        <f>IF(U283="nulová",N283,0)</f>
        <v>0</v>
      </c>
      <c r="BJ283" s="23" t="s">
        <v>82</v>
      </c>
      <c r="BK283" s="138">
        <f>ROUND(L283*K283,2)</f>
        <v>0</v>
      </c>
      <c r="BL283" s="23" t="s">
        <v>147</v>
      </c>
      <c r="BM283" s="23" t="s">
        <v>399</v>
      </c>
    </row>
    <row r="284" s="9" customFormat="1" ht="29.88" customHeight="1">
      <c r="B284" s="200"/>
      <c r="C284" s="201"/>
      <c r="D284" s="211" t="s">
        <v>112</v>
      </c>
      <c r="E284" s="211"/>
      <c r="F284" s="211"/>
      <c r="G284" s="211"/>
      <c r="H284" s="211"/>
      <c r="I284" s="211"/>
      <c r="J284" s="211"/>
      <c r="K284" s="211"/>
      <c r="L284" s="211"/>
      <c r="M284" s="211"/>
      <c r="N284" s="263">
        <f>BK284</f>
        <v>0</v>
      </c>
      <c r="O284" s="264"/>
      <c r="P284" s="264"/>
      <c r="Q284" s="264"/>
      <c r="R284" s="204"/>
      <c r="T284" s="205"/>
      <c r="U284" s="201"/>
      <c r="V284" s="201"/>
      <c r="W284" s="206">
        <f>SUM(W285:W286)</f>
        <v>0</v>
      </c>
      <c r="X284" s="201"/>
      <c r="Y284" s="206">
        <f>SUM(Y285:Y286)</f>
        <v>0</v>
      </c>
      <c r="Z284" s="201"/>
      <c r="AA284" s="207">
        <f>SUM(AA285:AA286)</f>
        <v>0</v>
      </c>
      <c r="AR284" s="208" t="s">
        <v>82</v>
      </c>
      <c r="AT284" s="209" t="s">
        <v>76</v>
      </c>
      <c r="AU284" s="209" t="s">
        <v>82</v>
      </c>
      <c r="AY284" s="208" t="s">
        <v>142</v>
      </c>
      <c r="BK284" s="210">
        <f>SUM(BK285:BK286)</f>
        <v>0</v>
      </c>
    </row>
    <row r="285" s="1" customFormat="1" ht="38.25" customHeight="1">
      <c r="B285" s="47"/>
      <c r="C285" s="214" t="s">
        <v>400</v>
      </c>
      <c r="D285" s="214" t="s">
        <v>143</v>
      </c>
      <c r="E285" s="215" t="s">
        <v>401</v>
      </c>
      <c r="F285" s="216" t="s">
        <v>402</v>
      </c>
      <c r="G285" s="216"/>
      <c r="H285" s="216"/>
      <c r="I285" s="216"/>
      <c r="J285" s="217" t="s">
        <v>254</v>
      </c>
      <c r="K285" s="218">
        <v>116.01900000000001</v>
      </c>
      <c r="L285" s="219">
        <v>0</v>
      </c>
      <c r="M285" s="220"/>
      <c r="N285" s="221">
        <f>ROUND(L285*K285,2)</f>
        <v>0</v>
      </c>
      <c r="O285" s="221"/>
      <c r="P285" s="221"/>
      <c r="Q285" s="221"/>
      <c r="R285" s="49"/>
      <c r="T285" s="222" t="s">
        <v>22</v>
      </c>
      <c r="U285" s="57" t="s">
        <v>42</v>
      </c>
      <c r="V285" s="48"/>
      <c r="W285" s="223">
        <f>V285*K285</f>
        <v>0</v>
      </c>
      <c r="X285" s="223">
        <v>0</v>
      </c>
      <c r="Y285" s="223">
        <f>X285*K285</f>
        <v>0</v>
      </c>
      <c r="Z285" s="223">
        <v>0</v>
      </c>
      <c r="AA285" s="224">
        <f>Z285*K285</f>
        <v>0</v>
      </c>
      <c r="AR285" s="23" t="s">
        <v>147</v>
      </c>
      <c r="AT285" s="23" t="s">
        <v>143</v>
      </c>
      <c r="AU285" s="23" t="s">
        <v>98</v>
      </c>
      <c r="AY285" s="23" t="s">
        <v>142</v>
      </c>
      <c r="BE285" s="138">
        <f>IF(U285="základní",N285,0)</f>
        <v>0</v>
      </c>
      <c r="BF285" s="138">
        <f>IF(U285="snížená",N285,0)</f>
        <v>0</v>
      </c>
      <c r="BG285" s="138">
        <f>IF(U285="zákl. přenesená",N285,0)</f>
        <v>0</v>
      </c>
      <c r="BH285" s="138">
        <f>IF(U285="sníž. přenesená",N285,0)</f>
        <v>0</v>
      </c>
      <c r="BI285" s="138">
        <f>IF(U285="nulová",N285,0)</f>
        <v>0</v>
      </c>
      <c r="BJ285" s="23" t="s">
        <v>82</v>
      </c>
      <c r="BK285" s="138">
        <f>ROUND(L285*K285,2)</f>
        <v>0</v>
      </c>
      <c r="BL285" s="23" t="s">
        <v>147</v>
      </c>
      <c r="BM285" s="23" t="s">
        <v>403</v>
      </c>
    </row>
    <row r="286" s="1" customFormat="1" ht="38.25" customHeight="1">
      <c r="B286" s="47"/>
      <c r="C286" s="214" t="s">
        <v>404</v>
      </c>
      <c r="D286" s="214" t="s">
        <v>143</v>
      </c>
      <c r="E286" s="215" t="s">
        <v>405</v>
      </c>
      <c r="F286" s="216" t="s">
        <v>406</v>
      </c>
      <c r="G286" s="216"/>
      <c r="H286" s="216"/>
      <c r="I286" s="216"/>
      <c r="J286" s="217" t="s">
        <v>254</v>
      </c>
      <c r="K286" s="218">
        <v>116.01900000000001</v>
      </c>
      <c r="L286" s="219">
        <v>0</v>
      </c>
      <c r="M286" s="220"/>
      <c r="N286" s="221">
        <f>ROUND(L286*K286,2)</f>
        <v>0</v>
      </c>
      <c r="O286" s="221"/>
      <c r="P286" s="221"/>
      <c r="Q286" s="221"/>
      <c r="R286" s="49"/>
      <c r="T286" s="222" t="s">
        <v>22</v>
      </c>
      <c r="U286" s="57" t="s">
        <v>42</v>
      </c>
      <c r="V286" s="48"/>
      <c r="W286" s="223">
        <f>V286*K286</f>
        <v>0</v>
      </c>
      <c r="X286" s="223">
        <v>0</v>
      </c>
      <c r="Y286" s="223">
        <f>X286*K286</f>
        <v>0</v>
      </c>
      <c r="Z286" s="223">
        <v>0</v>
      </c>
      <c r="AA286" s="224">
        <f>Z286*K286</f>
        <v>0</v>
      </c>
      <c r="AR286" s="23" t="s">
        <v>147</v>
      </c>
      <c r="AT286" s="23" t="s">
        <v>143</v>
      </c>
      <c r="AU286" s="23" t="s">
        <v>98</v>
      </c>
      <c r="AY286" s="23" t="s">
        <v>142</v>
      </c>
      <c r="BE286" s="138">
        <f>IF(U286="základní",N286,0)</f>
        <v>0</v>
      </c>
      <c r="BF286" s="138">
        <f>IF(U286="snížená",N286,0)</f>
        <v>0</v>
      </c>
      <c r="BG286" s="138">
        <f>IF(U286="zákl. přenesená",N286,0)</f>
        <v>0</v>
      </c>
      <c r="BH286" s="138">
        <f>IF(U286="sníž. přenesená",N286,0)</f>
        <v>0</v>
      </c>
      <c r="BI286" s="138">
        <f>IF(U286="nulová",N286,0)</f>
        <v>0</v>
      </c>
      <c r="BJ286" s="23" t="s">
        <v>82</v>
      </c>
      <c r="BK286" s="138">
        <f>ROUND(L286*K286,2)</f>
        <v>0</v>
      </c>
      <c r="BL286" s="23" t="s">
        <v>147</v>
      </c>
      <c r="BM286" s="23" t="s">
        <v>407</v>
      </c>
    </row>
    <row r="287" s="9" customFormat="1" ht="37.44" customHeight="1">
      <c r="B287" s="200"/>
      <c r="C287" s="201"/>
      <c r="D287" s="202" t="s">
        <v>113</v>
      </c>
      <c r="E287" s="202"/>
      <c r="F287" s="202"/>
      <c r="G287" s="202"/>
      <c r="H287" s="202"/>
      <c r="I287" s="202"/>
      <c r="J287" s="202"/>
      <c r="K287" s="202"/>
      <c r="L287" s="202"/>
      <c r="M287" s="202"/>
      <c r="N287" s="265">
        <f>BK287</f>
        <v>0</v>
      </c>
      <c r="O287" s="266"/>
      <c r="P287" s="266"/>
      <c r="Q287" s="266"/>
      <c r="R287" s="204"/>
      <c r="T287" s="205"/>
      <c r="U287" s="201"/>
      <c r="V287" s="201"/>
      <c r="W287" s="206">
        <f>W288+W291+W294+W296+W298</f>
        <v>0</v>
      </c>
      <c r="X287" s="201"/>
      <c r="Y287" s="206">
        <f>Y288+Y291+Y294+Y296+Y298</f>
        <v>0</v>
      </c>
      <c r="Z287" s="201"/>
      <c r="AA287" s="207">
        <f>AA288+AA291+AA294+AA296+AA298</f>
        <v>0</v>
      </c>
      <c r="AR287" s="208" t="s">
        <v>166</v>
      </c>
      <c r="AT287" s="209" t="s">
        <v>76</v>
      </c>
      <c r="AU287" s="209" t="s">
        <v>77</v>
      </c>
      <c r="AY287" s="208" t="s">
        <v>142</v>
      </c>
      <c r="BK287" s="210">
        <f>BK288+BK291+BK294+BK296+BK298</f>
        <v>0</v>
      </c>
    </row>
    <row r="288" s="9" customFormat="1" ht="19.92" customHeight="1">
      <c r="B288" s="200"/>
      <c r="C288" s="201"/>
      <c r="D288" s="211" t="s">
        <v>114</v>
      </c>
      <c r="E288" s="211"/>
      <c r="F288" s="211"/>
      <c r="G288" s="211"/>
      <c r="H288" s="211"/>
      <c r="I288" s="211"/>
      <c r="J288" s="211"/>
      <c r="K288" s="211"/>
      <c r="L288" s="211"/>
      <c r="M288" s="211"/>
      <c r="N288" s="212">
        <f>BK288</f>
        <v>0</v>
      </c>
      <c r="O288" s="213"/>
      <c r="P288" s="213"/>
      <c r="Q288" s="213"/>
      <c r="R288" s="204"/>
      <c r="T288" s="205"/>
      <c r="U288" s="201"/>
      <c r="V288" s="201"/>
      <c r="W288" s="206">
        <f>SUM(W289:W290)</f>
        <v>0</v>
      </c>
      <c r="X288" s="201"/>
      <c r="Y288" s="206">
        <f>SUM(Y289:Y290)</f>
        <v>0</v>
      </c>
      <c r="Z288" s="201"/>
      <c r="AA288" s="207">
        <f>SUM(AA289:AA290)</f>
        <v>0</v>
      </c>
      <c r="AR288" s="208" t="s">
        <v>166</v>
      </c>
      <c r="AT288" s="209" t="s">
        <v>76</v>
      </c>
      <c r="AU288" s="209" t="s">
        <v>82</v>
      </c>
      <c r="AY288" s="208" t="s">
        <v>142</v>
      </c>
      <c r="BK288" s="210">
        <f>SUM(BK289:BK290)</f>
        <v>0</v>
      </c>
    </row>
    <row r="289" s="1" customFormat="1" ht="16.5" customHeight="1">
      <c r="B289" s="47"/>
      <c r="C289" s="214" t="s">
        <v>408</v>
      </c>
      <c r="D289" s="214" t="s">
        <v>143</v>
      </c>
      <c r="E289" s="215" t="s">
        <v>409</v>
      </c>
      <c r="F289" s="216" t="s">
        <v>410</v>
      </c>
      <c r="G289" s="216"/>
      <c r="H289" s="216"/>
      <c r="I289" s="216"/>
      <c r="J289" s="217" t="s">
        <v>411</v>
      </c>
      <c r="K289" s="218">
        <v>1</v>
      </c>
      <c r="L289" s="219">
        <v>0</v>
      </c>
      <c r="M289" s="220"/>
      <c r="N289" s="221">
        <f>ROUND(L289*K289,2)</f>
        <v>0</v>
      </c>
      <c r="O289" s="221"/>
      <c r="P289" s="221"/>
      <c r="Q289" s="221"/>
      <c r="R289" s="49"/>
      <c r="T289" s="222" t="s">
        <v>22</v>
      </c>
      <c r="U289" s="57" t="s">
        <v>42</v>
      </c>
      <c r="V289" s="48"/>
      <c r="W289" s="223">
        <f>V289*K289</f>
        <v>0</v>
      </c>
      <c r="X289" s="223">
        <v>0</v>
      </c>
      <c r="Y289" s="223">
        <f>X289*K289</f>
        <v>0</v>
      </c>
      <c r="Z289" s="223">
        <v>0</v>
      </c>
      <c r="AA289" s="224">
        <f>Z289*K289</f>
        <v>0</v>
      </c>
      <c r="AR289" s="23" t="s">
        <v>412</v>
      </c>
      <c r="AT289" s="23" t="s">
        <v>143</v>
      </c>
      <c r="AU289" s="23" t="s">
        <v>98</v>
      </c>
      <c r="AY289" s="23" t="s">
        <v>142</v>
      </c>
      <c r="BE289" s="138">
        <f>IF(U289="základní",N289,0)</f>
        <v>0</v>
      </c>
      <c r="BF289" s="138">
        <f>IF(U289="snížená",N289,0)</f>
        <v>0</v>
      </c>
      <c r="BG289" s="138">
        <f>IF(U289="zákl. přenesená",N289,0)</f>
        <v>0</v>
      </c>
      <c r="BH289" s="138">
        <f>IF(U289="sníž. přenesená",N289,0)</f>
        <v>0</v>
      </c>
      <c r="BI289" s="138">
        <f>IF(U289="nulová",N289,0)</f>
        <v>0</v>
      </c>
      <c r="BJ289" s="23" t="s">
        <v>82</v>
      </c>
      <c r="BK289" s="138">
        <f>ROUND(L289*K289,2)</f>
        <v>0</v>
      </c>
      <c r="BL289" s="23" t="s">
        <v>412</v>
      </c>
      <c r="BM289" s="23" t="s">
        <v>413</v>
      </c>
    </row>
    <row r="290" s="1" customFormat="1" ht="16.5" customHeight="1">
      <c r="B290" s="47"/>
      <c r="C290" s="214" t="s">
        <v>414</v>
      </c>
      <c r="D290" s="214" t="s">
        <v>143</v>
      </c>
      <c r="E290" s="215" t="s">
        <v>415</v>
      </c>
      <c r="F290" s="216" t="s">
        <v>416</v>
      </c>
      <c r="G290" s="216"/>
      <c r="H290" s="216"/>
      <c r="I290" s="216"/>
      <c r="J290" s="217" t="s">
        <v>411</v>
      </c>
      <c r="K290" s="218">
        <v>1</v>
      </c>
      <c r="L290" s="219">
        <v>0</v>
      </c>
      <c r="M290" s="220"/>
      <c r="N290" s="221">
        <f>ROUND(L290*K290,2)</f>
        <v>0</v>
      </c>
      <c r="O290" s="221"/>
      <c r="P290" s="221"/>
      <c r="Q290" s="221"/>
      <c r="R290" s="49"/>
      <c r="T290" s="222" t="s">
        <v>22</v>
      </c>
      <c r="U290" s="57" t="s">
        <v>42</v>
      </c>
      <c r="V290" s="48"/>
      <c r="W290" s="223">
        <f>V290*K290</f>
        <v>0</v>
      </c>
      <c r="X290" s="223">
        <v>0</v>
      </c>
      <c r="Y290" s="223">
        <f>X290*K290</f>
        <v>0</v>
      </c>
      <c r="Z290" s="223">
        <v>0</v>
      </c>
      <c r="AA290" s="224">
        <f>Z290*K290</f>
        <v>0</v>
      </c>
      <c r="AR290" s="23" t="s">
        <v>412</v>
      </c>
      <c r="AT290" s="23" t="s">
        <v>143</v>
      </c>
      <c r="AU290" s="23" t="s">
        <v>98</v>
      </c>
      <c r="AY290" s="23" t="s">
        <v>142</v>
      </c>
      <c r="BE290" s="138">
        <f>IF(U290="základní",N290,0)</f>
        <v>0</v>
      </c>
      <c r="BF290" s="138">
        <f>IF(U290="snížená",N290,0)</f>
        <v>0</v>
      </c>
      <c r="BG290" s="138">
        <f>IF(U290="zákl. přenesená",N290,0)</f>
        <v>0</v>
      </c>
      <c r="BH290" s="138">
        <f>IF(U290="sníž. přenesená",N290,0)</f>
        <v>0</v>
      </c>
      <c r="BI290" s="138">
        <f>IF(U290="nulová",N290,0)</f>
        <v>0</v>
      </c>
      <c r="BJ290" s="23" t="s">
        <v>82</v>
      </c>
      <c r="BK290" s="138">
        <f>ROUND(L290*K290,2)</f>
        <v>0</v>
      </c>
      <c r="BL290" s="23" t="s">
        <v>412</v>
      </c>
      <c r="BM290" s="23" t="s">
        <v>417</v>
      </c>
    </row>
    <row r="291" s="9" customFormat="1" ht="29.88" customHeight="1">
      <c r="B291" s="200"/>
      <c r="C291" s="201"/>
      <c r="D291" s="211" t="s">
        <v>115</v>
      </c>
      <c r="E291" s="211"/>
      <c r="F291" s="211"/>
      <c r="G291" s="211"/>
      <c r="H291" s="211"/>
      <c r="I291" s="211"/>
      <c r="J291" s="211"/>
      <c r="K291" s="211"/>
      <c r="L291" s="211"/>
      <c r="M291" s="211"/>
      <c r="N291" s="263">
        <f>BK291</f>
        <v>0</v>
      </c>
      <c r="O291" s="264"/>
      <c r="P291" s="264"/>
      <c r="Q291" s="264"/>
      <c r="R291" s="204"/>
      <c r="T291" s="205"/>
      <c r="U291" s="201"/>
      <c r="V291" s="201"/>
      <c r="W291" s="206">
        <f>SUM(W292:W293)</f>
        <v>0</v>
      </c>
      <c r="X291" s="201"/>
      <c r="Y291" s="206">
        <f>SUM(Y292:Y293)</f>
        <v>0</v>
      </c>
      <c r="Z291" s="201"/>
      <c r="AA291" s="207">
        <f>SUM(AA292:AA293)</f>
        <v>0</v>
      </c>
      <c r="AR291" s="208" t="s">
        <v>166</v>
      </c>
      <c r="AT291" s="209" t="s">
        <v>76</v>
      </c>
      <c r="AU291" s="209" t="s">
        <v>82</v>
      </c>
      <c r="AY291" s="208" t="s">
        <v>142</v>
      </c>
      <c r="BK291" s="210">
        <f>SUM(BK292:BK293)</f>
        <v>0</v>
      </c>
    </row>
    <row r="292" s="1" customFormat="1" ht="16.5" customHeight="1">
      <c r="B292" s="47"/>
      <c r="C292" s="214" t="s">
        <v>418</v>
      </c>
      <c r="D292" s="214" t="s">
        <v>143</v>
      </c>
      <c r="E292" s="215" t="s">
        <v>419</v>
      </c>
      <c r="F292" s="216" t="s">
        <v>420</v>
      </c>
      <c r="G292" s="216"/>
      <c r="H292" s="216"/>
      <c r="I292" s="216"/>
      <c r="J292" s="217" t="s">
        <v>411</v>
      </c>
      <c r="K292" s="218">
        <v>1</v>
      </c>
      <c r="L292" s="219">
        <v>0</v>
      </c>
      <c r="M292" s="220"/>
      <c r="N292" s="221">
        <f>ROUND(L292*K292,2)</f>
        <v>0</v>
      </c>
      <c r="O292" s="221"/>
      <c r="P292" s="221"/>
      <c r="Q292" s="221"/>
      <c r="R292" s="49"/>
      <c r="T292" s="222" t="s">
        <v>22</v>
      </c>
      <c r="U292" s="57" t="s">
        <v>42</v>
      </c>
      <c r="V292" s="48"/>
      <c r="W292" s="223">
        <f>V292*K292</f>
        <v>0</v>
      </c>
      <c r="X292" s="223">
        <v>0</v>
      </c>
      <c r="Y292" s="223">
        <f>X292*K292</f>
        <v>0</v>
      </c>
      <c r="Z292" s="223">
        <v>0</v>
      </c>
      <c r="AA292" s="224">
        <f>Z292*K292</f>
        <v>0</v>
      </c>
      <c r="AR292" s="23" t="s">
        <v>412</v>
      </c>
      <c r="AT292" s="23" t="s">
        <v>143</v>
      </c>
      <c r="AU292" s="23" t="s">
        <v>98</v>
      </c>
      <c r="AY292" s="23" t="s">
        <v>142</v>
      </c>
      <c r="BE292" s="138">
        <f>IF(U292="základní",N292,0)</f>
        <v>0</v>
      </c>
      <c r="BF292" s="138">
        <f>IF(U292="snížená",N292,0)</f>
        <v>0</v>
      </c>
      <c r="BG292" s="138">
        <f>IF(U292="zákl. přenesená",N292,0)</f>
        <v>0</v>
      </c>
      <c r="BH292" s="138">
        <f>IF(U292="sníž. přenesená",N292,0)</f>
        <v>0</v>
      </c>
      <c r="BI292" s="138">
        <f>IF(U292="nulová",N292,0)</f>
        <v>0</v>
      </c>
      <c r="BJ292" s="23" t="s">
        <v>82</v>
      </c>
      <c r="BK292" s="138">
        <f>ROUND(L292*K292,2)</f>
        <v>0</v>
      </c>
      <c r="BL292" s="23" t="s">
        <v>412</v>
      </c>
      <c r="BM292" s="23" t="s">
        <v>421</v>
      </c>
    </row>
    <row r="293" s="1" customFormat="1" ht="16.5" customHeight="1">
      <c r="B293" s="47"/>
      <c r="C293" s="214" t="s">
        <v>422</v>
      </c>
      <c r="D293" s="214" t="s">
        <v>143</v>
      </c>
      <c r="E293" s="215" t="s">
        <v>423</v>
      </c>
      <c r="F293" s="216" t="s">
        <v>424</v>
      </c>
      <c r="G293" s="216"/>
      <c r="H293" s="216"/>
      <c r="I293" s="216"/>
      <c r="J293" s="217" t="s">
        <v>411</v>
      </c>
      <c r="K293" s="218">
        <v>1</v>
      </c>
      <c r="L293" s="219">
        <v>0</v>
      </c>
      <c r="M293" s="220"/>
      <c r="N293" s="221">
        <f>ROUND(L293*K293,2)</f>
        <v>0</v>
      </c>
      <c r="O293" s="221"/>
      <c r="P293" s="221"/>
      <c r="Q293" s="221"/>
      <c r="R293" s="49"/>
      <c r="T293" s="222" t="s">
        <v>22</v>
      </c>
      <c r="U293" s="57" t="s">
        <v>42</v>
      </c>
      <c r="V293" s="48"/>
      <c r="W293" s="223">
        <f>V293*K293</f>
        <v>0</v>
      </c>
      <c r="X293" s="223">
        <v>0</v>
      </c>
      <c r="Y293" s="223">
        <f>X293*K293</f>
        <v>0</v>
      </c>
      <c r="Z293" s="223">
        <v>0</v>
      </c>
      <c r="AA293" s="224">
        <f>Z293*K293</f>
        <v>0</v>
      </c>
      <c r="AR293" s="23" t="s">
        <v>412</v>
      </c>
      <c r="AT293" s="23" t="s">
        <v>143</v>
      </c>
      <c r="AU293" s="23" t="s">
        <v>98</v>
      </c>
      <c r="AY293" s="23" t="s">
        <v>142</v>
      </c>
      <c r="BE293" s="138">
        <f>IF(U293="základní",N293,0)</f>
        <v>0</v>
      </c>
      <c r="BF293" s="138">
        <f>IF(U293="snížená",N293,0)</f>
        <v>0</v>
      </c>
      <c r="BG293" s="138">
        <f>IF(U293="zákl. přenesená",N293,0)</f>
        <v>0</v>
      </c>
      <c r="BH293" s="138">
        <f>IF(U293="sníž. přenesená",N293,0)</f>
        <v>0</v>
      </c>
      <c r="BI293" s="138">
        <f>IF(U293="nulová",N293,0)</f>
        <v>0</v>
      </c>
      <c r="BJ293" s="23" t="s">
        <v>82</v>
      </c>
      <c r="BK293" s="138">
        <f>ROUND(L293*K293,2)</f>
        <v>0</v>
      </c>
      <c r="BL293" s="23" t="s">
        <v>412</v>
      </c>
      <c r="BM293" s="23" t="s">
        <v>425</v>
      </c>
    </row>
    <row r="294" s="9" customFormat="1" ht="29.88" customHeight="1">
      <c r="B294" s="200"/>
      <c r="C294" s="201"/>
      <c r="D294" s="211" t="s">
        <v>116</v>
      </c>
      <c r="E294" s="211"/>
      <c r="F294" s="211"/>
      <c r="G294" s="211"/>
      <c r="H294" s="211"/>
      <c r="I294" s="211"/>
      <c r="J294" s="211"/>
      <c r="K294" s="211"/>
      <c r="L294" s="211"/>
      <c r="M294" s="211"/>
      <c r="N294" s="263">
        <f>BK294</f>
        <v>0</v>
      </c>
      <c r="O294" s="264"/>
      <c r="P294" s="264"/>
      <c r="Q294" s="264"/>
      <c r="R294" s="204"/>
      <c r="T294" s="205"/>
      <c r="U294" s="201"/>
      <c r="V294" s="201"/>
      <c r="W294" s="206">
        <f>W295</f>
        <v>0</v>
      </c>
      <c r="X294" s="201"/>
      <c r="Y294" s="206">
        <f>Y295</f>
        <v>0</v>
      </c>
      <c r="Z294" s="201"/>
      <c r="AA294" s="207">
        <f>AA295</f>
        <v>0</v>
      </c>
      <c r="AR294" s="208" t="s">
        <v>166</v>
      </c>
      <c r="AT294" s="209" t="s">
        <v>76</v>
      </c>
      <c r="AU294" s="209" t="s">
        <v>82</v>
      </c>
      <c r="AY294" s="208" t="s">
        <v>142</v>
      </c>
      <c r="BK294" s="210">
        <f>BK295</f>
        <v>0</v>
      </c>
    </row>
    <row r="295" s="1" customFormat="1" ht="16.5" customHeight="1">
      <c r="B295" s="47"/>
      <c r="C295" s="214" t="s">
        <v>426</v>
      </c>
      <c r="D295" s="214" t="s">
        <v>143</v>
      </c>
      <c r="E295" s="215" t="s">
        <v>427</v>
      </c>
      <c r="F295" s="216" t="s">
        <v>428</v>
      </c>
      <c r="G295" s="216"/>
      <c r="H295" s="216"/>
      <c r="I295" s="216"/>
      <c r="J295" s="217" t="s">
        <v>411</v>
      </c>
      <c r="K295" s="218">
        <v>1</v>
      </c>
      <c r="L295" s="219">
        <v>0</v>
      </c>
      <c r="M295" s="220"/>
      <c r="N295" s="221">
        <f>ROUND(L295*K295,2)</f>
        <v>0</v>
      </c>
      <c r="O295" s="221"/>
      <c r="P295" s="221"/>
      <c r="Q295" s="221"/>
      <c r="R295" s="49"/>
      <c r="T295" s="222" t="s">
        <v>22</v>
      </c>
      <c r="U295" s="57" t="s">
        <v>42</v>
      </c>
      <c r="V295" s="48"/>
      <c r="W295" s="223">
        <f>V295*K295</f>
        <v>0</v>
      </c>
      <c r="X295" s="223">
        <v>0</v>
      </c>
      <c r="Y295" s="223">
        <f>X295*K295</f>
        <v>0</v>
      </c>
      <c r="Z295" s="223">
        <v>0</v>
      </c>
      <c r="AA295" s="224">
        <f>Z295*K295</f>
        <v>0</v>
      </c>
      <c r="AR295" s="23" t="s">
        <v>412</v>
      </c>
      <c r="AT295" s="23" t="s">
        <v>143</v>
      </c>
      <c r="AU295" s="23" t="s">
        <v>98</v>
      </c>
      <c r="AY295" s="23" t="s">
        <v>142</v>
      </c>
      <c r="BE295" s="138">
        <f>IF(U295="základní",N295,0)</f>
        <v>0</v>
      </c>
      <c r="BF295" s="138">
        <f>IF(U295="snížená",N295,0)</f>
        <v>0</v>
      </c>
      <c r="BG295" s="138">
        <f>IF(U295="zákl. přenesená",N295,0)</f>
        <v>0</v>
      </c>
      <c r="BH295" s="138">
        <f>IF(U295="sníž. přenesená",N295,0)</f>
        <v>0</v>
      </c>
      <c r="BI295" s="138">
        <f>IF(U295="nulová",N295,0)</f>
        <v>0</v>
      </c>
      <c r="BJ295" s="23" t="s">
        <v>82</v>
      </c>
      <c r="BK295" s="138">
        <f>ROUND(L295*K295,2)</f>
        <v>0</v>
      </c>
      <c r="BL295" s="23" t="s">
        <v>412</v>
      </c>
      <c r="BM295" s="23" t="s">
        <v>429</v>
      </c>
    </row>
    <row r="296" s="9" customFormat="1" ht="29.88" customHeight="1">
      <c r="B296" s="200"/>
      <c r="C296" s="201"/>
      <c r="D296" s="211" t="s">
        <v>117</v>
      </c>
      <c r="E296" s="211"/>
      <c r="F296" s="211"/>
      <c r="G296" s="211"/>
      <c r="H296" s="211"/>
      <c r="I296" s="211"/>
      <c r="J296" s="211"/>
      <c r="K296" s="211"/>
      <c r="L296" s="211"/>
      <c r="M296" s="211"/>
      <c r="N296" s="263">
        <f>BK296</f>
        <v>0</v>
      </c>
      <c r="O296" s="264"/>
      <c r="P296" s="264"/>
      <c r="Q296" s="264"/>
      <c r="R296" s="204"/>
      <c r="T296" s="205"/>
      <c r="U296" s="201"/>
      <c r="V296" s="201"/>
      <c r="W296" s="206">
        <f>W297</f>
        <v>0</v>
      </c>
      <c r="X296" s="201"/>
      <c r="Y296" s="206">
        <f>Y297</f>
        <v>0</v>
      </c>
      <c r="Z296" s="201"/>
      <c r="AA296" s="207">
        <f>AA297</f>
        <v>0</v>
      </c>
      <c r="AR296" s="208" t="s">
        <v>166</v>
      </c>
      <c r="AT296" s="209" t="s">
        <v>76</v>
      </c>
      <c r="AU296" s="209" t="s">
        <v>82</v>
      </c>
      <c r="AY296" s="208" t="s">
        <v>142</v>
      </c>
      <c r="BK296" s="210">
        <f>BK297</f>
        <v>0</v>
      </c>
    </row>
    <row r="297" s="1" customFormat="1" ht="16.5" customHeight="1">
      <c r="B297" s="47"/>
      <c r="C297" s="214" t="s">
        <v>430</v>
      </c>
      <c r="D297" s="214" t="s">
        <v>143</v>
      </c>
      <c r="E297" s="215" t="s">
        <v>431</v>
      </c>
      <c r="F297" s="216" t="s">
        <v>432</v>
      </c>
      <c r="G297" s="216"/>
      <c r="H297" s="216"/>
      <c r="I297" s="216"/>
      <c r="J297" s="217" t="s">
        <v>411</v>
      </c>
      <c r="K297" s="218">
        <v>1</v>
      </c>
      <c r="L297" s="219">
        <v>0</v>
      </c>
      <c r="M297" s="220"/>
      <c r="N297" s="221">
        <f>ROUND(L297*K297,2)</f>
        <v>0</v>
      </c>
      <c r="O297" s="221"/>
      <c r="P297" s="221"/>
      <c r="Q297" s="221"/>
      <c r="R297" s="49"/>
      <c r="T297" s="222" t="s">
        <v>22</v>
      </c>
      <c r="U297" s="57" t="s">
        <v>42</v>
      </c>
      <c r="V297" s="48"/>
      <c r="W297" s="223">
        <f>V297*K297</f>
        <v>0</v>
      </c>
      <c r="X297" s="223">
        <v>0</v>
      </c>
      <c r="Y297" s="223">
        <f>X297*K297</f>
        <v>0</v>
      </c>
      <c r="Z297" s="223">
        <v>0</v>
      </c>
      <c r="AA297" s="224">
        <f>Z297*K297</f>
        <v>0</v>
      </c>
      <c r="AR297" s="23" t="s">
        <v>412</v>
      </c>
      <c r="AT297" s="23" t="s">
        <v>143</v>
      </c>
      <c r="AU297" s="23" t="s">
        <v>98</v>
      </c>
      <c r="AY297" s="23" t="s">
        <v>142</v>
      </c>
      <c r="BE297" s="138">
        <f>IF(U297="základní",N297,0)</f>
        <v>0</v>
      </c>
      <c r="BF297" s="138">
        <f>IF(U297="snížená",N297,0)</f>
        <v>0</v>
      </c>
      <c r="BG297" s="138">
        <f>IF(U297="zákl. přenesená",N297,0)</f>
        <v>0</v>
      </c>
      <c r="BH297" s="138">
        <f>IF(U297="sníž. přenesená",N297,0)</f>
        <v>0</v>
      </c>
      <c r="BI297" s="138">
        <f>IF(U297="nulová",N297,0)</f>
        <v>0</v>
      </c>
      <c r="BJ297" s="23" t="s">
        <v>82</v>
      </c>
      <c r="BK297" s="138">
        <f>ROUND(L297*K297,2)</f>
        <v>0</v>
      </c>
      <c r="BL297" s="23" t="s">
        <v>412</v>
      </c>
      <c r="BM297" s="23" t="s">
        <v>433</v>
      </c>
    </row>
    <row r="298" s="9" customFormat="1" ht="29.88" customHeight="1">
      <c r="B298" s="200"/>
      <c r="C298" s="201"/>
      <c r="D298" s="211" t="s">
        <v>118</v>
      </c>
      <c r="E298" s="211"/>
      <c r="F298" s="211"/>
      <c r="G298" s="211"/>
      <c r="H298" s="211"/>
      <c r="I298" s="211"/>
      <c r="J298" s="211"/>
      <c r="K298" s="211"/>
      <c r="L298" s="211"/>
      <c r="M298" s="211"/>
      <c r="N298" s="263">
        <f>BK298</f>
        <v>0</v>
      </c>
      <c r="O298" s="264"/>
      <c r="P298" s="264"/>
      <c r="Q298" s="264"/>
      <c r="R298" s="204"/>
      <c r="T298" s="205"/>
      <c r="U298" s="201"/>
      <c r="V298" s="201"/>
      <c r="W298" s="206">
        <f>W299</f>
        <v>0</v>
      </c>
      <c r="X298" s="201"/>
      <c r="Y298" s="206">
        <f>Y299</f>
        <v>0</v>
      </c>
      <c r="Z298" s="201"/>
      <c r="AA298" s="207">
        <f>AA299</f>
        <v>0</v>
      </c>
      <c r="AR298" s="208" t="s">
        <v>166</v>
      </c>
      <c r="AT298" s="209" t="s">
        <v>76</v>
      </c>
      <c r="AU298" s="209" t="s">
        <v>82</v>
      </c>
      <c r="AY298" s="208" t="s">
        <v>142</v>
      </c>
      <c r="BK298" s="210">
        <f>BK299</f>
        <v>0</v>
      </c>
    </row>
    <row r="299" s="1" customFormat="1" ht="16.5" customHeight="1">
      <c r="B299" s="47"/>
      <c r="C299" s="214" t="s">
        <v>434</v>
      </c>
      <c r="D299" s="214" t="s">
        <v>143</v>
      </c>
      <c r="E299" s="215" t="s">
        <v>435</v>
      </c>
      <c r="F299" s="216" t="s">
        <v>436</v>
      </c>
      <c r="G299" s="216"/>
      <c r="H299" s="216"/>
      <c r="I299" s="216"/>
      <c r="J299" s="217" t="s">
        <v>411</v>
      </c>
      <c r="K299" s="218">
        <v>1</v>
      </c>
      <c r="L299" s="219">
        <v>0</v>
      </c>
      <c r="M299" s="220"/>
      <c r="N299" s="221">
        <f>ROUND(L299*K299,2)</f>
        <v>0</v>
      </c>
      <c r="O299" s="221"/>
      <c r="P299" s="221"/>
      <c r="Q299" s="221"/>
      <c r="R299" s="49"/>
      <c r="T299" s="222" t="s">
        <v>22</v>
      </c>
      <c r="U299" s="57" t="s">
        <v>42</v>
      </c>
      <c r="V299" s="48"/>
      <c r="W299" s="223">
        <f>V299*K299</f>
        <v>0</v>
      </c>
      <c r="X299" s="223">
        <v>0</v>
      </c>
      <c r="Y299" s="223">
        <f>X299*K299</f>
        <v>0</v>
      </c>
      <c r="Z299" s="223">
        <v>0</v>
      </c>
      <c r="AA299" s="224">
        <f>Z299*K299</f>
        <v>0</v>
      </c>
      <c r="AR299" s="23" t="s">
        <v>412</v>
      </c>
      <c r="AT299" s="23" t="s">
        <v>143</v>
      </c>
      <c r="AU299" s="23" t="s">
        <v>98</v>
      </c>
      <c r="AY299" s="23" t="s">
        <v>142</v>
      </c>
      <c r="BE299" s="138">
        <f>IF(U299="základní",N299,0)</f>
        <v>0</v>
      </c>
      <c r="BF299" s="138">
        <f>IF(U299="snížená",N299,0)</f>
        <v>0</v>
      </c>
      <c r="BG299" s="138">
        <f>IF(U299="zákl. přenesená",N299,0)</f>
        <v>0</v>
      </c>
      <c r="BH299" s="138">
        <f>IF(U299="sníž. přenesená",N299,0)</f>
        <v>0</v>
      </c>
      <c r="BI299" s="138">
        <f>IF(U299="nulová",N299,0)</f>
        <v>0</v>
      </c>
      <c r="BJ299" s="23" t="s">
        <v>82</v>
      </c>
      <c r="BK299" s="138">
        <f>ROUND(L299*K299,2)</f>
        <v>0</v>
      </c>
      <c r="BL299" s="23" t="s">
        <v>412</v>
      </c>
      <c r="BM299" s="23" t="s">
        <v>437</v>
      </c>
    </row>
    <row r="300" s="1" customFormat="1" ht="49.92" customHeight="1">
      <c r="B300" s="47"/>
      <c r="C300" s="48"/>
      <c r="D300" s="202" t="s">
        <v>438</v>
      </c>
      <c r="E300" s="48"/>
      <c r="F300" s="48"/>
      <c r="G300" s="48"/>
      <c r="H300" s="48"/>
      <c r="I300" s="48"/>
      <c r="J300" s="48"/>
      <c r="K300" s="48"/>
      <c r="L300" s="48"/>
      <c r="M300" s="48"/>
      <c r="N300" s="265">
        <f>BK300</f>
        <v>0</v>
      </c>
      <c r="O300" s="266"/>
      <c r="P300" s="266"/>
      <c r="Q300" s="266"/>
      <c r="R300" s="49"/>
      <c r="T300" s="188"/>
      <c r="U300" s="73"/>
      <c r="V300" s="73"/>
      <c r="W300" s="73"/>
      <c r="X300" s="73"/>
      <c r="Y300" s="73"/>
      <c r="Z300" s="73"/>
      <c r="AA300" s="75"/>
      <c r="AT300" s="23" t="s">
        <v>76</v>
      </c>
      <c r="AU300" s="23" t="s">
        <v>77</v>
      </c>
      <c r="AY300" s="23" t="s">
        <v>439</v>
      </c>
      <c r="BK300" s="138">
        <v>0</v>
      </c>
    </row>
    <row r="301" s="1" customFormat="1" ht="6.96" customHeight="1">
      <c r="B301" s="76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8"/>
    </row>
  </sheetData>
  <sheetProtection sheet="1" formatColumns="0" formatRows="0" objects="1" scenarios="1" spinCount="10" saltValue="mvyqQApEOcjsUqk1YYGBPUzNgpViDVCR7D5vdeAjjT3YdIlvv5sz93mmTu0FFN4spn8NfXii4mghC6Ui8+/N8A==" hashValue="WLv5XCdul/9GawCG9hOiBzRw35s9mNvvQ23GvjR7n5WVjuPT83uU6ebPreqF7oM68au0AsbbGN7EuNWjc5Mxfg==" algorithmName="SHA-512" password="CC35"/>
  <mergeCells count="363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F223:I223"/>
    <mergeCell ref="F224:I224"/>
    <mergeCell ref="L224:M224"/>
    <mergeCell ref="N224:Q224"/>
    <mergeCell ref="F225:I225"/>
    <mergeCell ref="L225:M225"/>
    <mergeCell ref="N225:Q225"/>
    <mergeCell ref="F226:I226"/>
    <mergeCell ref="F227:I227"/>
    <mergeCell ref="F228:I228"/>
    <mergeCell ref="L228:M228"/>
    <mergeCell ref="N228:Q228"/>
    <mergeCell ref="F229:I229"/>
    <mergeCell ref="F230:I230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F239:I239"/>
    <mergeCell ref="F241:I241"/>
    <mergeCell ref="L241:M241"/>
    <mergeCell ref="N241:Q241"/>
    <mergeCell ref="F242:I242"/>
    <mergeCell ref="F243:I243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55:I255"/>
    <mergeCell ref="F256:I256"/>
    <mergeCell ref="L256:M256"/>
    <mergeCell ref="N256:Q256"/>
    <mergeCell ref="F257:I257"/>
    <mergeCell ref="F258:I258"/>
    <mergeCell ref="F259:I259"/>
    <mergeCell ref="F260:I260"/>
    <mergeCell ref="F262:I262"/>
    <mergeCell ref="L262:M262"/>
    <mergeCell ref="N262:Q262"/>
    <mergeCell ref="F263:I263"/>
    <mergeCell ref="F264:I264"/>
    <mergeCell ref="F265:I265"/>
    <mergeCell ref="F266:I266"/>
    <mergeCell ref="F267:I267"/>
    <mergeCell ref="L267:M267"/>
    <mergeCell ref="N267:Q267"/>
    <mergeCell ref="F268:I268"/>
    <mergeCell ref="L268:M268"/>
    <mergeCell ref="N268:Q268"/>
    <mergeCell ref="F270:I270"/>
    <mergeCell ref="L270:M270"/>
    <mergeCell ref="N270:Q270"/>
    <mergeCell ref="F271:I271"/>
    <mergeCell ref="F272:I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F280:I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5:I285"/>
    <mergeCell ref="L285:M285"/>
    <mergeCell ref="N285:Q285"/>
    <mergeCell ref="F286:I286"/>
    <mergeCell ref="L286:M286"/>
    <mergeCell ref="N286:Q286"/>
    <mergeCell ref="F289:I289"/>
    <mergeCell ref="L289:M289"/>
    <mergeCell ref="N289:Q289"/>
    <mergeCell ref="F290:I290"/>
    <mergeCell ref="L290:M290"/>
    <mergeCell ref="N290:Q290"/>
    <mergeCell ref="F292:I292"/>
    <mergeCell ref="L292:M292"/>
    <mergeCell ref="N292:Q292"/>
    <mergeCell ref="F293:I293"/>
    <mergeCell ref="L293:M293"/>
    <mergeCell ref="N293:Q293"/>
    <mergeCell ref="F295:I295"/>
    <mergeCell ref="L295:M295"/>
    <mergeCell ref="N295:Q295"/>
    <mergeCell ref="F297:I297"/>
    <mergeCell ref="L297:M297"/>
    <mergeCell ref="N297:Q297"/>
    <mergeCell ref="F299:I299"/>
    <mergeCell ref="L299:M299"/>
    <mergeCell ref="N299:Q299"/>
    <mergeCell ref="N126:Q126"/>
    <mergeCell ref="N127:Q127"/>
    <mergeCell ref="N128:Q128"/>
    <mergeCell ref="N240:Q240"/>
    <mergeCell ref="N244:Q244"/>
    <mergeCell ref="N261:Q261"/>
    <mergeCell ref="N269:Q269"/>
    <mergeCell ref="N284:Q284"/>
    <mergeCell ref="N287:Q287"/>
    <mergeCell ref="N288:Q288"/>
    <mergeCell ref="N291:Q291"/>
    <mergeCell ref="N294:Q294"/>
    <mergeCell ref="N296:Q296"/>
    <mergeCell ref="N298:Q298"/>
    <mergeCell ref="N300:Q300"/>
    <mergeCell ref="H1:K1"/>
    <mergeCell ref="S2:AC2"/>
  </mergeCells>
  <hyperlinks>
    <hyperlink ref="F1:G1" location="C2" display="1) Krycí list rozpočtu"/>
    <hyperlink ref="H1:K1" location="C85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2019-02-27T15:22:38Z</dcterms:created>
  <dcterms:modified xsi:type="dcterms:W3CDTF">2019-02-27T15:22:40Z</dcterms:modified>
</cp:coreProperties>
</file>