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VEŘEJNÉ ZAKÁZKY-VÝBĚROVÁ ŘÍZENÍ\2022\3. kategorie\Oprava hygienického zázemí MŠ Sady pionýrů Lovosice\"/>
    </mc:Choice>
  </mc:AlternateContent>
  <xr:revisionPtr revIDLastSave="0" documentId="8_{8E14C8D8-219F-4B35-9BA5-9C5805D4EA1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P032022 - oprava hygienic..." sheetId="2" r:id="rId2"/>
  </sheets>
  <definedNames>
    <definedName name="_xlnm._FilterDatabase" localSheetId="1" hidden="1">'P032022 - oprava hygienic...'!$C$133:$K$264</definedName>
    <definedName name="_xlnm.Print_Titles" localSheetId="1">'P032022 - oprava hygienic...'!$133:$133</definedName>
    <definedName name="_xlnm.Print_Titles" localSheetId="0">'Rekapitulace stavby'!$92:$92</definedName>
    <definedName name="_xlnm.Print_Area" localSheetId="1">'P032022 - oprava hygienic...'!$C$4:$J$76,'P032022 - oprava hygienic...'!$C$82:$J$117,'P032022 - oprava hygienic...'!$C$123:$J$264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64" i="2"/>
  <c r="BH264" i="2"/>
  <c r="BG264" i="2"/>
  <c r="BF264" i="2"/>
  <c r="T264" i="2"/>
  <c r="T263" i="2"/>
  <c r="R264" i="2"/>
  <c r="R263" i="2"/>
  <c r="P264" i="2"/>
  <c r="P263" i="2" s="1"/>
  <c r="BI262" i="2"/>
  <c r="BH262" i="2"/>
  <c r="BG262" i="2"/>
  <c r="BF262" i="2"/>
  <c r="T262" i="2"/>
  <c r="T261" i="2"/>
  <c r="R262" i="2"/>
  <c r="R261" i="2" s="1"/>
  <c r="P262" i="2"/>
  <c r="P261" i="2" s="1"/>
  <c r="BI260" i="2"/>
  <c r="BH260" i="2"/>
  <c r="BG260" i="2"/>
  <c r="BF260" i="2"/>
  <c r="T260" i="2"/>
  <c r="T259" i="2" s="1"/>
  <c r="R260" i="2"/>
  <c r="R259" i="2" s="1"/>
  <c r="P260" i="2"/>
  <c r="P259" i="2"/>
  <c r="BI258" i="2"/>
  <c r="BH258" i="2"/>
  <c r="BG258" i="2"/>
  <c r="BF258" i="2"/>
  <c r="T258" i="2"/>
  <c r="T257" i="2" s="1"/>
  <c r="T254" i="2" s="1"/>
  <c r="R258" i="2"/>
  <c r="R257" i="2"/>
  <c r="P258" i="2"/>
  <c r="P257" i="2"/>
  <c r="BI256" i="2"/>
  <c r="BH256" i="2"/>
  <c r="BG256" i="2"/>
  <c r="BF256" i="2"/>
  <c r="T256" i="2"/>
  <c r="T255" i="2"/>
  <c r="R256" i="2"/>
  <c r="R255" i="2" s="1"/>
  <c r="P256" i="2"/>
  <c r="P255" i="2" s="1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T248" i="2" s="1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T168" i="2" s="1"/>
  <c r="R169" i="2"/>
  <c r="R168" i="2"/>
  <c r="P169" i="2"/>
  <c r="P168" i="2" s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T153" i="2"/>
  <c r="R154" i="2"/>
  <c r="R153" i="2"/>
  <c r="P154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J32" i="2" s="1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F35" i="2" s="1"/>
  <c r="BH139" i="2"/>
  <c r="BG139" i="2"/>
  <c r="BF139" i="2"/>
  <c r="T139" i="2"/>
  <c r="R139" i="2"/>
  <c r="P139" i="2"/>
  <c r="BI137" i="2"/>
  <c r="BH137" i="2"/>
  <c r="BG137" i="2"/>
  <c r="F33" i="2" s="1"/>
  <c r="BF137" i="2"/>
  <c r="T137" i="2"/>
  <c r="T136" i="2"/>
  <c r="R137" i="2"/>
  <c r="R136" i="2" s="1"/>
  <c r="P137" i="2"/>
  <c r="P136" i="2"/>
  <c r="F128" i="2"/>
  <c r="E126" i="2"/>
  <c r="F87" i="2"/>
  <c r="E85" i="2"/>
  <c r="J22" i="2"/>
  <c r="E22" i="2"/>
  <c r="J131" i="2" s="1"/>
  <c r="J21" i="2"/>
  <c r="J19" i="2"/>
  <c r="E19" i="2"/>
  <c r="J130" i="2" s="1"/>
  <c r="J18" i="2"/>
  <c r="J16" i="2"/>
  <c r="E16" i="2"/>
  <c r="F131" i="2" s="1"/>
  <c r="J15" i="2"/>
  <c r="J13" i="2"/>
  <c r="E13" i="2"/>
  <c r="F130" i="2" s="1"/>
  <c r="J12" i="2"/>
  <c r="J10" i="2"/>
  <c r="J128" i="2"/>
  <c r="L90" i="1"/>
  <c r="AM90" i="1"/>
  <c r="AM89" i="1"/>
  <c r="L89" i="1"/>
  <c r="AM87" i="1"/>
  <c r="L87" i="1"/>
  <c r="L85" i="1"/>
  <c r="L84" i="1"/>
  <c r="BK258" i="2"/>
  <c r="BK250" i="2"/>
  <c r="BK245" i="2"/>
  <c r="J242" i="2"/>
  <c r="J235" i="2"/>
  <c r="BK230" i="2"/>
  <c r="J227" i="2"/>
  <c r="BK223" i="2"/>
  <c r="J219" i="2"/>
  <c r="BK214" i="2"/>
  <c r="J209" i="2"/>
  <c r="J206" i="2"/>
  <c r="BK201" i="2"/>
  <c r="BK197" i="2"/>
  <c r="BK193" i="2"/>
  <c r="BK190" i="2"/>
  <c r="J186" i="2"/>
  <c r="BK181" i="2"/>
  <c r="J176" i="2"/>
  <c r="J173" i="2"/>
  <c r="J165" i="2"/>
  <c r="BK158" i="2"/>
  <c r="BK148" i="2"/>
  <c r="BK142" i="2"/>
  <c r="BK260" i="2"/>
  <c r="BK253" i="2"/>
  <c r="BK252" i="2"/>
  <c r="BK249" i="2"/>
  <c r="J244" i="2"/>
  <c r="BK240" i="2"/>
  <c r="J236" i="2"/>
  <c r="J230" i="2"/>
  <c r="BK225" i="2"/>
  <c r="J223" i="2"/>
  <c r="J215" i="2"/>
  <c r="J210" i="2"/>
  <c r="BK205" i="2"/>
  <c r="J201" i="2"/>
  <c r="J197" i="2"/>
  <c r="J192" i="2"/>
  <c r="BK188" i="2"/>
  <c r="BK183" i="2"/>
  <c r="BK178" i="2"/>
  <c r="BK173" i="2"/>
  <c r="BK165" i="2"/>
  <c r="J160" i="2"/>
  <c r="J154" i="2"/>
  <c r="J143" i="2"/>
  <c r="J140" i="2"/>
  <c r="F34" i="2"/>
  <c r="BK256" i="2"/>
  <c r="BK251" i="2"/>
  <c r="BK247" i="2"/>
  <c r="BK243" i="2"/>
  <c r="BK239" i="2"/>
  <c r="BK234" i="2"/>
  <c r="J228" i="2"/>
  <c r="J221" i="2"/>
  <c r="J218" i="2"/>
  <c r="J214" i="2"/>
  <c r="BK210" i="2"/>
  <c r="J207" i="2"/>
  <c r="J203" i="2"/>
  <c r="J198" i="2"/>
  <c r="J194" i="2"/>
  <c r="J190" i="2"/>
  <c r="BK186" i="2"/>
  <c r="J184" i="2"/>
  <c r="BK179" i="2"/>
  <c r="BK175" i="2"/>
  <c r="J172" i="2"/>
  <c r="J167" i="2"/>
  <c r="BK160" i="2"/>
  <c r="J151" i="2"/>
  <c r="BK146" i="2"/>
  <c r="J142" i="2"/>
  <c r="J139" i="2"/>
  <c r="AS94" i="1"/>
  <c r="BK264" i="2"/>
  <c r="BK262" i="2"/>
  <c r="J262" i="2"/>
  <c r="J258" i="2"/>
  <c r="J253" i="2"/>
  <c r="J250" i="2"/>
  <c r="J247" i="2"/>
  <c r="J243" i="2"/>
  <c r="J239" i="2"/>
  <c r="J234" i="2"/>
  <c r="BK228" i="2"/>
  <c r="BK224" i="2"/>
  <c r="BK218" i="2"/>
  <c r="J216" i="2"/>
  <c r="J213" i="2"/>
  <c r="BK208" i="2"/>
  <c r="BK204" i="2"/>
  <c r="BK200" i="2"/>
  <c r="J196" i="2"/>
  <c r="BK192" i="2"/>
  <c r="BK187" i="2"/>
  <c r="J181" i="2"/>
  <c r="J178" i="2"/>
  <c r="BK174" i="2"/>
  <c r="BK169" i="2"/>
  <c r="J163" i="2"/>
  <c r="BK154" i="2"/>
  <c r="J148" i="2"/>
  <c r="BK145" i="2"/>
  <c r="BK139" i="2"/>
  <c r="BK236" i="2"/>
  <c r="J231" i="2"/>
  <c r="J225" i="2"/>
  <c r="J220" i="2"/>
  <c r="BK216" i="2"/>
  <c r="BK211" i="2"/>
  <c r="J208" i="2"/>
  <c r="BK203" i="2"/>
  <c r="J200" i="2"/>
  <c r="BK196" i="2"/>
  <c r="J193" i="2"/>
  <c r="J187" i="2"/>
  <c r="J183" i="2"/>
  <c r="J180" i="2"/>
  <c r="BK176" i="2"/>
  <c r="BK171" i="2"/>
  <c r="J161" i="2"/>
  <c r="BK151" i="2"/>
  <c r="J147" i="2"/>
  <c r="BK141" i="2"/>
  <c r="BK137" i="2"/>
  <c r="J251" i="2"/>
  <c r="BK244" i="2"/>
  <c r="J240" i="2"/>
  <c r="BK235" i="2"/>
  <c r="BK231" i="2"/>
  <c r="J226" i="2"/>
  <c r="BK220" i="2"/>
  <c r="BK215" i="2"/>
  <c r="BK209" i="2"/>
  <c r="J205" i="2"/>
  <c r="J199" i="2"/>
  <c r="BK195" i="2"/>
  <c r="BK191" i="2"/>
  <c r="J189" i="2"/>
  <c r="J185" i="2"/>
  <c r="BK182" i="2"/>
  <c r="J179" i="2"/>
  <c r="J175" i="2"/>
  <c r="J169" i="2"/>
  <c r="BK161" i="2"/>
  <c r="BK157" i="2"/>
  <c r="BK150" i="2"/>
  <c r="J146" i="2"/>
  <c r="J141" i="2"/>
  <c r="J237" i="2"/>
  <c r="BK232" i="2"/>
  <c r="BK227" i="2"/>
  <c r="J224" i="2"/>
  <c r="BK219" i="2"/>
  <c r="J217" i="2"/>
  <c r="J211" i="2"/>
  <c r="BK206" i="2"/>
  <c r="BK199" i="2"/>
  <c r="BK194" i="2"/>
  <c r="BK189" i="2"/>
  <c r="BK185" i="2"/>
  <c r="BK180" i="2"/>
  <c r="J177" i="2"/>
  <c r="J174" i="2"/>
  <c r="J171" i="2"/>
  <c r="BK163" i="2"/>
  <c r="J157" i="2"/>
  <c r="BK147" i="2"/>
  <c r="J145" i="2"/>
  <c r="BK140" i="2"/>
  <c r="J264" i="2"/>
  <c r="J260" i="2"/>
  <c r="J256" i="2"/>
  <c r="J252" i="2"/>
  <c r="J249" i="2"/>
  <c r="J245" i="2"/>
  <c r="BK242" i="2"/>
  <c r="BK237" i="2"/>
  <c r="J232" i="2"/>
  <c r="BK226" i="2"/>
  <c r="BK221" i="2"/>
  <c r="BK217" i="2"/>
  <c r="BK213" i="2"/>
  <c r="BK207" i="2"/>
  <c r="J204" i="2"/>
  <c r="BK198" i="2"/>
  <c r="J195" i="2"/>
  <c r="J191" i="2"/>
  <c r="J188" i="2"/>
  <c r="BK184" i="2"/>
  <c r="J182" i="2"/>
  <c r="BK177" i="2"/>
  <c r="BK172" i="2"/>
  <c r="BK167" i="2"/>
  <c r="J158" i="2"/>
  <c r="J150" i="2"/>
  <c r="BK143" i="2"/>
  <c r="J137" i="2"/>
  <c r="P254" i="2" l="1"/>
  <c r="R254" i="2"/>
  <c r="F32" i="2"/>
  <c r="R138" i="2"/>
  <c r="R135" i="2"/>
  <c r="T149" i="2"/>
  <c r="T170" i="2"/>
  <c r="R212" i="2"/>
  <c r="T138" i="2"/>
  <c r="R149" i="2"/>
  <c r="T156" i="2"/>
  <c r="P164" i="2"/>
  <c r="R164" i="2"/>
  <c r="BK202" i="2"/>
  <c r="J202" i="2"/>
  <c r="J106" i="2" s="1"/>
  <c r="P212" i="2"/>
  <c r="P222" i="2"/>
  <c r="R233" i="2"/>
  <c r="P149" i="2"/>
  <c r="P156" i="2"/>
  <c r="BK164" i="2"/>
  <c r="J164" i="2"/>
  <c r="J103" i="2" s="1"/>
  <c r="T164" i="2"/>
  <c r="BK212" i="2"/>
  <c r="J212" i="2" s="1"/>
  <c r="J107" i="2" s="1"/>
  <c r="T222" i="2"/>
  <c r="BK248" i="2"/>
  <c r="J248" i="2"/>
  <c r="J110" i="2" s="1"/>
  <c r="P138" i="2"/>
  <c r="R144" i="2"/>
  <c r="BK156" i="2"/>
  <c r="J156" i="2"/>
  <c r="J102" i="2" s="1"/>
  <c r="BK170" i="2"/>
  <c r="J170" i="2" s="1"/>
  <c r="J105" i="2" s="1"/>
  <c r="T202" i="2"/>
  <c r="R222" i="2"/>
  <c r="T233" i="2"/>
  <c r="BK144" i="2"/>
  <c r="J144" i="2" s="1"/>
  <c r="J98" i="2" s="1"/>
  <c r="T144" i="2"/>
  <c r="T135" i="2" s="1"/>
  <c r="R156" i="2"/>
  <c r="R170" i="2"/>
  <c r="R202" i="2"/>
  <c r="T212" i="2"/>
  <c r="BK233" i="2"/>
  <c r="J233" i="2" s="1"/>
  <c r="J109" i="2" s="1"/>
  <c r="R248" i="2"/>
  <c r="BK138" i="2"/>
  <c r="J138" i="2"/>
  <c r="J97" i="2" s="1"/>
  <c r="P144" i="2"/>
  <c r="P135" i="2" s="1"/>
  <c r="BK149" i="2"/>
  <c r="J149" i="2" s="1"/>
  <c r="J99" i="2" s="1"/>
  <c r="P170" i="2"/>
  <c r="P202" i="2"/>
  <c r="BK222" i="2"/>
  <c r="J222" i="2" s="1"/>
  <c r="J108" i="2" s="1"/>
  <c r="P233" i="2"/>
  <c r="P248" i="2"/>
  <c r="BK168" i="2"/>
  <c r="J168" i="2" s="1"/>
  <c r="J104" i="2" s="1"/>
  <c r="BK136" i="2"/>
  <c r="BK153" i="2"/>
  <c r="J153" i="2"/>
  <c r="J100" i="2"/>
  <c r="BK255" i="2"/>
  <c r="J255" i="2"/>
  <c r="J112" i="2" s="1"/>
  <c r="BK257" i="2"/>
  <c r="J257" i="2"/>
  <c r="J113" i="2" s="1"/>
  <c r="BK259" i="2"/>
  <c r="J259" i="2"/>
  <c r="J114" i="2" s="1"/>
  <c r="BK261" i="2"/>
  <c r="J261" i="2" s="1"/>
  <c r="J115" i="2" s="1"/>
  <c r="BK263" i="2"/>
  <c r="J263" i="2" s="1"/>
  <c r="J116" i="2" s="1"/>
  <c r="BA95" i="1"/>
  <c r="BA94" i="1" s="1"/>
  <c r="W30" i="1" s="1"/>
  <c r="J87" i="2"/>
  <c r="F89" i="2"/>
  <c r="J89" i="2"/>
  <c r="F90" i="2"/>
  <c r="J90" i="2"/>
  <c r="BE137" i="2"/>
  <c r="BE139" i="2"/>
  <c r="BE140" i="2"/>
  <c r="BE141" i="2"/>
  <c r="BE142" i="2"/>
  <c r="BE143" i="2"/>
  <c r="BE145" i="2"/>
  <c r="BE146" i="2"/>
  <c r="BE147" i="2"/>
  <c r="BE148" i="2"/>
  <c r="BE150" i="2"/>
  <c r="BE151" i="2"/>
  <c r="BE154" i="2"/>
  <c r="BE157" i="2"/>
  <c r="BE158" i="2"/>
  <c r="BE160" i="2"/>
  <c r="BE161" i="2"/>
  <c r="BE163" i="2"/>
  <c r="BE165" i="2"/>
  <c r="BE167" i="2"/>
  <c r="BE169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3" i="2"/>
  <c r="BE204" i="2"/>
  <c r="BE205" i="2"/>
  <c r="BE206" i="2"/>
  <c r="BE207" i="2"/>
  <c r="BE208" i="2"/>
  <c r="BE209" i="2"/>
  <c r="BE210" i="2"/>
  <c r="BE211" i="2"/>
  <c r="BE213" i="2"/>
  <c r="BE214" i="2"/>
  <c r="BE215" i="2"/>
  <c r="BE216" i="2"/>
  <c r="BE217" i="2"/>
  <c r="BE218" i="2"/>
  <c r="BE219" i="2"/>
  <c r="BE220" i="2"/>
  <c r="BE221" i="2"/>
  <c r="BE223" i="2"/>
  <c r="BE224" i="2"/>
  <c r="BE225" i="2"/>
  <c r="BE226" i="2"/>
  <c r="BE227" i="2"/>
  <c r="BE228" i="2"/>
  <c r="BE230" i="2"/>
  <c r="BE231" i="2"/>
  <c r="BE232" i="2"/>
  <c r="BE234" i="2"/>
  <c r="BE235" i="2"/>
  <c r="BE236" i="2"/>
  <c r="BE237" i="2"/>
  <c r="BE239" i="2"/>
  <c r="BE240" i="2"/>
  <c r="BE242" i="2"/>
  <c r="BE243" i="2"/>
  <c r="BE244" i="2"/>
  <c r="BE245" i="2"/>
  <c r="BE247" i="2"/>
  <c r="BE249" i="2"/>
  <c r="BE250" i="2"/>
  <c r="BE251" i="2"/>
  <c r="BE252" i="2"/>
  <c r="BE253" i="2"/>
  <c r="BE256" i="2"/>
  <c r="BE258" i="2"/>
  <c r="BE260" i="2"/>
  <c r="BE262" i="2"/>
  <c r="BE264" i="2"/>
  <c r="BB95" i="1"/>
  <c r="AW95" i="1"/>
  <c r="BC95" i="1"/>
  <c r="BD95" i="1"/>
  <c r="BD94" i="1" s="1"/>
  <c r="W33" i="1" s="1"/>
  <c r="BC94" i="1"/>
  <c r="W32" i="1" s="1"/>
  <c r="BB94" i="1"/>
  <c r="W31" i="1" s="1"/>
  <c r="R155" i="2" l="1"/>
  <c r="R134" i="2" s="1"/>
  <c r="P155" i="2"/>
  <c r="P134" i="2"/>
  <c r="AU95" i="1"/>
  <c r="AU94" i="1" s="1"/>
  <c r="BK135" i="2"/>
  <c r="T155" i="2"/>
  <c r="T134" i="2" s="1"/>
  <c r="J136" i="2"/>
  <c r="J96" i="2" s="1"/>
  <c r="BK155" i="2"/>
  <c r="J155" i="2" s="1"/>
  <c r="J101" i="2" s="1"/>
  <c r="BK254" i="2"/>
  <c r="J254" i="2"/>
  <c r="J111" i="2"/>
  <c r="F31" i="2"/>
  <c r="AZ95" i="1" s="1"/>
  <c r="AZ94" i="1" s="1"/>
  <c r="W29" i="1" s="1"/>
  <c r="AY94" i="1"/>
  <c r="AW94" i="1"/>
  <c r="AK30" i="1"/>
  <c r="AX94" i="1"/>
  <c r="J31" i="2"/>
  <c r="AV95" i="1" s="1"/>
  <c r="AT95" i="1" s="1"/>
  <c r="BK134" i="2" l="1"/>
  <c r="J134" i="2" s="1"/>
  <c r="J28" i="2" s="1"/>
  <c r="AG95" i="1" s="1"/>
  <c r="AG94" i="1" s="1"/>
  <c r="AK26" i="1" s="1"/>
  <c r="AK35" i="1" s="1"/>
  <c r="J135" i="2"/>
  <c r="J95" i="2"/>
  <c r="AV94" i="1"/>
  <c r="AK29" i="1" s="1"/>
  <c r="J37" i="2" l="1"/>
  <c r="J94" i="2"/>
  <c r="AN95" i="1"/>
  <c r="AT94" i="1"/>
  <c r="AN94" i="1" l="1"/>
</calcChain>
</file>

<file path=xl/sharedStrings.xml><?xml version="1.0" encoding="utf-8"?>
<sst xmlns="http://schemas.openxmlformats.org/spreadsheetml/2006/main" count="1873" uniqueCount="575">
  <si>
    <t>Export Komplet</t>
  </si>
  <si>
    <t/>
  </si>
  <si>
    <t>2.0</t>
  </si>
  <si>
    <t>ZAMOK</t>
  </si>
  <si>
    <t>False</t>
  </si>
  <si>
    <t>{9cea4eb2-ff79-4743-a3c9-5b9ac5af2dcd}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</si>
  <si>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</si>
  <si>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</si>
  <si>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</si>
  <si>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</si>
  <si>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</si>
  <si>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</si>
  <si>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</si>
  <si>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</si>
  <si>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P032022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</si>
  <si>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</si>
  <si>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</si>
  <si>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hygienického zázemí MŠ Sady pionýrů Lovosice</t>
  </si>
  <si>
    <t>KSO:</t>
  </si>
  <si>
    <t>CC-CZ:</t>
  </si>
  <si>
    <t>Místo:</t>
  </si>
  <si>
    <t xml:space="preserve"> </t>
  </si>
  <si>
    <t>Datum:</t>
  </si>
  <si>
    <t>15. 5. 2022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</si>
  <si>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</si>
  <si>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</si>
  <si>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</si>
  <si>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</si>
  <si>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</si>
  <si>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</si>
  <si>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</si>
  <si>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</si>
  <si>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</si>
  <si>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</si>
  <si>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</si>
  <si>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</si>
  <si>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</si>
  <si>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</si>
  <si>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</si>
  <si>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</si>
  <si>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</si>
  <si>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</si>
  <si>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</si>
  <si>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</si>
  <si>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</si>
  <si>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</si>
  <si>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</si>
  <si>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</si>
  <si>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</si>
  <si>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</si>
  <si>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</si>
  <si>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</si>
  <si>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</si>
  <si>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</si>
  <si>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</si>
  <si>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</si>
  <si>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</si>
  <si>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</si>
  <si>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</si>
  <si>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</si>
  <si>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</si>
  <si>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</si>
  <si>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</si>
  <si>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</si>
  <si>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</si>
  <si>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</si>
  <si>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</si>
  <si>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</si>
  <si>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</si>
  <si>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</si>
  <si>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</si>
  <si>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</si>
  <si>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</si>
  <si>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</si>
  <si>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</si>
  <si>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</si>
  <si>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</si>
  <si>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</si>
  <si>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</si>
  <si>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</si>
  <si>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</si>
  <si>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</si>
  <si>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</si>
  <si>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</si>
  <si>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</si>
  <si>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</si>
  <si>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</si>
  <si>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</si>
  <si>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</si>
  <si>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</si>
  <si>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</si>
  <si>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</si>
  <si>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</si>
  <si>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</si>
  <si>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</si>
  <si>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</si>
  <si>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</si>
  <si>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</si>
  <si>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</si>
  <si>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</si>
  <si>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</si>
  <si>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</si>
  <si>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</si>
  <si>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</si>
  <si>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</si>
  <si>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</si>
  <si>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</si>
  <si>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</si>
  <si>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</si>
  <si>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</si>
  <si>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</si>
  <si>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</si>
  <si>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</si>
  <si>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</si>
  <si>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</si>
  <si>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</si>
  <si>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</si>
  <si>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</si>
  <si>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</si>
  <si>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</si>
  <si>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</si>
  <si>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</si>
  <si>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</si>
  <si>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</si>
  <si>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</si>
  <si>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</si>
  <si>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</si>
  <si>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</si>
  <si>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346244354</t>
  </si>
  <si>
    <t>Obezdívka koupelnových van ploch rovných tl 200 mm z pórobetonových přesných tvárnic</t>
  </si>
  <si>
    <t>m2</t>
  </si>
  <si>
    <t>4</t>
  </si>
  <si>
    <t>-158106863</t>
  </si>
  <si>
    <t>6</t>
  </si>
  <si>
    <t>Úpravy povrchů, podlahy a osazování výplní</t>
  </si>
  <si>
    <t>611311131</t>
  </si>
  <si>
    <t>Potažení vnitřních rovných stropů štukem tloušťky do 3 mm</t>
  </si>
  <si>
    <t>1214775254</t>
  </si>
  <si>
    <t>612121112</t>
  </si>
  <si>
    <t>Zatření spár stěrkovou hmotou vnitřních stěn z pórobetonových tvárnic</t>
  </si>
  <si>
    <t>-922233724</t>
  </si>
  <si>
    <t>612311131</t>
  </si>
  <si>
    <t>Potažení vnitřních stěn štukem tloušťky do 3 mm</t>
  </si>
  <si>
    <t>215394816</t>
  </si>
  <si>
    <t>5</t>
  </si>
  <si>
    <t>612325411</t>
  </si>
  <si>
    <t>Oprava vnitřní vápenocementové hladké omítky stěn v rozsahu plochy do 10% (malba)</t>
  </si>
  <si>
    <t>-1220311611</t>
  </si>
  <si>
    <t>612325412</t>
  </si>
  <si>
    <t>Oprava vnitřní vápenocementové hladké omítky stěn v rozsahu plochy do 30% (obklad)</t>
  </si>
  <si>
    <t>-600012359</t>
  </si>
  <si>
    <t>9</t>
  </si>
  <si>
    <t>Ostatní konstrukce a práce-bourání</t>
  </si>
  <si>
    <t>7</t>
  </si>
  <si>
    <t>962084121</t>
  </si>
  <si>
    <t>Bourání příček deskových sádrových typu rabicka tl do 50 mm</t>
  </si>
  <si>
    <t>1730192502</t>
  </si>
  <si>
    <t>8</t>
  </si>
  <si>
    <t>962086121</t>
  </si>
  <si>
    <t>Bourání příček z plynosilikátu tl přes 150 mm (obezdění)</t>
  </si>
  <si>
    <t>208773650</t>
  </si>
  <si>
    <t>965046111</t>
  </si>
  <si>
    <t>Broušení stávajících betonových podlah úběr do 3 mm</t>
  </si>
  <si>
    <t>-1702924137</t>
  </si>
  <si>
    <t>10</t>
  </si>
  <si>
    <t>978013121</t>
  </si>
  <si>
    <t>Otlučení (osekání) vnitřní vápenné nebo vápenocementové omítky stěn v rozsahu do 10 %</t>
  </si>
  <si>
    <t>1392149174</t>
  </si>
  <si>
    <t>997</t>
  </si>
  <si>
    <t>Přesun sutě</t>
  </si>
  <si>
    <t>11</t>
  </si>
  <si>
    <t>997013211</t>
  </si>
  <si>
    <t>Vnitrostaveništní doprava suti a vybouraných hmot pro budovy v do 6 m ručně</t>
  </si>
  <si>
    <t>t</t>
  </si>
  <si>
    <t>935047302</t>
  </si>
  <si>
    <t>12</t>
  </si>
  <si>
    <t>997013509</t>
  </si>
  <si>
    <t>Příplatek k odvozu suti a vybouraných hmot na skládku ZKD 1 km přes 1 km</t>
  </si>
  <si>
    <t>-739844123</t>
  </si>
  <si>
    <t>VV</t>
  </si>
  <si>
    <t>4,876*10 'Přepočtené koeficientem množství</t>
  </si>
  <si>
    <t>998</t>
  </si>
  <si>
    <t>Přesun hmot</t>
  </si>
  <si>
    <t>13</t>
  </si>
  <si>
    <t>998011001</t>
  </si>
  <si>
    <t>Přesun hmot pro budovy zděné v do 6 m</t>
  </si>
  <si>
    <t>-437189161</t>
  </si>
  <si>
    <t>PSV</t>
  </si>
  <si>
    <t>Práce a dodávky PSV</t>
  </si>
  <si>
    <t>711</t>
  </si>
  <si>
    <t>Izolace proti vodě, vlhkosti a plynům</t>
  </si>
  <si>
    <t>14</t>
  </si>
  <si>
    <t>711111012</t>
  </si>
  <si>
    <t>Provedení izolace proti zemní vlhkosti vodorovné za studena nátěrem tekutou lepenkou</t>
  </si>
  <si>
    <t>16</t>
  </si>
  <si>
    <t>670897421</t>
  </si>
  <si>
    <t>M</t>
  </si>
  <si>
    <t>24551040</t>
  </si>
  <si>
    <t>stěrka hydroizolační dvousložková cemento-polymerová pod dlažbu</t>
  </si>
  <si>
    <t>kg</t>
  </si>
  <si>
    <t>32</t>
  </si>
  <si>
    <t>-2052917492</t>
  </si>
  <si>
    <t>32,6*1,5 'Přepočtené koeficientem množství</t>
  </si>
  <si>
    <t>711112012</t>
  </si>
  <si>
    <t>Provedení izolace proti zemní vlhkosti svislé za studena nátěrem tekutou lepenkou</t>
  </si>
  <si>
    <t>1313196086</t>
  </si>
  <si>
    <t>17</t>
  </si>
  <si>
    <t>1284541962</t>
  </si>
  <si>
    <t>11,2*1,65 'Přepočtené koeficientem množství</t>
  </si>
  <si>
    <t>18</t>
  </si>
  <si>
    <t>998711101</t>
  </si>
  <si>
    <t>Přesun hmot tonážní pro izolace proti vodě, vlhkosti a plynům v objektech výšky do 6 m</t>
  </si>
  <si>
    <t>2144610662</t>
  </si>
  <si>
    <t>721</t>
  </si>
  <si>
    <t>Zdravotechnika - vnitřní kanalizace</t>
  </si>
  <si>
    <t>19</t>
  </si>
  <si>
    <t>721174  R</t>
  </si>
  <si>
    <t>Dopojení umyvadla na stávající kanalizační potrubí vč. stavebních přípomocí</t>
  </si>
  <si>
    <t>kpl</t>
  </si>
  <si>
    <t>685105090</t>
  </si>
  <si>
    <t>1,5*2 'Přepočtené koeficientem množství</t>
  </si>
  <si>
    <t>20</t>
  </si>
  <si>
    <t>721212123</t>
  </si>
  <si>
    <t>Odtokový sprchový žlab délky 800 mm s krycím roštem a zápachovou uzávěrkou</t>
  </si>
  <si>
    <t>kus</t>
  </si>
  <si>
    <t>-1440370339</t>
  </si>
  <si>
    <t>722</t>
  </si>
  <si>
    <t>Zdravotechnika - vnitřní vodovod</t>
  </si>
  <si>
    <t>722174  R</t>
  </si>
  <si>
    <t>Dopojení umyvadla na stávající vodovodní potrubí vč. stavebních přípomocí</t>
  </si>
  <si>
    <t>-299494486</t>
  </si>
  <si>
    <t>725</t>
  </si>
  <si>
    <t>Zdravotechnika - zařizovací předměty</t>
  </si>
  <si>
    <t>22</t>
  </si>
  <si>
    <t>725110811</t>
  </si>
  <si>
    <t>Demontáž klozetů splachovací s nádrží</t>
  </si>
  <si>
    <t>soubor</t>
  </si>
  <si>
    <t>-1215784245</t>
  </si>
  <si>
    <t>23</t>
  </si>
  <si>
    <t>725110814</t>
  </si>
  <si>
    <t>Demontáž klozetu Kombi, odsávací</t>
  </si>
  <si>
    <t>3224974</t>
  </si>
  <si>
    <t>24</t>
  </si>
  <si>
    <t>725112015</t>
  </si>
  <si>
    <t>Klozet keramický dětský standardní samostatně stojící s hlubokým splachováním odpad svislý</t>
  </si>
  <si>
    <t>1654173233</t>
  </si>
  <si>
    <t>25</t>
  </si>
  <si>
    <t>55167393</t>
  </si>
  <si>
    <t>sedátko klozetové duroplastové pro dětské klozety</t>
  </si>
  <si>
    <t>-875764770</t>
  </si>
  <si>
    <t>26</t>
  </si>
  <si>
    <t>725112173</t>
  </si>
  <si>
    <t>Kombi klozeti s hlubokým splachováním zvýšený odpad svislý</t>
  </si>
  <si>
    <t>-1207120686</t>
  </si>
  <si>
    <t>27</t>
  </si>
  <si>
    <t>55167381</t>
  </si>
  <si>
    <t>sedátko klozetové duroplastové bílé s poklopem</t>
  </si>
  <si>
    <t>650369299</t>
  </si>
  <si>
    <t>28</t>
  </si>
  <si>
    <t>725119122</t>
  </si>
  <si>
    <t>Montáž klozetových mís kombi</t>
  </si>
  <si>
    <t>-1251420470</t>
  </si>
  <si>
    <t>29</t>
  </si>
  <si>
    <t>64240120</t>
  </si>
  <si>
    <t>mísa keramická ke kombiklozetu se zabudovanou bidetovou tryskou odpad svislý</t>
  </si>
  <si>
    <t>-1576244704</t>
  </si>
  <si>
    <t>30</t>
  </si>
  <si>
    <t>64234081</t>
  </si>
  <si>
    <t>nádrž kombinovaného klozetu keramická se spodním napouštěním a splachovacím mechanismem bílá 390x175mm</t>
  </si>
  <si>
    <t>-1996409551</t>
  </si>
  <si>
    <t>31</t>
  </si>
  <si>
    <t>524903282</t>
  </si>
  <si>
    <t>725121001</t>
  </si>
  <si>
    <t>Splachovač automatický pisoáru bez montážní krabice</t>
  </si>
  <si>
    <t>976096526</t>
  </si>
  <si>
    <t>33</t>
  </si>
  <si>
    <t>725121511</t>
  </si>
  <si>
    <t>Pisoárový záchodek keramický bez splachovací nádrže s odsáváním a s vodorovným přívodem vody</t>
  </si>
  <si>
    <t>1740947911</t>
  </si>
  <si>
    <t>34</t>
  </si>
  <si>
    <t>725122813</t>
  </si>
  <si>
    <t>Demontáž pisoárových stání s nádrží a jedním záchodkem</t>
  </si>
  <si>
    <t>-122889192</t>
  </si>
  <si>
    <t>35</t>
  </si>
  <si>
    <t>725210821</t>
  </si>
  <si>
    <t>Demontáž umyvadel bez výtokových armatur</t>
  </si>
  <si>
    <t>2067288659</t>
  </si>
  <si>
    <t>36</t>
  </si>
  <si>
    <t>725211621</t>
  </si>
  <si>
    <t>Umyvadlo keramické bílé šířky 500 mm se sloupem na sifon připevněné na stěnu šrouby</t>
  </si>
  <si>
    <t>-1136137519</t>
  </si>
  <si>
    <t>37</t>
  </si>
  <si>
    <t>725211623</t>
  </si>
  <si>
    <t>Umyvadlo keramické bílé šířky 600 mm se sloupem na sifon připevněné na stěnu šrouby</t>
  </si>
  <si>
    <t>576520046</t>
  </si>
  <si>
    <t>38</t>
  </si>
  <si>
    <t>725211701</t>
  </si>
  <si>
    <t>Umývátko keramické stěnové 400 mm</t>
  </si>
  <si>
    <t>-1573861998</t>
  </si>
  <si>
    <t>39</t>
  </si>
  <si>
    <t>725240811</t>
  </si>
  <si>
    <t>Demontáž kabin sprchových bez výtokových armatur</t>
  </si>
  <si>
    <t>147686566</t>
  </si>
  <si>
    <t>40</t>
  </si>
  <si>
    <t>725240812</t>
  </si>
  <si>
    <t>Demontáž vaniček sprchových bez výtokových armatur</t>
  </si>
  <si>
    <t>118759190</t>
  </si>
  <si>
    <t>41</t>
  </si>
  <si>
    <t>725241121</t>
  </si>
  <si>
    <t>Vanička sprchová akrylátová obdélníková 900x750 mm</t>
  </si>
  <si>
    <t>-294572247</t>
  </si>
  <si>
    <t>42</t>
  </si>
  <si>
    <t>725590811</t>
  </si>
  <si>
    <t>Přemístění vnitrostaveništní demontovaných zařizovacích předmětů v objektech výšky do 6 m</t>
  </si>
  <si>
    <t>-1518596066</t>
  </si>
  <si>
    <t>43</t>
  </si>
  <si>
    <t>725813111</t>
  </si>
  <si>
    <t>Ventil rohový bez připojovací trubičky nebo flexi hadičky G 1/2</t>
  </si>
  <si>
    <t>1885617301</t>
  </si>
  <si>
    <t>44</t>
  </si>
  <si>
    <t>55190001</t>
  </si>
  <si>
    <t>flexi hadice ohebná sanitární D 9x13mm FF 3/8" 500 mm</t>
  </si>
  <si>
    <t>m</t>
  </si>
  <si>
    <t>708532876</t>
  </si>
  <si>
    <t>45</t>
  </si>
  <si>
    <t>725822612</t>
  </si>
  <si>
    <t>Baterie umyvadlové stojánkové pákové s výpustí</t>
  </si>
  <si>
    <t>435420007</t>
  </si>
  <si>
    <t>46</t>
  </si>
  <si>
    <t>725829122</t>
  </si>
  <si>
    <t>Montáž baterie umyvadlové nástěnné termostatické ostatní typ</t>
  </si>
  <si>
    <t>-828427040</t>
  </si>
  <si>
    <t>47</t>
  </si>
  <si>
    <t>725841351</t>
  </si>
  <si>
    <t>Baterie sprchové automatické s termostatickým ventilem</t>
  </si>
  <si>
    <t>-1464400870</t>
  </si>
  <si>
    <t>48</t>
  </si>
  <si>
    <t>725851325</t>
  </si>
  <si>
    <t>Ventil odpadní umyvadlový bez přepadu G 5/4</t>
  </si>
  <si>
    <t>1821610068</t>
  </si>
  <si>
    <t>49</t>
  </si>
  <si>
    <t>725861312</t>
  </si>
  <si>
    <t>Zápachová uzávěrka pro umyvadlo DN 40/50 podomítková</t>
  </si>
  <si>
    <t>1630890164</t>
  </si>
  <si>
    <t>50</t>
  </si>
  <si>
    <t>725864311</t>
  </si>
  <si>
    <t>Zápachová uzávěrka van DN 40/50 s kulovým kloubem na odtoku</t>
  </si>
  <si>
    <t>420883485</t>
  </si>
  <si>
    <t>51</t>
  </si>
  <si>
    <t>725865411</t>
  </si>
  <si>
    <t>Zápachová uzávěrka pisoárová DN 40/50</t>
  </si>
  <si>
    <t>-1477967029</t>
  </si>
  <si>
    <t>52</t>
  </si>
  <si>
    <t>998725101</t>
  </si>
  <si>
    <t>Přesun hmot tonážní pro zařizovací předměty v objektech v do 6 m</t>
  </si>
  <si>
    <t>-1537300547</t>
  </si>
  <si>
    <t>763</t>
  </si>
  <si>
    <t>Konstrukce suché výstavby</t>
  </si>
  <si>
    <t>53</t>
  </si>
  <si>
    <t>763111717</t>
  </si>
  <si>
    <t>SDK příčka základní penetrační nátěr</t>
  </si>
  <si>
    <t>826237622</t>
  </si>
  <si>
    <t>54</t>
  </si>
  <si>
    <t>763111721</t>
  </si>
  <si>
    <t>SDK příčka plastový úhelník k ochraně rohů</t>
  </si>
  <si>
    <t>96908036</t>
  </si>
  <si>
    <t>55</t>
  </si>
  <si>
    <t>763164561</t>
  </si>
  <si>
    <t>SDK obklad kovových kcí tvaru L š přes 0,8 m desky 1xH2 12,5</t>
  </si>
  <si>
    <t>-491146575</t>
  </si>
  <si>
    <t>56</t>
  </si>
  <si>
    <t>763172311</t>
  </si>
  <si>
    <t>Montáž revizních dvířek SDK kcí vel. 200x200 mm</t>
  </si>
  <si>
    <t>1884397303</t>
  </si>
  <si>
    <t>57</t>
  </si>
  <si>
    <t>59030710</t>
  </si>
  <si>
    <t>dvířka revizní s automatickým zámkem 200x200mm</t>
  </si>
  <si>
    <t>-2052873869</t>
  </si>
  <si>
    <t>58</t>
  </si>
  <si>
    <t>763221811</t>
  </si>
  <si>
    <t>Demontáž sádrovláknité předsazené/šachtové stěny s jednoduchou nosnou kcí opláštění jednoduché</t>
  </si>
  <si>
    <t>-1711579156</t>
  </si>
  <si>
    <t>59</t>
  </si>
  <si>
    <t>763411111</t>
  </si>
  <si>
    <t>Sanitární příčky do mokrého prostředí, desky s HPL - laminátem tl 19,6 mm</t>
  </si>
  <si>
    <t>-1395555893</t>
  </si>
  <si>
    <t>60</t>
  </si>
  <si>
    <t>763411211</t>
  </si>
  <si>
    <t>Dělící přepážky k pisoárům, desky s HPL - laminátem tl 19,6 mm</t>
  </si>
  <si>
    <t>412378773</t>
  </si>
  <si>
    <t>61</t>
  </si>
  <si>
    <t>998763302</t>
  </si>
  <si>
    <t>Přesun hmot tonážní pro sádrokartonové konstrukce v objektech v do 12 m</t>
  </si>
  <si>
    <t>-1429382517</t>
  </si>
  <si>
    <t>766</t>
  </si>
  <si>
    <t>Konstrukce truhlářské</t>
  </si>
  <si>
    <t>62</t>
  </si>
  <si>
    <t>766441821</t>
  </si>
  <si>
    <t>Demontáž parapetních desek dřevěných nebo plastových šířky do 30 cm délky přes 1,0 m</t>
  </si>
  <si>
    <t>-2004161361</t>
  </si>
  <si>
    <t>63</t>
  </si>
  <si>
    <t>766694112</t>
  </si>
  <si>
    <t>Montáž parapetních desek dřevěných nebo plastových šířky do 30 cm délky do 1,6 m</t>
  </si>
  <si>
    <t>163369425</t>
  </si>
  <si>
    <t>64</t>
  </si>
  <si>
    <t>60794103</t>
  </si>
  <si>
    <t>deska parapetní dřevotřísková vnitřní 0,3 x 1 m</t>
  </si>
  <si>
    <t>-206865619</t>
  </si>
  <si>
    <t>65</t>
  </si>
  <si>
    <t>60794121</t>
  </si>
  <si>
    <t>koncovka PVC k parapetním dřevotřískovým deskám 600 mm</t>
  </si>
  <si>
    <t>-929118455</t>
  </si>
  <si>
    <t>66</t>
  </si>
  <si>
    <t>766821112</t>
  </si>
  <si>
    <t>Montáž korpusu vestavěné skříně policové dvoukřídlové</t>
  </si>
  <si>
    <t>1911743646</t>
  </si>
  <si>
    <t>67</t>
  </si>
  <si>
    <t>766821131</t>
  </si>
  <si>
    <t>Montáž dílu vestavěné skříně boku nebo mezistěny</t>
  </si>
  <si>
    <t>-1541653507</t>
  </si>
  <si>
    <t>68</t>
  </si>
  <si>
    <t>766821141</t>
  </si>
  <si>
    <t>Montáž otevíravých dveří vestavěné skříně s kováním</t>
  </si>
  <si>
    <t>835180841</t>
  </si>
  <si>
    <t>69</t>
  </si>
  <si>
    <t>60722280</t>
  </si>
  <si>
    <t>deska dřevotřísková laminovaná vč. montážního a doplňkového materiálu cca</t>
  </si>
  <si>
    <t>1881004674</t>
  </si>
  <si>
    <t>70</t>
  </si>
  <si>
    <t>998766101</t>
  </si>
  <si>
    <t>Přesun hmot tonážní pro konstrukce truhlářské v objektech v do 6 m</t>
  </si>
  <si>
    <t>1402931955</t>
  </si>
  <si>
    <t>771</t>
  </si>
  <si>
    <t>Podlahy z dlaždic</t>
  </si>
  <si>
    <t>71</t>
  </si>
  <si>
    <t>771111011</t>
  </si>
  <si>
    <t>Vysátí podkladu před pokládkou dlažby</t>
  </si>
  <si>
    <t>-1888626537</t>
  </si>
  <si>
    <t>72</t>
  </si>
  <si>
    <t>771121011</t>
  </si>
  <si>
    <t>Nátěr penetrační na podlahu</t>
  </si>
  <si>
    <t>-21017207</t>
  </si>
  <si>
    <t>73</t>
  </si>
  <si>
    <t>771151011</t>
  </si>
  <si>
    <t>Samonivelační stěrka podlah pevnosti 20 MPa tl 3 mm</t>
  </si>
  <si>
    <t>-8106121</t>
  </si>
  <si>
    <t>74</t>
  </si>
  <si>
    <t>771571810</t>
  </si>
  <si>
    <t>Demontáž podlah z dlaždic keramických kladených do malty</t>
  </si>
  <si>
    <t>511949712</t>
  </si>
  <si>
    <t>75</t>
  </si>
  <si>
    <t>771574263</t>
  </si>
  <si>
    <t>Montáž podlah keramických pro mechanické zatížení protiskluzných lepených flexibilním lepidlem do 12 ks/m2</t>
  </si>
  <si>
    <t>402246928</t>
  </si>
  <si>
    <t>76</t>
  </si>
  <si>
    <t>59761409</t>
  </si>
  <si>
    <t>dlažba keramická slinutá protiskluzná do interiéru i exteriéru pro vysoké mechanické namáhání přes 9 do 12 ks/m2</t>
  </si>
  <si>
    <t>-2061970425</t>
  </si>
  <si>
    <t>32,6*1,1 'Přepočtené koeficientem množství</t>
  </si>
  <si>
    <t>77</t>
  </si>
  <si>
    <t>771577111</t>
  </si>
  <si>
    <t>Příplatek k montáži podlah keramických lepených flexibilním lepidlem za plochu do 5 m2</t>
  </si>
  <si>
    <t>1924024164</t>
  </si>
  <si>
    <t>78</t>
  </si>
  <si>
    <t>771577114</t>
  </si>
  <si>
    <t>Příplatek k montáži podlah keramických lepených flexibilním lepidlem za spárování tmelem dvousložkovým</t>
  </si>
  <si>
    <t>-1595866334</t>
  </si>
  <si>
    <t>79</t>
  </si>
  <si>
    <t>998771101</t>
  </si>
  <si>
    <t>Přesun hmot tonážní pro podlahy z dlaždic v objektech v do 6 m</t>
  </si>
  <si>
    <t>294351396</t>
  </si>
  <si>
    <t>781</t>
  </si>
  <si>
    <t>Dokončovací práce - obklady</t>
  </si>
  <si>
    <t>80</t>
  </si>
  <si>
    <t>781111011</t>
  </si>
  <si>
    <t>Ometení (oprášení) stěny při přípravě podkladu</t>
  </si>
  <si>
    <t>1688345580</t>
  </si>
  <si>
    <t>81</t>
  </si>
  <si>
    <t>781121011</t>
  </si>
  <si>
    <t>Nátěr penetrační na stěnu</t>
  </si>
  <si>
    <t>1622131778</t>
  </si>
  <si>
    <t>82</t>
  </si>
  <si>
    <t>781161021</t>
  </si>
  <si>
    <t>Montáž profilu ukončujícího rohového nebo vanového</t>
  </si>
  <si>
    <t>359374596</t>
  </si>
  <si>
    <t>83</t>
  </si>
  <si>
    <t>59054121</t>
  </si>
  <si>
    <t>profil ukončovací pro vnější hrany obkladů hliník matně eloxovaný 6x2500mm</t>
  </si>
  <si>
    <t>-1737092966</t>
  </si>
  <si>
    <t>15*1,1 'Přepočtené koeficientem množství</t>
  </si>
  <si>
    <t>84</t>
  </si>
  <si>
    <t>781474113</t>
  </si>
  <si>
    <t>Montáž obkladů vnitřních keramických hladkých do 19 ks/m2 lepených flexibilním lepidlem</t>
  </si>
  <si>
    <t>1363634999</t>
  </si>
  <si>
    <t>85</t>
  </si>
  <si>
    <t>59761071</t>
  </si>
  <si>
    <t>obkládačky keramické koupelnové (barevné) přes 12 do 16 ks/m2</t>
  </si>
  <si>
    <t>-1005463538</t>
  </si>
  <si>
    <t>79*1,1 'Přepočtené koeficientem množství</t>
  </si>
  <si>
    <t>86</t>
  </si>
  <si>
    <t>781477111</t>
  </si>
  <si>
    <t>Příplatek k montáži obkladů vnitřních keramických hladkých za plochu do 10 m2</t>
  </si>
  <si>
    <t>-2016139149</t>
  </si>
  <si>
    <t>87</t>
  </si>
  <si>
    <t>781477114</t>
  </si>
  <si>
    <t>Příplatek k montáži obkladů vnitřních keramických hladkých za spárování tmelem dvousložkovým</t>
  </si>
  <si>
    <t>-85102882</t>
  </si>
  <si>
    <t>88</t>
  </si>
  <si>
    <t>781491011</t>
  </si>
  <si>
    <t>Montáž zrcadel plochy do 1 m2 lepených silikonovým tmelem na podkladní omítku</t>
  </si>
  <si>
    <t>931967002</t>
  </si>
  <si>
    <t>89</t>
  </si>
  <si>
    <t>63465122</t>
  </si>
  <si>
    <t>zrcadlo nemontované čiré tl 3mm max. rozměr 3210x2250mm</t>
  </si>
  <si>
    <t>-847674896</t>
  </si>
  <si>
    <t>1,2*1,1 'Přepočtené koeficientem množství</t>
  </si>
  <si>
    <t>90</t>
  </si>
  <si>
    <t>998781101</t>
  </si>
  <si>
    <t>Přesun hmot tonážní pro obklady keramické v objektech v do 6 m</t>
  </si>
  <si>
    <t>1336421385</t>
  </si>
  <si>
    <t>784</t>
  </si>
  <si>
    <t>Dokončovací práce - malby a tapety</t>
  </si>
  <si>
    <t>91</t>
  </si>
  <si>
    <t>784121001</t>
  </si>
  <si>
    <t>Oškrabání malby v mísnostech výšky do 3,80 m</t>
  </si>
  <si>
    <t>-1439277441</t>
  </si>
  <si>
    <t>92</t>
  </si>
  <si>
    <t>784121011</t>
  </si>
  <si>
    <t>Rozmývání podkladu po oškrabání malby v místnostech výšky do 3,80 m</t>
  </si>
  <si>
    <t>-119531425</t>
  </si>
  <si>
    <t>93</t>
  </si>
  <si>
    <t>784161511</t>
  </si>
  <si>
    <t>Celoplošné vyrovnání podkladu disperzní stěrkou v místnostech výšky do 3,80 m</t>
  </si>
  <si>
    <t>-657443275</t>
  </si>
  <si>
    <t>94</t>
  </si>
  <si>
    <t>784211101</t>
  </si>
  <si>
    <t>Dvojnásobné bílé malby ze směsí za mokra výborně otěruvzdorných v místnostech výšky do 3,80 m</t>
  </si>
  <si>
    <t>219727416</t>
  </si>
  <si>
    <t>95</t>
  </si>
  <si>
    <t>784211161</t>
  </si>
  <si>
    <t>Příplatek k cenám 2x maleb ze směsí za mokra otěruvzdorných za barevnou malbu v světlém odstínu</t>
  </si>
  <si>
    <t>-1201654616</t>
  </si>
  <si>
    <t>VRN</t>
  </si>
  <si>
    <t>Vedlejší rozpočtové náklady</t>
  </si>
  <si>
    <t>VRN3</t>
  </si>
  <si>
    <t>Zařízení staveniště</t>
  </si>
  <si>
    <t>96</t>
  </si>
  <si>
    <t>030001000</t>
  </si>
  <si>
    <t>Kč</t>
  </si>
  <si>
    <t>1024</t>
  </si>
  <si>
    <t>1040410830</t>
  </si>
  <si>
    <t>VRN4</t>
  </si>
  <si>
    <t>Inženýrská činnost</t>
  </si>
  <si>
    <t>97</t>
  </si>
  <si>
    <t>044002000</t>
  </si>
  <si>
    <t>Revize</t>
  </si>
  <si>
    <t>123518062</t>
  </si>
  <si>
    <t>VRN5</t>
  </si>
  <si>
    <t>Finanční náklady</t>
  </si>
  <si>
    <t>98</t>
  </si>
  <si>
    <t>052002000</t>
  </si>
  <si>
    <t>Finanční rezerva (max 8% ZRN)</t>
  </si>
  <si>
    <t>9882012</t>
  </si>
  <si>
    <t>VRN6</t>
  </si>
  <si>
    <t>Územní vlivy</t>
  </si>
  <si>
    <t>99</t>
  </si>
  <si>
    <t>065002000</t>
  </si>
  <si>
    <t>Mimostaveništní doprava materiálů</t>
  </si>
  <si>
    <t>-1348832961</t>
  </si>
  <si>
    <t>VRN7</t>
  </si>
  <si>
    <t>Provozní vlivy</t>
  </si>
  <si>
    <t>100</t>
  </si>
  <si>
    <t>071002000</t>
  </si>
  <si>
    <t>Provoz investora, třetích osob</t>
  </si>
  <si>
    <t>-909496107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</si>
</sst>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0"/>
      <c r="AQ5" s="20"/>
      <c r="AR5" s="18"/>
      <c r="BE5" s="221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0"/>
      <c r="AQ6" s="20"/>
      <c r="AR6" s="18"/>
      <c r="BE6" s="222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2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2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2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2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22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2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22"/>
      <c r="BS13" s="15" t="s">
        <v>6</v>
      </c>
    </row>
    <row r="14" spans="1:74" ht="12.75">
      <c r="B14" s="19"/>
      <c r="C14" s="20"/>
      <c r="D14" s="20"/>
      <c r="E14" s="227" t="s">
        <v>28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22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2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2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22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2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2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22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2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2"/>
    </row>
    <row r="23" spans="1:71" s="1" customFormat="1" ht="16.5" customHeight="1">
      <c r="B23" s="19"/>
      <c r="C23" s="20"/>
      <c r="D23" s="20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0"/>
      <c r="AP23" s="20"/>
      <c r="AQ23" s="20"/>
      <c r="AR23" s="18"/>
      <c r="BE23" s="222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2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2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0">
        <f>ROUND(AG94,2)</f>
        <v>0</v>
      </c>
      <c r="AL26" s="231"/>
      <c r="AM26" s="231"/>
      <c r="AN26" s="231"/>
      <c r="AO26" s="231"/>
      <c r="AP26" s="34"/>
      <c r="AQ26" s="34"/>
      <c r="AR26" s="37"/>
      <c r="BE26" s="222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2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2" t="s">
        <v>34</v>
      </c>
      <c r="M28" s="232"/>
      <c r="N28" s="232"/>
      <c r="O28" s="232"/>
      <c r="P28" s="232"/>
      <c r="Q28" s="34"/>
      <c r="R28" s="34"/>
      <c r="S28" s="34"/>
      <c r="T28" s="34"/>
      <c r="U28" s="34"/>
      <c r="V28" s="34"/>
      <c r="W28" s="232" t="s">
        <v>35</v>
      </c>
      <c r="X28" s="232"/>
      <c r="Y28" s="232"/>
      <c r="Z28" s="232"/>
      <c r="AA28" s="232"/>
      <c r="AB28" s="232"/>
      <c r="AC28" s="232"/>
      <c r="AD28" s="232"/>
      <c r="AE28" s="232"/>
      <c r="AF28" s="34"/>
      <c r="AG28" s="34"/>
      <c r="AH28" s="34"/>
      <c r="AI28" s="34"/>
      <c r="AJ28" s="34"/>
      <c r="AK28" s="232" t="s">
        <v>36</v>
      </c>
      <c r="AL28" s="232"/>
      <c r="AM28" s="232"/>
      <c r="AN28" s="232"/>
      <c r="AO28" s="232"/>
      <c r="AP28" s="34"/>
      <c r="AQ28" s="34"/>
      <c r="AR28" s="37"/>
      <c r="BE28" s="222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35">
        <v>0.21</v>
      </c>
      <c r="M29" s="234"/>
      <c r="N29" s="234"/>
      <c r="O29" s="234"/>
      <c r="P29" s="234"/>
      <c r="Q29" s="39"/>
      <c r="R29" s="39"/>
      <c r="S29" s="39"/>
      <c r="T29" s="39"/>
      <c r="U29" s="39"/>
      <c r="V29" s="39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9"/>
      <c r="AG29" s="39"/>
      <c r="AH29" s="39"/>
      <c r="AI29" s="39"/>
      <c r="AJ29" s="39"/>
      <c r="AK29" s="233">
        <f>ROUND(AV94, 2)</f>
        <v>0</v>
      </c>
      <c r="AL29" s="234"/>
      <c r="AM29" s="234"/>
      <c r="AN29" s="234"/>
      <c r="AO29" s="234"/>
      <c r="AP29" s="39"/>
      <c r="AQ29" s="39"/>
      <c r="AR29" s="40"/>
      <c r="BE29" s="223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35">
        <v>0.15</v>
      </c>
      <c r="M30" s="234"/>
      <c r="N30" s="234"/>
      <c r="O30" s="234"/>
      <c r="P30" s="234"/>
      <c r="Q30" s="39"/>
      <c r="R30" s="39"/>
      <c r="S30" s="39"/>
      <c r="T30" s="39"/>
      <c r="U30" s="39"/>
      <c r="V30" s="39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9"/>
      <c r="AG30" s="39"/>
      <c r="AH30" s="39"/>
      <c r="AI30" s="39"/>
      <c r="AJ30" s="39"/>
      <c r="AK30" s="233">
        <f>ROUND(AW94, 2)</f>
        <v>0</v>
      </c>
      <c r="AL30" s="234"/>
      <c r="AM30" s="234"/>
      <c r="AN30" s="234"/>
      <c r="AO30" s="234"/>
      <c r="AP30" s="39"/>
      <c r="AQ30" s="39"/>
      <c r="AR30" s="40"/>
      <c r="BE30" s="223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35">
        <v>0.21</v>
      </c>
      <c r="M31" s="234"/>
      <c r="N31" s="234"/>
      <c r="O31" s="234"/>
      <c r="P31" s="234"/>
      <c r="Q31" s="39"/>
      <c r="R31" s="39"/>
      <c r="S31" s="39"/>
      <c r="T31" s="39"/>
      <c r="U31" s="39"/>
      <c r="V31" s="39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F31" s="39"/>
      <c r="AG31" s="39"/>
      <c r="AH31" s="39"/>
      <c r="AI31" s="39"/>
      <c r="AJ31" s="39"/>
      <c r="AK31" s="233">
        <v>0</v>
      </c>
      <c r="AL31" s="234"/>
      <c r="AM31" s="234"/>
      <c r="AN31" s="234"/>
      <c r="AO31" s="234"/>
      <c r="AP31" s="39"/>
      <c r="AQ31" s="39"/>
      <c r="AR31" s="40"/>
      <c r="BE31" s="223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35">
        <v>0.15</v>
      </c>
      <c r="M32" s="234"/>
      <c r="N32" s="234"/>
      <c r="O32" s="234"/>
      <c r="P32" s="234"/>
      <c r="Q32" s="39"/>
      <c r="R32" s="39"/>
      <c r="S32" s="39"/>
      <c r="T32" s="39"/>
      <c r="U32" s="39"/>
      <c r="V32" s="39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F32" s="39"/>
      <c r="AG32" s="39"/>
      <c r="AH32" s="39"/>
      <c r="AI32" s="39"/>
      <c r="AJ32" s="39"/>
      <c r="AK32" s="233">
        <v>0</v>
      </c>
      <c r="AL32" s="234"/>
      <c r="AM32" s="234"/>
      <c r="AN32" s="234"/>
      <c r="AO32" s="234"/>
      <c r="AP32" s="39"/>
      <c r="AQ32" s="39"/>
      <c r="AR32" s="40"/>
      <c r="BE32" s="223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35">
        <v>0</v>
      </c>
      <c r="M33" s="234"/>
      <c r="N33" s="234"/>
      <c r="O33" s="234"/>
      <c r="P33" s="234"/>
      <c r="Q33" s="39"/>
      <c r="R33" s="39"/>
      <c r="S33" s="39"/>
      <c r="T33" s="39"/>
      <c r="U33" s="39"/>
      <c r="V33" s="39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9"/>
      <c r="AG33" s="39"/>
      <c r="AH33" s="39"/>
      <c r="AI33" s="39"/>
      <c r="AJ33" s="39"/>
      <c r="AK33" s="233">
        <v>0</v>
      </c>
      <c r="AL33" s="234"/>
      <c r="AM33" s="234"/>
      <c r="AN33" s="234"/>
      <c r="AO33" s="234"/>
      <c r="AP33" s="39"/>
      <c r="AQ33" s="39"/>
      <c r="AR33" s="40"/>
      <c r="BE33" s="223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2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36" t="s">
        <v>45</v>
      </c>
      <c r="Y35" s="237"/>
      <c r="Z35" s="237"/>
      <c r="AA35" s="237"/>
      <c r="AB35" s="237"/>
      <c r="AC35" s="43"/>
      <c r="AD35" s="43"/>
      <c r="AE35" s="43"/>
      <c r="AF35" s="43"/>
      <c r="AG35" s="43"/>
      <c r="AH35" s="43"/>
      <c r="AI35" s="43"/>
      <c r="AJ35" s="43"/>
      <c r="AK35" s="238">
        <f>SUM(AK26:AK33)</f>
        <v>0</v>
      </c>
      <c r="AL35" s="237"/>
      <c r="AM35" s="237"/>
      <c r="AN35" s="237"/>
      <c r="AO35" s="239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0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0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0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0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P032022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0" t="str">
        <f>K6</f>
        <v>oprava hygienického zázemí MŠ Sady pionýrů Lovosice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61"/>
      <c r="AQ85" s="61"/>
      <c r="AR85" s="62"/>
    </row>
    <row r="86" spans="1:90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0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2" t="str">
        <f>IF(AN8= "","",AN8)</f>
        <v>15. 5. 2022</v>
      </c>
      <c r="AN87" s="242"/>
      <c r="AO87" s="34"/>
      <c r="AP87" s="34"/>
      <c r="AQ87" s="34"/>
      <c r="AR87" s="37"/>
      <c r="BE87" s="32"/>
    </row>
    <row r="88" spans="1:90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0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43" t="str">
        <f>IF(E17="","",E17)</f>
        <v xml:space="preserve"> </v>
      </c>
      <c r="AN89" s="244"/>
      <c r="AO89" s="244"/>
      <c r="AP89" s="244"/>
      <c r="AQ89" s="34"/>
      <c r="AR89" s="37"/>
      <c r="AS89" s="245" t="s">
        <v>53</v>
      </c>
      <c r="AT89" s="246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0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43" t="str">
        <f>IF(E20="","",E20)</f>
        <v xml:space="preserve"> </v>
      </c>
      <c r="AN90" s="244"/>
      <c r="AO90" s="244"/>
      <c r="AP90" s="244"/>
      <c r="AQ90" s="34"/>
      <c r="AR90" s="37"/>
      <c r="AS90" s="247"/>
      <c r="AT90" s="248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0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9"/>
      <c r="AT91" s="250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0" s="2" customFormat="1" ht="29.25" customHeight="1">
      <c r="A92" s="32"/>
      <c r="B92" s="33"/>
      <c r="C92" s="251" t="s">
        <v>54</v>
      </c>
      <c r="D92" s="252"/>
      <c r="E92" s="252"/>
      <c r="F92" s="252"/>
      <c r="G92" s="252"/>
      <c r="H92" s="71"/>
      <c r="I92" s="253" t="s">
        <v>55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4" t="s">
        <v>56</v>
      </c>
      <c r="AH92" s="252"/>
      <c r="AI92" s="252"/>
      <c r="AJ92" s="252"/>
      <c r="AK92" s="252"/>
      <c r="AL92" s="252"/>
      <c r="AM92" s="252"/>
      <c r="AN92" s="253" t="s">
        <v>57</v>
      </c>
      <c r="AO92" s="252"/>
      <c r="AP92" s="255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0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0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9">
        <f>ROUND(AG95,2)</f>
        <v>0</v>
      </c>
      <c r="AH94" s="259"/>
      <c r="AI94" s="259"/>
      <c r="AJ94" s="259"/>
      <c r="AK94" s="259"/>
      <c r="AL94" s="259"/>
      <c r="AM94" s="259"/>
      <c r="AN94" s="260">
        <f>SUM(AG94,AT94)</f>
        <v>0</v>
      </c>
      <c r="AO94" s="260"/>
      <c r="AP94" s="260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V94" s="89" t="s">
        <v>74</v>
      </c>
      <c r="BW94" s="89" t="s">
        <v>5</v>
      </c>
      <c r="BX94" s="89" t="s">
        <v>75</v>
      </c>
      <c r="CL94" s="89" t="s">
        <v>1</v>
      </c>
    </row>
    <row r="95" spans="1:90" s="7" customFormat="1" ht="24.75" customHeight="1">
      <c r="A95" s="90" t="s">
        <v>76</v>
      </c>
      <c r="B95" s="91"/>
      <c r="C95" s="92"/>
      <c r="D95" s="258" t="s">
        <v>14</v>
      </c>
      <c r="E95" s="258"/>
      <c r="F95" s="258"/>
      <c r="G95" s="258"/>
      <c r="H95" s="258"/>
      <c r="I95" s="93"/>
      <c r="J95" s="258" t="s">
        <v>17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6">
        <f>'P032022 - oprava hygienic...'!J28</f>
        <v>0</v>
      </c>
      <c r="AH95" s="257"/>
      <c r="AI95" s="257"/>
      <c r="AJ95" s="257"/>
      <c r="AK95" s="257"/>
      <c r="AL95" s="257"/>
      <c r="AM95" s="257"/>
      <c r="AN95" s="256">
        <f>SUM(AG95,AT95)</f>
        <v>0</v>
      </c>
      <c r="AO95" s="257"/>
      <c r="AP95" s="257"/>
      <c r="AQ95" s="94" t="s">
        <v>77</v>
      </c>
      <c r="AR95" s="95"/>
      <c r="AS95" s="96">
        <v>0</v>
      </c>
      <c r="AT95" s="97">
        <f>ROUND(SUM(AV95:AW95),2)</f>
        <v>0</v>
      </c>
      <c r="AU95" s="98">
        <f>'P032022 - oprava hygienic...'!P134</f>
        <v>0</v>
      </c>
      <c r="AV95" s="97">
        <f>'P032022 - oprava hygienic...'!J31</f>
        <v>0</v>
      </c>
      <c r="AW95" s="97">
        <f>'P032022 - oprava hygienic...'!J32</f>
        <v>0</v>
      </c>
      <c r="AX95" s="97">
        <f>'P032022 - oprava hygienic...'!J33</f>
        <v>0</v>
      </c>
      <c r="AY95" s="97">
        <f>'P032022 - oprava hygienic...'!J34</f>
        <v>0</v>
      </c>
      <c r="AZ95" s="97">
        <f>'P032022 - oprava hygienic...'!F31</f>
        <v>0</v>
      </c>
      <c r="BA95" s="97">
        <f>'P032022 - oprava hygienic...'!F32</f>
        <v>0</v>
      </c>
      <c r="BB95" s="97">
        <f>'P032022 - oprava hygienic...'!F33</f>
        <v>0</v>
      </c>
      <c r="BC95" s="97">
        <f>'P032022 - oprava hygienic...'!F34</f>
        <v>0</v>
      </c>
      <c r="BD95" s="99">
        <f>'P032022 - oprava hygienic...'!F35</f>
        <v>0</v>
      </c>
      <c r="BT95" s="100" t="s">
        <v>78</v>
      </c>
      <c r="BU95" s="100" t="s">
        <v>79</v>
      </c>
      <c r="BV95" s="100" t="s">
        <v>74</v>
      </c>
      <c r="BW95" s="100" t="s">
        <v>5</v>
      </c>
      <c r="BX95" s="100" t="s">
        <v>75</v>
      </c>
      <c r="CL95" s="100" t="s">
        <v>1</v>
      </c>
    </row>
    <row r="96" spans="1:90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drmgPNQAS+bGz2rw/+wdHryVVfj8hVbtVHM6H6sfn4TSnLer2pV1pqrhFxEncS0Xu1g139X9kqGHiTOZdf/W+A==" saltValue="w5wrfyz+1shCD+h5VzXWsQeGDhJbBbIH9c9YN18F/YtOiY2Q3zNIEjSqX2NzaS8K1tzpB5EeSncEYZyUosOpK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P032022 - oprava hygieni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5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8"/>
      <c r="AT3" s="15" t="s">
        <v>80</v>
      </c>
    </row>
    <row r="4" spans="1:46" s="1" customFormat="1" ht="24.95" customHeight="1">
      <c r="B4" s="18"/>
      <c r="D4" s="103" t="s">
        <v>81</v>
      </c>
      <c r="L4" s="18"/>
      <c r="M4" s="104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105" t="s">
        <v>16</v>
      </c>
      <c r="E6" s="32"/>
      <c r="F6" s="32"/>
      <c r="G6" s="32"/>
      <c r="H6" s="32"/>
      <c r="I6" s="32"/>
      <c r="J6" s="32"/>
      <c r="K6" s="32"/>
      <c r="L6" s="4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262" t="s">
        <v>17</v>
      </c>
      <c r="F7" s="263"/>
      <c r="G7" s="263"/>
      <c r="H7" s="263"/>
      <c r="I7" s="32"/>
      <c r="J7" s="32"/>
      <c r="K7" s="32"/>
      <c r="L7" s="4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105" t="s">
        <v>18</v>
      </c>
      <c r="E9" s="32"/>
      <c r="F9" s="106" t="s">
        <v>1</v>
      </c>
      <c r="G9" s="32"/>
      <c r="H9" s="32"/>
      <c r="I9" s="105" t="s">
        <v>19</v>
      </c>
      <c r="J9" s="106" t="s">
        <v>1</v>
      </c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05" t="s">
        <v>20</v>
      </c>
      <c r="E10" s="32"/>
      <c r="F10" s="106" t="s">
        <v>21</v>
      </c>
      <c r="G10" s="32"/>
      <c r="H10" s="32"/>
      <c r="I10" s="105" t="s">
        <v>22</v>
      </c>
      <c r="J10" s="107" t="str">
        <f>'Rekapitulace stavby'!AN8</f>
        <v>15. 5. 2022</v>
      </c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24</v>
      </c>
      <c r="E12" s="32"/>
      <c r="F12" s="32"/>
      <c r="G12" s="32"/>
      <c r="H12" s="32"/>
      <c r="I12" s="105" t="s">
        <v>25</v>
      </c>
      <c r="J12" s="106" t="str">
        <f>IF('Rekapitulace stavby'!AN10="","",'Rekapitulace stavby'!AN10)</f>
        <v/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6" t="str">
        <f>IF('Rekapitulace stavby'!E11="","",'Rekapitulace stavby'!E11)</f>
        <v xml:space="preserve"> </v>
      </c>
      <c r="F13" s="32"/>
      <c r="G13" s="32"/>
      <c r="H13" s="32"/>
      <c r="I13" s="105" t="s">
        <v>26</v>
      </c>
      <c r="J13" s="106" t="str">
        <f>IF('Rekapitulace stavby'!AN11="","",'Rekapitulace stavby'!AN11)</f>
        <v/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05" t="s">
        <v>27</v>
      </c>
      <c r="E15" s="32"/>
      <c r="F15" s="32"/>
      <c r="G15" s="32"/>
      <c r="H15" s="32"/>
      <c r="I15" s="105" t="s">
        <v>25</v>
      </c>
      <c r="J15" s="28" t="str">
        <f>'Rekapitulace stavby'!AN13</f>
        <v>Vyplň údaj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264" t="str">
        <f>'Rekapitulace stavby'!E14</f>
        <v>Vyplň údaj</v>
      </c>
      <c r="F16" s="265"/>
      <c r="G16" s="265"/>
      <c r="H16" s="265"/>
      <c r="I16" s="105" t="s">
        <v>26</v>
      </c>
      <c r="J16" s="28" t="str">
        <f>'Rekapitulace stavby'!AN14</f>
        <v>Vyplň údaj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05" t="s">
        <v>29</v>
      </c>
      <c r="E18" s="32"/>
      <c r="F18" s="32"/>
      <c r="G18" s="32"/>
      <c r="H18" s="32"/>
      <c r="I18" s="105" t="s">
        <v>25</v>
      </c>
      <c r="J18" s="106" t="str">
        <f>IF('Rekapitulace stavby'!AN16="","",'Rekapitulace stavby'!AN16)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6" t="str">
        <f>IF('Rekapitulace stavby'!E17="","",'Rekapitulace stavby'!E17)</f>
        <v xml:space="preserve"> </v>
      </c>
      <c r="F19" s="32"/>
      <c r="G19" s="32"/>
      <c r="H19" s="32"/>
      <c r="I19" s="105" t="s">
        <v>26</v>
      </c>
      <c r="J19" s="106" t="str">
        <f>IF('Rekapitulace stavby'!AN17="","",'Rekapitulace stavby'!AN17)</f>
        <v/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05" t="s">
        <v>31</v>
      </c>
      <c r="E21" s="32"/>
      <c r="F21" s="32"/>
      <c r="G21" s="32"/>
      <c r="H21" s="32"/>
      <c r="I21" s="105" t="s">
        <v>25</v>
      </c>
      <c r="J21" s="106" t="str">
        <f>IF('Rekapitulace stavby'!AN19="","",'Rekapitulace stavby'!AN19)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6" t="str">
        <f>IF('Rekapitulace stavby'!E20="","",'Rekapitulace stavby'!E20)</f>
        <v xml:space="preserve"> </v>
      </c>
      <c r="F22" s="32"/>
      <c r="G22" s="32"/>
      <c r="H22" s="32"/>
      <c r="I22" s="105" t="s">
        <v>26</v>
      </c>
      <c r="J22" s="106" t="str">
        <f>IF('Rekapitulace stavby'!AN20="","",'Rekapitulace stavby'!AN20)</f>
        <v/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05" t="s">
        <v>32</v>
      </c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108"/>
      <c r="B25" s="109"/>
      <c r="C25" s="108"/>
      <c r="D25" s="108"/>
      <c r="E25" s="266" t="s">
        <v>1</v>
      </c>
      <c r="F25" s="266"/>
      <c r="G25" s="266"/>
      <c r="H25" s="266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11"/>
      <c r="E27" s="111"/>
      <c r="F27" s="111"/>
      <c r="G27" s="111"/>
      <c r="H27" s="111"/>
      <c r="I27" s="111"/>
      <c r="J27" s="111"/>
      <c r="K27" s="111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12" t="s">
        <v>33</v>
      </c>
      <c r="E28" s="32"/>
      <c r="F28" s="32"/>
      <c r="G28" s="32"/>
      <c r="H28" s="32"/>
      <c r="I28" s="32"/>
      <c r="J28" s="113">
        <f>ROUND(J134, 2)</f>
        <v>0</v>
      </c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1"/>
      <c r="E29" s="111"/>
      <c r="F29" s="111"/>
      <c r="G29" s="111"/>
      <c r="H29" s="111"/>
      <c r="I29" s="111"/>
      <c r="J29" s="111"/>
      <c r="K29" s="11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14" t="s">
        <v>35</v>
      </c>
      <c r="G30" s="32"/>
      <c r="H30" s="32"/>
      <c r="I30" s="114" t="s">
        <v>34</v>
      </c>
      <c r="J30" s="114" t="s">
        <v>36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5" t="s">
        <v>37</v>
      </c>
      <c r="E31" s="105" t="s">
        <v>38</v>
      </c>
      <c r="F31" s="116">
        <f>ROUND((SUM(BE134:BE264)),  2)</f>
        <v>0</v>
      </c>
      <c r="G31" s="32"/>
      <c r="H31" s="32"/>
      <c r="I31" s="117">
        <v>0.21</v>
      </c>
      <c r="J31" s="116">
        <f>ROUND(((SUM(BE134:BE264))*I31),  2)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105" t="s">
        <v>39</v>
      </c>
      <c r="F32" s="116">
        <f>ROUND((SUM(BF134:BF264)),  2)</f>
        <v>0</v>
      </c>
      <c r="G32" s="32"/>
      <c r="H32" s="32"/>
      <c r="I32" s="117">
        <v>0.15</v>
      </c>
      <c r="J32" s="116">
        <f>ROUND(((SUM(BF134:BF264))*I32), 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105" t="s">
        <v>40</v>
      </c>
      <c r="F33" s="116">
        <f>ROUND((SUM(BG134:BG264)),  2)</f>
        <v>0</v>
      </c>
      <c r="G33" s="32"/>
      <c r="H33" s="32"/>
      <c r="I33" s="117">
        <v>0.21</v>
      </c>
      <c r="J33" s="116">
        <f>0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5" t="s">
        <v>41</v>
      </c>
      <c r="F34" s="116">
        <f>ROUND((SUM(BH134:BH264)),  2)</f>
        <v>0</v>
      </c>
      <c r="G34" s="32"/>
      <c r="H34" s="32"/>
      <c r="I34" s="117">
        <v>0.15</v>
      </c>
      <c r="J34" s="116">
        <f>0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42</v>
      </c>
      <c r="F35" s="116">
        <f>ROUND((SUM(BI134:BI264)),  2)</f>
        <v>0</v>
      </c>
      <c r="G35" s="32"/>
      <c r="H35" s="32"/>
      <c r="I35" s="117">
        <v>0</v>
      </c>
      <c r="J35" s="116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8"/>
      <c r="D37" s="119" t="s">
        <v>43</v>
      </c>
      <c r="E37" s="120"/>
      <c r="F37" s="120"/>
      <c r="G37" s="121" t="s">
        <v>44</v>
      </c>
      <c r="H37" s="122" t="s">
        <v>45</v>
      </c>
      <c r="I37" s="120"/>
      <c r="J37" s="123">
        <f>SUM(J28:J35)</f>
        <v>0</v>
      </c>
      <c r="K37" s="124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82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40" t="str">
        <f>E7</f>
        <v>oprava hygienického zázemí MŠ Sady pionýrů Lovosice</v>
      </c>
      <c r="F85" s="267"/>
      <c r="G85" s="267"/>
      <c r="H85" s="267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4"/>
      <c r="E87" s="34"/>
      <c r="F87" s="25" t="str">
        <f>F10</f>
        <v xml:space="preserve"> </v>
      </c>
      <c r="G87" s="34"/>
      <c r="H87" s="34"/>
      <c r="I87" s="27" t="s">
        <v>22</v>
      </c>
      <c r="J87" s="64" t="str">
        <f>IF(J10="","",J10)</f>
        <v>15. 5. 2022</v>
      </c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24</v>
      </c>
      <c r="D89" s="34"/>
      <c r="E89" s="34"/>
      <c r="F89" s="25" t="str">
        <f>E13</f>
        <v xml:space="preserve"> </v>
      </c>
      <c r="G89" s="34"/>
      <c r="H89" s="34"/>
      <c r="I89" s="27" t="s">
        <v>29</v>
      </c>
      <c r="J89" s="30" t="str">
        <f>E19</f>
        <v xml:space="preserve"> 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27</v>
      </c>
      <c r="D90" s="34"/>
      <c r="E90" s="34"/>
      <c r="F90" s="25" t="str">
        <f>IF(E16="","",E16)</f>
        <v>Vyplň údaj</v>
      </c>
      <c r="G90" s="34"/>
      <c r="H90" s="34"/>
      <c r="I90" s="27" t="s">
        <v>31</v>
      </c>
      <c r="J90" s="30" t="str">
        <f>E22</f>
        <v xml:space="preserve"> </v>
      </c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36" t="s">
        <v>83</v>
      </c>
      <c r="D92" s="137"/>
      <c r="E92" s="137"/>
      <c r="F92" s="137"/>
      <c r="G92" s="137"/>
      <c r="H92" s="137"/>
      <c r="I92" s="137"/>
      <c r="J92" s="138" t="s">
        <v>84</v>
      </c>
      <c r="K92" s="137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39" t="s">
        <v>85</v>
      </c>
      <c r="D94" s="34"/>
      <c r="E94" s="34"/>
      <c r="F94" s="34"/>
      <c r="G94" s="34"/>
      <c r="H94" s="34"/>
      <c r="I94" s="34"/>
      <c r="J94" s="82">
        <f>J134</f>
        <v>0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86</v>
      </c>
    </row>
    <row r="95" spans="1:47" s="9" customFormat="1" ht="24.95" customHeight="1">
      <c r="B95" s="140"/>
      <c r="C95" s="141"/>
      <c r="D95" s="142" t="s">
        <v>87</v>
      </c>
      <c r="E95" s="143"/>
      <c r="F95" s="143"/>
      <c r="G95" s="143"/>
      <c r="H95" s="143"/>
      <c r="I95" s="143"/>
      <c r="J95" s="144">
        <f>J135</f>
        <v>0</v>
      </c>
      <c r="K95" s="141"/>
      <c r="L95" s="145"/>
    </row>
    <row r="96" spans="1:47" s="10" customFormat="1" ht="19.899999999999999" customHeight="1">
      <c r="B96" s="146"/>
      <c r="C96" s="147"/>
      <c r="D96" s="148" t="s">
        <v>88</v>
      </c>
      <c r="E96" s="149"/>
      <c r="F96" s="149"/>
      <c r="G96" s="149"/>
      <c r="H96" s="149"/>
      <c r="I96" s="149"/>
      <c r="J96" s="150">
        <f>J136</f>
        <v>0</v>
      </c>
      <c r="K96" s="147"/>
      <c r="L96" s="151"/>
    </row>
    <row r="97" spans="2:12" s="10" customFormat="1" ht="19.899999999999999" customHeight="1">
      <c r="B97" s="146"/>
      <c r="C97" s="147"/>
      <c r="D97" s="148" t="s">
        <v>89</v>
      </c>
      <c r="E97" s="149"/>
      <c r="F97" s="149"/>
      <c r="G97" s="149"/>
      <c r="H97" s="149"/>
      <c r="I97" s="149"/>
      <c r="J97" s="150">
        <f>J138</f>
        <v>0</v>
      </c>
      <c r="K97" s="147"/>
      <c r="L97" s="151"/>
    </row>
    <row r="98" spans="2:12" s="10" customFormat="1" ht="19.899999999999999" customHeight="1">
      <c r="B98" s="146"/>
      <c r="C98" s="147"/>
      <c r="D98" s="148" t="s">
        <v>90</v>
      </c>
      <c r="E98" s="149"/>
      <c r="F98" s="149"/>
      <c r="G98" s="149"/>
      <c r="H98" s="149"/>
      <c r="I98" s="149"/>
      <c r="J98" s="150">
        <f>J144</f>
        <v>0</v>
      </c>
      <c r="K98" s="147"/>
      <c r="L98" s="151"/>
    </row>
    <row r="99" spans="2:12" s="10" customFormat="1" ht="19.899999999999999" customHeight="1">
      <c r="B99" s="146"/>
      <c r="C99" s="147"/>
      <c r="D99" s="148" t="s">
        <v>91</v>
      </c>
      <c r="E99" s="149"/>
      <c r="F99" s="149"/>
      <c r="G99" s="149"/>
      <c r="H99" s="149"/>
      <c r="I99" s="149"/>
      <c r="J99" s="150">
        <f>J149</f>
        <v>0</v>
      </c>
      <c r="K99" s="147"/>
      <c r="L99" s="151"/>
    </row>
    <row r="100" spans="2:12" s="10" customFormat="1" ht="19.899999999999999" customHeight="1">
      <c r="B100" s="146"/>
      <c r="C100" s="147"/>
      <c r="D100" s="148" t="s">
        <v>92</v>
      </c>
      <c r="E100" s="149"/>
      <c r="F100" s="149"/>
      <c r="G100" s="149"/>
      <c r="H100" s="149"/>
      <c r="I100" s="149"/>
      <c r="J100" s="150">
        <f>J153</f>
        <v>0</v>
      </c>
      <c r="K100" s="147"/>
      <c r="L100" s="151"/>
    </row>
    <row r="101" spans="2:12" s="9" customFormat="1" ht="24.95" customHeight="1">
      <c r="B101" s="140"/>
      <c r="C101" s="141"/>
      <c r="D101" s="142" t="s">
        <v>93</v>
      </c>
      <c r="E101" s="143"/>
      <c r="F101" s="143"/>
      <c r="G101" s="143"/>
      <c r="H101" s="143"/>
      <c r="I101" s="143"/>
      <c r="J101" s="144">
        <f>J155</f>
        <v>0</v>
      </c>
      <c r="K101" s="141"/>
      <c r="L101" s="145"/>
    </row>
    <row r="102" spans="2:12" s="10" customFormat="1" ht="19.899999999999999" customHeight="1">
      <c r="B102" s="146"/>
      <c r="C102" s="147"/>
      <c r="D102" s="148" t="s">
        <v>94</v>
      </c>
      <c r="E102" s="149"/>
      <c r="F102" s="149"/>
      <c r="G102" s="149"/>
      <c r="H102" s="149"/>
      <c r="I102" s="149"/>
      <c r="J102" s="150">
        <f>J156</f>
        <v>0</v>
      </c>
      <c r="K102" s="147"/>
      <c r="L102" s="151"/>
    </row>
    <row r="103" spans="2:12" s="10" customFormat="1" ht="19.899999999999999" customHeight="1">
      <c r="B103" s="146"/>
      <c r="C103" s="147"/>
      <c r="D103" s="148" t="s">
        <v>95</v>
      </c>
      <c r="E103" s="149"/>
      <c r="F103" s="149"/>
      <c r="G103" s="149"/>
      <c r="H103" s="149"/>
      <c r="I103" s="149"/>
      <c r="J103" s="150">
        <f>J164</f>
        <v>0</v>
      </c>
      <c r="K103" s="147"/>
      <c r="L103" s="151"/>
    </row>
    <row r="104" spans="2:12" s="10" customFormat="1" ht="19.899999999999999" customHeight="1">
      <c r="B104" s="146"/>
      <c r="C104" s="147"/>
      <c r="D104" s="148" t="s">
        <v>96</v>
      </c>
      <c r="E104" s="149"/>
      <c r="F104" s="149"/>
      <c r="G104" s="149"/>
      <c r="H104" s="149"/>
      <c r="I104" s="149"/>
      <c r="J104" s="150">
        <f>J168</f>
        <v>0</v>
      </c>
      <c r="K104" s="147"/>
      <c r="L104" s="151"/>
    </row>
    <row r="105" spans="2:12" s="10" customFormat="1" ht="19.899999999999999" customHeight="1">
      <c r="B105" s="146"/>
      <c r="C105" s="147"/>
      <c r="D105" s="148" t="s">
        <v>97</v>
      </c>
      <c r="E105" s="149"/>
      <c r="F105" s="149"/>
      <c r="G105" s="149"/>
      <c r="H105" s="149"/>
      <c r="I105" s="149"/>
      <c r="J105" s="150">
        <f>J170</f>
        <v>0</v>
      </c>
      <c r="K105" s="147"/>
      <c r="L105" s="151"/>
    </row>
    <row r="106" spans="2:12" s="10" customFormat="1" ht="19.899999999999999" customHeight="1">
      <c r="B106" s="146"/>
      <c r="C106" s="147"/>
      <c r="D106" s="148" t="s">
        <v>98</v>
      </c>
      <c r="E106" s="149"/>
      <c r="F106" s="149"/>
      <c r="G106" s="149"/>
      <c r="H106" s="149"/>
      <c r="I106" s="149"/>
      <c r="J106" s="150">
        <f>J202</f>
        <v>0</v>
      </c>
      <c r="K106" s="147"/>
      <c r="L106" s="151"/>
    </row>
    <row r="107" spans="2:12" s="10" customFormat="1" ht="19.899999999999999" customHeight="1">
      <c r="B107" s="146"/>
      <c r="C107" s="147"/>
      <c r="D107" s="148" t="s">
        <v>99</v>
      </c>
      <c r="E107" s="149"/>
      <c r="F107" s="149"/>
      <c r="G107" s="149"/>
      <c r="H107" s="149"/>
      <c r="I107" s="149"/>
      <c r="J107" s="150">
        <f>J212</f>
        <v>0</v>
      </c>
      <c r="K107" s="147"/>
      <c r="L107" s="151"/>
    </row>
    <row r="108" spans="2:12" s="10" customFormat="1" ht="19.899999999999999" customHeight="1">
      <c r="B108" s="146"/>
      <c r="C108" s="147"/>
      <c r="D108" s="148" t="s">
        <v>100</v>
      </c>
      <c r="E108" s="149"/>
      <c r="F108" s="149"/>
      <c r="G108" s="149"/>
      <c r="H108" s="149"/>
      <c r="I108" s="149"/>
      <c r="J108" s="150">
        <f>J222</f>
        <v>0</v>
      </c>
      <c r="K108" s="147"/>
      <c r="L108" s="151"/>
    </row>
    <row r="109" spans="2:12" s="10" customFormat="1" ht="19.899999999999999" customHeight="1">
      <c r="B109" s="146"/>
      <c r="C109" s="147"/>
      <c r="D109" s="148" t="s">
        <v>101</v>
      </c>
      <c r="E109" s="149"/>
      <c r="F109" s="149"/>
      <c r="G109" s="149"/>
      <c r="H109" s="149"/>
      <c r="I109" s="149"/>
      <c r="J109" s="150">
        <f>J233</f>
        <v>0</v>
      </c>
      <c r="K109" s="147"/>
      <c r="L109" s="151"/>
    </row>
    <row r="110" spans="2:12" s="10" customFormat="1" ht="19.899999999999999" customHeight="1">
      <c r="B110" s="146"/>
      <c r="C110" s="147"/>
      <c r="D110" s="148" t="s">
        <v>102</v>
      </c>
      <c r="E110" s="149"/>
      <c r="F110" s="149"/>
      <c r="G110" s="149"/>
      <c r="H110" s="149"/>
      <c r="I110" s="149"/>
      <c r="J110" s="150">
        <f>J248</f>
        <v>0</v>
      </c>
      <c r="K110" s="147"/>
      <c r="L110" s="151"/>
    </row>
    <row r="111" spans="2:12" s="9" customFormat="1" ht="24.95" customHeight="1">
      <c r="B111" s="140"/>
      <c r="C111" s="141"/>
      <c r="D111" s="142" t="s">
        <v>103</v>
      </c>
      <c r="E111" s="143"/>
      <c r="F111" s="143"/>
      <c r="G111" s="143"/>
      <c r="H111" s="143"/>
      <c r="I111" s="143"/>
      <c r="J111" s="144">
        <f>J254</f>
        <v>0</v>
      </c>
      <c r="K111" s="141"/>
      <c r="L111" s="145"/>
    </row>
    <row r="112" spans="2:12" s="10" customFormat="1" ht="19.899999999999999" customHeight="1">
      <c r="B112" s="146"/>
      <c r="C112" s="147"/>
      <c r="D112" s="148" t="s">
        <v>104</v>
      </c>
      <c r="E112" s="149"/>
      <c r="F112" s="149"/>
      <c r="G112" s="149"/>
      <c r="H112" s="149"/>
      <c r="I112" s="149"/>
      <c r="J112" s="150">
        <f>J255</f>
        <v>0</v>
      </c>
      <c r="K112" s="147"/>
      <c r="L112" s="151"/>
    </row>
    <row r="113" spans="1:31" s="10" customFormat="1" ht="19.899999999999999" customHeight="1">
      <c r="B113" s="146"/>
      <c r="C113" s="147"/>
      <c r="D113" s="148" t="s">
        <v>105</v>
      </c>
      <c r="E113" s="149"/>
      <c r="F113" s="149"/>
      <c r="G113" s="149"/>
      <c r="H113" s="149"/>
      <c r="I113" s="149"/>
      <c r="J113" s="150">
        <f>J257</f>
        <v>0</v>
      </c>
      <c r="K113" s="147"/>
      <c r="L113" s="151"/>
    </row>
    <row r="114" spans="1:31" s="10" customFormat="1" ht="19.899999999999999" customHeight="1">
      <c r="B114" s="146"/>
      <c r="C114" s="147"/>
      <c r="D114" s="148" t="s">
        <v>106</v>
      </c>
      <c r="E114" s="149"/>
      <c r="F114" s="149"/>
      <c r="G114" s="149"/>
      <c r="H114" s="149"/>
      <c r="I114" s="149"/>
      <c r="J114" s="150">
        <f>J259</f>
        <v>0</v>
      </c>
      <c r="K114" s="147"/>
      <c r="L114" s="151"/>
    </row>
    <row r="115" spans="1:31" s="10" customFormat="1" ht="19.899999999999999" customHeight="1">
      <c r="B115" s="146"/>
      <c r="C115" s="147"/>
      <c r="D115" s="148" t="s">
        <v>107</v>
      </c>
      <c r="E115" s="149"/>
      <c r="F115" s="149"/>
      <c r="G115" s="149"/>
      <c r="H115" s="149"/>
      <c r="I115" s="149"/>
      <c r="J115" s="150">
        <f>J261</f>
        <v>0</v>
      </c>
      <c r="K115" s="147"/>
      <c r="L115" s="151"/>
    </row>
    <row r="116" spans="1:31" s="10" customFormat="1" ht="19.899999999999999" customHeight="1">
      <c r="B116" s="146"/>
      <c r="C116" s="147"/>
      <c r="D116" s="148" t="s">
        <v>108</v>
      </c>
      <c r="E116" s="149"/>
      <c r="F116" s="149"/>
      <c r="G116" s="149"/>
      <c r="H116" s="149"/>
      <c r="I116" s="149"/>
      <c r="J116" s="150">
        <f>J263</f>
        <v>0</v>
      </c>
      <c r="K116" s="147"/>
      <c r="L116" s="151"/>
    </row>
    <row r="117" spans="1:31" s="2" customFormat="1" ht="21.7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31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24.95" customHeight="1">
      <c r="A123" s="32"/>
      <c r="B123" s="33"/>
      <c r="C123" s="21" t="s">
        <v>109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4"/>
      <c r="D126" s="34"/>
      <c r="E126" s="240" t="str">
        <f>E7</f>
        <v>oprava hygienického zázemí MŠ Sady pionýrů Lovosice</v>
      </c>
      <c r="F126" s="267"/>
      <c r="G126" s="267"/>
      <c r="H126" s="267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20</v>
      </c>
      <c r="D128" s="34"/>
      <c r="E128" s="34"/>
      <c r="F128" s="25" t="str">
        <f>F10</f>
        <v xml:space="preserve"> </v>
      </c>
      <c r="G128" s="34"/>
      <c r="H128" s="34"/>
      <c r="I128" s="27" t="s">
        <v>22</v>
      </c>
      <c r="J128" s="64" t="str">
        <f>IF(J10="","",J10)</f>
        <v>15. 5. 2022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24</v>
      </c>
      <c r="D130" s="34"/>
      <c r="E130" s="34"/>
      <c r="F130" s="25" t="str">
        <f>E13</f>
        <v xml:space="preserve"> </v>
      </c>
      <c r="G130" s="34"/>
      <c r="H130" s="34"/>
      <c r="I130" s="27" t="s">
        <v>29</v>
      </c>
      <c r="J130" s="30" t="str">
        <f>E19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27</v>
      </c>
      <c r="D131" s="34"/>
      <c r="E131" s="34"/>
      <c r="F131" s="25" t="str">
        <f>IF(E16="","",E16)</f>
        <v>Vyplň údaj</v>
      </c>
      <c r="G131" s="34"/>
      <c r="H131" s="34"/>
      <c r="I131" s="27" t="s">
        <v>31</v>
      </c>
      <c r="J131" s="30" t="str">
        <f>E22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52"/>
      <c r="B133" s="153"/>
      <c r="C133" s="154" t="s">
        <v>110</v>
      </c>
      <c r="D133" s="155" t="s">
        <v>58</v>
      </c>
      <c r="E133" s="155" t="s">
        <v>54</v>
      </c>
      <c r="F133" s="155" t="s">
        <v>55</v>
      </c>
      <c r="G133" s="155" t="s">
        <v>111</v>
      </c>
      <c r="H133" s="155" t="s">
        <v>112</v>
      </c>
      <c r="I133" s="155" t="s">
        <v>113</v>
      </c>
      <c r="J133" s="156" t="s">
        <v>84</v>
      </c>
      <c r="K133" s="157" t="s">
        <v>114</v>
      </c>
      <c r="L133" s="158"/>
      <c r="M133" s="73" t="s">
        <v>1</v>
      </c>
      <c r="N133" s="74" t="s">
        <v>37</v>
      </c>
      <c r="O133" s="74" t="s">
        <v>115</v>
      </c>
      <c r="P133" s="74" t="s">
        <v>116</v>
      </c>
      <c r="Q133" s="74" t="s">
        <v>117</v>
      </c>
      <c r="R133" s="74" t="s">
        <v>118</v>
      </c>
      <c r="S133" s="74" t="s">
        <v>119</v>
      </c>
      <c r="T133" s="75" t="s">
        <v>120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" customHeight="1">
      <c r="A134" s="32"/>
      <c r="B134" s="33"/>
      <c r="C134" s="80" t="s">
        <v>121</v>
      </c>
      <c r="D134" s="34"/>
      <c r="E134" s="34"/>
      <c r="F134" s="34"/>
      <c r="G134" s="34"/>
      <c r="H134" s="34"/>
      <c r="I134" s="34"/>
      <c r="J134" s="159">
        <f>BK134</f>
        <v>0</v>
      </c>
      <c r="K134" s="34"/>
      <c r="L134" s="37"/>
      <c r="M134" s="76"/>
      <c r="N134" s="160"/>
      <c r="O134" s="77"/>
      <c r="P134" s="161">
        <f>P135+P155+P254</f>
        <v>0</v>
      </c>
      <c r="Q134" s="77"/>
      <c r="R134" s="161">
        <f>R135+R155+R254</f>
        <v>5.8688849999999997</v>
      </c>
      <c r="S134" s="77"/>
      <c r="T134" s="162">
        <f>T135+T155+T254</f>
        <v>4.8759620000000004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72</v>
      </c>
      <c r="AU134" s="15" t="s">
        <v>86</v>
      </c>
      <c r="BK134" s="163">
        <f>BK135+BK155+BK254</f>
        <v>0</v>
      </c>
    </row>
    <row r="135" spans="1:65" s="12" customFormat="1" ht="25.9" customHeight="1">
      <c r="B135" s="164"/>
      <c r="C135" s="165"/>
      <c r="D135" s="166" t="s">
        <v>72</v>
      </c>
      <c r="E135" s="167" t="s">
        <v>122</v>
      </c>
      <c r="F135" s="167" t="s">
        <v>123</v>
      </c>
      <c r="G135" s="165"/>
      <c r="H135" s="165"/>
      <c r="I135" s="168"/>
      <c r="J135" s="169">
        <f>BK135</f>
        <v>0</v>
      </c>
      <c r="K135" s="165"/>
      <c r="L135" s="170"/>
      <c r="M135" s="171"/>
      <c r="N135" s="172"/>
      <c r="O135" s="172"/>
      <c r="P135" s="173">
        <f>P136+P138+P144+P149+P153</f>
        <v>0</v>
      </c>
      <c r="Q135" s="172"/>
      <c r="R135" s="173">
        <f>R136+R138+R144+R149+R153</f>
        <v>1.90228</v>
      </c>
      <c r="S135" s="172"/>
      <c r="T135" s="174">
        <f>T136+T138+T144+T149+T153</f>
        <v>1.5632000000000001</v>
      </c>
      <c r="AR135" s="175" t="s">
        <v>78</v>
      </c>
      <c r="AT135" s="176" t="s">
        <v>72</v>
      </c>
      <c r="AU135" s="176" t="s">
        <v>73</v>
      </c>
      <c r="AY135" s="175" t="s">
        <v>124</v>
      </c>
      <c r="BK135" s="177">
        <f>BK136+BK138+BK144+BK149+BK153</f>
        <v>0</v>
      </c>
    </row>
    <row r="136" spans="1:65" s="12" customFormat="1" ht="22.9" customHeight="1">
      <c r="B136" s="164"/>
      <c r="C136" s="165"/>
      <c r="D136" s="166" t="s">
        <v>72</v>
      </c>
      <c r="E136" s="178" t="s">
        <v>125</v>
      </c>
      <c r="F136" s="178" t="s">
        <v>126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P137</f>
        <v>0</v>
      </c>
      <c r="Q136" s="172"/>
      <c r="R136" s="173">
        <f>R137</f>
        <v>8.48E-2</v>
      </c>
      <c r="S136" s="172"/>
      <c r="T136" s="174">
        <f>T137</f>
        <v>0</v>
      </c>
      <c r="AR136" s="175" t="s">
        <v>78</v>
      </c>
      <c r="AT136" s="176" t="s">
        <v>72</v>
      </c>
      <c r="AU136" s="176" t="s">
        <v>78</v>
      </c>
      <c r="AY136" s="175" t="s">
        <v>124</v>
      </c>
      <c r="BK136" s="177">
        <f>BK137</f>
        <v>0</v>
      </c>
    </row>
    <row r="137" spans="1:65" s="2" customFormat="1" ht="24.2" customHeight="1">
      <c r="A137" s="32"/>
      <c r="B137" s="33"/>
      <c r="C137" s="180" t="s">
        <v>78</v>
      </c>
      <c r="D137" s="180" t="s">
        <v>127</v>
      </c>
      <c r="E137" s="181" t="s">
        <v>128</v>
      </c>
      <c r="F137" s="182" t="s">
        <v>129</v>
      </c>
      <c r="G137" s="183" t="s">
        <v>130</v>
      </c>
      <c r="H137" s="184">
        <v>1</v>
      </c>
      <c r="I137" s="185"/>
      <c r="J137" s="186">
        <f>ROUND(I137*H137,2)</f>
        <v>0</v>
      </c>
      <c r="K137" s="187"/>
      <c r="L137" s="37"/>
      <c r="M137" s="188" t="s">
        <v>1</v>
      </c>
      <c r="N137" s="189" t="s">
        <v>38</v>
      </c>
      <c r="O137" s="69"/>
      <c r="P137" s="190">
        <f>O137*H137</f>
        <v>0</v>
      </c>
      <c r="Q137" s="190">
        <v>8.48E-2</v>
      </c>
      <c r="R137" s="190">
        <f>Q137*H137</f>
        <v>8.48E-2</v>
      </c>
      <c r="S137" s="190">
        <v>0</v>
      </c>
      <c r="T137" s="19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2" t="s">
        <v>131</v>
      </c>
      <c r="AT137" s="192" t="s">
        <v>127</v>
      </c>
      <c r="AU137" s="192" t="s">
        <v>80</v>
      </c>
      <c r="AY137" s="15" t="s">
        <v>124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5" t="s">
        <v>78</v>
      </c>
      <c r="BK137" s="193">
        <f>ROUND(I137*H137,2)</f>
        <v>0</v>
      </c>
      <c r="BL137" s="15" t="s">
        <v>131</v>
      </c>
      <c r="BM137" s="192" t="s">
        <v>132</v>
      </c>
    </row>
    <row r="138" spans="1:65" s="12" customFormat="1" ht="22.9" customHeight="1">
      <c r="B138" s="164"/>
      <c r="C138" s="165"/>
      <c r="D138" s="166" t="s">
        <v>72</v>
      </c>
      <c r="E138" s="178" t="s">
        <v>133</v>
      </c>
      <c r="F138" s="178" t="s">
        <v>134</v>
      </c>
      <c r="G138" s="165"/>
      <c r="H138" s="165"/>
      <c r="I138" s="168"/>
      <c r="J138" s="179">
        <f>BK138</f>
        <v>0</v>
      </c>
      <c r="K138" s="165"/>
      <c r="L138" s="170"/>
      <c r="M138" s="171"/>
      <c r="N138" s="172"/>
      <c r="O138" s="172"/>
      <c r="P138" s="173">
        <f>SUM(P139:P143)</f>
        <v>0</v>
      </c>
      <c r="Q138" s="172"/>
      <c r="R138" s="173">
        <f>SUM(R139:R143)</f>
        <v>1.81748</v>
      </c>
      <c r="S138" s="172"/>
      <c r="T138" s="174">
        <f>SUM(T139:T143)</f>
        <v>0</v>
      </c>
      <c r="AR138" s="175" t="s">
        <v>78</v>
      </c>
      <c r="AT138" s="176" t="s">
        <v>72</v>
      </c>
      <c r="AU138" s="176" t="s">
        <v>78</v>
      </c>
      <c r="AY138" s="175" t="s">
        <v>124</v>
      </c>
      <c r="BK138" s="177">
        <f>SUM(BK139:BK143)</f>
        <v>0</v>
      </c>
    </row>
    <row r="139" spans="1:65" s="2" customFormat="1" ht="24.2" customHeight="1">
      <c r="A139" s="32"/>
      <c r="B139" s="33"/>
      <c r="C139" s="180" t="s">
        <v>80</v>
      </c>
      <c r="D139" s="180" t="s">
        <v>127</v>
      </c>
      <c r="E139" s="181" t="s">
        <v>135</v>
      </c>
      <c r="F139" s="182" t="s">
        <v>136</v>
      </c>
      <c r="G139" s="183" t="s">
        <v>130</v>
      </c>
      <c r="H139" s="184">
        <v>32.6</v>
      </c>
      <c r="I139" s="185"/>
      <c r="J139" s="186">
        <f>ROUND(I139*H139,2)</f>
        <v>0</v>
      </c>
      <c r="K139" s="187"/>
      <c r="L139" s="37"/>
      <c r="M139" s="188" t="s">
        <v>1</v>
      </c>
      <c r="N139" s="189" t="s">
        <v>38</v>
      </c>
      <c r="O139" s="69"/>
      <c r="P139" s="190">
        <f>O139*H139</f>
        <v>0</v>
      </c>
      <c r="Q139" s="190">
        <v>3.0000000000000001E-3</v>
      </c>
      <c r="R139" s="190">
        <f>Q139*H139</f>
        <v>9.7800000000000012E-2</v>
      </c>
      <c r="S139" s="190">
        <v>0</v>
      </c>
      <c r="T139" s="19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2" t="s">
        <v>131</v>
      </c>
      <c r="AT139" s="192" t="s">
        <v>127</v>
      </c>
      <c r="AU139" s="192" t="s">
        <v>80</v>
      </c>
      <c r="AY139" s="15" t="s">
        <v>124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5" t="s">
        <v>78</v>
      </c>
      <c r="BK139" s="193">
        <f>ROUND(I139*H139,2)</f>
        <v>0</v>
      </c>
      <c r="BL139" s="15" t="s">
        <v>131</v>
      </c>
      <c r="BM139" s="192" t="s">
        <v>137</v>
      </c>
    </row>
    <row r="140" spans="1:65" s="2" customFormat="1" ht="24.2" customHeight="1">
      <c r="A140" s="32"/>
      <c r="B140" s="33"/>
      <c r="C140" s="180" t="s">
        <v>125</v>
      </c>
      <c r="D140" s="180" t="s">
        <v>127</v>
      </c>
      <c r="E140" s="181" t="s">
        <v>138</v>
      </c>
      <c r="F140" s="182" t="s">
        <v>139</v>
      </c>
      <c r="G140" s="183" t="s">
        <v>130</v>
      </c>
      <c r="H140" s="184">
        <v>1</v>
      </c>
      <c r="I140" s="185"/>
      <c r="J140" s="186">
        <f>ROUND(I140*H140,2)</f>
        <v>0</v>
      </c>
      <c r="K140" s="187"/>
      <c r="L140" s="37"/>
      <c r="M140" s="188" t="s">
        <v>1</v>
      </c>
      <c r="N140" s="189" t="s">
        <v>38</v>
      </c>
      <c r="O140" s="69"/>
      <c r="P140" s="190">
        <f>O140*H140</f>
        <v>0</v>
      </c>
      <c r="Q140" s="190">
        <v>2.0000000000000001E-4</v>
      </c>
      <c r="R140" s="190">
        <f>Q140*H140</f>
        <v>2.0000000000000001E-4</v>
      </c>
      <c r="S140" s="190">
        <v>0</v>
      </c>
      <c r="T140" s="19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2" t="s">
        <v>131</v>
      </c>
      <c r="AT140" s="192" t="s">
        <v>127</v>
      </c>
      <c r="AU140" s="192" t="s">
        <v>80</v>
      </c>
      <c r="AY140" s="15" t="s">
        <v>124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5" t="s">
        <v>78</v>
      </c>
      <c r="BK140" s="193">
        <f>ROUND(I140*H140,2)</f>
        <v>0</v>
      </c>
      <c r="BL140" s="15" t="s">
        <v>131</v>
      </c>
      <c r="BM140" s="192" t="s">
        <v>140</v>
      </c>
    </row>
    <row r="141" spans="1:65" s="2" customFormat="1" ht="21.75" customHeight="1">
      <c r="A141" s="32"/>
      <c r="B141" s="33"/>
      <c r="C141" s="180" t="s">
        <v>131</v>
      </c>
      <c r="D141" s="180" t="s">
        <v>127</v>
      </c>
      <c r="E141" s="181" t="s">
        <v>141</v>
      </c>
      <c r="F141" s="182" t="s">
        <v>142</v>
      </c>
      <c r="G141" s="183" t="s">
        <v>130</v>
      </c>
      <c r="H141" s="184">
        <v>59.4</v>
      </c>
      <c r="I141" s="185"/>
      <c r="J141" s="186">
        <f>ROUND(I141*H141,2)</f>
        <v>0</v>
      </c>
      <c r="K141" s="187"/>
      <c r="L141" s="37"/>
      <c r="M141" s="188" t="s">
        <v>1</v>
      </c>
      <c r="N141" s="189" t="s">
        <v>38</v>
      </c>
      <c r="O141" s="69"/>
      <c r="P141" s="190">
        <f>O141*H141</f>
        <v>0</v>
      </c>
      <c r="Q141" s="190">
        <v>3.0000000000000001E-3</v>
      </c>
      <c r="R141" s="190">
        <f>Q141*H141</f>
        <v>0.1782</v>
      </c>
      <c r="S141" s="190">
        <v>0</v>
      </c>
      <c r="T141" s="19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2" t="s">
        <v>131</v>
      </c>
      <c r="AT141" s="192" t="s">
        <v>127</v>
      </c>
      <c r="AU141" s="192" t="s">
        <v>80</v>
      </c>
      <c r="AY141" s="15" t="s">
        <v>124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5" t="s">
        <v>78</v>
      </c>
      <c r="BK141" s="193">
        <f>ROUND(I141*H141,2)</f>
        <v>0</v>
      </c>
      <c r="BL141" s="15" t="s">
        <v>131</v>
      </c>
      <c r="BM141" s="192" t="s">
        <v>143</v>
      </c>
    </row>
    <row r="142" spans="1:65" s="2" customFormat="1" ht="24.2" customHeight="1">
      <c r="A142" s="32"/>
      <c r="B142" s="33"/>
      <c r="C142" s="180" t="s">
        <v>144</v>
      </c>
      <c r="D142" s="180" t="s">
        <v>127</v>
      </c>
      <c r="E142" s="181" t="s">
        <v>145</v>
      </c>
      <c r="F142" s="182" t="s">
        <v>146</v>
      </c>
      <c r="G142" s="183" t="s">
        <v>130</v>
      </c>
      <c r="H142" s="184">
        <v>59.4</v>
      </c>
      <c r="I142" s="185"/>
      <c r="J142" s="186">
        <f>ROUND(I142*H142,2)</f>
        <v>0</v>
      </c>
      <c r="K142" s="187"/>
      <c r="L142" s="37"/>
      <c r="M142" s="188" t="s">
        <v>1</v>
      </c>
      <c r="N142" s="189" t="s">
        <v>38</v>
      </c>
      <c r="O142" s="69"/>
      <c r="P142" s="190">
        <f>O142*H142</f>
        <v>0</v>
      </c>
      <c r="Q142" s="190">
        <v>5.1999999999999998E-3</v>
      </c>
      <c r="R142" s="190">
        <f>Q142*H142</f>
        <v>0.30887999999999999</v>
      </c>
      <c r="S142" s="190">
        <v>0</v>
      </c>
      <c r="T142" s="19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2" t="s">
        <v>131</v>
      </c>
      <c r="AT142" s="192" t="s">
        <v>127</v>
      </c>
      <c r="AU142" s="192" t="s">
        <v>80</v>
      </c>
      <c r="AY142" s="15" t="s">
        <v>124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5" t="s">
        <v>78</v>
      </c>
      <c r="BK142" s="193">
        <f>ROUND(I142*H142,2)</f>
        <v>0</v>
      </c>
      <c r="BL142" s="15" t="s">
        <v>131</v>
      </c>
      <c r="BM142" s="192" t="s">
        <v>147</v>
      </c>
    </row>
    <row r="143" spans="1:65" s="2" customFormat="1" ht="24.2" customHeight="1">
      <c r="A143" s="32"/>
      <c r="B143" s="33"/>
      <c r="C143" s="180" t="s">
        <v>133</v>
      </c>
      <c r="D143" s="180" t="s">
        <v>127</v>
      </c>
      <c r="E143" s="181" t="s">
        <v>148</v>
      </c>
      <c r="F143" s="182" t="s">
        <v>149</v>
      </c>
      <c r="G143" s="183" t="s">
        <v>130</v>
      </c>
      <c r="H143" s="184">
        <v>79</v>
      </c>
      <c r="I143" s="185"/>
      <c r="J143" s="186">
        <f>ROUND(I143*H143,2)</f>
        <v>0</v>
      </c>
      <c r="K143" s="187"/>
      <c r="L143" s="37"/>
      <c r="M143" s="188" t="s">
        <v>1</v>
      </c>
      <c r="N143" s="189" t="s">
        <v>38</v>
      </c>
      <c r="O143" s="69"/>
      <c r="P143" s="190">
        <f>O143*H143</f>
        <v>0</v>
      </c>
      <c r="Q143" s="190">
        <v>1.5599999999999999E-2</v>
      </c>
      <c r="R143" s="190">
        <f>Q143*H143</f>
        <v>1.2323999999999999</v>
      </c>
      <c r="S143" s="190">
        <v>0</v>
      </c>
      <c r="T143" s="19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2" t="s">
        <v>131</v>
      </c>
      <c r="AT143" s="192" t="s">
        <v>127</v>
      </c>
      <c r="AU143" s="192" t="s">
        <v>80</v>
      </c>
      <c r="AY143" s="15" t="s">
        <v>124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5" t="s">
        <v>78</v>
      </c>
      <c r="BK143" s="193">
        <f>ROUND(I143*H143,2)</f>
        <v>0</v>
      </c>
      <c r="BL143" s="15" t="s">
        <v>131</v>
      </c>
      <c r="BM143" s="192" t="s">
        <v>150</v>
      </c>
    </row>
    <row r="144" spans="1:65" s="12" customFormat="1" ht="22.9" customHeight="1">
      <c r="B144" s="164"/>
      <c r="C144" s="165"/>
      <c r="D144" s="166" t="s">
        <v>72</v>
      </c>
      <c r="E144" s="178" t="s">
        <v>151</v>
      </c>
      <c r="F144" s="178" t="s">
        <v>152</v>
      </c>
      <c r="G144" s="165"/>
      <c r="H144" s="165"/>
      <c r="I144" s="168"/>
      <c r="J144" s="179">
        <f>BK144</f>
        <v>0</v>
      </c>
      <c r="K144" s="165"/>
      <c r="L144" s="170"/>
      <c r="M144" s="171"/>
      <c r="N144" s="172"/>
      <c r="O144" s="172"/>
      <c r="P144" s="173">
        <f>SUM(P145:P148)</f>
        <v>0</v>
      </c>
      <c r="Q144" s="172"/>
      <c r="R144" s="173">
        <f>SUM(R145:R148)</f>
        <v>0</v>
      </c>
      <c r="S144" s="172"/>
      <c r="T144" s="174">
        <f>SUM(T145:T148)</f>
        <v>1.5632000000000001</v>
      </c>
      <c r="AR144" s="175" t="s">
        <v>78</v>
      </c>
      <c r="AT144" s="176" t="s">
        <v>72</v>
      </c>
      <c r="AU144" s="176" t="s">
        <v>78</v>
      </c>
      <c r="AY144" s="175" t="s">
        <v>124</v>
      </c>
      <c r="BK144" s="177">
        <f>SUM(BK145:BK148)</f>
        <v>0</v>
      </c>
    </row>
    <row r="145" spans="1:65" s="2" customFormat="1" ht="24.2" customHeight="1">
      <c r="A145" s="32"/>
      <c r="B145" s="33"/>
      <c r="C145" s="180" t="s">
        <v>153</v>
      </c>
      <c r="D145" s="180" t="s">
        <v>127</v>
      </c>
      <c r="E145" s="181" t="s">
        <v>154</v>
      </c>
      <c r="F145" s="182" t="s">
        <v>155</v>
      </c>
      <c r="G145" s="183" t="s">
        <v>130</v>
      </c>
      <c r="H145" s="184">
        <v>2.1</v>
      </c>
      <c r="I145" s="185"/>
      <c r="J145" s="186">
        <f>ROUND(I145*H145,2)</f>
        <v>0</v>
      </c>
      <c r="K145" s="187"/>
      <c r="L145" s="37"/>
      <c r="M145" s="188" t="s">
        <v>1</v>
      </c>
      <c r="N145" s="189" t="s">
        <v>38</v>
      </c>
      <c r="O145" s="69"/>
      <c r="P145" s="190">
        <f>O145*H145</f>
        <v>0</v>
      </c>
      <c r="Q145" s="190">
        <v>0</v>
      </c>
      <c r="R145" s="190">
        <f>Q145*H145</f>
        <v>0</v>
      </c>
      <c r="S145" s="190">
        <v>0.1</v>
      </c>
      <c r="T145" s="191">
        <f>S145*H145</f>
        <v>0.21000000000000002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2" t="s">
        <v>131</v>
      </c>
      <c r="AT145" s="192" t="s">
        <v>127</v>
      </c>
      <c r="AU145" s="192" t="s">
        <v>80</v>
      </c>
      <c r="AY145" s="15" t="s">
        <v>124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5" t="s">
        <v>78</v>
      </c>
      <c r="BK145" s="193">
        <f>ROUND(I145*H145,2)</f>
        <v>0</v>
      </c>
      <c r="BL145" s="15" t="s">
        <v>131</v>
      </c>
      <c r="BM145" s="192" t="s">
        <v>156</v>
      </c>
    </row>
    <row r="146" spans="1:65" s="2" customFormat="1" ht="24.2" customHeight="1">
      <c r="A146" s="32"/>
      <c r="B146" s="33"/>
      <c r="C146" s="180" t="s">
        <v>157</v>
      </c>
      <c r="D146" s="180" t="s">
        <v>127</v>
      </c>
      <c r="E146" s="181" t="s">
        <v>158</v>
      </c>
      <c r="F146" s="182" t="s">
        <v>159</v>
      </c>
      <c r="G146" s="183" t="s">
        <v>130</v>
      </c>
      <c r="H146" s="184">
        <v>1</v>
      </c>
      <c r="I146" s="185"/>
      <c r="J146" s="186">
        <f>ROUND(I146*H146,2)</f>
        <v>0</v>
      </c>
      <c r="K146" s="187"/>
      <c r="L146" s="37"/>
      <c r="M146" s="188" t="s">
        <v>1</v>
      </c>
      <c r="N146" s="189" t="s">
        <v>38</v>
      </c>
      <c r="O146" s="69"/>
      <c r="P146" s="190">
        <f>O146*H146</f>
        <v>0</v>
      </c>
      <c r="Q146" s="190">
        <v>0</v>
      </c>
      <c r="R146" s="190">
        <f>Q146*H146</f>
        <v>0</v>
      </c>
      <c r="S146" s="190">
        <v>0.8</v>
      </c>
      <c r="T146" s="191">
        <f>S146*H146</f>
        <v>0.8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2" t="s">
        <v>131</v>
      </c>
      <c r="AT146" s="192" t="s">
        <v>127</v>
      </c>
      <c r="AU146" s="192" t="s">
        <v>80</v>
      </c>
      <c r="AY146" s="15" t="s">
        <v>124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5" t="s">
        <v>78</v>
      </c>
      <c r="BK146" s="193">
        <f>ROUND(I146*H146,2)</f>
        <v>0</v>
      </c>
      <c r="BL146" s="15" t="s">
        <v>131</v>
      </c>
      <c r="BM146" s="192" t="s">
        <v>160</v>
      </c>
    </row>
    <row r="147" spans="1:65" s="2" customFormat="1" ht="21.75" customHeight="1">
      <c r="A147" s="32"/>
      <c r="B147" s="33"/>
      <c r="C147" s="180" t="s">
        <v>151</v>
      </c>
      <c r="D147" s="180" t="s">
        <v>127</v>
      </c>
      <c r="E147" s="181" t="s">
        <v>161</v>
      </c>
      <c r="F147" s="182" t="s">
        <v>162</v>
      </c>
      <c r="G147" s="183" t="s">
        <v>130</v>
      </c>
      <c r="H147" s="184">
        <v>32.6</v>
      </c>
      <c r="I147" s="185"/>
      <c r="J147" s="186">
        <f>ROUND(I147*H147,2)</f>
        <v>0</v>
      </c>
      <c r="K147" s="187"/>
      <c r="L147" s="37"/>
      <c r="M147" s="188" t="s">
        <v>1</v>
      </c>
      <c r="N147" s="189" t="s">
        <v>38</v>
      </c>
      <c r="O147" s="69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2" t="s">
        <v>131</v>
      </c>
      <c r="AT147" s="192" t="s">
        <v>127</v>
      </c>
      <c r="AU147" s="192" t="s">
        <v>80</v>
      </c>
      <c r="AY147" s="15" t="s">
        <v>124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5" t="s">
        <v>78</v>
      </c>
      <c r="BK147" s="193">
        <f>ROUND(I147*H147,2)</f>
        <v>0</v>
      </c>
      <c r="BL147" s="15" t="s">
        <v>131</v>
      </c>
      <c r="BM147" s="192" t="s">
        <v>163</v>
      </c>
    </row>
    <row r="148" spans="1:65" s="2" customFormat="1" ht="33" customHeight="1">
      <c r="A148" s="32"/>
      <c r="B148" s="33"/>
      <c r="C148" s="180" t="s">
        <v>164</v>
      </c>
      <c r="D148" s="180" t="s">
        <v>127</v>
      </c>
      <c r="E148" s="181" t="s">
        <v>165</v>
      </c>
      <c r="F148" s="182" t="s">
        <v>166</v>
      </c>
      <c r="G148" s="183" t="s">
        <v>130</v>
      </c>
      <c r="H148" s="184">
        <v>138.30000000000001</v>
      </c>
      <c r="I148" s="185"/>
      <c r="J148" s="186">
        <f>ROUND(I148*H148,2)</f>
        <v>0</v>
      </c>
      <c r="K148" s="187"/>
      <c r="L148" s="37"/>
      <c r="M148" s="188" t="s">
        <v>1</v>
      </c>
      <c r="N148" s="189" t="s">
        <v>38</v>
      </c>
      <c r="O148" s="69"/>
      <c r="P148" s="190">
        <f>O148*H148</f>
        <v>0</v>
      </c>
      <c r="Q148" s="190">
        <v>0</v>
      </c>
      <c r="R148" s="190">
        <f>Q148*H148</f>
        <v>0</v>
      </c>
      <c r="S148" s="190">
        <v>4.0000000000000001E-3</v>
      </c>
      <c r="T148" s="191">
        <f>S148*H148</f>
        <v>0.55320000000000003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2" t="s">
        <v>131</v>
      </c>
      <c r="AT148" s="192" t="s">
        <v>127</v>
      </c>
      <c r="AU148" s="192" t="s">
        <v>80</v>
      </c>
      <c r="AY148" s="15" t="s">
        <v>124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5" t="s">
        <v>78</v>
      </c>
      <c r="BK148" s="193">
        <f>ROUND(I148*H148,2)</f>
        <v>0</v>
      </c>
      <c r="BL148" s="15" t="s">
        <v>131</v>
      </c>
      <c r="BM148" s="192" t="s">
        <v>167</v>
      </c>
    </row>
    <row r="149" spans="1:65" s="12" customFormat="1" ht="22.9" customHeight="1">
      <c r="B149" s="164"/>
      <c r="C149" s="165"/>
      <c r="D149" s="166" t="s">
        <v>72</v>
      </c>
      <c r="E149" s="178" t="s">
        <v>168</v>
      </c>
      <c r="F149" s="178" t="s">
        <v>169</v>
      </c>
      <c r="G149" s="165"/>
      <c r="H149" s="165"/>
      <c r="I149" s="168"/>
      <c r="J149" s="179">
        <f>BK149</f>
        <v>0</v>
      </c>
      <c r="K149" s="165"/>
      <c r="L149" s="170"/>
      <c r="M149" s="171"/>
      <c r="N149" s="172"/>
      <c r="O149" s="172"/>
      <c r="P149" s="173">
        <f>SUM(P150:P152)</f>
        <v>0</v>
      </c>
      <c r="Q149" s="172"/>
      <c r="R149" s="173">
        <f>SUM(R150:R152)</f>
        <v>0</v>
      </c>
      <c r="S149" s="172"/>
      <c r="T149" s="174">
        <f>SUM(T150:T152)</f>
        <v>0</v>
      </c>
      <c r="AR149" s="175" t="s">
        <v>78</v>
      </c>
      <c r="AT149" s="176" t="s">
        <v>72</v>
      </c>
      <c r="AU149" s="176" t="s">
        <v>78</v>
      </c>
      <c r="AY149" s="175" t="s">
        <v>124</v>
      </c>
      <c r="BK149" s="177">
        <f>SUM(BK150:BK152)</f>
        <v>0</v>
      </c>
    </row>
    <row r="150" spans="1:65" s="2" customFormat="1" ht="24.2" customHeight="1">
      <c r="A150" s="32"/>
      <c r="B150" s="33"/>
      <c r="C150" s="180" t="s">
        <v>170</v>
      </c>
      <c r="D150" s="180" t="s">
        <v>127</v>
      </c>
      <c r="E150" s="181" t="s">
        <v>171</v>
      </c>
      <c r="F150" s="182" t="s">
        <v>172</v>
      </c>
      <c r="G150" s="183" t="s">
        <v>173</v>
      </c>
      <c r="H150" s="184">
        <v>4.8760000000000003</v>
      </c>
      <c r="I150" s="185"/>
      <c r="J150" s="186">
        <f>ROUND(I150*H150,2)</f>
        <v>0</v>
      </c>
      <c r="K150" s="187"/>
      <c r="L150" s="37"/>
      <c r="M150" s="188" t="s">
        <v>1</v>
      </c>
      <c r="N150" s="189" t="s">
        <v>38</v>
      </c>
      <c r="O150" s="69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2" t="s">
        <v>131</v>
      </c>
      <c r="AT150" s="192" t="s">
        <v>127</v>
      </c>
      <c r="AU150" s="192" t="s">
        <v>80</v>
      </c>
      <c r="AY150" s="15" t="s">
        <v>124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5" t="s">
        <v>78</v>
      </c>
      <c r="BK150" s="193">
        <f>ROUND(I150*H150,2)</f>
        <v>0</v>
      </c>
      <c r="BL150" s="15" t="s">
        <v>131</v>
      </c>
      <c r="BM150" s="192" t="s">
        <v>174</v>
      </c>
    </row>
    <row r="151" spans="1:65" s="2" customFormat="1" ht="24.2" customHeight="1">
      <c r="A151" s="32"/>
      <c r="B151" s="33"/>
      <c r="C151" s="180" t="s">
        <v>175</v>
      </c>
      <c r="D151" s="180" t="s">
        <v>127</v>
      </c>
      <c r="E151" s="181" t="s">
        <v>176</v>
      </c>
      <c r="F151" s="182" t="s">
        <v>177</v>
      </c>
      <c r="G151" s="183" t="s">
        <v>173</v>
      </c>
      <c r="H151" s="184">
        <v>48.76</v>
      </c>
      <c r="I151" s="185"/>
      <c r="J151" s="186">
        <f>ROUND(I151*H151,2)</f>
        <v>0</v>
      </c>
      <c r="K151" s="187"/>
      <c r="L151" s="37"/>
      <c r="M151" s="188" t="s">
        <v>1</v>
      </c>
      <c r="N151" s="189" t="s">
        <v>38</v>
      </c>
      <c r="O151" s="69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2" t="s">
        <v>131</v>
      </c>
      <c r="AT151" s="192" t="s">
        <v>127</v>
      </c>
      <c r="AU151" s="192" t="s">
        <v>80</v>
      </c>
      <c r="AY151" s="15" t="s">
        <v>124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5" t="s">
        <v>78</v>
      </c>
      <c r="BK151" s="193">
        <f>ROUND(I151*H151,2)</f>
        <v>0</v>
      </c>
      <c r="BL151" s="15" t="s">
        <v>131</v>
      </c>
      <c r="BM151" s="192" t="s">
        <v>178</v>
      </c>
    </row>
    <row r="152" spans="1:65" s="13" customFormat="1" ht="11.25">
      <c r="B152" s="194"/>
      <c r="C152" s="195"/>
      <c r="D152" s="196" t="s">
        <v>179</v>
      </c>
      <c r="E152" s="195"/>
      <c r="F152" s="197" t="s">
        <v>180</v>
      </c>
      <c r="G152" s="195"/>
      <c r="H152" s="198">
        <v>48.76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179</v>
      </c>
      <c r="AU152" s="204" t="s">
        <v>80</v>
      </c>
      <c r="AV152" s="13" t="s">
        <v>80</v>
      </c>
      <c r="AW152" s="13" t="s">
        <v>4</v>
      </c>
      <c r="AX152" s="13" t="s">
        <v>78</v>
      </c>
      <c r="AY152" s="204" t="s">
        <v>124</v>
      </c>
    </row>
    <row r="153" spans="1:65" s="12" customFormat="1" ht="22.9" customHeight="1">
      <c r="B153" s="164"/>
      <c r="C153" s="165"/>
      <c r="D153" s="166" t="s">
        <v>72</v>
      </c>
      <c r="E153" s="178" t="s">
        <v>181</v>
      </c>
      <c r="F153" s="178" t="s">
        <v>182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P154</f>
        <v>0</v>
      </c>
      <c r="Q153" s="172"/>
      <c r="R153" s="173">
        <f>R154</f>
        <v>0</v>
      </c>
      <c r="S153" s="172"/>
      <c r="T153" s="174">
        <f>T154</f>
        <v>0</v>
      </c>
      <c r="AR153" s="175" t="s">
        <v>78</v>
      </c>
      <c r="AT153" s="176" t="s">
        <v>72</v>
      </c>
      <c r="AU153" s="176" t="s">
        <v>78</v>
      </c>
      <c r="AY153" s="175" t="s">
        <v>124</v>
      </c>
      <c r="BK153" s="177">
        <f>BK154</f>
        <v>0</v>
      </c>
    </row>
    <row r="154" spans="1:65" s="2" customFormat="1" ht="16.5" customHeight="1">
      <c r="A154" s="32"/>
      <c r="B154" s="33"/>
      <c r="C154" s="180" t="s">
        <v>183</v>
      </c>
      <c r="D154" s="180" t="s">
        <v>127</v>
      </c>
      <c r="E154" s="181" t="s">
        <v>184</v>
      </c>
      <c r="F154" s="182" t="s">
        <v>185</v>
      </c>
      <c r="G154" s="183" t="s">
        <v>173</v>
      </c>
      <c r="H154" s="184">
        <v>1.9019999999999999</v>
      </c>
      <c r="I154" s="185"/>
      <c r="J154" s="186">
        <f>ROUND(I154*H154,2)</f>
        <v>0</v>
      </c>
      <c r="K154" s="187"/>
      <c r="L154" s="37"/>
      <c r="M154" s="188" t="s">
        <v>1</v>
      </c>
      <c r="N154" s="189" t="s">
        <v>38</v>
      </c>
      <c r="O154" s="69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2" t="s">
        <v>131</v>
      </c>
      <c r="AT154" s="192" t="s">
        <v>127</v>
      </c>
      <c r="AU154" s="192" t="s">
        <v>80</v>
      </c>
      <c r="AY154" s="15" t="s">
        <v>124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5" t="s">
        <v>78</v>
      </c>
      <c r="BK154" s="193">
        <f>ROUND(I154*H154,2)</f>
        <v>0</v>
      </c>
      <c r="BL154" s="15" t="s">
        <v>131</v>
      </c>
      <c r="BM154" s="192" t="s">
        <v>186</v>
      </c>
    </row>
    <row r="155" spans="1:65" s="12" customFormat="1" ht="25.9" customHeight="1">
      <c r="B155" s="164"/>
      <c r="C155" s="165"/>
      <c r="D155" s="166" t="s">
        <v>72</v>
      </c>
      <c r="E155" s="167" t="s">
        <v>187</v>
      </c>
      <c r="F155" s="167" t="s">
        <v>188</v>
      </c>
      <c r="G155" s="165"/>
      <c r="H155" s="165"/>
      <c r="I155" s="168"/>
      <c r="J155" s="169">
        <f>BK155</f>
        <v>0</v>
      </c>
      <c r="K155" s="165"/>
      <c r="L155" s="170"/>
      <c r="M155" s="171"/>
      <c r="N155" s="172"/>
      <c r="O155" s="172"/>
      <c r="P155" s="173">
        <f>P156+P164+P168+P170+P202+P212+P222+P233+P248</f>
        <v>0</v>
      </c>
      <c r="Q155" s="172"/>
      <c r="R155" s="173">
        <f>R156+R164+R168+R170+R202+R212+R222+R233+R248</f>
        <v>3.9666049999999995</v>
      </c>
      <c r="S155" s="172"/>
      <c r="T155" s="174">
        <f>T156+T164+T168+T170+T202+T212+T222+T233+T248</f>
        <v>3.3127620000000002</v>
      </c>
      <c r="AR155" s="175" t="s">
        <v>80</v>
      </c>
      <c r="AT155" s="176" t="s">
        <v>72</v>
      </c>
      <c r="AU155" s="176" t="s">
        <v>73</v>
      </c>
      <c r="AY155" s="175" t="s">
        <v>124</v>
      </c>
      <c r="BK155" s="177">
        <f>BK156+BK164+BK168+BK170+BK202+BK212+BK222+BK233+BK248</f>
        <v>0</v>
      </c>
    </row>
    <row r="156" spans="1:65" s="12" customFormat="1" ht="22.9" customHeight="1">
      <c r="B156" s="164"/>
      <c r="C156" s="165"/>
      <c r="D156" s="166" t="s">
        <v>72</v>
      </c>
      <c r="E156" s="178" t="s">
        <v>189</v>
      </c>
      <c r="F156" s="178" t="s">
        <v>190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SUM(P157:P163)</f>
        <v>0</v>
      </c>
      <c r="Q156" s="172"/>
      <c r="R156" s="173">
        <f>SUM(R157:R163)</f>
        <v>6.7379999999999995E-2</v>
      </c>
      <c r="S156" s="172"/>
      <c r="T156" s="174">
        <f>SUM(T157:T163)</f>
        <v>0</v>
      </c>
      <c r="AR156" s="175" t="s">
        <v>80</v>
      </c>
      <c r="AT156" s="176" t="s">
        <v>72</v>
      </c>
      <c r="AU156" s="176" t="s">
        <v>78</v>
      </c>
      <c r="AY156" s="175" t="s">
        <v>124</v>
      </c>
      <c r="BK156" s="177">
        <f>SUM(BK157:BK163)</f>
        <v>0</v>
      </c>
    </row>
    <row r="157" spans="1:65" s="2" customFormat="1" ht="24.2" customHeight="1">
      <c r="A157" s="32"/>
      <c r="B157" s="33"/>
      <c r="C157" s="180" t="s">
        <v>191</v>
      </c>
      <c r="D157" s="180" t="s">
        <v>127</v>
      </c>
      <c r="E157" s="181" t="s">
        <v>192</v>
      </c>
      <c r="F157" s="182" t="s">
        <v>193</v>
      </c>
      <c r="G157" s="183" t="s">
        <v>130</v>
      </c>
      <c r="H157" s="184">
        <v>32.6</v>
      </c>
      <c r="I157" s="185"/>
      <c r="J157" s="186">
        <f>ROUND(I157*H157,2)</f>
        <v>0</v>
      </c>
      <c r="K157" s="187"/>
      <c r="L157" s="37"/>
      <c r="M157" s="188" t="s">
        <v>1</v>
      </c>
      <c r="N157" s="189" t="s">
        <v>38</v>
      </c>
      <c r="O157" s="69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2" t="s">
        <v>194</v>
      </c>
      <c r="AT157" s="192" t="s">
        <v>127</v>
      </c>
      <c r="AU157" s="192" t="s">
        <v>80</v>
      </c>
      <c r="AY157" s="15" t="s">
        <v>124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5" t="s">
        <v>78</v>
      </c>
      <c r="BK157" s="193">
        <f>ROUND(I157*H157,2)</f>
        <v>0</v>
      </c>
      <c r="BL157" s="15" t="s">
        <v>194</v>
      </c>
      <c r="BM157" s="192" t="s">
        <v>195</v>
      </c>
    </row>
    <row r="158" spans="1:65" s="2" customFormat="1" ht="24.2" customHeight="1">
      <c r="A158" s="32"/>
      <c r="B158" s="33"/>
      <c r="C158" s="205" t="s">
        <v>8</v>
      </c>
      <c r="D158" s="205" t="s">
        <v>196</v>
      </c>
      <c r="E158" s="206" t="s">
        <v>197</v>
      </c>
      <c r="F158" s="207" t="s">
        <v>198</v>
      </c>
      <c r="G158" s="208" t="s">
        <v>199</v>
      </c>
      <c r="H158" s="209">
        <v>48.9</v>
      </c>
      <c r="I158" s="210"/>
      <c r="J158" s="211">
        <f>ROUND(I158*H158,2)</f>
        <v>0</v>
      </c>
      <c r="K158" s="212"/>
      <c r="L158" s="213"/>
      <c r="M158" s="214" t="s">
        <v>1</v>
      </c>
      <c r="N158" s="215" t="s">
        <v>38</v>
      </c>
      <c r="O158" s="69"/>
      <c r="P158" s="190">
        <f>O158*H158</f>
        <v>0</v>
      </c>
      <c r="Q158" s="190">
        <v>1E-3</v>
      </c>
      <c r="R158" s="190">
        <f>Q158*H158</f>
        <v>4.8899999999999999E-2</v>
      </c>
      <c r="S158" s="190">
        <v>0</v>
      </c>
      <c r="T158" s="19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2" t="s">
        <v>200</v>
      </c>
      <c r="AT158" s="192" t="s">
        <v>196</v>
      </c>
      <c r="AU158" s="192" t="s">
        <v>80</v>
      </c>
      <c r="AY158" s="15" t="s">
        <v>124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5" t="s">
        <v>78</v>
      </c>
      <c r="BK158" s="193">
        <f>ROUND(I158*H158,2)</f>
        <v>0</v>
      </c>
      <c r="BL158" s="15" t="s">
        <v>194</v>
      </c>
      <c r="BM158" s="192" t="s">
        <v>201</v>
      </c>
    </row>
    <row r="159" spans="1:65" s="13" customFormat="1" ht="11.25">
      <c r="B159" s="194"/>
      <c r="C159" s="195"/>
      <c r="D159" s="196" t="s">
        <v>179</v>
      </c>
      <c r="E159" s="195"/>
      <c r="F159" s="197" t="s">
        <v>202</v>
      </c>
      <c r="G159" s="195"/>
      <c r="H159" s="198">
        <v>48.9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179</v>
      </c>
      <c r="AU159" s="204" t="s">
        <v>80</v>
      </c>
      <c r="AV159" s="13" t="s">
        <v>80</v>
      </c>
      <c r="AW159" s="13" t="s">
        <v>4</v>
      </c>
      <c r="AX159" s="13" t="s">
        <v>78</v>
      </c>
      <c r="AY159" s="204" t="s">
        <v>124</v>
      </c>
    </row>
    <row r="160" spans="1:65" s="2" customFormat="1" ht="24.2" customHeight="1">
      <c r="A160" s="32"/>
      <c r="B160" s="33"/>
      <c r="C160" s="180" t="s">
        <v>194</v>
      </c>
      <c r="D160" s="180" t="s">
        <v>127</v>
      </c>
      <c r="E160" s="181" t="s">
        <v>203</v>
      </c>
      <c r="F160" s="182" t="s">
        <v>204</v>
      </c>
      <c r="G160" s="183" t="s">
        <v>130</v>
      </c>
      <c r="H160" s="184">
        <v>11.2</v>
      </c>
      <c r="I160" s="185"/>
      <c r="J160" s="186">
        <f>ROUND(I160*H160,2)</f>
        <v>0</v>
      </c>
      <c r="K160" s="187"/>
      <c r="L160" s="37"/>
      <c r="M160" s="188" t="s">
        <v>1</v>
      </c>
      <c r="N160" s="189" t="s">
        <v>38</v>
      </c>
      <c r="O160" s="69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2" t="s">
        <v>194</v>
      </c>
      <c r="AT160" s="192" t="s">
        <v>127</v>
      </c>
      <c r="AU160" s="192" t="s">
        <v>80</v>
      </c>
      <c r="AY160" s="15" t="s">
        <v>124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5" t="s">
        <v>78</v>
      </c>
      <c r="BK160" s="193">
        <f>ROUND(I160*H160,2)</f>
        <v>0</v>
      </c>
      <c r="BL160" s="15" t="s">
        <v>194</v>
      </c>
      <c r="BM160" s="192" t="s">
        <v>205</v>
      </c>
    </row>
    <row r="161" spans="1:65" s="2" customFormat="1" ht="24.2" customHeight="1">
      <c r="A161" s="32"/>
      <c r="B161" s="33"/>
      <c r="C161" s="205" t="s">
        <v>206</v>
      </c>
      <c r="D161" s="205" t="s">
        <v>196</v>
      </c>
      <c r="E161" s="206" t="s">
        <v>197</v>
      </c>
      <c r="F161" s="207" t="s">
        <v>198</v>
      </c>
      <c r="G161" s="208" t="s">
        <v>199</v>
      </c>
      <c r="H161" s="209">
        <v>18.48</v>
      </c>
      <c r="I161" s="210"/>
      <c r="J161" s="211">
        <f>ROUND(I161*H161,2)</f>
        <v>0</v>
      </c>
      <c r="K161" s="212"/>
      <c r="L161" s="213"/>
      <c r="M161" s="214" t="s">
        <v>1</v>
      </c>
      <c r="N161" s="215" t="s">
        <v>38</v>
      </c>
      <c r="O161" s="69"/>
      <c r="P161" s="190">
        <f>O161*H161</f>
        <v>0</v>
      </c>
      <c r="Q161" s="190">
        <v>1E-3</v>
      </c>
      <c r="R161" s="190">
        <f>Q161*H161</f>
        <v>1.848E-2</v>
      </c>
      <c r="S161" s="190">
        <v>0</v>
      </c>
      <c r="T161" s="19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2" t="s">
        <v>200</v>
      </c>
      <c r="AT161" s="192" t="s">
        <v>196</v>
      </c>
      <c r="AU161" s="192" t="s">
        <v>80</v>
      </c>
      <c r="AY161" s="15" t="s">
        <v>124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5" t="s">
        <v>78</v>
      </c>
      <c r="BK161" s="193">
        <f>ROUND(I161*H161,2)</f>
        <v>0</v>
      </c>
      <c r="BL161" s="15" t="s">
        <v>194</v>
      </c>
      <c r="BM161" s="192" t="s">
        <v>207</v>
      </c>
    </row>
    <row r="162" spans="1:65" s="13" customFormat="1" ht="11.25">
      <c r="B162" s="194"/>
      <c r="C162" s="195"/>
      <c r="D162" s="196" t="s">
        <v>179</v>
      </c>
      <c r="E162" s="195"/>
      <c r="F162" s="197" t="s">
        <v>208</v>
      </c>
      <c r="G162" s="195"/>
      <c r="H162" s="198">
        <v>18.48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179</v>
      </c>
      <c r="AU162" s="204" t="s">
        <v>80</v>
      </c>
      <c r="AV162" s="13" t="s">
        <v>80</v>
      </c>
      <c r="AW162" s="13" t="s">
        <v>4</v>
      </c>
      <c r="AX162" s="13" t="s">
        <v>78</v>
      </c>
      <c r="AY162" s="204" t="s">
        <v>124</v>
      </c>
    </row>
    <row r="163" spans="1:65" s="2" customFormat="1" ht="24.2" customHeight="1">
      <c r="A163" s="32"/>
      <c r="B163" s="33"/>
      <c r="C163" s="180" t="s">
        <v>209</v>
      </c>
      <c r="D163" s="180" t="s">
        <v>127</v>
      </c>
      <c r="E163" s="181" t="s">
        <v>210</v>
      </c>
      <c r="F163" s="182" t="s">
        <v>211</v>
      </c>
      <c r="G163" s="183" t="s">
        <v>173</v>
      </c>
      <c r="H163" s="184">
        <v>6.7000000000000004E-2</v>
      </c>
      <c r="I163" s="185"/>
      <c r="J163" s="186">
        <f>ROUND(I163*H163,2)</f>
        <v>0</v>
      </c>
      <c r="K163" s="187"/>
      <c r="L163" s="37"/>
      <c r="M163" s="188" t="s">
        <v>1</v>
      </c>
      <c r="N163" s="189" t="s">
        <v>38</v>
      </c>
      <c r="O163" s="69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2" t="s">
        <v>194</v>
      </c>
      <c r="AT163" s="192" t="s">
        <v>127</v>
      </c>
      <c r="AU163" s="192" t="s">
        <v>80</v>
      </c>
      <c r="AY163" s="15" t="s">
        <v>124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5" t="s">
        <v>78</v>
      </c>
      <c r="BK163" s="193">
        <f>ROUND(I163*H163,2)</f>
        <v>0</v>
      </c>
      <c r="BL163" s="15" t="s">
        <v>194</v>
      </c>
      <c r="BM163" s="192" t="s">
        <v>212</v>
      </c>
    </row>
    <row r="164" spans="1:65" s="12" customFormat="1" ht="22.9" customHeight="1">
      <c r="B164" s="164"/>
      <c r="C164" s="165"/>
      <c r="D164" s="166" t="s">
        <v>72</v>
      </c>
      <c r="E164" s="178" t="s">
        <v>213</v>
      </c>
      <c r="F164" s="178" t="s">
        <v>214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SUM(P165:P167)</f>
        <v>0</v>
      </c>
      <c r="Q164" s="172"/>
      <c r="R164" s="173">
        <f>SUM(R165:R167)</f>
        <v>6.8699999999999994E-3</v>
      </c>
      <c r="S164" s="172"/>
      <c r="T164" s="174">
        <f>SUM(T165:T167)</f>
        <v>0</v>
      </c>
      <c r="AR164" s="175" t="s">
        <v>80</v>
      </c>
      <c r="AT164" s="176" t="s">
        <v>72</v>
      </c>
      <c r="AU164" s="176" t="s">
        <v>78</v>
      </c>
      <c r="AY164" s="175" t="s">
        <v>124</v>
      </c>
      <c r="BK164" s="177">
        <f>SUM(BK165:BK167)</f>
        <v>0</v>
      </c>
    </row>
    <row r="165" spans="1:65" s="2" customFormat="1" ht="24.2" customHeight="1">
      <c r="A165" s="32"/>
      <c r="B165" s="33"/>
      <c r="C165" s="180" t="s">
        <v>215</v>
      </c>
      <c r="D165" s="180" t="s">
        <v>127</v>
      </c>
      <c r="E165" s="181" t="s">
        <v>216</v>
      </c>
      <c r="F165" s="182" t="s">
        <v>217</v>
      </c>
      <c r="G165" s="183" t="s">
        <v>218</v>
      </c>
      <c r="H165" s="184">
        <v>3</v>
      </c>
      <c r="I165" s="185"/>
      <c r="J165" s="186">
        <f>ROUND(I165*H165,2)</f>
        <v>0</v>
      </c>
      <c r="K165" s="187"/>
      <c r="L165" s="37"/>
      <c r="M165" s="188" t="s">
        <v>1</v>
      </c>
      <c r="N165" s="189" t="s">
        <v>38</v>
      </c>
      <c r="O165" s="69"/>
      <c r="P165" s="190">
        <f>O165*H165</f>
        <v>0</v>
      </c>
      <c r="Q165" s="190">
        <v>3.5E-4</v>
      </c>
      <c r="R165" s="190">
        <f>Q165*H165</f>
        <v>1.0499999999999999E-3</v>
      </c>
      <c r="S165" s="190">
        <v>0</v>
      </c>
      <c r="T165" s="19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2" t="s">
        <v>194</v>
      </c>
      <c r="AT165" s="192" t="s">
        <v>127</v>
      </c>
      <c r="AU165" s="192" t="s">
        <v>80</v>
      </c>
      <c r="AY165" s="15" t="s">
        <v>124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5" t="s">
        <v>78</v>
      </c>
      <c r="BK165" s="193">
        <f>ROUND(I165*H165,2)</f>
        <v>0</v>
      </c>
      <c r="BL165" s="15" t="s">
        <v>194</v>
      </c>
      <c r="BM165" s="192" t="s">
        <v>219</v>
      </c>
    </row>
    <row r="166" spans="1:65" s="13" customFormat="1" ht="11.25">
      <c r="B166" s="194"/>
      <c r="C166" s="195"/>
      <c r="D166" s="196" t="s">
        <v>179</v>
      </c>
      <c r="E166" s="195"/>
      <c r="F166" s="197" t="s">
        <v>220</v>
      </c>
      <c r="G166" s="195"/>
      <c r="H166" s="198">
        <v>3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179</v>
      </c>
      <c r="AU166" s="204" t="s">
        <v>80</v>
      </c>
      <c r="AV166" s="13" t="s">
        <v>80</v>
      </c>
      <c r="AW166" s="13" t="s">
        <v>4</v>
      </c>
      <c r="AX166" s="13" t="s">
        <v>78</v>
      </c>
      <c r="AY166" s="204" t="s">
        <v>124</v>
      </c>
    </row>
    <row r="167" spans="1:65" s="2" customFormat="1" ht="24.2" customHeight="1">
      <c r="A167" s="32"/>
      <c r="B167" s="33"/>
      <c r="C167" s="180" t="s">
        <v>221</v>
      </c>
      <c r="D167" s="180" t="s">
        <v>127</v>
      </c>
      <c r="E167" s="181" t="s">
        <v>222</v>
      </c>
      <c r="F167" s="182" t="s">
        <v>223</v>
      </c>
      <c r="G167" s="183" t="s">
        <v>224</v>
      </c>
      <c r="H167" s="184">
        <v>1</v>
      </c>
      <c r="I167" s="185"/>
      <c r="J167" s="186">
        <f>ROUND(I167*H167,2)</f>
        <v>0</v>
      </c>
      <c r="K167" s="187"/>
      <c r="L167" s="37"/>
      <c r="M167" s="188" t="s">
        <v>1</v>
      </c>
      <c r="N167" s="189" t="s">
        <v>38</v>
      </c>
      <c r="O167" s="69"/>
      <c r="P167" s="190">
        <f>O167*H167</f>
        <v>0</v>
      </c>
      <c r="Q167" s="190">
        <v>5.8199999999999997E-3</v>
      </c>
      <c r="R167" s="190">
        <f>Q167*H167</f>
        <v>5.8199999999999997E-3</v>
      </c>
      <c r="S167" s="190">
        <v>0</v>
      </c>
      <c r="T167" s="19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2" t="s">
        <v>194</v>
      </c>
      <c r="AT167" s="192" t="s">
        <v>127</v>
      </c>
      <c r="AU167" s="192" t="s">
        <v>80</v>
      </c>
      <c r="AY167" s="15" t="s">
        <v>124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5" t="s">
        <v>78</v>
      </c>
      <c r="BK167" s="193">
        <f>ROUND(I167*H167,2)</f>
        <v>0</v>
      </c>
      <c r="BL167" s="15" t="s">
        <v>194</v>
      </c>
      <c r="BM167" s="192" t="s">
        <v>225</v>
      </c>
    </row>
    <row r="168" spans="1:65" s="12" customFormat="1" ht="22.9" customHeight="1">
      <c r="B168" s="164"/>
      <c r="C168" s="165"/>
      <c r="D168" s="166" t="s">
        <v>72</v>
      </c>
      <c r="E168" s="178" t="s">
        <v>226</v>
      </c>
      <c r="F168" s="178" t="s">
        <v>227</v>
      </c>
      <c r="G168" s="165"/>
      <c r="H168" s="165"/>
      <c r="I168" s="168"/>
      <c r="J168" s="179">
        <f>BK168</f>
        <v>0</v>
      </c>
      <c r="K168" s="165"/>
      <c r="L168" s="170"/>
      <c r="M168" s="171"/>
      <c r="N168" s="172"/>
      <c r="O168" s="172"/>
      <c r="P168" s="173">
        <f>P169</f>
        <v>0</v>
      </c>
      <c r="Q168" s="172"/>
      <c r="R168" s="173">
        <f>R169</f>
        <v>2.3400000000000001E-3</v>
      </c>
      <c r="S168" s="172"/>
      <c r="T168" s="174">
        <f>T169</f>
        <v>0</v>
      </c>
      <c r="AR168" s="175" t="s">
        <v>80</v>
      </c>
      <c r="AT168" s="176" t="s">
        <v>72</v>
      </c>
      <c r="AU168" s="176" t="s">
        <v>78</v>
      </c>
      <c r="AY168" s="175" t="s">
        <v>124</v>
      </c>
      <c r="BK168" s="177">
        <f>BK169</f>
        <v>0</v>
      </c>
    </row>
    <row r="169" spans="1:65" s="2" customFormat="1" ht="24.2" customHeight="1">
      <c r="A169" s="32"/>
      <c r="B169" s="33"/>
      <c r="C169" s="180" t="s">
        <v>7</v>
      </c>
      <c r="D169" s="180" t="s">
        <v>127</v>
      </c>
      <c r="E169" s="181" t="s">
        <v>228</v>
      </c>
      <c r="F169" s="182" t="s">
        <v>229</v>
      </c>
      <c r="G169" s="183" t="s">
        <v>218</v>
      </c>
      <c r="H169" s="184">
        <v>3</v>
      </c>
      <c r="I169" s="185"/>
      <c r="J169" s="186">
        <f>ROUND(I169*H169,2)</f>
        <v>0</v>
      </c>
      <c r="K169" s="187"/>
      <c r="L169" s="37"/>
      <c r="M169" s="188" t="s">
        <v>1</v>
      </c>
      <c r="N169" s="189" t="s">
        <v>38</v>
      </c>
      <c r="O169" s="69"/>
      <c r="P169" s="190">
        <f>O169*H169</f>
        <v>0</v>
      </c>
      <c r="Q169" s="190">
        <v>7.7999999999999999E-4</v>
      </c>
      <c r="R169" s="190">
        <f>Q169*H169</f>
        <v>2.3400000000000001E-3</v>
      </c>
      <c r="S169" s="190">
        <v>0</v>
      </c>
      <c r="T169" s="19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2" t="s">
        <v>194</v>
      </c>
      <c r="AT169" s="192" t="s">
        <v>127</v>
      </c>
      <c r="AU169" s="192" t="s">
        <v>80</v>
      </c>
      <c r="AY169" s="15" t="s">
        <v>124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5" t="s">
        <v>78</v>
      </c>
      <c r="BK169" s="193">
        <f>ROUND(I169*H169,2)</f>
        <v>0</v>
      </c>
      <c r="BL169" s="15" t="s">
        <v>194</v>
      </c>
      <c r="BM169" s="192" t="s">
        <v>230</v>
      </c>
    </row>
    <row r="170" spans="1:65" s="12" customFormat="1" ht="22.9" customHeight="1">
      <c r="B170" s="164"/>
      <c r="C170" s="165"/>
      <c r="D170" s="166" t="s">
        <v>72</v>
      </c>
      <c r="E170" s="178" t="s">
        <v>231</v>
      </c>
      <c r="F170" s="178" t="s">
        <v>232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SUM(P171:P201)</f>
        <v>0</v>
      </c>
      <c r="Q170" s="172"/>
      <c r="R170" s="173">
        <f>SUM(R171:R201)</f>
        <v>0.47048999999999991</v>
      </c>
      <c r="S170" s="172"/>
      <c r="T170" s="174">
        <f>SUM(T171:T201)</f>
        <v>0.46550000000000008</v>
      </c>
      <c r="AR170" s="175" t="s">
        <v>80</v>
      </c>
      <c r="AT170" s="176" t="s">
        <v>72</v>
      </c>
      <c r="AU170" s="176" t="s">
        <v>78</v>
      </c>
      <c r="AY170" s="175" t="s">
        <v>124</v>
      </c>
      <c r="BK170" s="177">
        <f>SUM(BK171:BK201)</f>
        <v>0</v>
      </c>
    </row>
    <row r="171" spans="1:65" s="2" customFormat="1" ht="16.5" customHeight="1">
      <c r="A171" s="32"/>
      <c r="B171" s="33"/>
      <c r="C171" s="180" t="s">
        <v>233</v>
      </c>
      <c r="D171" s="180" t="s">
        <v>127</v>
      </c>
      <c r="E171" s="181" t="s">
        <v>234</v>
      </c>
      <c r="F171" s="182" t="s">
        <v>235</v>
      </c>
      <c r="G171" s="183" t="s">
        <v>236</v>
      </c>
      <c r="H171" s="184">
        <v>4</v>
      </c>
      <c r="I171" s="185"/>
      <c r="J171" s="186">
        <f t="shared" ref="J171:J201" si="0">ROUND(I171*H171,2)</f>
        <v>0</v>
      </c>
      <c r="K171" s="187"/>
      <c r="L171" s="37"/>
      <c r="M171" s="188" t="s">
        <v>1</v>
      </c>
      <c r="N171" s="189" t="s">
        <v>38</v>
      </c>
      <c r="O171" s="69"/>
      <c r="P171" s="190">
        <f t="shared" ref="P171:P201" si="1">O171*H171</f>
        <v>0</v>
      </c>
      <c r="Q171" s="190">
        <v>0</v>
      </c>
      <c r="R171" s="190">
        <f t="shared" ref="R171:R201" si="2">Q171*H171</f>
        <v>0</v>
      </c>
      <c r="S171" s="190">
        <v>1.933E-2</v>
      </c>
      <c r="T171" s="191">
        <f t="shared" ref="T171:T201" si="3">S171*H171</f>
        <v>7.732E-2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2" t="s">
        <v>194</v>
      </c>
      <c r="AT171" s="192" t="s">
        <v>127</v>
      </c>
      <c r="AU171" s="192" t="s">
        <v>80</v>
      </c>
      <c r="AY171" s="15" t="s">
        <v>124</v>
      </c>
      <c r="BE171" s="193">
        <f t="shared" ref="BE171:BE201" si="4">IF(N171="základní",J171,0)</f>
        <v>0</v>
      </c>
      <c r="BF171" s="193">
        <f t="shared" ref="BF171:BF201" si="5">IF(N171="snížená",J171,0)</f>
        <v>0</v>
      </c>
      <c r="BG171" s="193">
        <f t="shared" ref="BG171:BG201" si="6">IF(N171="zákl. přenesená",J171,0)</f>
        <v>0</v>
      </c>
      <c r="BH171" s="193">
        <f t="shared" ref="BH171:BH201" si="7">IF(N171="sníž. přenesená",J171,0)</f>
        <v>0</v>
      </c>
      <c r="BI171" s="193">
        <f t="shared" ref="BI171:BI201" si="8">IF(N171="nulová",J171,0)</f>
        <v>0</v>
      </c>
      <c r="BJ171" s="15" t="s">
        <v>78</v>
      </c>
      <c r="BK171" s="193">
        <f t="shared" ref="BK171:BK201" si="9">ROUND(I171*H171,2)</f>
        <v>0</v>
      </c>
      <c r="BL171" s="15" t="s">
        <v>194</v>
      </c>
      <c r="BM171" s="192" t="s">
        <v>237</v>
      </c>
    </row>
    <row r="172" spans="1:65" s="2" customFormat="1" ht="16.5" customHeight="1">
      <c r="A172" s="32"/>
      <c r="B172" s="33"/>
      <c r="C172" s="180" t="s">
        <v>238</v>
      </c>
      <c r="D172" s="180" t="s">
        <v>127</v>
      </c>
      <c r="E172" s="181" t="s">
        <v>239</v>
      </c>
      <c r="F172" s="182" t="s">
        <v>240</v>
      </c>
      <c r="G172" s="183" t="s">
        <v>236</v>
      </c>
      <c r="H172" s="184">
        <v>2</v>
      </c>
      <c r="I172" s="185"/>
      <c r="J172" s="186">
        <f t="shared" si="0"/>
        <v>0</v>
      </c>
      <c r="K172" s="187"/>
      <c r="L172" s="37"/>
      <c r="M172" s="188" t="s">
        <v>1</v>
      </c>
      <c r="N172" s="189" t="s">
        <v>38</v>
      </c>
      <c r="O172" s="69"/>
      <c r="P172" s="190">
        <f t="shared" si="1"/>
        <v>0</v>
      </c>
      <c r="Q172" s="190">
        <v>0</v>
      </c>
      <c r="R172" s="190">
        <f t="shared" si="2"/>
        <v>0</v>
      </c>
      <c r="S172" s="190">
        <v>3.4200000000000001E-2</v>
      </c>
      <c r="T172" s="191">
        <f t="shared" si="3"/>
        <v>6.8400000000000002E-2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2" t="s">
        <v>194</v>
      </c>
      <c r="AT172" s="192" t="s">
        <v>127</v>
      </c>
      <c r="AU172" s="192" t="s">
        <v>80</v>
      </c>
      <c r="AY172" s="15" t="s">
        <v>124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5" t="s">
        <v>78</v>
      </c>
      <c r="BK172" s="193">
        <f t="shared" si="9"/>
        <v>0</v>
      </c>
      <c r="BL172" s="15" t="s">
        <v>194</v>
      </c>
      <c r="BM172" s="192" t="s">
        <v>241</v>
      </c>
    </row>
    <row r="173" spans="1:65" s="2" customFormat="1" ht="24.2" customHeight="1">
      <c r="A173" s="32"/>
      <c r="B173" s="33"/>
      <c r="C173" s="180" t="s">
        <v>242</v>
      </c>
      <c r="D173" s="180" t="s">
        <v>127</v>
      </c>
      <c r="E173" s="181" t="s">
        <v>243</v>
      </c>
      <c r="F173" s="182" t="s">
        <v>244</v>
      </c>
      <c r="G173" s="183" t="s">
        <v>236</v>
      </c>
      <c r="H173" s="184">
        <v>5</v>
      </c>
      <c r="I173" s="185"/>
      <c r="J173" s="186">
        <f t="shared" si="0"/>
        <v>0</v>
      </c>
      <c r="K173" s="187"/>
      <c r="L173" s="37"/>
      <c r="M173" s="188" t="s">
        <v>1</v>
      </c>
      <c r="N173" s="189" t="s">
        <v>38</v>
      </c>
      <c r="O173" s="69"/>
      <c r="P173" s="190">
        <f t="shared" si="1"/>
        <v>0</v>
      </c>
      <c r="Q173" s="190">
        <v>1.023E-2</v>
      </c>
      <c r="R173" s="190">
        <f t="shared" si="2"/>
        <v>5.1150000000000001E-2</v>
      </c>
      <c r="S173" s="190">
        <v>0</v>
      </c>
      <c r="T173" s="191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2" t="s">
        <v>194</v>
      </c>
      <c r="AT173" s="192" t="s">
        <v>127</v>
      </c>
      <c r="AU173" s="192" t="s">
        <v>80</v>
      </c>
      <c r="AY173" s="15" t="s">
        <v>124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5" t="s">
        <v>78</v>
      </c>
      <c r="BK173" s="193">
        <f t="shared" si="9"/>
        <v>0</v>
      </c>
      <c r="BL173" s="15" t="s">
        <v>194</v>
      </c>
      <c r="BM173" s="192" t="s">
        <v>245</v>
      </c>
    </row>
    <row r="174" spans="1:65" s="2" customFormat="1" ht="16.5" customHeight="1">
      <c r="A174" s="32"/>
      <c r="B174" s="33"/>
      <c r="C174" s="205" t="s">
        <v>246</v>
      </c>
      <c r="D174" s="205" t="s">
        <v>196</v>
      </c>
      <c r="E174" s="206" t="s">
        <v>247</v>
      </c>
      <c r="F174" s="207" t="s">
        <v>248</v>
      </c>
      <c r="G174" s="208" t="s">
        <v>224</v>
      </c>
      <c r="H174" s="209">
        <v>5</v>
      </c>
      <c r="I174" s="210"/>
      <c r="J174" s="211">
        <f t="shared" si="0"/>
        <v>0</v>
      </c>
      <c r="K174" s="212"/>
      <c r="L174" s="213"/>
      <c r="M174" s="214" t="s">
        <v>1</v>
      </c>
      <c r="N174" s="215" t="s">
        <v>38</v>
      </c>
      <c r="O174" s="69"/>
      <c r="P174" s="190">
        <f t="shared" si="1"/>
        <v>0</v>
      </c>
      <c r="Q174" s="190">
        <v>1.2999999999999999E-3</v>
      </c>
      <c r="R174" s="190">
        <f t="shared" si="2"/>
        <v>6.4999999999999997E-3</v>
      </c>
      <c r="S174" s="190">
        <v>0</v>
      </c>
      <c r="T174" s="191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2" t="s">
        <v>200</v>
      </c>
      <c r="AT174" s="192" t="s">
        <v>196</v>
      </c>
      <c r="AU174" s="192" t="s">
        <v>80</v>
      </c>
      <c r="AY174" s="15" t="s">
        <v>124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5" t="s">
        <v>78</v>
      </c>
      <c r="BK174" s="193">
        <f t="shared" si="9"/>
        <v>0</v>
      </c>
      <c r="BL174" s="15" t="s">
        <v>194</v>
      </c>
      <c r="BM174" s="192" t="s">
        <v>249</v>
      </c>
    </row>
    <row r="175" spans="1:65" s="2" customFormat="1" ht="24.2" customHeight="1">
      <c r="A175" s="32"/>
      <c r="B175" s="33"/>
      <c r="C175" s="180" t="s">
        <v>250</v>
      </c>
      <c r="D175" s="180" t="s">
        <v>127</v>
      </c>
      <c r="E175" s="181" t="s">
        <v>251</v>
      </c>
      <c r="F175" s="182" t="s">
        <v>252</v>
      </c>
      <c r="G175" s="183" t="s">
        <v>236</v>
      </c>
      <c r="H175" s="184">
        <v>1</v>
      </c>
      <c r="I175" s="185"/>
      <c r="J175" s="186">
        <f t="shared" si="0"/>
        <v>0</v>
      </c>
      <c r="K175" s="187"/>
      <c r="L175" s="37"/>
      <c r="M175" s="188" t="s">
        <v>1</v>
      </c>
      <c r="N175" s="189" t="s">
        <v>38</v>
      </c>
      <c r="O175" s="69"/>
      <c r="P175" s="190">
        <f t="shared" si="1"/>
        <v>0</v>
      </c>
      <c r="Q175" s="190">
        <v>2.4989999999999998E-2</v>
      </c>
      <c r="R175" s="190">
        <f t="shared" si="2"/>
        <v>2.4989999999999998E-2</v>
      </c>
      <c r="S175" s="190">
        <v>0</v>
      </c>
      <c r="T175" s="191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2" t="s">
        <v>194</v>
      </c>
      <c r="AT175" s="192" t="s">
        <v>127</v>
      </c>
      <c r="AU175" s="192" t="s">
        <v>80</v>
      </c>
      <c r="AY175" s="15" t="s">
        <v>124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5" t="s">
        <v>78</v>
      </c>
      <c r="BK175" s="193">
        <f t="shared" si="9"/>
        <v>0</v>
      </c>
      <c r="BL175" s="15" t="s">
        <v>194</v>
      </c>
      <c r="BM175" s="192" t="s">
        <v>253</v>
      </c>
    </row>
    <row r="176" spans="1:65" s="2" customFormat="1" ht="16.5" customHeight="1">
      <c r="A176" s="32"/>
      <c r="B176" s="33"/>
      <c r="C176" s="205" t="s">
        <v>254</v>
      </c>
      <c r="D176" s="205" t="s">
        <v>196</v>
      </c>
      <c r="E176" s="206" t="s">
        <v>255</v>
      </c>
      <c r="F176" s="207" t="s">
        <v>256</v>
      </c>
      <c r="G176" s="208" t="s">
        <v>224</v>
      </c>
      <c r="H176" s="209">
        <v>1</v>
      </c>
      <c r="I176" s="210"/>
      <c r="J176" s="211">
        <f t="shared" si="0"/>
        <v>0</v>
      </c>
      <c r="K176" s="212"/>
      <c r="L176" s="213"/>
      <c r="M176" s="214" t="s">
        <v>1</v>
      </c>
      <c r="N176" s="215" t="s">
        <v>38</v>
      </c>
      <c r="O176" s="69"/>
      <c r="P176" s="190">
        <f t="shared" si="1"/>
        <v>0</v>
      </c>
      <c r="Q176" s="190">
        <v>1.2999999999999999E-3</v>
      </c>
      <c r="R176" s="190">
        <f t="shared" si="2"/>
        <v>1.2999999999999999E-3</v>
      </c>
      <c r="S176" s="190">
        <v>0</v>
      </c>
      <c r="T176" s="191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2" t="s">
        <v>200</v>
      </c>
      <c r="AT176" s="192" t="s">
        <v>196</v>
      </c>
      <c r="AU176" s="192" t="s">
        <v>80</v>
      </c>
      <c r="AY176" s="15" t="s">
        <v>124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5" t="s">
        <v>78</v>
      </c>
      <c r="BK176" s="193">
        <f t="shared" si="9"/>
        <v>0</v>
      </c>
      <c r="BL176" s="15" t="s">
        <v>194</v>
      </c>
      <c r="BM176" s="192" t="s">
        <v>257</v>
      </c>
    </row>
    <row r="177" spans="1:65" s="2" customFormat="1" ht="16.5" customHeight="1">
      <c r="A177" s="32"/>
      <c r="B177" s="33"/>
      <c r="C177" s="180" t="s">
        <v>258</v>
      </c>
      <c r="D177" s="180" t="s">
        <v>127</v>
      </c>
      <c r="E177" s="181" t="s">
        <v>259</v>
      </c>
      <c r="F177" s="182" t="s">
        <v>260</v>
      </c>
      <c r="G177" s="183" t="s">
        <v>224</v>
      </c>
      <c r="H177" s="184">
        <v>1</v>
      </c>
      <c r="I177" s="185"/>
      <c r="J177" s="186">
        <f t="shared" si="0"/>
        <v>0</v>
      </c>
      <c r="K177" s="187"/>
      <c r="L177" s="37"/>
      <c r="M177" s="188" t="s">
        <v>1</v>
      </c>
      <c r="N177" s="189" t="s">
        <v>38</v>
      </c>
      <c r="O177" s="69"/>
      <c r="P177" s="190">
        <f t="shared" si="1"/>
        <v>0</v>
      </c>
      <c r="Q177" s="190">
        <v>1.7799999999999999E-3</v>
      </c>
      <c r="R177" s="190">
        <f t="shared" si="2"/>
        <v>1.7799999999999999E-3</v>
      </c>
      <c r="S177" s="190">
        <v>0</v>
      </c>
      <c r="T177" s="191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2" t="s">
        <v>194</v>
      </c>
      <c r="AT177" s="192" t="s">
        <v>127</v>
      </c>
      <c r="AU177" s="192" t="s">
        <v>80</v>
      </c>
      <c r="AY177" s="15" t="s">
        <v>124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5" t="s">
        <v>78</v>
      </c>
      <c r="BK177" s="193">
        <f t="shared" si="9"/>
        <v>0</v>
      </c>
      <c r="BL177" s="15" t="s">
        <v>194</v>
      </c>
      <c r="BM177" s="192" t="s">
        <v>261</v>
      </c>
    </row>
    <row r="178" spans="1:65" s="2" customFormat="1" ht="24.2" customHeight="1">
      <c r="A178" s="32"/>
      <c r="B178" s="33"/>
      <c r="C178" s="205" t="s">
        <v>262</v>
      </c>
      <c r="D178" s="205" t="s">
        <v>196</v>
      </c>
      <c r="E178" s="206" t="s">
        <v>263</v>
      </c>
      <c r="F178" s="207" t="s">
        <v>264</v>
      </c>
      <c r="G178" s="208" t="s">
        <v>224</v>
      </c>
      <c r="H178" s="209">
        <v>1</v>
      </c>
      <c r="I178" s="210"/>
      <c r="J178" s="211">
        <f t="shared" si="0"/>
        <v>0</v>
      </c>
      <c r="K178" s="212"/>
      <c r="L178" s="213"/>
      <c r="M178" s="214" t="s">
        <v>1</v>
      </c>
      <c r="N178" s="215" t="s">
        <v>38</v>
      </c>
      <c r="O178" s="69"/>
      <c r="P178" s="190">
        <f t="shared" si="1"/>
        <v>0</v>
      </c>
      <c r="Q178" s="190">
        <v>2.9499999999999998E-2</v>
      </c>
      <c r="R178" s="190">
        <f t="shared" si="2"/>
        <v>2.9499999999999998E-2</v>
      </c>
      <c r="S178" s="190">
        <v>0</v>
      </c>
      <c r="T178" s="191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2" t="s">
        <v>200</v>
      </c>
      <c r="AT178" s="192" t="s">
        <v>196</v>
      </c>
      <c r="AU178" s="192" t="s">
        <v>80</v>
      </c>
      <c r="AY178" s="15" t="s">
        <v>124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5" t="s">
        <v>78</v>
      </c>
      <c r="BK178" s="193">
        <f t="shared" si="9"/>
        <v>0</v>
      </c>
      <c r="BL178" s="15" t="s">
        <v>194</v>
      </c>
      <c r="BM178" s="192" t="s">
        <v>265</v>
      </c>
    </row>
    <row r="179" spans="1:65" s="2" customFormat="1" ht="37.9" customHeight="1">
      <c r="A179" s="32"/>
      <c r="B179" s="33"/>
      <c r="C179" s="205" t="s">
        <v>266</v>
      </c>
      <c r="D179" s="205" t="s">
        <v>196</v>
      </c>
      <c r="E179" s="206" t="s">
        <v>267</v>
      </c>
      <c r="F179" s="207" t="s">
        <v>268</v>
      </c>
      <c r="G179" s="208" t="s">
        <v>224</v>
      </c>
      <c r="H179" s="209">
        <v>1</v>
      </c>
      <c r="I179" s="210"/>
      <c r="J179" s="211">
        <f t="shared" si="0"/>
        <v>0</v>
      </c>
      <c r="K179" s="212"/>
      <c r="L179" s="213"/>
      <c r="M179" s="214" t="s">
        <v>1</v>
      </c>
      <c r="N179" s="215" t="s">
        <v>38</v>
      </c>
      <c r="O179" s="69"/>
      <c r="P179" s="190">
        <f t="shared" si="1"/>
        <v>0</v>
      </c>
      <c r="Q179" s="190">
        <v>6.0000000000000001E-3</v>
      </c>
      <c r="R179" s="190">
        <f t="shared" si="2"/>
        <v>6.0000000000000001E-3</v>
      </c>
      <c r="S179" s="190">
        <v>0</v>
      </c>
      <c r="T179" s="191">
        <f t="shared" si="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2" t="s">
        <v>200</v>
      </c>
      <c r="AT179" s="192" t="s">
        <v>196</v>
      </c>
      <c r="AU179" s="192" t="s">
        <v>80</v>
      </c>
      <c r="AY179" s="15" t="s">
        <v>124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5" t="s">
        <v>78</v>
      </c>
      <c r="BK179" s="193">
        <f t="shared" si="9"/>
        <v>0</v>
      </c>
      <c r="BL179" s="15" t="s">
        <v>194</v>
      </c>
      <c r="BM179" s="192" t="s">
        <v>269</v>
      </c>
    </row>
    <row r="180" spans="1:65" s="2" customFormat="1" ht="16.5" customHeight="1">
      <c r="A180" s="32"/>
      <c r="B180" s="33"/>
      <c r="C180" s="205" t="s">
        <v>270</v>
      </c>
      <c r="D180" s="205" t="s">
        <v>196</v>
      </c>
      <c r="E180" s="206" t="s">
        <v>255</v>
      </c>
      <c r="F180" s="207" t="s">
        <v>256</v>
      </c>
      <c r="G180" s="208" t="s">
        <v>224</v>
      </c>
      <c r="H180" s="209">
        <v>1</v>
      </c>
      <c r="I180" s="210"/>
      <c r="J180" s="211">
        <f t="shared" si="0"/>
        <v>0</v>
      </c>
      <c r="K180" s="212"/>
      <c r="L180" s="213"/>
      <c r="M180" s="214" t="s">
        <v>1</v>
      </c>
      <c r="N180" s="215" t="s">
        <v>38</v>
      </c>
      <c r="O180" s="69"/>
      <c r="P180" s="190">
        <f t="shared" si="1"/>
        <v>0</v>
      </c>
      <c r="Q180" s="190">
        <v>1.2999999999999999E-3</v>
      </c>
      <c r="R180" s="190">
        <f t="shared" si="2"/>
        <v>1.2999999999999999E-3</v>
      </c>
      <c r="S180" s="190">
        <v>0</v>
      </c>
      <c r="T180" s="191">
        <f t="shared" si="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2" t="s">
        <v>200</v>
      </c>
      <c r="AT180" s="192" t="s">
        <v>196</v>
      </c>
      <c r="AU180" s="192" t="s">
        <v>80</v>
      </c>
      <c r="AY180" s="15" t="s">
        <v>124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5" t="s">
        <v>78</v>
      </c>
      <c r="BK180" s="193">
        <f t="shared" si="9"/>
        <v>0</v>
      </c>
      <c r="BL180" s="15" t="s">
        <v>194</v>
      </c>
      <c r="BM180" s="192" t="s">
        <v>271</v>
      </c>
    </row>
    <row r="181" spans="1:65" s="2" customFormat="1" ht="21.75" customHeight="1">
      <c r="A181" s="32"/>
      <c r="B181" s="33"/>
      <c r="C181" s="180" t="s">
        <v>200</v>
      </c>
      <c r="D181" s="180" t="s">
        <v>127</v>
      </c>
      <c r="E181" s="181" t="s">
        <v>272</v>
      </c>
      <c r="F181" s="182" t="s">
        <v>273</v>
      </c>
      <c r="G181" s="183" t="s">
        <v>236</v>
      </c>
      <c r="H181" s="184">
        <v>3</v>
      </c>
      <c r="I181" s="185"/>
      <c r="J181" s="186">
        <f t="shared" si="0"/>
        <v>0</v>
      </c>
      <c r="K181" s="187"/>
      <c r="L181" s="37"/>
      <c r="M181" s="188" t="s">
        <v>1</v>
      </c>
      <c r="N181" s="189" t="s">
        <v>38</v>
      </c>
      <c r="O181" s="69"/>
      <c r="P181" s="190">
        <f t="shared" si="1"/>
        <v>0</v>
      </c>
      <c r="Q181" s="190">
        <v>1.58E-3</v>
      </c>
      <c r="R181" s="190">
        <f t="shared" si="2"/>
        <v>4.7400000000000003E-3</v>
      </c>
      <c r="S181" s="190">
        <v>0</v>
      </c>
      <c r="T181" s="191">
        <f t="shared" si="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2" t="s">
        <v>194</v>
      </c>
      <c r="AT181" s="192" t="s">
        <v>127</v>
      </c>
      <c r="AU181" s="192" t="s">
        <v>80</v>
      </c>
      <c r="AY181" s="15" t="s">
        <v>124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5" t="s">
        <v>78</v>
      </c>
      <c r="BK181" s="193">
        <f t="shared" si="9"/>
        <v>0</v>
      </c>
      <c r="BL181" s="15" t="s">
        <v>194</v>
      </c>
      <c r="BM181" s="192" t="s">
        <v>274</v>
      </c>
    </row>
    <row r="182" spans="1:65" s="2" customFormat="1" ht="33" customHeight="1">
      <c r="A182" s="32"/>
      <c r="B182" s="33"/>
      <c r="C182" s="180" t="s">
        <v>275</v>
      </c>
      <c r="D182" s="180" t="s">
        <v>127</v>
      </c>
      <c r="E182" s="181" t="s">
        <v>276</v>
      </c>
      <c r="F182" s="182" t="s">
        <v>277</v>
      </c>
      <c r="G182" s="183" t="s">
        <v>236</v>
      </c>
      <c r="H182" s="184">
        <v>3</v>
      </c>
      <c r="I182" s="185"/>
      <c r="J182" s="186">
        <f t="shared" si="0"/>
        <v>0</v>
      </c>
      <c r="K182" s="187"/>
      <c r="L182" s="37"/>
      <c r="M182" s="188" t="s">
        <v>1</v>
      </c>
      <c r="N182" s="189" t="s">
        <v>38</v>
      </c>
      <c r="O182" s="69"/>
      <c r="P182" s="190">
        <f t="shared" si="1"/>
        <v>0</v>
      </c>
      <c r="Q182" s="190">
        <v>1.5869999999999999E-2</v>
      </c>
      <c r="R182" s="190">
        <f t="shared" si="2"/>
        <v>4.761E-2</v>
      </c>
      <c r="S182" s="190">
        <v>0</v>
      </c>
      <c r="T182" s="191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2" t="s">
        <v>194</v>
      </c>
      <c r="AT182" s="192" t="s">
        <v>127</v>
      </c>
      <c r="AU182" s="192" t="s">
        <v>80</v>
      </c>
      <c r="AY182" s="15" t="s">
        <v>124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5" t="s">
        <v>78</v>
      </c>
      <c r="BK182" s="193">
        <f t="shared" si="9"/>
        <v>0</v>
      </c>
      <c r="BL182" s="15" t="s">
        <v>194</v>
      </c>
      <c r="BM182" s="192" t="s">
        <v>278</v>
      </c>
    </row>
    <row r="183" spans="1:65" s="2" customFormat="1" ht="24.2" customHeight="1">
      <c r="A183" s="32"/>
      <c r="B183" s="33"/>
      <c r="C183" s="180" t="s">
        <v>279</v>
      </c>
      <c r="D183" s="180" t="s">
        <v>127</v>
      </c>
      <c r="E183" s="181" t="s">
        <v>280</v>
      </c>
      <c r="F183" s="182" t="s">
        <v>281</v>
      </c>
      <c r="G183" s="183" t="s">
        <v>236</v>
      </c>
      <c r="H183" s="184">
        <v>3</v>
      </c>
      <c r="I183" s="185"/>
      <c r="J183" s="186">
        <f t="shared" si="0"/>
        <v>0</v>
      </c>
      <c r="K183" s="187"/>
      <c r="L183" s="37"/>
      <c r="M183" s="188" t="s">
        <v>1</v>
      </c>
      <c r="N183" s="189" t="s">
        <v>38</v>
      </c>
      <c r="O183" s="69"/>
      <c r="P183" s="190">
        <f t="shared" si="1"/>
        <v>0</v>
      </c>
      <c r="Q183" s="190">
        <v>0</v>
      </c>
      <c r="R183" s="190">
        <f t="shared" si="2"/>
        <v>0</v>
      </c>
      <c r="S183" s="190">
        <v>1.72E-2</v>
      </c>
      <c r="T183" s="191">
        <f t="shared" si="3"/>
        <v>5.16E-2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2" t="s">
        <v>194</v>
      </c>
      <c r="AT183" s="192" t="s">
        <v>127</v>
      </c>
      <c r="AU183" s="192" t="s">
        <v>80</v>
      </c>
      <c r="AY183" s="15" t="s">
        <v>124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5" t="s">
        <v>78</v>
      </c>
      <c r="BK183" s="193">
        <f t="shared" si="9"/>
        <v>0</v>
      </c>
      <c r="BL183" s="15" t="s">
        <v>194</v>
      </c>
      <c r="BM183" s="192" t="s">
        <v>282</v>
      </c>
    </row>
    <row r="184" spans="1:65" s="2" customFormat="1" ht="16.5" customHeight="1">
      <c r="A184" s="32"/>
      <c r="B184" s="33"/>
      <c r="C184" s="180" t="s">
        <v>283</v>
      </c>
      <c r="D184" s="180" t="s">
        <v>127</v>
      </c>
      <c r="E184" s="181" t="s">
        <v>284</v>
      </c>
      <c r="F184" s="182" t="s">
        <v>285</v>
      </c>
      <c r="G184" s="183" t="s">
        <v>236</v>
      </c>
      <c r="H184" s="184">
        <v>8</v>
      </c>
      <c r="I184" s="185"/>
      <c r="J184" s="186">
        <f t="shared" si="0"/>
        <v>0</v>
      </c>
      <c r="K184" s="187"/>
      <c r="L184" s="37"/>
      <c r="M184" s="188" t="s">
        <v>1</v>
      </c>
      <c r="N184" s="189" t="s">
        <v>38</v>
      </c>
      <c r="O184" s="69"/>
      <c r="P184" s="190">
        <f t="shared" si="1"/>
        <v>0</v>
      </c>
      <c r="Q184" s="190">
        <v>0</v>
      </c>
      <c r="R184" s="190">
        <f t="shared" si="2"/>
        <v>0</v>
      </c>
      <c r="S184" s="190">
        <v>1.9460000000000002E-2</v>
      </c>
      <c r="T184" s="191">
        <f t="shared" si="3"/>
        <v>0.15568000000000001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2" t="s">
        <v>194</v>
      </c>
      <c r="AT184" s="192" t="s">
        <v>127</v>
      </c>
      <c r="AU184" s="192" t="s">
        <v>80</v>
      </c>
      <c r="AY184" s="15" t="s">
        <v>124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5" t="s">
        <v>78</v>
      </c>
      <c r="BK184" s="193">
        <f t="shared" si="9"/>
        <v>0</v>
      </c>
      <c r="BL184" s="15" t="s">
        <v>194</v>
      </c>
      <c r="BM184" s="192" t="s">
        <v>286</v>
      </c>
    </row>
    <row r="185" spans="1:65" s="2" customFormat="1" ht="24.2" customHeight="1">
      <c r="A185" s="32"/>
      <c r="B185" s="33"/>
      <c r="C185" s="180" t="s">
        <v>287</v>
      </c>
      <c r="D185" s="180" t="s">
        <v>127</v>
      </c>
      <c r="E185" s="181" t="s">
        <v>288</v>
      </c>
      <c r="F185" s="182" t="s">
        <v>289</v>
      </c>
      <c r="G185" s="183" t="s">
        <v>236</v>
      </c>
      <c r="H185" s="184">
        <v>4</v>
      </c>
      <c r="I185" s="185"/>
      <c r="J185" s="186">
        <f t="shared" si="0"/>
        <v>0</v>
      </c>
      <c r="K185" s="187"/>
      <c r="L185" s="37"/>
      <c r="M185" s="188" t="s">
        <v>1</v>
      </c>
      <c r="N185" s="189" t="s">
        <v>38</v>
      </c>
      <c r="O185" s="69"/>
      <c r="P185" s="190">
        <f t="shared" si="1"/>
        <v>0</v>
      </c>
      <c r="Q185" s="190">
        <v>2.1749999999999999E-2</v>
      </c>
      <c r="R185" s="190">
        <f t="shared" si="2"/>
        <v>8.6999999999999994E-2</v>
      </c>
      <c r="S185" s="190">
        <v>0</v>
      </c>
      <c r="T185" s="191">
        <f t="shared" si="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2" t="s">
        <v>194</v>
      </c>
      <c r="AT185" s="192" t="s">
        <v>127</v>
      </c>
      <c r="AU185" s="192" t="s">
        <v>80</v>
      </c>
      <c r="AY185" s="15" t="s">
        <v>124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5" t="s">
        <v>78</v>
      </c>
      <c r="BK185" s="193">
        <f t="shared" si="9"/>
        <v>0</v>
      </c>
      <c r="BL185" s="15" t="s">
        <v>194</v>
      </c>
      <c r="BM185" s="192" t="s">
        <v>290</v>
      </c>
    </row>
    <row r="186" spans="1:65" s="2" customFormat="1" ht="24.2" customHeight="1">
      <c r="A186" s="32"/>
      <c r="B186" s="33"/>
      <c r="C186" s="180" t="s">
        <v>291</v>
      </c>
      <c r="D186" s="180" t="s">
        <v>127</v>
      </c>
      <c r="E186" s="181" t="s">
        <v>292</v>
      </c>
      <c r="F186" s="182" t="s">
        <v>293</v>
      </c>
      <c r="G186" s="183" t="s">
        <v>236</v>
      </c>
      <c r="H186" s="184">
        <v>6</v>
      </c>
      <c r="I186" s="185"/>
      <c r="J186" s="186">
        <f t="shared" si="0"/>
        <v>0</v>
      </c>
      <c r="K186" s="187"/>
      <c r="L186" s="37"/>
      <c r="M186" s="188" t="s">
        <v>1</v>
      </c>
      <c r="N186" s="189" t="s">
        <v>38</v>
      </c>
      <c r="O186" s="69"/>
      <c r="P186" s="190">
        <f t="shared" si="1"/>
        <v>0</v>
      </c>
      <c r="Q186" s="190">
        <v>2.6249999999999999E-2</v>
      </c>
      <c r="R186" s="190">
        <f t="shared" si="2"/>
        <v>0.1575</v>
      </c>
      <c r="S186" s="190">
        <v>0</v>
      </c>
      <c r="T186" s="191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2" t="s">
        <v>194</v>
      </c>
      <c r="AT186" s="192" t="s">
        <v>127</v>
      </c>
      <c r="AU186" s="192" t="s">
        <v>80</v>
      </c>
      <c r="AY186" s="15" t="s">
        <v>124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5" t="s">
        <v>78</v>
      </c>
      <c r="BK186" s="193">
        <f t="shared" si="9"/>
        <v>0</v>
      </c>
      <c r="BL186" s="15" t="s">
        <v>194</v>
      </c>
      <c r="BM186" s="192" t="s">
        <v>294</v>
      </c>
    </row>
    <row r="187" spans="1:65" s="2" customFormat="1" ht="16.5" customHeight="1">
      <c r="A187" s="32"/>
      <c r="B187" s="33"/>
      <c r="C187" s="180" t="s">
        <v>295</v>
      </c>
      <c r="D187" s="180" t="s">
        <v>127</v>
      </c>
      <c r="E187" s="181" t="s">
        <v>296</v>
      </c>
      <c r="F187" s="182" t="s">
        <v>297</v>
      </c>
      <c r="G187" s="183" t="s">
        <v>236</v>
      </c>
      <c r="H187" s="184">
        <v>1</v>
      </c>
      <c r="I187" s="185"/>
      <c r="J187" s="186">
        <f t="shared" si="0"/>
        <v>0</v>
      </c>
      <c r="K187" s="187"/>
      <c r="L187" s="37"/>
      <c r="M187" s="188" t="s">
        <v>1</v>
      </c>
      <c r="N187" s="189" t="s">
        <v>38</v>
      </c>
      <c r="O187" s="69"/>
      <c r="P187" s="190">
        <f t="shared" si="1"/>
        <v>0</v>
      </c>
      <c r="Q187" s="190">
        <v>1.0749999999999999E-2</v>
      </c>
      <c r="R187" s="190">
        <f t="shared" si="2"/>
        <v>1.0749999999999999E-2</v>
      </c>
      <c r="S187" s="190">
        <v>0</v>
      </c>
      <c r="T187" s="191">
        <f t="shared" si="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2" t="s">
        <v>194</v>
      </c>
      <c r="AT187" s="192" t="s">
        <v>127</v>
      </c>
      <c r="AU187" s="192" t="s">
        <v>80</v>
      </c>
      <c r="AY187" s="15" t="s">
        <v>124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5" t="s">
        <v>78</v>
      </c>
      <c r="BK187" s="193">
        <f t="shared" si="9"/>
        <v>0</v>
      </c>
      <c r="BL187" s="15" t="s">
        <v>194</v>
      </c>
      <c r="BM187" s="192" t="s">
        <v>298</v>
      </c>
    </row>
    <row r="188" spans="1:65" s="2" customFormat="1" ht="21.75" customHeight="1">
      <c r="A188" s="32"/>
      <c r="B188" s="33"/>
      <c r="C188" s="180" t="s">
        <v>299</v>
      </c>
      <c r="D188" s="180" t="s">
        <v>127</v>
      </c>
      <c r="E188" s="181" t="s">
        <v>300</v>
      </c>
      <c r="F188" s="182" t="s">
        <v>301</v>
      </c>
      <c r="G188" s="183" t="s">
        <v>236</v>
      </c>
      <c r="H188" s="184">
        <v>1</v>
      </c>
      <c r="I188" s="185"/>
      <c r="J188" s="186">
        <f t="shared" si="0"/>
        <v>0</v>
      </c>
      <c r="K188" s="187"/>
      <c r="L188" s="37"/>
      <c r="M188" s="188" t="s">
        <v>1</v>
      </c>
      <c r="N188" s="189" t="s">
        <v>38</v>
      </c>
      <c r="O188" s="69"/>
      <c r="P188" s="190">
        <f t="shared" si="1"/>
        <v>0</v>
      </c>
      <c r="Q188" s="190">
        <v>0</v>
      </c>
      <c r="R188" s="190">
        <f t="shared" si="2"/>
        <v>0</v>
      </c>
      <c r="S188" s="190">
        <v>8.7999999999999995E-2</v>
      </c>
      <c r="T188" s="191">
        <f t="shared" si="3"/>
        <v>8.7999999999999995E-2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2" t="s">
        <v>194</v>
      </c>
      <c r="AT188" s="192" t="s">
        <v>127</v>
      </c>
      <c r="AU188" s="192" t="s">
        <v>80</v>
      </c>
      <c r="AY188" s="15" t="s">
        <v>124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15" t="s">
        <v>78</v>
      </c>
      <c r="BK188" s="193">
        <f t="shared" si="9"/>
        <v>0</v>
      </c>
      <c r="BL188" s="15" t="s">
        <v>194</v>
      </c>
      <c r="BM188" s="192" t="s">
        <v>302</v>
      </c>
    </row>
    <row r="189" spans="1:65" s="2" customFormat="1" ht="21.75" customHeight="1">
      <c r="A189" s="32"/>
      <c r="B189" s="33"/>
      <c r="C189" s="180" t="s">
        <v>303</v>
      </c>
      <c r="D189" s="180" t="s">
        <v>127</v>
      </c>
      <c r="E189" s="181" t="s">
        <v>304</v>
      </c>
      <c r="F189" s="182" t="s">
        <v>305</v>
      </c>
      <c r="G189" s="183" t="s">
        <v>236</v>
      </c>
      <c r="H189" s="184">
        <v>1</v>
      </c>
      <c r="I189" s="185"/>
      <c r="J189" s="186">
        <f t="shared" si="0"/>
        <v>0</v>
      </c>
      <c r="K189" s="187"/>
      <c r="L189" s="37"/>
      <c r="M189" s="188" t="s">
        <v>1</v>
      </c>
      <c r="N189" s="189" t="s">
        <v>38</v>
      </c>
      <c r="O189" s="69"/>
      <c r="P189" s="190">
        <f t="shared" si="1"/>
        <v>0</v>
      </c>
      <c r="Q189" s="190">
        <v>0</v>
      </c>
      <c r="R189" s="190">
        <f t="shared" si="2"/>
        <v>0</v>
      </c>
      <c r="S189" s="190">
        <v>2.4500000000000001E-2</v>
      </c>
      <c r="T189" s="191">
        <f t="shared" si="3"/>
        <v>2.4500000000000001E-2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2" t="s">
        <v>194</v>
      </c>
      <c r="AT189" s="192" t="s">
        <v>127</v>
      </c>
      <c r="AU189" s="192" t="s">
        <v>80</v>
      </c>
      <c r="AY189" s="15" t="s">
        <v>124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15" t="s">
        <v>78</v>
      </c>
      <c r="BK189" s="193">
        <f t="shared" si="9"/>
        <v>0</v>
      </c>
      <c r="BL189" s="15" t="s">
        <v>194</v>
      </c>
      <c r="BM189" s="192" t="s">
        <v>306</v>
      </c>
    </row>
    <row r="190" spans="1:65" s="2" customFormat="1" ht="21.75" customHeight="1">
      <c r="A190" s="32"/>
      <c r="B190" s="33"/>
      <c r="C190" s="180" t="s">
        <v>307</v>
      </c>
      <c r="D190" s="180" t="s">
        <v>127</v>
      </c>
      <c r="E190" s="181" t="s">
        <v>308</v>
      </c>
      <c r="F190" s="182" t="s">
        <v>309</v>
      </c>
      <c r="G190" s="183" t="s">
        <v>236</v>
      </c>
      <c r="H190" s="184">
        <v>1</v>
      </c>
      <c r="I190" s="185"/>
      <c r="J190" s="186">
        <f t="shared" si="0"/>
        <v>0</v>
      </c>
      <c r="K190" s="187"/>
      <c r="L190" s="37"/>
      <c r="M190" s="188" t="s">
        <v>1</v>
      </c>
      <c r="N190" s="189" t="s">
        <v>38</v>
      </c>
      <c r="O190" s="69"/>
      <c r="P190" s="190">
        <f t="shared" si="1"/>
        <v>0</v>
      </c>
      <c r="Q190" s="190">
        <v>1.188E-2</v>
      </c>
      <c r="R190" s="190">
        <f t="shared" si="2"/>
        <v>1.188E-2</v>
      </c>
      <c r="S190" s="190">
        <v>0</v>
      </c>
      <c r="T190" s="191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2" t="s">
        <v>194</v>
      </c>
      <c r="AT190" s="192" t="s">
        <v>127</v>
      </c>
      <c r="AU190" s="192" t="s">
        <v>80</v>
      </c>
      <c r="AY190" s="15" t="s">
        <v>124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15" t="s">
        <v>78</v>
      </c>
      <c r="BK190" s="193">
        <f t="shared" si="9"/>
        <v>0</v>
      </c>
      <c r="BL190" s="15" t="s">
        <v>194</v>
      </c>
      <c r="BM190" s="192" t="s">
        <v>310</v>
      </c>
    </row>
    <row r="191" spans="1:65" s="2" customFormat="1" ht="24.2" customHeight="1">
      <c r="A191" s="32"/>
      <c r="B191" s="33"/>
      <c r="C191" s="180" t="s">
        <v>311</v>
      </c>
      <c r="D191" s="180" t="s">
        <v>127</v>
      </c>
      <c r="E191" s="181" t="s">
        <v>312</v>
      </c>
      <c r="F191" s="182" t="s">
        <v>313</v>
      </c>
      <c r="G191" s="183" t="s">
        <v>173</v>
      </c>
      <c r="H191" s="184">
        <v>0.57399999999999995</v>
      </c>
      <c r="I191" s="185"/>
      <c r="J191" s="186">
        <f t="shared" si="0"/>
        <v>0</v>
      </c>
      <c r="K191" s="187"/>
      <c r="L191" s="37"/>
      <c r="M191" s="188" t="s">
        <v>1</v>
      </c>
      <c r="N191" s="189" t="s">
        <v>38</v>
      </c>
      <c r="O191" s="69"/>
      <c r="P191" s="190">
        <f t="shared" si="1"/>
        <v>0</v>
      </c>
      <c r="Q191" s="190">
        <v>0</v>
      </c>
      <c r="R191" s="190">
        <f t="shared" si="2"/>
        <v>0</v>
      </c>
      <c r="S191" s="190">
        <v>0</v>
      </c>
      <c r="T191" s="191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2" t="s">
        <v>194</v>
      </c>
      <c r="AT191" s="192" t="s">
        <v>127</v>
      </c>
      <c r="AU191" s="192" t="s">
        <v>80</v>
      </c>
      <c r="AY191" s="15" t="s">
        <v>124</v>
      </c>
      <c r="BE191" s="193">
        <f t="shared" si="4"/>
        <v>0</v>
      </c>
      <c r="BF191" s="193">
        <f t="shared" si="5"/>
        <v>0</v>
      </c>
      <c r="BG191" s="193">
        <f t="shared" si="6"/>
        <v>0</v>
      </c>
      <c r="BH191" s="193">
        <f t="shared" si="7"/>
        <v>0</v>
      </c>
      <c r="BI191" s="193">
        <f t="shared" si="8"/>
        <v>0</v>
      </c>
      <c r="BJ191" s="15" t="s">
        <v>78</v>
      </c>
      <c r="BK191" s="193">
        <f t="shared" si="9"/>
        <v>0</v>
      </c>
      <c r="BL191" s="15" t="s">
        <v>194</v>
      </c>
      <c r="BM191" s="192" t="s">
        <v>314</v>
      </c>
    </row>
    <row r="192" spans="1:65" s="2" customFormat="1" ht="24.2" customHeight="1">
      <c r="A192" s="32"/>
      <c r="B192" s="33"/>
      <c r="C192" s="180" t="s">
        <v>315</v>
      </c>
      <c r="D192" s="180" t="s">
        <v>127</v>
      </c>
      <c r="E192" s="181" t="s">
        <v>316</v>
      </c>
      <c r="F192" s="182" t="s">
        <v>317</v>
      </c>
      <c r="G192" s="183" t="s">
        <v>236</v>
      </c>
      <c r="H192" s="184">
        <v>11</v>
      </c>
      <c r="I192" s="185"/>
      <c r="J192" s="186">
        <f t="shared" si="0"/>
        <v>0</v>
      </c>
      <c r="K192" s="187"/>
      <c r="L192" s="37"/>
      <c r="M192" s="188" t="s">
        <v>1</v>
      </c>
      <c r="N192" s="189" t="s">
        <v>38</v>
      </c>
      <c r="O192" s="69"/>
      <c r="P192" s="190">
        <f t="shared" si="1"/>
        <v>0</v>
      </c>
      <c r="Q192" s="190">
        <v>2.9999999999999997E-4</v>
      </c>
      <c r="R192" s="190">
        <f t="shared" si="2"/>
        <v>3.2999999999999995E-3</v>
      </c>
      <c r="S192" s="190">
        <v>0</v>
      </c>
      <c r="T192" s="191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2" t="s">
        <v>194</v>
      </c>
      <c r="AT192" s="192" t="s">
        <v>127</v>
      </c>
      <c r="AU192" s="192" t="s">
        <v>80</v>
      </c>
      <c r="AY192" s="15" t="s">
        <v>124</v>
      </c>
      <c r="BE192" s="193">
        <f t="shared" si="4"/>
        <v>0</v>
      </c>
      <c r="BF192" s="193">
        <f t="shared" si="5"/>
        <v>0</v>
      </c>
      <c r="BG192" s="193">
        <f t="shared" si="6"/>
        <v>0</v>
      </c>
      <c r="BH192" s="193">
        <f t="shared" si="7"/>
        <v>0</v>
      </c>
      <c r="BI192" s="193">
        <f t="shared" si="8"/>
        <v>0</v>
      </c>
      <c r="BJ192" s="15" t="s">
        <v>78</v>
      </c>
      <c r="BK192" s="193">
        <f t="shared" si="9"/>
        <v>0</v>
      </c>
      <c r="BL192" s="15" t="s">
        <v>194</v>
      </c>
      <c r="BM192" s="192" t="s">
        <v>318</v>
      </c>
    </row>
    <row r="193" spans="1:65" s="2" customFormat="1" ht="24.2" customHeight="1">
      <c r="A193" s="32"/>
      <c r="B193" s="33"/>
      <c r="C193" s="205" t="s">
        <v>319</v>
      </c>
      <c r="D193" s="205" t="s">
        <v>196</v>
      </c>
      <c r="E193" s="206" t="s">
        <v>320</v>
      </c>
      <c r="F193" s="207" t="s">
        <v>321</v>
      </c>
      <c r="G193" s="208" t="s">
        <v>322</v>
      </c>
      <c r="H193" s="209">
        <v>11</v>
      </c>
      <c r="I193" s="210"/>
      <c r="J193" s="211">
        <f t="shared" si="0"/>
        <v>0</v>
      </c>
      <c r="K193" s="212"/>
      <c r="L193" s="213"/>
      <c r="M193" s="214" t="s">
        <v>1</v>
      </c>
      <c r="N193" s="215" t="s">
        <v>38</v>
      </c>
      <c r="O193" s="69"/>
      <c r="P193" s="190">
        <f t="shared" si="1"/>
        <v>0</v>
      </c>
      <c r="Q193" s="190">
        <v>2.0000000000000001E-4</v>
      </c>
      <c r="R193" s="190">
        <f t="shared" si="2"/>
        <v>2.2000000000000001E-3</v>
      </c>
      <c r="S193" s="190">
        <v>0</v>
      </c>
      <c r="T193" s="191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2" t="s">
        <v>200</v>
      </c>
      <c r="AT193" s="192" t="s">
        <v>196</v>
      </c>
      <c r="AU193" s="192" t="s">
        <v>80</v>
      </c>
      <c r="AY193" s="15" t="s">
        <v>124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5" t="s">
        <v>78</v>
      </c>
      <c r="BK193" s="193">
        <f t="shared" si="9"/>
        <v>0</v>
      </c>
      <c r="BL193" s="15" t="s">
        <v>194</v>
      </c>
      <c r="BM193" s="192" t="s">
        <v>323</v>
      </c>
    </row>
    <row r="194" spans="1:65" s="2" customFormat="1" ht="16.5" customHeight="1">
      <c r="A194" s="32"/>
      <c r="B194" s="33"/>
      <c r="C194" s="180" t="s">
        <v>324</v>
      </c>
      <c r="D194" s="180" t="s">
        <v>127</v>
      </c>
      <c r="E194" s="181" t="s">
        <v>325</v>
      </c>
      <c r="F194" s="182" t="s">
        <v>326</v>
      </c>
      <c r="G194" s="183" t="s">
        <v>236</v>
      </c>
      <c r="H194" s="184">
        <v>3</v>
      </c>
      <c r="I194" s="185"/>
      <c r="J194" s="186">
        <f t="shared" si="0"/>
        <v>0</v>
      </c>
      <c r="K194" s="187"/>
      <c r="L194" s="37"/>
      <c r="M194" s="188" t="s">
        <v>1</v>
      </c>
      <c r="N194" s="189" t="s">
        <v>38</v>
      </c>
      <c r="O194" s="69"/>
      <c r="P194" s="190">
        <f t="shared" si="1"/>
        <v>0</v>
      </c>
      <c r="Q194" s="190">
        <v>1.8400000000000001E-3</v>
      </c>
      <c r="R194" s="190">
        <f t="shared" si="2"/>
        <v>5.5200000000000006E-3</v>
      </c>
      <c r="S194" s="190">
        <v>0</v>
      </c>
      <c r="T194" s="191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2" t="s">
        <v>194</v>
      </c>
      <c r="AT194" s="192" t="s">
        <v>127</v>
      </c>
      <c r="AU194" s="192" t="s">
        <v>80</v>
      </c>
      <c r="AY194" s="15" t="s">
        <v>124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5" t="s">
        <v>78</v>
      </c>
      <c r="BK194" s="193">
        <f t="shared" si="9"/>
        <v>0</v>
      </c>
      <c r="BL194" s="15" t="s">
        <v>194</v>
      </c>
      <c r="BM194" s="192" t="s">
        <v>327</v>
      </c>
    </row>
    <row r="195" spans="1:65" s="2" customFormat="1" ht="24.2" customHeight="1">
      <c r="A195" s="32"/>
      <c r="B195" s="33"/>
      <c r="C195" s="180" t="s">
        <v>328</v>
      </c>
      <c r="D195" s="180" t="s">
        <v>127</v>
      </c>
      <c r="E195" s="181" t="s">
        <v>329</v>
      </c>
      <c r="F195" s="182" t="s">
        <v>330</v>
      </c>
      <c r="G195" s="183" t="s">
        <v>224</v>
      </c>
      <c r="H195" s="184">
        <v>8</v>
      </c>
      <c r="I195" s="185"/>
      <c r="J195" s="186">
        <f t="shared" si="0"/>
        <v>0</v>
      </c>
      <c r="K195" s="187"/>
      <c r="L195" s="37"/>
      <c r="M195" s="188" t="s">
        <v>1</v>
      </c>
      <c r="N195" s="189" t="s">
        <v>38</v>
      </c>
      <c r="O195" s="69"/>
      <c r="P195" s="190">
        <f t="shared" si="1"/>
        <v>0</v>
      </c>
      <c r="Q195" s="190">
        <v>1.6000000000000001E-4</v>
      </c>
      <c r="R195" s="190">
        <f t="shared" si="2"/>
        <v>1.2800000000000001E-3</v>
      </c>
      <c r="S195" s="190">
        <v>0</v>
      </c>
      <c r="T195" s="191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2" t="s">
        <v>194</v>
      </c>
      <c r="AT195" s="192" t="s">
        <v>127</v>
      </c>
      <c r="AU195" s="192" t="s">
        <v>80</v>
      </c>
      <c r="AY195" s="15" t="s">
        <v>124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5" t="s">
        <v>78</v>
      </c>
      <c r="BK195" s="193">
        <f t="shared" si="9"/>
        <v>0</v>
      </c>
      <c r="BL195" s="15" t="s">
        <v>194</v>
      </c>
      <c r="BM195" s="192" t="s">
        <v>331</v>
      </c>
    </row>
    <row r="196" spans="1:65" s="2" customFormat="1" ht="24.2" customHeight="1">
      <c r="A196" s="32"/>
      <c r="B196" s="33"/>
      <c r="C196" s="180" t="s">
        <v>332</v>
      </c>
      <c r="D196" s="180" t="s">
        <v>127</v>
      </c>
      <c r="E196" s="181" t="s">
        <v>333</v>
      </c>
      <c r="F196" s="182" t="s">
        <v>334</v>
      </c>
      <c r="G196" s="183" t="s">
        <v>236</v>
      </c>
      <c r="H196" s="184">
        <v>2</v>
      </c>
      <c r="I196" s="185"/>
      <c r="J196" s="186">
        <f t="shared" si="0"/>
        <v>0</v>
      </c>
      <c r="K196" s="187"/>
      <c r="L196" s="37"/>
      <c r="M196" s="188" t="s">
        <v>1</v>
      </c>
      <c r="N196" s="189" t="s">
        <v>38</v>
      </c>
      <c r="O196" s="69"/>
      <c r="P196" s="190">
        <f t="shared" si="1"/>
        <v>0</v>
      </c>
      <c r="Q196" s="190">
        <v>3.5400000000000002E-3</v>
      </c>
      <c r="R196" s="190">
        <f t="shared" si="2"/>
        <v>7.0800000000000004E-3</v>
      </c>
      <c r="S196" s="190">
        <v>0</v>
      </c>
      <c r="T196" s="191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2" t="s">
        <v>194</v>
      </c>
      <c r="AT196" s="192" t="s">
        <v>127</v>
      </c>
      <c r="AU196" s="192" t="s">
        <v>80</v>
      </c>
      <c r="AY196" s="15" t="s">
        <v>124</v>
      </c>
      <c r="BE196" s="193">
        <f t="shared" si="4"/>
        <v>0</v>
      </c>
      <c r="BF196" s="193">
        <f t="shared" si="5"/>
        <v>0</v>
      </c>
      <c r="BG196" s="193">
        <f t="shared" si="6"/>
        <v>0</v>
      </c>
      <c r="BH196" s="193">
        <f t="shared" si="7"/>
        <v>0</v>
      </c>
      <c r="BI196" s="193">
        <f t="shared" si="8"/>
        <v>0</v>
      </c>
      <c r="BJ196" s="15" t="s">
        <v>78</v>
      </c>
      <c r="BK196" s="193">
        <f t="shared" si="9"/>
        <v>0</v>
      </c>
      <c r="BL196" s="15" t="s">
        <v>194</v>
      </c>
      <c r="BM196" s="192" t="s">
        <v>335</v>
      </c>
    </row>
    <row r="197" spans="1:65" s="2" customFormat="1" ht="16.5" customHeight="1">
      <c r="A197" s="32"/>
      <c r="B197" s="33"/>
      <c r="C197" s="180" t="s">
        <v>336</v>
      </c>
      <c r="D197" s="180" t="s">
        <v>127</v>
      </c>
      <c r="E197" s="181" t="s">
        <v>337</v>
      </c>
      <c r="F197" s="182" t="s">
        <v>338</v>
      </c>
      <c r="G197" s="183" t="s">
        <v>224</v>
      </c>
      <c r="H197" s="184">
        <v>11</v>
      </c>
      <c r="I197" s="185"/>
      <c r="J197" s="186">
        <f t="shared" si="0"/>
        <v>0</v>
      </c>
      <c r="K197" s="187"/>
      <c r="L197" s="37"/>
      <c r="M197" s="188" t="s">
        <v>1</v>
      </c>
      <c r="N197" s="189" t="s">
        <v>38</v>
      </c>
      <c r="O197" s="69"/>
      <c r="P197" s="190">
        <f t="shared" si="1"/>
        <v>0</v>
      </c>
      <c r="Q197" s="190">
        <v>1.3999999999999999E-4</v>
      </c>
      <c r="R197" s="190">
        <f t="shared" si="2"/>
        <v>1.5399999999999999E-3</v>
      </c>
      <c r="S197" s="190">
        <v>0</v>
      </c>
      <c r="T197" s="191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2" t="s">
        <v>194</v>
      </c>
      <c r="AT197" s="192" t="s">
        <v>127</v>
      </c>
      <c r="AU197" s="192" t="s">
        <v>80</v>
      </c>
      <c r="AY197" s="15" t="s">
        <v>124</v>
      </c>
      <c r="BE197" s="193">
        <f t="shared" si="4"/>
        <v>0</v>
      </c>
      <c r="BF197" s="193">
        <f t="shared" si="5"/>
        <v>0</v>
      </c>
      <c r="BG197" s="193">
        <f t="shared" si="6"/>
        <v>0</v>
      </c>
      <c r="BH197" s="193">
        <f t="shared" si="7"/>
        <v>0</v>
      </c>
      <c r="BI197" s="193">
        <f t="shared" si="8"/>
        <v>0</v>
      </c>
      <c r="BJ197" s="15" t="s">
        <v>78</v>
      </c>
      <c r="BK197" s="193">
        <f t="shared" si="9"/>
        <v>0</v>
      </c>
      <c r="BL197" s="15" t="s">
        <v>194</v>
      </c>
      <c r="BM197" s="192" t="s">
        <v>339</v>
      </c>
    </row>
    <row r="198" spans="1:65" s="2" customFormat="1" ht="24.2" customHeight="1">
      <c r="A198" s="32"/>
      <c r="B198" s="33"/>
      <c r="C198" s="180" t="s">
        <v>340</v>
      </c>
      <c r="D198" s="180" t="s">
        <v>127</v>
      </c>
      <c r="E198" s="181" t="s">
        <v>341</v>
      </c>
      <c r="F198" s="182" t="s">
        <v>342</v>
      </c>
      <c r="G198" s="183" t="s">
        <v>224</v>
      </c>
      <c r="H198" s="184">
        <v>11</v>
      </c>
      <c r="I198" s="185"/>
      <c r="J198" s="186">
        <f t="shared" si="0"/>
        <v>0</v>
      </c>
      <c r="K198" s="187"/>
      <c r="L198" s="37"/>
      <c r="M198" s="188" t="s">
        <v>1</v>
      </c>
      <c r="N198" s="189" t="s">
        <v>38</v>
      </c>
      <c r="O198" s="69"/>
      <c r="P198" s="190">
        <f t="shared" si="1"/>
        <v>0</v>
      </c>
      <c r="Q198" s="190">
        <v>5.1999999999999995E-4</v>
      </c>
      <c r="R198" s="190">
        <f t="shared" si="2"/>
        <v>5.7199999999999994E-3</v>
      </c>
      <c r="S198" s="190">
        <v>0</v>
      </c>
      <c r="T198" s="191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2" t="s">
        <v>194</v>
      </c>
      <c r="AT198" s="192" t="s">
        <v>127</v>
      </c>
      <c r="AU198" s="192" t="s">
        <v>80</v>
      </c>
      <c r="AY198" s="15" t="s">
        <v>124</v>
      </c>
      <c r="BE198" s="193">
        <f t="shared" si="4"/>
        <v>0</v>
      </c>
      <c r="BF198" s="193">
        <f t="shared" si="5"/>
        <v>0</v>
      </c>
      <c r="BG198" s="193">
        <f t="shared" si="6"/>
        <v>0</v>
      </c>
      <c r="BH198" s="193">
        <f t="shared" si="7"/>
        <v>0</v>
      </c>
      <c r="BI198" s="193">
        <f t="shared" si="8"/>
        <v>0</v>
      </c>
      <c r="BJ198" s="15" t="s">
        <v>78</v>
      </c>
      <c r="BK198" s="193">
        <f t="shared" si="9"/>
        <v>0</v>
      </c>
      <c r="BL198" s="15" t="s">
        <v>194</v>
      </c>
      <c r="BM198" s="192" t="s">
        <v>343</v>
      </c>
    </row>
    <row r="199" spans="1:65" s="2" customFormat="1" ht="24.2" customHeight="1">
      <c r="A199" s="32"/>
      <c r="B199" s="33"/>
      <c r="C199" s="180" t="s">
        <v>344</v>
      </c>
      <c r="D199" s="180" t="s">
        <v>127</v>
      </c>
      <c r="E199" s="181" t="s">
        <v>345</v>
      </c>
      <c r="F199" s="182" t="s">
        <v>346</v>
      </c>
      <c r="G199" s="183" t="s">
        <v>224</v>
      </c>
      <c r="H199" s="184">
        <v>1</v>
      </c>
      <c r="I199" s="185"/>
      <c r="J199" s="186">
        <f t="shared" si="0"/>
        <v>0</v>
      </c>
      <c r="K199" s="187"/>
      <c r="L199" s="37"/>
      <c r="M199" s="188" t="s">
        <v>1</v>
      </c>
      <c r="N199" s="189" t="s">
        <v>38</v>
      </c>
      <c r="O199" s="69"/>
      <c r="P199" s="190">
        <f t="shared" si="1"/>
        <v>0</v>
      </c>
      <c r="Q199" s="190">
        <v>1.01E-3</v>
      </c>
      <c r="R199" s="190">
        <f t="shared" si="2"/>
        <v>1.01E-3</v>
      </c>
      <c r="S199" s="190">
        <v>0</v>
      </c>
      <c r="T199" s="191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2" t="s">
        <v>194</v>
      </c>
      <c r="AT199" s="192" t="s">
        <v>127</v>
      </c>
      <c r="AU199" s="192" t="s">
        <v>80</v>
      </c>
      <c r="AY199" s="15" t="s">
        <v>124</v>
      </c>
      <c r="BE199" s="193">
        <f t="shared" si="4"/>
        <v>0</v>
      </c>
      <c r="BF199" s="193">
        <f t="shared" si="5"/>
        <v>0</v>
      </c>
      <c r="BG199" s="193">
        <f t="shared" si="6"/>
        <v>0</v>
      </c>
      <c r="BH199" s="193">
        <f t="shared" si="7"/>
        <v>0</v>
      </c>
      <c r="BI199" s="193">
        <f t="shared" si="8"/>
        <v>0</v>
      </c>
      <c r="BJ199" s="15" t="s">
        <v>78</v>
      </c>
      <c r="BK199" s="193">
        <f t="shared" si="9"/>
        <v>0</v>
      </c>
      <c r="BL199" s="15" t="s">
        <v>194</v>
      </c>
      <c r="BM199" s="192" t="s">
        <v>347</v>
      </c>
    </row>
    <row r="200" spans="1:65" s="2" customFormat="1" ht="16.5" customHeight="1">
      <c r="A200" s="32"/>
      <c r="B200" s="33"/>
      <c r="C200" s="180" t="s">
        <v>348</v>
      </c>
      <c r="D200" s="180" t="s">
        <v>127</v>
      </c>
      <c r="E200" s="181" t="s">
        <v>349</v>
      </c>
      <c r="F200" s="182" t="s">
        <v>350</v>
      </c>
      <c r="G200" s="183" t="s">
        <v>224</v>
      </c>
      <c r="H200" s="184">
        <v>3</v>
      </c>
      <c r="I200" s="185"/>
      <c r="J200" s="186">
        <f t="shared" si="0"/>
        <v>0</v>
      </c>
      <c r="K200" s="187"/>
      <c r="L200" s="37"/>
      <c r="M200" s="188" t="s">
        <v>1</v>
      </c>
      <c r="N200" s="189" t="s">
        <v>38</v>
      </c>
      <c r="O200" s="69"/>
      <c r="P200" s="190">
        <f t="shared" si="1"/>
        <v>0</v>
      </c>
      <c r="Q200" s="190">
        <v>2.7999999999999998E-4</v>
      </c>
      <c r="R200" s="190">
        <f t="shared" si="2"/>
        <v>8.3999999999999993E-4</v>
      </c>
      <c r="S200" s="190">
        <v>0</v>
      </c>
      <c r="T200" s="191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2" t="s">
        <v>194</v>
      </c>
      <c r="AT200" s="192" t="s">
        <v>127</v>
      </c>
      <c r="AU200" s="192" t="s">
        <v>80</v>
      </c>
      <c r="AY200" s="15" t="s">
        <v>124</v>
      </c>
      <c r="BE200" s="193">
        <f t="shared" si="4"/>
        <v>0</v>
      </c>
      <c r="BF200" s="193">
        <f t="shared" si="5"/>
        <v>0</v>
      </c>
      <c r="BG200" s="193">
        <f t="shared" si="6"/>
        <v>0</v>
      </c>
      <c r="BH200" s="193">
        <f t="shared" si="7"/>
        <v>0</v>
      </c>
      <c r="BI200" s="193">
        <f t="shared" si="8"/>
        <v>0</v>
      </c>
      <c r="BJ200" s="15" t="s">
        <v>78</v>
      </c>
      <c r="BK200" s="193">
        <f t="shared" si="9"/>
        <v>0</v>
      </c>
      <c r="BL200" s="15" t="s">
        <v>194</v>
      </c>
      <c r="BM200" s="192" t="s">
        <v>351</v>
      </c>
    </row>
    <row r="201" spans="1:65" s="2" customFormat="1" ht="24.2" customHeight="1">
      <c r="A201" s="32"/>
      <c r="B201" s="33"/>
      <c r="C201" s="180" t="s">
        <v>352</v>
      </c>
      <c r="D201" s="180" t="s">
        <v>127</v>
      </c>
      <c r="E201" s="181" t="s">
        <v>353</v>
      </c>
      <c r="F201" s="182" t="s">
        <v>354</v>
      </c>
      <c r="G201" s="183" t="s">
        <v>173</v>
      </c>
      <c r="H201" s="184">
        <v>0.47</v>
      </c>
      <c r="I201" s="185"/>
      <c r="J201" s="186">
        <f t="shared" si="0"/>
        <v>0</v>
      </c>
      <c r="K201" s="187"/>
      <c r="L201" s="37"/>
      <c r="M201" s="188" t="s">
        <v>1</v>
      </c>
      <c r="N201" s="189" t="s">
        <v>38</v>
      </c>
      <c r="O201" s="69"/>
      <c r="P201" s="190">
        <f t="shared" si="1"/>
        <v>0</v>
      </c>
      <c r="Q201" s="190">
        <v>0</v>
      </c>
      <c r="R201" s="190">
        <f t="shared" si="2"/>
        <v>0</v>
      </c>
      <c r="S201" s="190">
        <v>0</v>
      </c>
      <c r="T201" s="191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2" t="s">
        <v>194</v>
      </c>
      <c r="AT201" s="192" t="s">
        <v>127</v>
      </c>
      <c r="AU201" s="192" t="s">
        <v>80</v>
      </c>
      <c r="AY201" s="15" t="s">
        <v>124</v>
      </c>
      <c r="BE201" s="193">
        <f t="shared" si="4"/>
        <v>0</v>
      </c>
      <c r="BF201" s="193">
        <f t="shared" si="5"/>
        <v>0</v>
      </c>
      <c r="BG201" s="193">
        <f t="shared" si="6"/>
        <v>0</v>
      </c>
      <c r="BH201" s="193">
        <f t="shared" si="7"/>
        <v>0</v>
      </c>
      <c r="BI201" s="193">
        <f t="shared" si="8"/>
        <v>0</v>
      </c>
      <c r="BJ201" s="15" t="s">
        <v>78</v>
      </c>
      <c r="BK201" s="193">
        <f t="shared" si="9"/>
        <v>0</v>
      </c>
      <c r="BL201" s="15" t="s">
        <v>194</v>
      </c>
      <c r="BM201" s="192" t="s">
        <v>355</v>
      </c>
    </row>
    <row r="202" spans="1:65" s="12" customFormat="1" ht="22.9" customHeight="1">
      <c r="B202" s="164"/>
      <c r="C202" s="165"/>
      <c r="D202" s="166" t="s">
        <v>72</v>
      </c>
      <c r="E202" s="178" t="s">
        <v>356</v>
      </c>
      <c r="F202" s="178" t="s">
        <v>357</v>
      </c>
      <c r="G202" s="165"/>
      <c r="H202" s="165"/>
      <c r="I202" s="168"/>
      <c r="J202" s="179">
        <f>BK202</f>
        <v>0</v>
      </c>
      <c r="K202" s="165"/>
      <c r="L202" s="170"/>
      <c r="M202" s="171"/>
      <c r="N202" s="172"/>
      <c r="O202" s="172"/>
      <c r="P202" s="173">
        <f>SUM(P203:P211)</f>
        <v>0</v>
      </c>
      <c r="Q202" s="172"/>
      <c r="R202" s="173">
        <f>SUM(R203:R211)</f>
        <v>0.11568300000000001</v>
      </c>
      <c r="S202" s="172"/>
      <c r="T202" s="174">
        <f>SUM(T203:T211)</f>
        <v>9.2399999999999996E-2</v>
      </c>
      <c r="AR202" s="175" t="s">
        <v>80</v>
      </c>
      <c r="AT202" s="176" t="s">
        <v>72</v>
      </c>
      <c r="AU202" s="176" t="s">
        <v>78</v>
      </c>
      <c r="AY202" s="175" t="s">
        <v>124</v>
      </c>
      <c r="BK202" s="177">
        <f>SUM(BK203:BK211)</f>
        <v>0</v>
      </c>
    </row>
    <row r="203" spans="1:65" s="2" customFormat="1" ht="16.5" customHeight="1">
      <c r="A203" s="32"/>
      <c r="B203" s="33"/>
      <c r="C203" s="180" t="s">
        <v>358</v>
      </c>
      <c r="D203" s="180" t="s">
        <v>127</v>
      </c>
      <c r="E203" s="181" t="s">
        <v>359</v>
      </c>
      <c r="F203" s="182" t="s">
        <v>360</v>
      </c>
      <c r="G203" s="183" t="s">
        <v>130</v>
      </c>
      <c r="H203" s="184">
        <v>1.8</v>
      </c>
      <c r="I203" s="185"/>
      <c r="J203" s="186">
        <f t="shared" ref="J203:J211" si="10">ROUND(I203*H203,2)</f>
        <v>0</v>
      </c>
      <c r="K203" s="187"/>
      <c r="L203" s="37"/>
      <c r="M203" s="188" t="s">
        <v>1</v>
      </c>
      <c r="N203" s="189" t="s">
        <v>38</v>
      </c>
      <c r="O203" s="69"/>
      <c r="P203" s="190">
        <f t="shared" ref="P203:P211" si="11">O203*H203</f>
        <v>0</v>
      </c>
      <c r="Q203" s="190">
        <v>2.0000000000000001E-4</v>
      </c>
      <c r="R203" s="190">
        <f t="shared" ref="R203:R211" si="12">Q203*H203</f>
        <v>3.6000000000000002E-4</v>
      </c>
      <c r="S203" s="190">
        <v>0</v>
      </c>
      <c r="T203" s="191">
        <f t="shared" ref="T203:T211" si="13"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2" t="s">
        <v>194</v>
      </c>
      <c r="AT203" s="192" t="s">
        <v>127</v>
      </c>
      <c r="AU203" s="192" t="s">
        <v>80</v>
      </c>
      <c r="AY203" s="15" t="s">
        <v>124</v>
      </c>
      <c r="BE203" s="193">
        <f t="shared" ref="BE203:BE211" si="14">IF(N203="základní",J203,0)</f>
        <v>0</v>
      </c>
      <c r="BF203" s="193">
        <f t="shared" ref="BF203:BF211" si="15">IF(N203="snížená",J203,0)</f>
        <v>0</v>
      </c>
      <c r="BG203" s="193">
        <f t="shared" ref="BG203:BG211" si="16">IF(N203="zákl. přenesená",J203,0)</f>
        <v>0</v>
      </c>
      <c r="BH203" s="193">
        <f t="shared" ref="BH203:BH211" si="17">IF(N203="sníž. přenesená",J203,0)</f>
        <v>0</v>
      </c>
      <c r="BI203" s="193">
        <f t="shared" ref="BI203:BI211" si="18">IF(N203="nulová",J203,0)</f>
        <v>0</v>
      </c>
      <c r="BJ203" s="15" t="s">
        <v>78</v>
      </c>
      <c r="BK203" s="193">
        <f t="shared" ref="BK203:BK211" si="19">ROUND(I203*H203,2)</f>
        <v>0</v>
      </c>
      <c r="BL203" s="15" t="s">
        <v>194</v>
      </c>
      <c r="BM203" s="192" t="s">
        <v>361</v>
      </c>
    </row>
    <row r="204" spans="1:65" s="2" customFormat="1" ht="16.5" customHeight="1">
      <c r="A204" s="32"/>
      <c r="B204" s="33"/>
      <c r="C204" s="180" t="s">
        <v>362</v>
      </c>
      <c r="D204" s="180" t="s">
        <v>127</v>
      </c>
      <c r="E204" s="181" t="s">
        <v>363</v>
      </c>
      <c r="F204" s="182" t="s">
        <v>364</v>
      </c>
      <c r="G204" s="183" t="s">
        <v>322</v>
      </c>
      <c r="H204" s="184">
        <v>3</v>
      </c>
      <c r="I204" s="185"/>
      <c r="J204" s="186">
        <f t="shared" si="10"/>
        <v>0</v>
      </c>
      <c r="K204" s="187"/>
      <c r="L204" s="37"/>
      <c r="M204" s="188" t="s">
        <v>1</v>
      </c>
      <c r="N204" s="189" t="s">
        <v>38</v>
      </c>
      <c r="O204" s="69"/>
      <c r="P204" s="190">
        <f t="shared" si="11"/>
        <v>0</v>
      </c>
      <c r="Q204" s="190">
        <v>1.7000000000000001E-4</v>
      </c>
      <c r="R204" s="190">
        <f t="shared" si="12"/>
        <v>5.1000000000000004E-4</v>
      </c>
      <c r="S204" s="190">
        <v>0</v>
      </c>
      <c r="T204" s="191">
        <f t="shared" si="1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2" t="s">
        <v>194</v>
      </c>
      <c r="AT204" s="192" t="s">
        <v>127</v>
      </c>
      <c r="AU204" s="192" t="s">
        <v>80</v>
      </c>
      <c r="AY204" s="15" t="s">
        <v>124</v>
      </c>
      <c r="BE204" s="193">
        <f t="shared" si="14"/>
        <v>0</v>
      </c>
      <c r="BF204" s="193">
        <f t="shared" si="15"/>
        <v>0</v>
      </c>
      <c r="BG204" s="193">
        <f t="shared" si="16"/>
        <v>0</v>
      </c>
      <c r="BH204" s="193">
        <f t="shared" si="17"/>
        <v>0</v>
      </c>
      <c r="BI204" s="193">
        <f t="shared" si="18"/>
        <v>0</v>
      </c>
      <c r="BJ204" s="15" t="s">
        <v>78</v>
      </c>
      <c r="BK204" s="193">
        <f t="shared" si="19"/>
        <v>0</v>
      </c>
      <c r="BL204" s="15" t="s">
        <v>194</v>
      </c>
      <c r="BM204" s="192" t="s">
        <v>365</v>
      </c>
    </row>
    <row r="205" spans="1:65" s="2" customFormat="1" ht="24.2" customHeight="1">
      <c r="A205" s="32"/>
      <c r="B205" s="33"/>
      <c r="C205" s="180" t="s">
        <v>366</v>
      </c>
      <c r="D205" s="180" t="s">
        <v>127</v>
      </c>
      <c r="E205" s="181" t="s">
        <v>367</v>
      </c>
      <c r="F205" s="182" t="s">
        <v>368</v>
      </c>
      <c r="G205" s="183" t="s">
        <v>130</v>
      </c>
      <c r="H205" s="184">
        <v>3</v>
      </c>
      <c r="I205" s="185"/>
      <c r="J205" s="186">
        <f t="shared" si="10"/>
        <v>0</v>
      </c>
      <c r="K205" s="187"/>
      <c r="L205" s="37"/>
      <c r="M205" s="188" t="s">
        <v>1</v>
      </c>
      <c r="N205" s="189" t="s">
        <v>38</v>
      </c>
      <c r="O205" s="69"/>
      <c r="P205" s="190">
        <f t="shared" si="11"/>
        <v>0</v>
      </c>
      <c r="Q205" s="190">
        <v>1.257E-2</v>
      </c>
      <c r="R205" s="190">
        <f t="shared" si="12"/>
        <v>3.771E-2</v>
      </c>
      <c r="S205" s="190">
        <v>0</v>
      </c>
      <c r="T205" s="191">
        <f t="shared" si="1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2" t="s">
        <v>194</v>
      </c>
      <c r="AT205" s="192" t="s">
        <v>127</v>
      </c>
      <c r="AU205" s="192" t="s">
        <v>80</v>
      </c>
      <c r="AY205" s="15" t="s">
        <v>124</v>
      </c>
      <c r="BE205" s="193">
        <f t="shared" si="14"/>
        <v>0</v>
      </c>
      <c r="BF205" s="193">
        <f t="shared" si="15"/>
        <v>0</v>
      </c>
      <c r="BG205" s="193">
        <f t="shared" si="16"/>
        <v>0</v>
      </c>
      <c r="BH205" s="193">
        <f t="shared" si="17"/>
        <v>0</v>
      </c>
      <c r="BI205" s="193">
        <f t="shared" si="18"/>
        <v>0</v>
      </c>
      <c r="BJ205" s="15" t="s">
        <v>78</v>
      </c>
      <c r="BK205" s="193">
        <f t="shared" si="19"/>
        <v>0</v>
      </c>
      <c r="BL205" s="15" t="s">
        <v>194</v>
      </c>
      <c r="BM205" s="192" t="s">
        <v>369</v>
      </c>
    </row>
    <row r="206" spans="1:65" s="2" customFormat="1" ht="21.75" customHeight="1">
      <c r="A206" s="32"/>
      <c r="B206" s="33"/>
      <c r="C206" s="180" t="s">
        <v>370</v>
      </c>
      <c r="D206" s="180" t="s">
        <v>127</v>
      </c>
      <c r="E206" s="181" t="s">
        <v>371</v>
      </c>
      <c r="F206" s="182" t="s">
        <v>372</v>
      </c>
      <c r="G206" s="183" t="s">
        <v>218</v>
      </c>
      <c r="H206" s="184">
        <v>1</v>
      </c>
      <c r="I206" s="185"/>
      <c r="J206" s="186">
        <f t="shared" si="10"/>
        <v>0</v>
      </c>
      <c r="K206" s="187"/>
      <c r="L206" s="37"/>
      <c r="M206" s="188" t="s">
        <v>1</v>
      </c>
      <c r="N206" s="189" t="s">
        <v>38</v>
      </c>
      <c r="O206" s="69"/>
      <c r="P206" s="190">
        <f t="shared" si="11"/>
        <v>0</v>
      </c>
      <c r="Q206" s="190">
        <v>3.0000000000000001E-5</v>
      </c>
      <c r="R206" s="190">
        <f t="shared" si="12"/>
        <v>3.0000000000000001E-5</v>
      </c>
      <c r="S206" s="190">
        <v>0</v>
      </c>
      <c r="T206" s="191">
        <f t="shared" si="1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2" t="s">
        <v>194</v>
      </c>
      <c r="AT206" s="192" t="s">
        <v>127</v>
      </c>
      <c r="AU206" s="192" t="s">
        <v>80</v>
      </c>
      <c r="AY206" s="15" t="s">
        <v>124</v>
      </c>
      <c r="BE206" s="193">
        <f t="shared" si="14"/>
        <v>0</v>
      </c>
      <c r="BF206" s="193">
        <f t="shared" si="15"/>
        <v>0</v>
      </c>
      <c r="BG206" s="193">
        <f t="shared" si="16"/>
        <v>0</v>
      </c>
      <c r="BH206" s="193">
        <f t="shared" si="17"/>
        <v>0</v>
      </c>
      <c r="BI206" s="193">
        <f t="shared" si="18"/>
        <v>0</v>
      </c>
      <c r="BJ206" s="15" t="s">
        <v>78</v>
      </c>
      <c r="BK206" s="193">
        <f t="shared" si="19"/>
        <v>0</v>
      </c>
      <c r="BL206" s="15" t="s">
        <v>194</v>
      </c>
      <c r="BM206" s="192" t="s">
        <v>373</v>
      </c>
    </row>
    <row r="207" spans="1:65" s="2" customFormat="1" ht="21.75" customHeight="1">
      <c r="A207" s="32"/>
      <c r="B207" s="33"/>
      <c r="C207" s="205" t="s">
        <v>374</v>
      </c>
      <c r="D207" s="205" t="s">
        <v>196</v>
      </c>
      <c r="E207" s="206" t="s">
        <v>375</v>
      </c>
      <c r="F207" s="207" t="s">
        <v>376</v>
      </c>
      <c r="G207" s="208" t="s">
        <v>224</v>
      </c>
      <c r="H207" s="209">
        <v>1</v>
      </c>
      <c r="I207" s="210"/>
      <c r="J207" s="211">
        <f t="shared" si="10"/>
        <v>0</v>
      </c>
      <c r="K207" s="212"/>
      <c r="L207" s="213"/>
      <c r="M207" s="214" t="s">
        <v>1</v>
      </c>
      <c r="N207" s="215" t="s">
        <v>38</v>
      </c>
      <c r="O207" s="69"/>
      <c r="P207" s="190">
        <f t="shared" si="11"/>
        <v>0</v>
      </c>
      <c r="Q207" s="190">
        <v>3.6000000000000002E-4</v>
      </c>
      <c r="R207" s="190">
        <f t="shared" si="12"/>
        <v>3.6000000000000002E-4</v>
      </c>
      <c r="S207" s="190">
        <v>0</v>
      </c>
      <c r="T207" s="191">
        <f t="shared" si="1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2" t="s">
        <v>200</v>
      </c>
      <c r="AT207" s="192" t="s">
        <v>196</v>
      </c>
      <c r="AU207" s="192" t="s">
        <v>80</v>
      </c>
      <c r="AY207" s="15" t="s">
        <v>124</v>
      </c>
      <c r="BE207" s="193">
        <f t="shared" si="14"/>
        <v>0</v>
      </c>
      <c r="BF207" s="193">
        <f t="shared" si="15"/>
        <v>0</v>
      </c>
      <c r="BG207" s="193">
        <f t="shared" si="16"/>
        <v>0</v>
      </c>
      <c r="BH207" s="193">
        <f t="shared" si="17"/>
        <v>0</v>
      </c>
      <c r="BI207" s="193">
        <f t="shared" si="18"/>
        <v>0</v>
      </c>
      <c r="BJ207" s="15" t="s">
        <v>78</v>
      </c>
      <c r="BK207" s="193">
        <f t="shared" si="19"/>
        <v>0</v>
      </c>
      <c r="BL207" s="15" t="s">
        <v>194</v>
      </c>
      <c r="BM207" s="192" t="s">
        <v>377</v>
      </c>
    </row>
    <row r="208" spans="1:65" s="2" customFormat="1" ht="24.2" customHeight="1">
      <c r="A208" s="32"/>
      <c r="B208" s="33"/>
      <c r="C208" s="180" t="s">
        <v>378</v>
      </c>
      <c r="D208" s="180" t="s">
        <v>127</v>
      </c>
      <c r="E208" s="181" t="s">
        <v>379</v>
      </c>
      <c r="F208" s="182" t="s">
        <v>380</v>
      </c>
      <c r="G208" s="183" t="s">
        <v>130</v>
      </c>
      <c r="H208" s="184">
        <v>4.2</v>
      </c>
      <c r="I208" s="185"/>
      <c r="J208" s="186">
        <f t="shared" si="10"/>
        <v>0</v>
      </c>
      <c r="K208" s="187"/>
      <c r="L208" s="37"/>
      <c r="M208" s="188" t="s">
        <v>1</v>
      </c>
      <c r="N208" s="189" t="s">
        <v>38</v>
      </c>
      <c r="O208" s="69"/>
      <c r="P208" s="190">
        <f t="shared" si="11"/>
        <v>0</v>
      </c>
      <c r="Q208" s="190">
        <v>0</v>
      </c>
      <c r="R208" s="190">
        <f t="shared" si="12"/>
        <v>0</v>
      </c>
      <c r="S208" s="190">
        <v>2.1999999999999999E-2</v>
      </c>
      <c r="T208" s="191">
        <f t="shared" si="13"/>
        <v>9.2399999999999996E-2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2" t="s">
        <v>194</v>
      </c>
      <c r="AT208" s="192" t="s">
        <v>127</v>
      </c>
      <c r="AU208" s="192" t="s">
        <v>80</v>
      </c>
      <c r="AY208" s="15" t="s">
        <v>124</v>
      </c>
      <c r="BE208" s="193">
        <f t="shared" si="14"/>
        <v>0</v>
      </c>
      <c r="BF208" s="193">
        <f t="shared" si="15"/>
        <v>0</v>
      </c>
      <c r="BG208" s="193">
        <f t="shared" si="16"/>
        <v>0</v>
      </c>
      <c r="BH208" s="193">
        <f t="shared" si="17"/>
        <v>0</v>
      </c>
      <c r="BI208" s="193">
        <f t="shared" si="18"/>
        <v>0</v>
      </c>
      <c r="BJ208" s="15" t="s">
        <v>78</v>
      </c>
      <c r="BK208" s="193">
        <f t="shared" si="19"/>
        <v>0</v>
      </c>
      <c r="BL208" s="15" t="s">
        <v>194</v>
      </c>
      <c r="BM208" s="192" t="s">
        <v>381</v>
      </c>
    </row>
    <row r="209" spans="1:65" s="2" customFormat="1" ht="24.2" customHeight="1">
      <c r="A209" s="32"/>
      <c r="B209" s="33"/>
      <c r="C209" s="180" t="s">
        <v>382</v>
      </c>
      <c r="D209" s="180" t="s">
        <v>127</v>
      </c>
      <c r="E209" s="181" t="s">
        <v>383</v>
      </c>
      <c r="F209" s="182" t="s">
        <v>384</v>
      </c>
      <c r="G209" s="183" t="s">
        <v>130</v>
      </c>
      <c r="H209" s="184">
        <v>2.1</v>
      </c>
      <c r="I209" s="185"/>
      <c r="J209" s="186">
        <f t="shared" si="10"/>
        <v>0</v>
      </c>
      <c r="K209" s="187"/>
      <c r="L209" s="37"/>
      <c r="M209" s="188" t="s">
        <v>1</v>
      </c>
      <c r="N209" s="189" t="s">
        <v>38</v>
      </c>
      <c r="O209" s="69"/>
      <c r="P209" s="190">
        <f t="shared" si="11"/>
        <v>0</v>
      </c>
      <c r="Q209" s="190">
        <v>1.874E-2</v>
      </c>
      <c r="R209" s="190">
        <f t="shared" si="12"/>
        <v>3.9354E-2</v>
      </c>
      <c r="S209" s="190">
        <v>0</v>
      </c>
      <c r="T209" s="191">
        <f t="shared" si="1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2" t="s">
        <v>194</v>
      </c>
      <c r="AT209" s="192" t="s">
        <v>127</v>
      </c>
      <c r="AU209" s="192" t="s">
        <v>80</v>
      </c>
      <c r="AY209" s="15" t="s">
        <v>124</v>
      </c>
      <c r="BE209" s="193">
        <f t="shared" si="14"/>
        <v>0</v>
      </c>
      <c r="BF209" s="193">
        <f t="shared" si="15"/>
        <v>0</v>
      </c>
      <c r="BG209" s="193">
        <f t="shared" si="16"/>
        <v>0</v>
      </c>
      <c r="BH209" s="193">
        <f t="shared" si="17"/>
        <v>0</v>
      </c>
      <c r="BI209" s="193">
        <f t="shared" si="18"/>
        <v>0</v>
      </c>
      <c r="BJ209" s="15" t="s">
        <v>78</v>
      </c>
      <c r="BK209" s="193">
        <f t="shared" si="19"/>
        <v>0</v>
      </c>
      <c r="BL209" s="15" t="s">
        <v>194</v>
      </c>
      <c r="BM209" s="192" t="s">
        <v>385</v>
      </c>
    </row>
    <row r="210" spans="1:65" s="2" customFormat="1" ht="24.2" customHeight="1">
      <c r="A210" s="32"/>
      <c r="B210" s="33"/>
      <c r="C210" s="180" t="s">
        <v>386</v>
      </c>
      <c r="D210" s="180" t="s">
        <v>127</v>
      </c>
      <c r="E210" s="181" t="s">
        <v>387</v>
      </c>
      <c r="F210" s="182" t="s">
        <v>388</v>
      </c>
      <c r="G210" s="183" t="s">
        <v>130</v>
      </c>
      <c r="H210" s="184">
        <v>2.1</v>
      </c>
      <c r="I210" s="185"/>
      <c r="J210" s="186">
        <f t="shared" si="10"/>
        <v>0</v>
      </c>
      <c r="K210" s="187"/>
      <c r="L210" s="37"/>
      <c r="M210" s="188" t="s">
        <v>1</v>
      </c>
      <c r="N210" s="189" t="s">
        <v>38</v>
      </c>
      <c r="O210" s="69"/>
      <c r="P210" s="190">
        <f t="shared" si="11"/>
        <v>0</v>
      </c>
      <c r="Q210" s="190">
        <v>1.779E-2</v>
      </c>
      <c r="R210" s="190">
        <f t="shared" si="12"/>
        <v>3.7359000000000003E-2</v>
      </c>
      <c r="S210" s="190">
        <v>0</v>
      </c>
      <c r="T210" s="191">
        <f t="shared" si="1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2" t="s">
        <v>194</v>
      </c>
      <c r="AT210" s="192" t="s">
        <v>127</v>
      </c>
      <c r="AU210" s="192" t="s">
        <v>80</v>
      </c>
      <c r="AY210" s="15" t="s">
        <v>124</v>
      </c>
      <c r="BE210" s="193">
        <f t="shared" si="14"/>
        <v>0</v>
      </c>
      <c r="BF210" s="193">
        <f t="shared" si="15"/>
        <v>0</v>
      </c>
      <c r="BG210" s="193">
        <f t="shared" si="16"/>
        <v>0</v>
      </c>
      <c r="BH210" s="193">
        <f t="shared" si="17"/>
        <v>0</v>
      </c>
      <c r="BI210" s="193">
        <f t="shared" si="18"/>
        <v>0</v>
      </c>
      <c r="BJ210" s="15" t="s">
        <v>78</v>
      </c>
      <c r="BK210" s="193">
        <f t="shared" si="19"/>
        <v>0</v>
      </c>
      <c r="BL210" s="15" t="s">
        <v>194</v>
      </c>
      <c r="BM210" s="192" t="s">
        <v>389</v>
      </c>
    </row>
    <row r="211" spans="1:65" s="2" customFormat="1" ht="24.2" customHeight="1">
      <c r="A211" s="32"/>
      <c r="B211" s="33"/>
      <c r="C211" s="180" t="s">
        <v>390</v>
      </c>
      <c r="D211" s="180" t="s">
        <v>127</v>
      </c>
      <c r="E211" s="181" t="s">
        <v>391</v>
      </c>
      <c r="F211" s="182" t="s">
        <v>392</v>
      </c>
      <c r="G211" s="183" t="s">
        <v>173</v>
      </c>
      <c r="H211" s="184">
        <v>0.11600000000000001</v>
      </c>
      <c r="I211" s="185"/>
      <c r="J211" s="186">
        <f t="shared" si="10"/>
        <v>0</v>
      </c>
      <c r="K211" s="187"/>
      <c r="L211" s="37"/>
      <c r="M211" s="188" t="s">
        <v>1</v>
      </c>
      <c r="N211" s="189" t="s">
        <v>38</v>
      </c>
      <c r="O211" s="69"/>
      <c r="P211" s="190">
        <f t="shared" si="11"/>
        <v>0</v>
      </c>
      <c r="Q211" s="190">
        <v>0</v>
      </c>
      <c r="R211" s="190">
        <f t="shared" si="12"/>
        <v>0</v>
      </c>
      <c r="S211" s="190">
        <v>0</v>
      </c>
      <c r="T211" s="191">
        <f t="shared" si="1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2" t="s">
        <v>194</v>
      </c>
      <c r="AT211" s="192" t="s">
        <v>127</v>
      </c>
      <c r="AU211" s="192" t="s">
        <v>80</v>
      </c>
      <c r="AY211" s="15" t="s">
        <v>124</v>
      </c>
      <c r="BE211" s="193">
        <f t="shared" si="14"/>
        <v>0</v>
      </c>
      <c r="BF211" s="193">
        <f t="shared" si="15"/>
        <v>0</v>
      </c>
      <c r="BG211" s="193">
        <f t="shared" si="16"/>
        <v>0</v>
      </c>
      <c r="BH211" s="193">
        <f t="shared" si="17"/>
        <v>0</v>
      </c>
      <c r="BI211" s="193">
        <f t="shared" si="18"/>
        <v>0</v>
      </c>
      <c r="BJ211" s="15" t="s">
        <v>78</v>
      </c>
      <c r="BK211" s="193">
        <f t="shared" si="19"/>
        <v>0</v>
      </c>
      <c r="BL211" s="15" t="s">
        <v>194</v>
      </c>
      <c r="BM211" s="192" t="s">
        <v>393</v>
      </c>
    </row>
    <row r="212" spans="1:65" s="12" customFormat="1" ht="22.9" customHeight="1">
      <c r="B212" s="164"/>
      <c r="C212" s="165"/>
      <c r="D212" s="166" t="s">
        <v>72</v>
      </c>
      <c r="E212" s="178" t="s">
        <v>394</v>
      </c>
      <c r="F212" s="178" t="s">
        <v>395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SUM(P213:P221)</f>
        <v>0</v>
      </c>
      <c r="Q212" s="172"/>
      <c r="R212" s="173">
        <f>SUM(R213:R221)</f>
        <v>0.30487999999999998</v>
      </c>
      <c r="S212" s="172"/>
      <c r="T212" s="174">
        <f>SUM(T213:T221)</f>
        <v>1.4999999999999999E-2</v>
      </c>
      <c r="AR212" s="175" t="s">
        <v>80</v>
      </c>
      <c r="AT212" s="176" t="s">
        <v>72</v>
      </c>
      <c r="AU212" s="176" t="s">
        <v>78</v>
      </c>
      <c r="AY212" s="175" t="s">
        <v>124</v>
      </c>
      <c r="BK212" s="177">
        <f>SUM(BK213:BK221)</f>
        <v>0</v>
      </c>
    </row>
    <row r="213" spans="1:65" s="2" customFormat="1" ht="24.2" customHeight="1">
      <c r="A213" s="32"/>
      <c r="B213" s="33"/>
      <c r="C213" s="180" t="s">
        <v>396</v>
      </c>
      <c r="D213" s="180" t="s">
        <v>127</v>
      </c>
      <c r="E213" s="181" t="s">
        <v>397</v>
      </c>
      <c r="F213" s="182" t="s">
        <v>398</v>
      </c>
      <c r="G213" s="183" t="s">
        <v>224</v>
      </c>
      <c r="H213" s="184">
        <v>3</v>
      </c>
      <c r="I213" s="185"/>
      <c r="J213" s="186">
        <f t="shared" ref="J213:J221" si="20">ROUND(I213*H213,2)</f>
        <v>0</v>
      </c>
      <c r="K213" s="187"/>
      <c r="L213" s="37"/>
      <c r="M213" s="188" t="s">
        <v>1</v>
      </c>
      <c r="N213" s="189" t="s">
        <v>38</v>
      </c>
      <c r="O213" s="69"/>
      <c r="P213" s="190">
        <f t="shared" ref="P213:P221" si="21">O213*H213</f>
        <v>0</v>
      </c>
      <c r="Q213" s="190">
        <v>0</v>
      </c>
      <c r="R213" s="190">
        <f t="shared" ref="R213:R221" si="22">Q213*H213</f>
        <v>0</v>
      </c>
      <c r="S213" s="190">
        <v>5.0000000000000001E-3</v>
      </c>
      <c r="T213" s="191">
        <f t="shared" ref="T213:T221" si="23">S213*H213</f>
        <v>1.4999999999999999E-2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2" t="s">
        <v>194</v>
      </c>
      <c r="AT213" s="192" t="s">
        <v>127</v>
      </c>
      <c r="AU213" s="192" t="s">
        <v>80</v>
      </c>
      <c r="AY213" s="15" t="s">
        <v>124</v>
      </c>
      <c r="BE213" s="193">
        <f t="shared" ref="BE213:BE221" si="24">IF(N213="základní",J213,0)</f>
        <v>0</v>
      </c>
      <c r="BF213" s="193">
        <f t="shared" ref="BF213:BF221" si="25">IF(N213="snížená",J213,0)</f>
        <v>0</v>
      </c>
      <c r="BG213" s="193">
        <f t="shared" ref="BG213:BG221" si="26">IF(N213="zákl. přenesená",J213,0)</f>
        <v>0</v>
      </c>
      <c r="BH213" s="193">
        <f t="shared" ref="BH213:BH221" si="27">IF(N213="sníž. přenesená",J213,0)</f>
        <v>0</v>
      </c>
      <c r="BI213" s="193">
        <f t="shared" ref="BI213:BI221" si="28">IF(N213="nulová",J213,0)</f>
        <v>0</v>
      </c>
      <c r="BJ213" s="15" t="s">
        <v>78</v>
      </c>
      <c r="BK213" s="193">
        <f t="shared" ref="BK213:BK221" si="29">ROUND(I213*H213,2)</f>
        <v>0</v>
      </c>
      <c r="BL213" s="15" t="s">
        <v>194</v>
      </c>
      <c r="BM213" s="192" t="s">
        <v>399</v>
      </c>
    </row>
    <row r="214" spans="1:65" s="2" customFormat="1" ht="24.2" customHeight="1">
      <c r="A214" s="32"/>
      <c r="B214" s="33"/>
      <c r="C214" s="180" t="s">
        <v>400</v>
      </c>
      <c r="D214" s="180" t="s">
        <v>127</v>
      </c>
      <c r="E214" s="181" t="s">
        <v>401</v>
      </c>
      <c r="F214" s="182" t="s">
        <v>402</v>
      </c>
      <c r="G214" s="183" t="s">
        <v>224</v>
      </c>
      <c r="H214" s="184">
        <v>3</v>
      </c>
      <c r="I214" s="185"/>
      <c r="J214" s="186">
        <f t="shared" si="20"/>
        <v>0</v>
      </c>
      <c r="K214" s="187"/>
      <c r="L214" s="37"/>
      <c r="M214" s="188" t="s">
        <v>1</v>
      </c>
      <c r="N214" s="189" t="s">
        <v>38</v>
      </c>
      <c r="O214" s="69"/>
      <c r="P214" s="190">
        <f t="shared" si="21"/>
        <v>0</v>
      </c>
      <c r="Q214" s="190">
        <v>0</v>
      </c>
      <c r="R214" s="190">
        <f t="shared" si="22"/>
        <v>0</v>
      </c>
      <c r="S214" s="190">
        <v>0</v>
      </c>
      <c r="T214" s="191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2" t="s">
        <v>194</v>
      </c>
      <c r="AT214" s="192" t="s">
        <v>127</v>
      </c>
      <c r="AU214" s="192" t="s">
        <v>80</v>
      </c>
      <c r="AY214" s="15" t="s">
        <v>124</v>
      </c>
      <c r="BE214" s="193">
        <f t="shared" si="24"/>
        <v>0</v>
      </c>
      <c r="BF214" s="193">
        <f t="shared" si="25"/>
        <v>0</v>
      </c>
      <c r="BG214" s="193">
        <f t="shared" si="26"/>
        <v>0</v>
      </c>
      <c r="BH214" s="193">
        <f t="shared" si="27"/>
        <v>0</v>
      </c>
      <c r="BI214" s="193">
        <f t="shared" si="28"/>
        <v>0</v>
      </c>
      <c r="BJ214" s="15" t="s">
        <v>78</v>
      </c>
      <c r="BK214" s="193">
        <f t="shared" si="29"/>
        <v>0</v>
      </c>
      <c r="BL214" s="15" t="s">
        <v>194</v>
      </c>
      <c r="BM214" s="192" t="s">
        <v>403</v>
      </c>
    </row>
    <row r="215" spans="1:65" s="2" customFormat="1" ht="16.5" customHeight="1">
      <c r="A215" s="32"/>
      <c r="B215" s="33"/>
      <c r="C215" s="205" t="s">
        <v>404</v>
      </c>
      <c r="D215" s="205" t="s">
        <v>196</v>
      </c>
      <c r="E215" s="206" t="s">
        <v>405</v>
      </c>
      <c r="F215" s="207" t="s">
        <v>406</v>
      </c>
      <c r="G215" s="208" t="s">
        <v>322</v>
      </c>
      <c r="H215" s="209">
        <v>3.6</v>
      </c>
      <c r="I215" s="210"/>
      <c r="J215" s="211">
        <f t="shared" si="20"/>
        <v>0</v>
      </c>
      <c r="K215" s="212"/>
      <c r="L215" s="213"/>
      <c r="M215" s="214" t="s">
        <v>1</v>
      </c>
      <c r="N215" s="215" t="s">
        <v>38</v>
      </c>
      <c r="O215" s="69"/>
      <c r="P215" s="190">
        <f t="shared" si="21"/>
        <v>0</v>
      </c>
      <c r="Q215" s="190">
        <v>5.0000000000000001E-3</v>
      </c>
      <c r="R215" s="190">
        <f t="shared" si="22"/>
        <v>1.8000000000000002E-2</v>
      </c>
      <c r="S215" s="190">
        <v>0</v>
      </c>
      <c r="T215" s="191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2" t="s">
        <v>200</v>
      </c>
      <c r="AT215" s="192" t="s">
        <v>196</v>
      </c>
      <c r="AU215" s="192" t="s">
        <v>80</v>
      </c>
      <c r="AY215" s="15" t="s">
        <v>124</v>
      </c>
      <c r="BE215" s="193">
        <f t="shared" si="24"/>
        <v>0</v>
      </c>
      <c r="BF215" s="193">
        <f t="shared" si="25"/>
        <v>0</v>
      </c>
      <c r="BG215" s="193">
        <f t="shared" si="26"/>
        <v>0</v>
      </c>
      <c r="BH215" s="193">
        <f t="shared" si="27"/>
        <v>0</v>
      </c>
      <c r="BI215" s="193">
        <f t="shared" si="28"/>
        <v>0</v>
      </c>
      <c r="BJ215" s="15" t="s">
        <v>78</v>
      </c>
      <c r="BK215" s="193">
        <f t="shared" si="29"/>
        <v>0</v>
      </c>
      <c r="BL215" s="15" t="s">
        <v>194</v>
      </c>
      <c r="BM215" s="192" t="s">
        <v>407</v>
      </c>
    </row>
    <row r="216" spans="1:65" s="2" customFormat="1" ht="24.2" customHeight="1">
      <c r="A216" s="32"/>
      <c r="B216" s="33"/>
      <c r="C216" s="205" t="s">
        <v>408</v>
      </c>
      <c r="D216" s="205" t="s">
        <v>196</v>
      </c>
      <c r="E216" s="206" t="s">
        <v>409</v>
      </c>
      <c r="F216" s="207" t="s">
        <v>410</v>
      </c>
      <c r="G216" s="208" t="s">
        <v>224</v>
      </c>
      <c r="H216" s="209">
        <v>6</v>
      </c>
      <c r="I216" s="210"/>
      <c r="J216" s="211">
        <f t="shared" si="20"/>
        <v>0</v>
      </c>
      <c r="K216" s="212"/>
      <c r="L216" s="213"/>
      <c r="M216" s="214" t="s">
        <v>1</v>
      </c>
      <c r="N216" s="215" t="s">
        <v>38</v>
      </c>
      <c r="O216" s="69"/>
      <c r="P216" s="190">
        <f t="shared" si="21"/>
        <v>0</v>
      </c>
      <c r="Q216" s="190">
        <v>6.0000000000000002E-5</v>
      </c>
      <c r="R216" s="190">
        <f t="shared" si="22"/>
        <v>3.6000000000000002E-4</v>
      </c>
      <c r="S216" s="190">
        <v>0</v>
      </c>
      <c r="T216" s="191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2" t="s">
        <v>200</v>
      </c>
      <c r="AT216" s="192" t="s">
        <v>196</v>
      </c>
      <c r="AU216" s="192" t="s">
        <v>80</v>
      </c>
      <c r="AY216" s="15" t="s">
        <v>124</v>
      </c>
      <c r="BE216" s="193">
        <f t="shared" si="24"/>
        <v>0</v>
      </c>
      <c r="BF216" s="193">
        <f t="shared" si="25"/>
        <v>0</v>
      </c>
      <c r="BG216" s="193">
        <f t="shared" si="26"/>
        <v>0</v>
      </c>
      <c r="BH216" s="193">
        <f t="shared" si="27"/>
        <v>0</v>
      </c>
      <c r="BI216" s="193">
        <f t="shared" si="28"/>
        <v>0</v>
      </c>
      <c r="BJ216" s="15" t="s">
        <v>78</v>
      </c>
      <c r="BK216" s="193">
        <f t="shared" si="29"/>
        <v>0</v>
      </c>
      <c r="BL216" s="15" t="s">
        <v>194</v>
      </c>
      <c r="BM216" s="192" t="s">
        <v>411</v>
      </c>
    </row>
    <row r="217" spans="1:65" s="2" customFormat="1" ht="21.75" customHeight="1">
      <c r="A217" s="32"/>
      <c r="B217" s="33"/>
      <c r="C217" s="180" t="s">
        <v>412</v>
      </c>
      <c r="D217" s="180" t="s">
        <v>127</v>
      </c>
      <c r="E217" s="181" t="s">
        <v>413</v>
      </c>
      <c r="F217" s="182" t="s">
        <v>414</v>
      </c>
      <c r="G217" s="183" t="s">
        <v>224</v>
      </c>
      <c r="H217" s="184">
        <v>2</v>
      </c>
      <c r="I217" s="185"/>
      <c r="J217" s="186">
        <f t="shared" si="20"/>
        <v>0</v>
      </c>
      <c r="K217" s="187"/>
      <c r="L217" s="37"/>
      <c r="M217" s="188" t="s">
        <v>1</v>
      </c>
      <c r="N217" s="189" t="s">
        <v>38</v>
      </c>
      <c r="O217" s="69"/>
      <c r="P217" s="190">
        <f t="shared" si="21"/>
        <v>0</v>
      </c>
      <c r="Q217" s="190">
        <v>0</v>
      </c>
      <c r="R217" s="190">
        <f t="shared" si="22"/>
        <v>0</v>
      </c>
      <c r="S217" s="190">
        <v>0</v>
      </c>
      <c r="T217" s="191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2" t="s">
        <v>194</v>
      </c>
      <c r="AT217" s="192" t="s">
        <v>127</v>
      </c>
      <c r="AU217" s="192" t="s">
        <v>80</v>
      </c>
      <c r="AY217" s="15" t="s">
        <v>124</v>
      </c>
      <c r="BE217" s="193">
        <f t="shared" si="24"/>
        <v>0</v>
      </c>
      <c r="BF217" s="193">
        <f t="shared" si="25"/>
        <v>0</v>
      </c>
      <c r="BG217" s="193">
        <f t="shared" si="26"/>
        <v>0</v>
      </c>
      <c r="BH217" s="193">
        <f t="shared" si="27"/>
        <v>0</v>
      </c>
      <c r="BI217" s="193">
        <f t="shared" si="28"/>
        <v>0</v>
      </c>
      <c r="BJ217" s="15" t="s">
        <v>78</v>
      </c>
      <c r="BK217" s="193">
        <f t="shared" si="29"/>
        <v>0</v>
      </c>
      <c r="BL217" s="15" t="s">
        <v>194</v>
      </c>
      <c r="BM217" s="192" t="s">
        <v>415</v>
      </c>
    </row>
    <row r="218" spans="1:65" s="2" customFormat="1" ht="21.75" customHeight="1">
      <c r="A218" s="32"/>
      <c r="B218" s="33"/>
      <c r="C218" s="180" t="s">
        <v>416</v>
      </c>
      <c r="D218" s="180" t="s">
        <v>127</v>
      </c>
      <c r="E218" s="181" t="s">
        <v>417</v>
      </c>
      <c r="F218" s="182" t="s">
        <v>418</v>
      </c>
      <c r="G218" s="183" t="s">
        <v>224</v>
      </c>
      <c r="H218" s="184">
        <v>3</v>
      </c>
      <c r="I218" s="185"/>
      <c r="J218" s="186">
        <f t="shared" si="20"/>
        <v>0</v>
      </c>
      <c r="K218" s="187"/>
      <c r="L218" s="37"/>
      <c r="M218" s="188" t="s">
        <v>1</v>
      </c>
      <c r="N218" s="189" t="s">
        <v>38</v>
      </c>
      <c r="O218" s="69"/>
      <c r="P218" s="190">
        <f t="shared" si="21"/>
        <v>0</v>
      </c>
      <c r="Q218" s="190">
        <v>0</v>
      </c>
      <c r="R218" s="190">
        <f t="shared" si="22"/>
        <v>0</v>
      </c>
      <c r="S218" s="190">
        <v>0</v>
      </c>
      <c r="T218" s="191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2" t="s">
        <v>194</v>
      </c>
      <c r="AT218" s="192" t="s">
        <v>127</v>
      </c>
      <c r="AU218" s="192" t="s">
        <v>80</v>
      </c>
      <c r="AY218" s="15" t="s">
        <v>124</v>
      </c>
      <c r="BE218" s="193">
        <f t="shared" si="24"/>
        <v>0</v>
      </c>
      <c r="BF218" s="193">
        <f t="shared" si="25"/>
        <v>0</v>
      </c>
      <c r="BG218" s="193">
        <f t="shared" si="26"/>
        <v>0</v>
      </c>
      <c r="BH218" s="193">
        <f t="shared" si="27"/>
        <v>0</v>
      </c>
      <c r="BI218" s="193">
        <f t="shared" si="28"/>
        <v>0</v>
      </c>
      <c r="BJ218" s="15" t="s">
        <v>78</v>
      </c>
      <c r="BK218" s="193">
        <f t="shared" si="29"/>
        <v>0</v>
      </c>
      <c r="BL218" s="15" t="s">
        <v>194</v>
      </c>
      <c r="BM218" s="192" t="s">
        <v>419</v>
      </c>
    </row>
    <row r="219" spans="1:65" s="2" customFormat="1" ht="21.75" customHeight="1">
      <c r="A219" s="32"/>
      <c r="B219" s="33"/>
      <c r="C219" s="180" t="s">
        <v>420</v>
      </c>
      <c r="D219" s="180" t="s">
        <v>127</v>
      </c>
      <c r="E219" s="181" t="s">
        <v>421</v>
      </c>
      <c r="F219" s="182" t="s">
        <v>422</v>
      </c>
      <c r="G219" s="183" t="s">
        <v>224</v>
      </c>
      <c r="H219" s="184">
        <v>6</v>
      </c>
      <c r="I219" s="185"/>
      <c r="J219" s="186">
        <f t="shared" si="20"/>
        <v>0</v>
      </c>
      <c r="K219" s="187"/>
      <c r="L219" s="37"/>
      <c r="M219" s="188" t="s">
        <v>1</v>
      </c>
      <c r="N219" s="189" t="s">
        <v>38</v>
      </c>
      <c r="O219" s="69"/>
      <c r="P219" s="190">
        <f t="shared" si="21"/>
        <v>0</v>
      </c>
      <c r="Q219" s="190">
        <v>0</v>
      </c>
      <c r="R219" s="190">
        <f t="shared" si="22"/>
        <v>0</v>
      </c>
      <c r="S219" s="190">
        <v>0</v>
      </c>
      <c r="T219" s="191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2" t="s">
        <v>194</v>
      </c>
      <c r="AT219" s="192" t="s">
        <v>127</v>
      </c>
      <c r="AU219" s="192" t="s">
        <v>80</v>
      </c>
      <c r="AY219" s="15" t="s">
        <v>124</v>
      </c>
      <c r="BE219" s="193">
        <f t="shared" si="24"/>
        <v>0</v>
      </c>
      <c r="BF219" s="193">
        <f t="shared" si="25"/>
        <v>0</v>
      </c>
      <c r="BG219" s="193">
        <f t="shared" si="26"/>
        <v>0</v>
      </c>
      <c r="BH219" s="193">
        <f t="shared" si="27"/>
        <v>0</v>
      </c>
      <c r="BI219" s="193">
        <f t="shared" si="28"/>
        <v>0</v>
      </c>
      <c r="BJ219" s="15" t="s">
        <v>78</v>
      </c>
      <c r="BK219" s="193">
        <f t="shared" si="29"/>
        <v>0</v>
      </c>
      <c r="BL219" s="15" t="s">
        <v>194</v>
      </c>
      <c r="BM219" s="192" t="s">
        <v>423</v>
      </c>
    </row>
    <row r="220" spans="1:65" s="2" customFormat="1" ht="24.2" customHeight="1">
      <c r="A220" s="32"/>
      <c r="B220" s="33"/>
      <c r="C220" s="205" t="s">
        <v>424</v>
      </c>
      <c r="D220" s="205" t="s">
        <v>196</v>
      </c>
      <c r="E220" s="206" t="s">
        <v>425</v>
      </c>
      <c r="F220" s="207" t="s">
        <v>426</v>
      </c>
      <c r="G220" s="208" t="s">
        <v>130</v>
      </c>
      <c r="H220" s="209">
        <v>26</v>
      </c>
      <c r="I220" s="210"/>
      <c r="J220" s="211">
        <f t="shared" si="20"/>
        <v>0</v>
      </c>
      <c r="K220" s="212"/>
      <c r="L220" s="213"/>
      <c r="M220" s="214" t="s">
        <v>1</v>
      </c>
      <c r="N220" s="215" t="s">
        <v>38</v>
      </c>
      <c r="O220" s="69"/>
      <c r="P220" s="190">
        <f t="shared" si="21"/>
        <v>0</v>
      </c>
      <c r="Q220" s="190">
        <v>1.102E-2</v>
      </c>
      <c r="R220" s="190">
        <f t="shared" si="22"/>
        <v>0.28652</v>
      </c>
      <c r="S220" s="190">
        <v>0</v>
      </c>
      <c r="T220" s="191">
        <f t="shared" si="2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2" t="s">
        <v>200</v>
      </c>
      <c r="AT220" s="192" t="s">
        <v>196</v>
      </c>
      <c r="AU220" s="192" t="s">
        <v>80</v>
      </c>
      <c r="AY220" s="15" t="s">
        <v>124</v>
      </c>
      <c r="BE220" s="193">
        <f t="shared" si="24"/>
        <v>0</v>
      </c>
      <c r="BF220" s="193">
        <f t="shared" si="25"/>
        <v>0</v>
      </c>
      <c r="BG220" s="193">
        <f t="shared" si="26"/>
        <v>0</v>
      </c>
      <c r="BH220" s="193">
        <f t="shared" si="27"/>
        <v>0</v>
      </c>
      <c r="BI220" s="193">
        <f t="shared" si="28"/>
        <v>0</v>
      </c>
      <c r="BJ220" s="15" t="s">
        <v>78</v>
      </c>
      <c r="BK220" s="193">
        <f t="shared" si="29"/>
        <v>0</v>
      </c>
      <c r="BL220" s="15" t="s">
        <v>194</v>
      </c>
      <c r="BM220" s="192" t="s">
        <v>427</v>
      </c>
    </row>
    <row r="221" spans="1:65" s="2" customFormat="1" ht="24.2" customHeight="1">
      <c r="A221" s="32"/>
      <c r="B221" s="33"/>
      <c r="C221" s="180" t="s">
        <v>428</v>
      </c>
      <c r="D221" s="180" t="s">
        <v>127</v>
      </c>
      <c r="E221" s="181" t="s">
        <v>429</v>
      </c>
      <c r="F221" s="182" t="s">
        <v>430</v>
      </c>
      <c r="G221" s="183" t="s">
        <v>173</v>
      </c>
      <c r="H221" s="184">
        <v>0.30499999999999999</v>
      </c>
      <c r="I221" s="185"/>
      <c r="J221" s="186">
        <f t="shared" si="20"/>
        <v>0</v>
      </c>
      <c r="K221" s="187"/>
      <c r="L221" s="37"/>
      <c r="M221" s="188" t="s">
        <v>1</v>
      </c>
      <c r="N221" s="189" t="s">
        <v>38</v>
      </c>
      <c r="O221" s="69"/>
      <c r="P221" s="190">
        <f t="shared" si="21"/>
        <v>0</v>
      </c>
      <c r="Q221" s="190">
        <v>0</v>
      </c>
      <c r="R221" s="190">
        <f t="shared" si="22"/>
        <v>0</v>
      </c>
      <c r="S221" s="190">
        <v>0</v>
      </c>
      <c r="T221" s="191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2" t="s">
        <v>194</v>
      </c>
      <c r="AT221" s="192" t="s">
        <v>127</v>
      </c>
      <c r="AU221" s="192" t="s">
        <v>80</v>
      </c>
      <c r="AY221" s="15" t="s">
        <v>124</v>
      </c>
      <c r="BE221" s="193">
        <f t="shared" si="24"/>
        <v>0</v>
      </c>
      <c r="BF221" s="193">
        <f t="shared" si="25"/>
        <v>0</v>
      </c>
      <c r="BG221" s="193">
        <f t="shared" si="26"/>
        <v>0</v>
      </c>
      <c r="BH221" s="193">
        <f t="shared" si="27"/>
        <v>0</v>
      </c>
      <c r="BI221" s="193">
        <f t="shared" si="28"/>
        <v>0</v>
      </c>
      <c r="BJ221" s="15" t="s">
        <v>78</v>
      </c>
      <c r="BK221" s="193">
        <f t="shared" si="29"/>
        <v>0</v>
      </c>
      <c r="BL221" s="15" t="s">
        <v>194</v>
      </c>
      <c r="BM221" s="192" t="s">
        <v>431</v>
      </c>
    </row>
    <row r="222" spans="1:65" s="12" customFormat="1" ht="22.9" customHeight="1">
      <c r="B222" s="164"/>
      <c r="C222" s="165"/>
      <c r="D222" s="166" t="s">
        <v>72</v>
      </c>
      <c r="E222" s="178" t="s">
        <v>432</v>
      </c>
      <c r="F222" s="178" t="s">
        <v>433</v>
      </c>
      <c r="G222" s="165"/>
      <c r="H222" s="165"/>
      <c r="I222" s="168"/>
      <c r="J222" s="179">
        <f>BK222</f>
        <v>0</v>
      </c>
      <c r="K222" s="165"/>
      <c r="L222" s="170"/>
      <c r="M222" s="171"/>
      <c r="N222" s="172"/>
      <c r="O222" s="172"/>
      <c r="P222" s="173">
        <f>SUM(P223:P232)</f>
        <v>0</v>
      </c>
      <c r="Q222" s="172"/>
      <c r="R222" s="173">
        <f>SUM(R223:R232)</f>
        <v>1.0712359999999999</v>
      </c>
      <c r="S222" s="172"/>
      <c r="T222" s="174">
        <f>SUM(T223:T232)</f>
        <v>2.7113420000000001</v>
      </c>
      <c r="AR222" s="175" t="s">
        <v>80</v>
      </c>
      <c r="AT222" s="176" t="s">
        <v>72</v>
      </c>
      <c r="AU222" s="176" t="s">
        <v>78</v>
      </c>
      <c r="AY222" s="175" t="s">
        <v>124</v>
      </c>
      <c r="BK222" s="177">
        <f>SUM(BK223:BK232)</f>
        <v>0</v>
      </c>
    </row>
    <row r="223" spans="1:65" s="2" customFormat="1" ht="16.5" customHeight="1">
      <c r="A223" s="32"/>
      <c r="B223" s="33"/>
      <c r="C223" s="180" t="s">
        <v>434</v>
      </c>
      <c r="D223" s="180" t="s">
        <v>127</v>
      </c>
      <c r="E223" s="181" t="s">
        <v>435</v>
      </c>
      <c r="F223" s="182" t="s">
        <v>436</v>
      </c>
      <c r="G223" s="183" t="s">
        <v>130</v>
      </c>
      <c r="H223" s="184">
        <v>32.6</v>
      </c>
      <c r="I223" s="185"/>
      <c r="J223" s="186">
        <f t="shared" ref="J223:J228" si="30">ROUND(I223*H223,2)</f>
        <v>0</v>
      </c>
      <c r="K223" s="187"/>
      <c r="L223" s="37"/>
      <c r="M223" s="188" t="s">
        <v>1</v>
      </c>
      <c r="N223" s="189" t="s">
        <v>38</v>
      </c>
      <c r="O223" s="69"/>
      <c r="P223" s="190">
        <f t="shared" ref="P223:P228" si="31">O223*H223</f>
        <v>0</v>
      </c>
      <c r="Q223" s="190">
        <v>0</v>
      </c>
      <c r="R223" s="190">
        <f t="shared" ref="R223:R228" si="32">Q223*H223</f>
        <v>0</v>
      </c>
      <c r="S223" s="190">
        <v>0</v>
      </c>
      <c r="T223" s="191">
        <f t="shared" ref="T223:T228" si="33"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2" t="s">
        <v>194</v>
      </c>
      <c r="AT223" s="192" t="s">
        <v>127</v>
      </c>
      <c r="AU223" s="192" t="s">
        <v>80</v>
      </c>
      <c r="AY223" s="15" t="s">
        <v>124</v>
      </c>
      <c r="BE223" s="193">
        <f t="shared" ref="BE223:BE228" si="34">IF(N223="základní",J223,0)</f>
        <v>0</v>
      </c>
      <c r="BF223" s="193">
        <f t="shared" ref="BF223:BF228" si="35">IF(N223="snížená",J223,0)</f>
        <v>0</v>
      </c>
      <c r="BG223" s="193">
        <f t="shared" ref="BG223:BG228" si="36">IF(N223="zákl. přenesená",J223,0)</f>
        <v>0</v>
      </c>
      <c r="BH223" s="193">
        <f t="shared" ref="BH223:BH228" si="37">IF(N223="sníž. přenesená",J223,0)</f>
        <v>0</v>
      </c>
      <c r="BI223" s="193">
        <f t="shared" ref="BI223:BI228" si="38">IF(N223="nulová",J223,0)</f>
        <v>0</v>
      </c>
      <c r="BJ223" s="15" t="s">
        <v>78</v>
      </c>
      <c r="BK223" s="193">
        <f t="shared" ref="BK223:BK228" si="39">ROUND(I223*H223,2)</f>
        <v>0</v>
      </c>
      <c r="BL223" s="15" t="s">
        <v>194</v>
      </c>
      <c r="BM223" s="192" t="s">
        <v>437</v>
      </c>
    </row>
    <row r="224" spans="1:65" s="2" customFormat="1" ht="16.5" customHeight="1">
      <c r="A224" s="32"/>
      <c r="B224" s="33"/>
      <c r="C224" s="180" t="s">
        <v>438</v>
      </c>
      <c r="D224" s="180" t="s">
        <v>127</v>
      </c>
      <c r="E224" s="181" t="s">
        <v>439</v>
      </c>
      <c r="F224" s="182" t="s">
        <v>440</v>
      </c>
      <c r="G224" s="183" t="s">
        <v>130</v>
      </c>
      <c r="H224" s="184">
        <v>32.6</v>
      </c>
      <c r="I224" s="185"/>
      <c r="J224" s="186">
        <f t="shared" si="30"/>
        <v>0</v>
      </c>
      <c r="K224" s="187"/>
      <c r="L224" s="37"/>
      <c r="M224" s="188" t="s">
        <v>1</v>
      </c>
      <c r="N224" s="189" t="s">
        <v>38</v>
      </c>
      <c r="O224" s="69"/>
      <c r="P224" s="190">
        <f t="shared" si="31"/>
        <v>0</v>
      </c>
      <c r="Q224" s="190">
        <v>2.9999999999999997E-4</v>
      </c>
      <c r="R224" s="190">
        <f t="shared" si="32"/>
        <v>9.7799999999999988E-3</v>
      </c>
      <c r="S224" s="190">
        <v>0</v>
      </c>
      <c r="T224" s="191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2" t="s">
        <v>194</v>
      </c>
      <c r="AT224" s="192" t="s">
        <v>127</v>
      </c>
      <c r="AU224" s="192" t="s">
        <v>80</v>
      </c>
      <c r="AY224" s="15" t="s">
        <v>124</v>
      </c>
      <c r="BE224" s="193">
        <f t="shared" si="34"/>
        <v>0</v>
      </c>
      <c r="BF224" s="193">
        <f t="shared" si="35"/>
        <v>0</v>
      </c>
      <c r="BG224" s="193">
        <f t="shared" si="36"/>
        <v>0</v>
      </c>
      <c r="BH224" s="193">
        <f t="shared" si="37"/>
        <v>0</v>
      </c>
      <c r="BI224" s="193">
        <f t="shared" si="38"/>
        <v>0</v>
      </c>
      <c r="BJ224" s="15" t="s">
        <v>78</v>
      </c>
      <c r="BK224" s="193">
        <f t="shared" si="39"/>
        <v>0</v>
      </c>
      <c r="BL224" s="15" t="s">
        <v>194</v>
      </c>
      <c r="BM224" s="192" t="s">
        <v>441</v>
      </c>
    </row>
    <row r="225" spans="1:65" s="2" customFormat="1" ht="21.75" customHeight="1">
      <c r="A225" s="32"/>
      <c r="B225" s="33"/>
      <c r="C225" s="180" t="s">
        <v>442</v>
      </c>
      <c r="D225" s="180" t="s">
        <v>127</v>
      </c>
      <c r="E225" s="181" t="s">
        <v>443</v>
      </c>
      <c r="F225" s="182" t="s">
        <v>444</v>
      </c>
      <c r="G225" s="183" t="s">
        <v>130</v>
      </c>
      <c r="H225" s="184">
        <v>32.6</v>
      </c>
      <c r="I225" s="185"/>
      <c r="J225" s="186">
        <f t="shared" si="30"/>
        <v>0</v>
      </c>
      <c r="K225" s="187"/>
      <c r="L225" s="37"/>
      <c r="M225" s="188" t="s">
        <v>1</v>
      </c>
      <c r="N225" s="189" t="s">
        <v>38</v>
      </c>
      <c r="O225" s="69"/>
      <c r="P225" s="190">
        <f t="shared" si="31"/>
        <v>0</v>
      </c>
      <c r="Q225" s="190">
        <v>4.5500000000000002E-3</v>
      </c>
      <c r="R225" s="190">
        <f t="shared" si="32"/>
        <v>0.14833000000000002</v>
      </c>
      <c r="S225" s="190">
        <v>0</v>
      </c>
      <c r="T225" s="191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2" t="s">
        <v>194</v>
      </c>
      <c r="AT225" s="192" t="s">
        <v>127</v>
      </c>
      <c r="AU225" s="192" t="s">
        <v>80</v>
      </c>
      <c r="AY225" s="15" t="s">
        <v>124</v>
      </c>
      <c r="BE225" s="193">
        <f t="shared" si="34"/>
        <v>0</v>
      </c>
      <c r="BF225" s="193">
        <f t="shared" si="35"/>
        <v>0</v>
      </c>
      <c r="BG225" s="193">
        <f t="shared" si="36"/>
        <v>0</v>
      </c>
      <c r="BH225" s="193">
        <f t="shared" si="37"/>
        <v>0</v>
      </c>
      <c r="BI225" s="193">
        <f t="shared" si="38"/>
        <v>0</v>
      </c>
      <c r="BJ225" s="15" t="s">
        <v>78</v>
      </c>
      <c r="BK225" s="193">
        <f t="shared" si="39"/>
        <v>0</v>
      </c>
      <c r="BL225" s="15" t="s">
        <v>194</v>
      </c>
      <c r="BM225" s="192" t="s">
        <v>445</v>
      </c>
    </row>
    <row r="226" spans="1:65" s="2" customFormat="1" ht="24.2" customHeight="1">
      <c r="A226" s="32"/>
      <c r="B226" s="33"/>
      <c r="C226" s="180" t="s">
        <v>446</v>
      </c>
      <c r="D226" s="180" t="s">
        <v>127</v>
      </c>
      <c r="E226" s="181" t="s">
        <v>447</v>
      </c>
      <c r="F226" s="182" t="s">
        <v>448</v>
      </c>
      <c r="G226" s="183" t="s">
        <v>130</v>
      </c>
      <c r="H226" s="184">
        <v>32.6</v>
      </c>
      <c r="I226" s="185"/>
      <c r="J226" s="186">
        <f t="shared" si="30"/>
        <v>0</v>
      </c>
      <c r="K226" s="187"/>
      <c r="L226" s="37"/>
      <c r="M226" s="188" t="s">
        <v>1</v>
      </c>
      <c r="N226" s="189" t="s">
        <v>38</v>
      </c>
      <c r="O226" s="69"/>
      <c r="P226" s="190">
        <f t="shared" si="31"/>
        <v>0</v>
      </c>
      <c r="Q226" s="190">
        <v>0</v>
      </c>
      <c r="R226" s="190">
        <f t="shared" si="32"/>
        <v>0</v>
      </c>
      <c r="S226" s="190">
        <v>8.3169999999999994E-2</v>
      </c>
      <c r="T226" s="191">
        <f t="shared" si="33"/>
        <v>2.7113420000000001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2" t="s">
        <v>194</v>
      </c>
      <c r="AT226" s="192" t="s">
        <v>127</v>
      </c>
      <c r="AU226" s="192" t="s">
        <v>80</v>
      </c>
      <c r="AY226" s="15" t="s">
        <v>124</v>
      </c>
      <c r="BE226" s="193">
        <f t="shared" si="34"/>
        <v>0</v>
      </c>
      <c r="BF226" s="193">
        <f t="shared" si="35"/>
        <v>0</v>
      </c>
      <c r="BG226" s="193">
        <f t="shared" si="36"/>
        <v>0</v>
      </c>
      <c r="BH226" s="193">
        <f t="shared" si="37"/>
        <v>0</v>
      </c>
      <c r="BI226" s="193">
        <f t="shared" si="38"/>
        <v>0</v>
      </c>
      <c r="BJ226" s="15" t="s">
        <v>78</v>
      </c>
      <c r="BK226" s="193">
        <f t="shared" si="39"/>
        <v>0</v>
      </c>
      <c r="BL226" s="15" t="s">
        <v>194</v>
      </c>
      <c r="BM226" s="192" t="s">
        <v>449</v>
      </c>
    </row>
    <row r="227" spans="1:65" s="2" customFormat="1" ht="37.9" customHeight="1">
      <c r="A227" s="32"/>
      <c r="B227" s="33"/>
      <c r="C227" s="180" t="s">
        <v>450</v>
      </c>
      <c r="D227" s="180" t="s">
        <v>127</v>
      </c>
      <c r="E227" s="181" t="s">
        <v>451</v>
      </c>
      <c r="F227" s="182" t="s">
        <v>452</v>
      </c>
      <c r="G227" s="183" t="s">
        <v>130</v>
      </c>
      <c r="H227" s="184">
        <v>32.6</v>
      </c>
      <c r="I227" s="185"/>
      <c r="J227" s="186">
        <f t="shared" si="30"/>
        <v>0</v>
      </c>
      <c r="K227" s="187"/>
      <c r="L227" s="37"/>
      <c r="M227" s="188" t="s">
        <v>1</v>
      </c>
      <c r="N227" s="189" t="s">
        <v>38</v>
      </c>
      <c r="O227" s="69"/>
      <c r="P227" s="190">
        <f t="shared" si="31"/>
        <v>0</v>
      </c>
      <c r="Q227" s="190">
        <v>6.8900000000000003E-3</v>
      </c>
      <c r="R227" s="190">
        <f t="shared" si="32"/>
        <v>0.22461400000000001</v>
      </c>
      <c r="S227" s="190">
        <v>0</v>
      </c>
      <c r="T227" s="191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92" t="s">
        <v>194</v>
      </c>
      <c r="AT227" s="192" t="s">
        <v>127</v>
      </c>
      <c r="AU227" s="192" t="s">
        <v>80</v>
      </c>
      <c r="AY227" s="15" t="s">
        <v>124</v>
      </c>
      <c r="BE227" s="193">
        <f t="shared" si="34"/>
        <v>0</v>
      </c>
      <c r="BF227" s="193">
        <f t="shared" si="35"/>
        <v>0</v>
      </c>
      <c r="BG227" s="193">
        <f t="shared" si="36"/>
        <v>0</v>
      </c>
      <c r="BH227" s="193">
        <f t="shared" si="37"/>
        <v>0</v>
      </c>
      <c r="BI227" s="193">
        <f t="shared" si="38"/>
        <v>0</v>
      </c>
      <c r="BJ227" s="15" t="s">
        <v>78</v>
      </c>
      <c r="BK227" s="193">
        <f t="shared" si="39"/>
        <v>0</v>
      </c>
      <c r="BL227" s="15" t="s">
        <v>194</v>
      </c>
      <c r="BM227" s="192" t="s">
        <v>453</v>
      </c>
    </row>
    <row r="228" spans="1:65" s="2" customFormat="1" ht="37.9" customHeight="1">
      <c r="A228" s="32"/>
      <c r="B228" s="33"/>
      <c r="C228" s="205" t="s">
        <v>454</v>
      </c>
      <c r="D228" s="205" t="s">
        <v>196</v>
      </c>
      <c r="E228" s="206" t="s">
        <v>455</v>
      </c>
      <c r="F228" s="207" t="s">
        <v>456</v>
      </c>
      <c r="G228" s="208" t="s">
        <v>130</v>
      </c>
      <c r="H228" s="209">
        <v>35.86</v>
      </c>
      <c r="I228" s="210"/>
      <c r="J228" s="211">
        <f t="shared" si="30"/>
        <v>0</v>
      </c>
      <c r="K228" s="212"/>
      <c r="L228" s="213"/>
      <c r="M228" s="214" t="s">
        <v>1</v>
      </c>
      <c r="N228" s="215" t="s">
        <v>38</v>
      </c>
      <c r="O228" s="69"/>
      <c r="P228" s="190">
        <f t="shared" si="31"/>
        <v>0</v>
      </c>
      <c r="Q228" s="190">
        <v>1.9199999999999998E-2</v>
      </c>
      <c r="R228" s="190">
        <f t="shared" si="32"/>
        <v>0.6885119999999999</v>
      </c>
      <c r="S228" s="190">
        <v>0</v>
      </c>
      <c r="T228" s="191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2" t="s">
        <v>200</v>
      </c>
      <c r="AT228" s="192" t="s">
        <v>196</v>
      </c>
      <c r="AU228" s="192" t="s">
        <v>80</v>
      </c>
      <c r="AY228" s="15" t="s">
        <v>124</v>
      </c>
      <c r="BE228" s="193">
        <f t="shared" si="34"/>
        <v>0</v>
      </c>
      <c r="BF228" s="193">
        <f t="shared" si="35"/>
        <v>0</v>
      </c>
      <c r="BG228" s="193">
        <f t="shared" si="36"/>
        <v>0</v>
      </c>
      <c r="BH228" s="193">
        <f t="shared" si="37"/>
        <v>0</v>
      </c>
      <c r="BI228" s="193">
        <f t="shared" si="38"/>
        <v>0</v>
      </c>
      <c r="BJ228" s="15" t="s">
        <v>78</v>
      </c>
      <c r="BK228" s="193">
        <f t="shared" si="39"/>
        <v>0</v>
      </c>
      <c r="BL228" s="15" t="s">
        <v>194</v>
      </c>
      <c r="BM228" s="192" t="s">
        <v>457</v>
      </c>
    </row>
    <row r="229" spans="1:65" s="13" customFormat="1" ht="11.25">
      <c r="B229" s="194"/>
      <c r="C229" s="195"/>
      <c r="D229" s="196" t="s">
        <v>179</v>
      </c>
      <c r="E229" s="195"/>
      <c r="F229" s="197" t="s">
        <v>458</v>
      </c>
      <c r="G229" s="195"/>
      <c r="H229" s="198">
        <v>35.86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179</v>
      </c>
      <c r="AU229" s="204" t="s">
        <v>80</v>
      </c>
      <c r="AV229" s="13" t="s">
        <v>80</v>
      </c>
      <c r="AW229" s="13" t="s">
        <v>4</v>
      </c>
      <c r="AX229" s="13" t="s">
        <v>78</v>
      </c>
      <c r="AY229" s="204" t="s">
        <v>124</v>
      </c>
    </row>
    <row r="230" spans="1:65" s="2" customFormat="1" ht="24.2" customHeight="1">
      <c r="A230" s="32"/>
      <c r="B230" s="33"/>
      <c r="C230" s="180" t="s">
        <v>459</v>
      </c>
      <c r="D230" s="180" t="s">
        <v>127</v>
      </c>
      <c r="E230" s="181" t="s">
        <v>460</v>
      </c>
      <c r="F230" s="182" t="s">
        <v>461</v>
      </c>
      <c r="G230" s="183" t="s">
        <v>130</v>
      </c>
      <c r="H230" s="184">
        <v>7.6</v>
      </c>
      <c r="I230" s="185"/>
      <c r="J230" s="186">
        <f>ROUND(I230*H230,2)</f>
        <v>0</v>
      </c>
      <c r="K230" s="187"/>
      <c r="L230" s="37"/>
      <c r="M230" s="188" t="s">
        <v>1</v>
      </c>
      <c r="N230" s="189" t="s">
        <v>38</v>
      </c>
      <c r="O230" s="69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2" t="s">
        <v>194</v>
      </c>
      <c r="AT230" s="192" t="s">
        <v>127</v>
      </c>
      <c r="AU230" s="192" t="s">
        <v>80</v>
      </c>
      <c r="AY230" s="15" t="s">
        <v>124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5" t="s">
        <v>78</v>
      </c>
      <c r="BK230" s="193">
        <f>ROUND(I230*H230,2)</f>
        <v>0</v>
      </c>
      <c r="BL230" s="15" t="s">
        <v>194</v>
      </c>
      <c r="BM230" s="192" t="s">
        <v>462</v>
      </c>
    </row>
    <row r="231" spans="1:65" s="2" customFormat="1" ht="37.9" customHeight="1">
      <c r="A231" s="32"/>
      <c r="B231" s="33"/>
      <c r="C231" s="180" t="s">
        <v>463</v>
      </c>
      <c r="D231" s="180" t="s">
        <v>127</v>
      </c>
      <c r="E231" s="181" t="s">
        <v>464</v>
      </c>
      <c r="F231" s="182" t="s">
        <v>465</v>
      </c>
      <c r="G231" s="183" t="s">
        <v>130</v>
      </c>
      <c r="H231" s="184">
        <v>32.6</v>
      </c>
      <c r="I231" s="185"/>
      <c r="J231" s="186">
        <f>ROUND(I231*H231,2)</f>
        <v>0</v>
      </c>
      <c r="K231" s="187"/>
      <c r="L231" s="37"/>
      <c r="M231" s="188" t="s">
        <v>1</v>
      </c>
      <c r="N231" s="189" t="s">
        <v>38</v>
      </c>
      <c r="O231" s="69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2" t="s">
        <v>194</v>
      </c>
      <c r="AT231" s="192" t="s">
        <v>127</v>
      </c>
      <c r="AU231" s="192" t="s">
        <v>80</v>
      </c>
      <c r="AY231" s="15" t="s">
        <v>124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5" t="s">
        <v>78</v>
      </c>
      <c r="BK231" s="193">
        <f>ROUND(I231*H231,2)</f>
        <v>0</v>
      </c>
      <c r="BL231" s="15" t="s">
        <v>194</v>
      </c>
      <c r="BM231" s="192" t="s">
        <v>466</v>
      </c>
    </row>
    <row r="232" spans="1:65" s="2" customFormat="1" ht="24.2" customHeight="1">
      <c r="A232" s="32"/>
      <c r="B232" s="33"/>
      <c r="C232" s="180" t="s">
        <v>467</v>
      </c>
      <c r="D232" s="180" t="s">
        <v>127</v>
      </c>
      <c r="E232" s="181" t="s">
        <v>468</v>
      </c>
      <c r="F232" s="182" t="s">
        <v>469</v>
      </c>
      <c r="G232" s="183" t="s">
        <v>173</v>
      </c>
      <c r="H232" s="184">
        <v>1.071</v>
      </c>
      <c r="I232" s="185"/>
      <c r="J232" s="186">
        <f>ROUND(I232*H232,2)</f>
        <v>0</v>
      </c>
      <c r="K232" s="187"/>
      <c r="L232" s="37"/>
      <c r="M232" s="188" t="s">
        <v>1</v>
      </c>
      <c r="N232" s="189" t="s">
        <v>38</v>
      </c>
      <c r="O232" s="69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2" t="s">
        <v>194</v>
      </c>
      <c r="AT232" s="192" t="s">
        <v>127</v>
      </c>
      <c r="AU232" s="192" t="s">
        <v>80</v>
      </c>
      <c r="AY232" s="15" t="s">
        <v>124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5" t="s">
        <v>78</v>
      </c>
      <c r="BK232" s="193">
        <f>ROUND(I232*H232,2)</f>
        <v>0</v>
      </c>
      <c r="BL232" s="15" t="s">
        <v>194</v>
      </c>
      <c r="BM232" s="192" t="s">
        <v>470</v>
      </c>
    </row>
    <row r="233" spans="1:65" s="12" customFormat="1" ht="22.9" customHeight="1">
      <c r="B233" s="164"/>
      <c r="C233" s="165"/>
      <c r="D233" s="166" t="s">
        <v>72</v>
      </c>
      <c r="E233" s="178" t="s">
        <v>471</v>
      </c>
      <c r="F233" s="178" t="s">
        <v>472</v>
      </c>
      <c r="G233" s="165"/>
      <c r="H233" s="165"/>
      <c r="I233" s="168"/>
      <c r="J233" s="179">
        <f>BK233</f>
        <v>0</v>
      </c>
      <c r="K233" s="165"/>
      <c r="L233" s="170"/>
      <c r="M233" s="171"/>
      <c r="N233" s="172"/>
      <c r="O233" s="172"/>
      <c r="P233" s="173">
        <f>SUM(P234:P247)</f>
        <v>0</v>
      </c>
      <c r="Q233" s="172"/>
      <c r="R233" s="173">
        <f>SUM(R234:R247)</f>
        <v>1.395966</v>
      </c>
      <c r="S233" s="172"/>
      <c r="T233" s="174">
        <f>SUM(T234:T247)</f>
        <v>0</v>
      </c>
      <c r="AR233" s="175" t="s">
        <v>80</v>
      </c>
      <c r="AT233" s="176" t="s">
        <v>72</v>
      </c>
      <c r="AU233" s="176" t="s">
        <v>78</v>
      </c>
      <c r="AY233" s="175" t="s">
        <v>124</v>
      </c>
      <c r="BK233" s="177">
        <f>SUM(BK234:BK247)</f>
        <v>0</v>
      </c>
    </row>
    <row r="234" spans="1:65" s="2" customFormat="1" ht="16.5" customHeight="1">
      <c r="A234" s="32"/>
      <c r="B234" s="33"/>
      <c r="C234" s="180" t="s">
        <v>473</v>
      </c>
      <c r="D234" s="180" t="s">
        <v>127</v>
      </c>
      <c r="E234" s="181" t="s">
        <v>474</v>
      </c>
      <c r="F234" s="182" t="s">
        <v>475</v>
      </c>
      <c r="G234" s="183" t="s">
        <v>130</v>
      </c>
      <c r="H234" s="184">
        <v>79</v>
      </c>
      <c r="I234" s="185"/>
      <c r="J234" s="186">
        <f>ROUND(I234*H234,2)</f>
        <v>0</v>
      </c>
      <c r="K234" s="187"/>
      <c r="L234" s="37"/>
      <c r="M234" s="188" t="s">
        <v>1</v>
      </c>
      <c r="N234" s="189" t="s">
        <v>38</v>
      </c>
      <c r="O234" s="69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2" t="s">
        <v>194</v>
      </c>
      <c r="AT234" s="192" t="s">
        <v>127</v>
      </c>
      <c r="AU234" s="192" t="s">
        <v>80</v>
      </c>
      <c r="AY234" s="15" t="s">
        <v>124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5" t="s">
        <v>78</v>
      </c>
      <c r="BK234" s="193">
        <f>ROUND(I234*H234,2)</f>
        <v>0</v>
      </c>
      <c r="BL234" s="15" t="s">
        <v>194</v>
      </c>
      <c r="BM234" s="192" t="s">
        <v>476</v>
      </c>
    </row>
    <row r="235" spans="1:65" s="2" customFormat="1" ht="16.5" customHeight="1">
      <c r="A235" s="32"/>
      <c r="B235" s="33"/>
      <c r="C235" s="180" t="s">
        <v>477</v>
      </c>
      <c r="D235" s="180" t="s">
        <v>127</v>
      </c>
      <c r="E235" s="181" t="s">
        <v>478</v>
      </c>
      <c r="F235" s="182" t="s">
        <v>479</v>
      </c>
      <c r="G235" s="183" t="s">
        <v>130</v>
      </c>
      <c r="H235" s="184">
        <v>79</v>
      </c>
      <c r="I235" s="185"/>
      <c r="J235" s="186">
        <f>ROUND(I235*H235,2)</f>
        <v>0</v>
      </c>
      <c r="K235" s="187"/>
      <c r="L235" s="37"/>
      <c r="M235" s="188" t="s">
        <v>1</v>
      </c>
      <c r="N235" s="189" t="s">
        <v>38</v>
      </c>
      <c r="O235" s="69"/>
      <c r="P235" s="190">
        <f>O235*H235</f>
        <v>0</v>
      </c>
      <c r="Q235" s="190">
        <v>2.9999999999999997E-4</v>
      </c>
      <c r="R235" s="190">
        <f>Q235*H235</f>
        <v>2.3699999999999999E-2</v>
      </c>
      <c r="S235" s="190">
        <v>0</v>
      </c>
      <c r="T235" s="19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2" t="s">
        <v>194</v>
      </c>
      <c r="AT235" s="192" t="s">
        <v>127</v>
      </c>
      <c r="AU235" s="192" t="s">
        <v>80</v>
      </c>
      <c r="AY235" s="15" t="s">
        <v>124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5" t="s">
        <v>78</v>
      </c>
      <c r="BK235" s="193">
        <f>ROUND(I235*H235,2)</f>
        <v>0</v>
      </c>
      <c r="BL235" s="15" t="s">
        <v>194</v>
      </c>
      <c r="BM235" s="192" t="s">
        <v>480</v>
      </c>
    </row>
    <row r="236" spans="1:65" s="2" customFormat="1" ht="21.75" customHeight="1">
      <c r="A236" s="32"/>
      <c r="B236" s="33"/>
      <c r="C236" s="180" t="s">
        <v>481</v>
      </c>
      <c r="D236" s="180" t="s">
        <v>127</v>
      </c>
      <c r="E236" s="181" t="s">
        <v>482</v>
      </c>
      <c r="F236" s="182" t="s">
        <v>483</v>
      </c>
      <c r="G236" s="183" t="s">
        <v>322</v>
      </c>
      <c r="H236" s="184">
        <v>15</v>
      </c>
      <c r="I236" s="185"/>
      <c r="J236" s="186">
        <f>ROUND(I236*H236,2)</f>
        <v>0</v>
      </c>
      <c r="K236" s="187"/>
      <c r="L236" s="37"/>
      <c r="M236" s="188" t="s">
        <v>1</v>
      </c>
      <c r="N236" s="189" t="s">
        <v>38</v>
      </c>
      <c r="O236" s="69"/>
      <c r="P236" s="190">
        <f>O236*H236</f>
        <v>0</v>
      </c>
      <c r="Q236" s="190">
        <v>2.0000000000000001E-4</v>
      </c>
      <c r="R236" s="190">
        <f>Q236*H236</f>
        <v>3.0000000000000001E-3</v>
      </c>
      <c r="S236" s="190">
        <v>0</v>
      </c>
      <c r="T236" s="19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2" t="s">
        <v>194</v>
      </c>
      <c r="AT236" s="192" t="s">
        <v>127</v>
      </c>
      <c r="AU236" s="192" t="s">
        <v>80</v>
      </c>
      <c r="AY236" s="15" t="s">
        <v>124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5" t="s">
        <v>78</v>
      </c>
      <c r="BK236" s="193">
        <f>ROUND(I236*H236,2)</f>
        <v>0</v>
      </c>
      <c r="BL236" s="15" t="s">
        <v>194</v>
      </c>
      <c r="BM236" s="192" t="s">
        <v>484</v>
      </c>
    </row>
    <row r="237" spans="1:65" s="2" customFormat="1" ht="24.2" customHeight="1">
      <c r="A237" s="32"/>
      <c r="B237" s="33"/>
      <c r="C237" s="205" t="s">
        <v>485</v>
      </c>
      <c r="D237" s="205" t="s">
        <v>196</v>
      </c>
      <c r="E237" s="206" t="s">
        <v>486</v>
      </c>
      <c r="F237" s="207" t="s">
        <v>487</v>
      </c>
      <c r="G237" s="208" t="s">
        <v>322</v>
      </c>
      <c r="H237" s="209">
        <v>16.5</v>
      </c>
      <c r="I237" s="210"/>
      <c r="J237" s="211">
        <f>ROUND(I237*H237,2)</f>
        <v>0</v>
      </c>
      <c r="K237" s="212"/>
      <c r="L237" s="213"/>
      <c r="M237" s="214" t="s">
        <v>1</v>
      </c>
      <c r="N237" s="215" t="s">
        <v>38</v>
      </c>
      <c r="O237" s="69"/>
      <c r="P237" s="190">
        <f>O237*H237</f>
        <v>0</v>
      </c>
      <c r="Q237" s="190">
        <v>4.0000000000000003E-5</v>
      </c>
      <c r="R237" s="190">
        <f>Q237*H237</f>
        <v>6.600000000000001E-4</v>
      </c>
      <c r="S237" s="190">
        <v>0</v>
      </c>
      <c r="T237" s="19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2" t="s">
        <v>200</v>
      </c>
      <c r="AT237" s="192" t="s">
        <v>196</v>
      </c>
      <c r="AU237" s="192" t="s">
        <v>80</v>
      </c>
      <c r="AY237" s="15" t="s">
        <v>124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5" t="s">
        <v>78</v>
      </c>
      <c r="BK237" s="193">
        <f>ROUND(I237*H237,2)</f>
        <v>0</v>
      </c>
      <c r="BL237" s="15" t="s">
        <v>194</v>
      </c>
      <c r="BM237" s="192" t="s">
        <v>488</v>
      </c>
    </row>
    <row r="238" spans="1:65" s="13" customFormat="1" ht="11.25">
      <c r="B238" s="194"/>
      <c r="C238" s="195"/>
      <c r="D238" s="196" t="s">
        <v>179</v>
      </c>
      <c r="E238" s="195"/>
      <c r="F238" s="197" t="s">
        <v>489</v>
      </c>
      <c r="G238" s="195"/>
      <c r="H238" s="198">
        <v>16.5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179</v>
      </c>
      <c r="AU238" s="204" t="s">
        <v>80</v>
      </c>
      <c r="AV238" s="13" t="s">
        <v>80</v>
      </c>
      <c r="AW238" s="13" t="s">
        <v>4</v>
      </c>
      <c r="AX238" s="13" t="s">
        <v>78</v>
      </c>
      <c r="AY238" s="204" t="s">
        <v>124</v>
      </c>
    </row>
    <row r="239" spans="1:65" s="2" customFormat="1" ht="24.2" customHeight="1">
      <c r="A239" s="32"/>
      <c r="B239" s="33"/>
      <c r="C239" s="180" t="s">
        <v>490</v>
      </c>
      <c r="D239" s="180" t="s">
        <v>127</v>
      </c>
      <c r="E239" s="181" t="s">
        <v>491</v>
      </c>
      <c r="F239" s="182" t="s">
        <v>492</v>
      </c>
      <c r="G239" s="183" t="s">
        <v>130</v>
      </c>
      <c r="H239" s="184">
        <v>79</v>
      </c>
      <c r="I239" s="185"/>
      <c r="J239" s="186">
        <f>ROUND(I239*H239,2)</f>
        <v>0</v>
      </c>
      <c r="K239" s="187"/>
      <c r="L239" s="37"/>
      <c r="M239" s="188" t="s">
        <v>1</v>
      </c>
      <c r="N239" s="189" t="s">
        <v>38</v>
      </c>
      <c r="O239" s="69"/>
      <c r="P239" s="190">
        <f>O239*H239</f>
        <v>0</v>
      </c>
      <c r="Q239" s="190">
        <v>3.0000000000000001E-3</v>
      </c>
      <c r="R239" s="190">
        <f>Q239*H239</f>
        <v>0.23700000000000002</v>
      </c>
      <c r="S239" s="190">
        <v>0</v>
      </c>
      <c r="T239" s="19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2" t="s">
        <v>194</v>
      </c>
      <c r="AT239" s="192" t="s">
        <v>127</v>
      </c>
      <c r="AU239" s="192" t="s">
        <v>80</v>
      </c>
      <c r="AY239" s="15" t="s">
        <v>124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5" t="s">
        <v>78</v>
      </c>
      <c r="BK239" s="193">
        <f>ROUND(I239*H239,2)</f>
        <v>0</v>
      </c>
      <c r="BL239" s="15" t="s">
        <v>194</v>
      </c>
      <c r="BM239" s="192" t="s">
        <v>493</v>
      </c>
    </row>
    <row r="240" spans="1:65" s="2" customFormat="1" ht="24.2" customHeight="1">
      <c r="A240" s="32"/>
      <c r="B240" s="33"/>
      <c r="C240" s="205" t="s">
        <v>494</v>
      </c>
      <c r="D240" s="205" t="s">
        <v>196</v>
      </c>
      <c r="E240" s="206" t="s">
        <v>495</v>
      </c>
      <c r="F240" s="207" t="s">
        <v>496</v>
      </c>
      <c r="G240" s="208" t="s">
        <v>130</v>
      </c>
      <c r="H240" s="209">
        <v>86.9</v>
      </c>
      <c r="I240" s="210"/>
      <c r="J240" s="211">
        <f>ROUND(I240*H240,2)</f>
        <v>0</v>
      </c>
      <c r="K240" s="212"/>
      <c r="L240" s="213"/>
      <c r="M240" s="214" t="s">
        <v>1</v>
      </c>
      <c r="N240" s="215" t="s">
        <v>38</v>
      </c>
      <c r="O240" s="69"/>
      <c r="P240" s="190">
        <f>O240*H240</f>
        <v>0</v>
      </c>
      <c r="Q240" s="190">
        <v>1.29E-2</v>
      </c>
      <c r="R240" s="190">
        <f>Q240*H240</f>
        <v>1.1210100000000001</v>
      </c>
      <c r="S240" s="190">
        <v>0</v>
      </c>
      <c r="T240" s="19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2" t="s">
        <v>200</v>
      </c>
      <c r="AT240" s="192" t="s">
        <v>196</v>
      </c>
      <c r="AU240" s="192" t="s">
        <v>80</v>
      </c>
      <c r="AY240" s="15" t="s">
        <v>124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5" t="s">
        <v>78</v>
      </c>
      <c r="BK240" s="193">
        <f>ROUND(I240*H240,2)</f>
        <v>0</v>
      </c>
      <c r="BL240" s="15" t="s">
        <v>194</v>
      </c>
      <c r="BM240" s="192" t="s">
        <v>497</v>
      </c>
    </row>
    <row r="241" spans="1:65" s="13" customFormat="1" ht="11.25">
      <c r="B241" s="194"/>
      <c r="C241" s="195"/>
      <c r="D241" s="196" t="s">
        <v>179</v>
      </c>
      <c r="E241" s="195"/>
      <c r="F241" s="197" t="s">
        <v>498</v>
      </c>
      <c r="G241" s="195"/>
      <c r="H241" s="198">
        <v>86.9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179</v>
      </c>
      <c r="AU241" s="204" t="s">
        <v>80</v>
      </c>
      <c r="AV241" s="13" t="s">
        <v>80</v>
      </c>
      <c r="AW241" s="13" t="s">
        <v>4</v>
      </c>
      <c r="AX241" s="13" t="s">
        <v>78</v>
      </c>
      <c r="AY241" s="204" t="s">
        <v>124</v>
      </c>
    </row>
    <row r="242" spans="1:65" s="2" customFormat="1" ht="24.2" customHeight="1">
      <c r="A242" s="32"/>
      <c r="B242" s="33"/>
      <c r="C242" s="180" t="s">
        <v>499</v>
      </c>
      <c r="D242" s="180" t="s">
        <v>127</v>
      </c>
      <c r="E242" s="181" t="s">
        <v>500</v>
      </c>
      <c r="F242" s="182" t="s">
        <v>501</v>
      </c>
      <c r="G242" s="183" t="s">
        <v>130</v>
      </c>
      <c r="H242" s="184">
        <v>79</v>
      </c>
      <c r="I242" s="185"/>
      <c r="J242" s="186">
        <f>ROUND(I242*H242,2)</f>
        <v>0</v>
      </c>
      <c r="K242" s="187"/>
      <c r="L242" s="37"/>
      <c r="M242" s="188" t="s">
        <v>1</v>
      </c>
      <c r="N242" s="189" t="s">
        <v>38</v>
      </c>
      <c r="O242" s="69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2" t="s">
        <v>194</v>
      </c>
      <c r="AT242" s="192" t="s">
        <v>127</v>
      </c>
      <c r="AU242" s="192" t="s">
        <v>80</v>
      </c>
      <c r="AY242" s="15" t="s">
        <v>124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5" t="s">
        <v>78</v>
      </c>
      <c r="BK242" s="193">
        <f>ROUND(I242*H242,2)</f>
        <v>0</v>
      </c>
      <c r="BL242" s="15" t="s">
        <v>194</v>
      </c>
      <c r="BM242" s="192" t="s">
        <v>502</v>
      </c>
    </row>
    <row r="243" spans="1:65" s="2" customFormat="1" ht="24.2" customHeight="1">
      <c r="A243" s="32"/>
      <c r="B243" s="33"/>
      <c r="C243" s="180" t="s">
        <v>503</v>
      </c>
      <c r="D243" s="180" t="s">
        <v>127</v>
      </c>
      <c r="E243" s="181" t="s">
        <v>504</v>
      </c>
      <c r="F243" s="182" t="s">
        <v>505</v>
      </c>
      <c r="G243" s="183" t="s">
        <v>130</v>
      </c>
      <c r="H243" s="184">
        <v>79</v>
      </c>
      <c r="I243" s="185"/>
      <c r="J243" s="186">
        <f>ROUND(I243*H243,2)</f>
        <v>0</v>
      </c>
      <c r="K243" s="187"/>
      <c r="L243" s="37"/>
      <c r="M243" s="188" t="s">
        <v>1</v>
      </c>
      <c r="N243" s="189" t="s">
        <v>38</v>
      </c>
      <c r="O243" s="69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2" t="s">
        <v>194</v>
      </c>
      <c r="AT243" s="192" t="s">
        <v>127</v>
      </c>
      <c r="AU243" s="192" t="s">
        <v>80</v>
      </c>
      <c r="AY243" s="15" t="s">
        <v>124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5" t="s">
        <v>78</v>
      </c>
      <c r="BK243" s="193">
        <f>ROUND(I243*H243,2)</f>
        <v>0</v>
      </c>
      <c r="BL243" s="15" t="s">
        <v>194</v>
      </c>
      <c r="BM243" s="192" t="s">
        <v>506</v>
      </c>
    </row>
    <row r="244" spans="1:65" s="2" customFormat="1" ht="24.2" customHeight="1">
      <c r="A244" s="32"/>
      <c r="B244" s="33"/>
      <c r="C244" s="180" t="s">
        <v>507</v>
      </c>
      <c r="D244" s="180" t="s">
        <v>127</v>
      </c>
      <c r="E244" s="181" t="s">
        <v>508</v>
      </c>
      <c r="F244" s="182" t="s">
        <v>509</v>
      </c>
      <c r="G244" s="183" t="s">
        <v>130</v>
      </c>
      <c r="H244" s="184">
        <v>1.2</v>
      </c>
      <c r="I244" s="185"/>
      <c r="J244" s="186">
        <f>ROUND(I244*H244,2)</f>
        <v>0</v>
      </c>
      <c r="K244" s="187"/>
      <c r="L244" s="37"/>
      <c r="M244" s="188" t="s">
        <v>1</v>
      </c>
      <c r="N244" s="189" t="s">
        <v>38</v>
      </c>
      <c r="O244" s="69"/>
      <c r="P244" s="190">
        <f>O244*H244</f>
        <v>0</v>
      </c>
      <c r="Q244" s="190">
        <v>5.8E-4</v>
      </c>
      <c r="R244" s="190">
        <f>Q244*H244</f>
        <v>6.96E-4</v>
      </c>
      <c r="S244" s="190">
        <v>0</v>
      </c>
      <c r="T244" s="19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2" t="s">
        <v>194</v>
      </c>
      <c r="AT244" s="192" t="s">
        <v>127</v>
      </c>
      <c r="AU244" s="192" t="s">
        <v>80</v>
      </c>
      <c r="AY244" s="15" t="s">
        <v>124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5" t="s">
        <v>78</v>
      </c>
      <c r="BK244" s="193">
        <f>ROUND(I244*H244,2)</f>
        <v>0</v>
      </c>
      <c r="BL244" s="15" t="s">
        <v>194</v>
      </c>
      <c r="BM244" s="192" t="s">
        <v>510</v>
      </c>
    </row>
    <row r="245" spans="1:65" s="2" customFormat="1" ht="24.2" customHeight="1">
      <c r="A245" s="32"/>
      <c r="B245" s="33"/>
      <c r="C245" s="205" t="s">
        <v>511</v>
      </c>
      <c r="D245" s="205" t="s">
        <v>196</v>
      </c>
      <c r="E245" s="206" t="s">
        <v>512</v>
      </c>
      <c r="F245" s="207" t="s">
        <v>513</v>
      </c>
      <c r="G245" s="208" t="s">
        <v>130</v>
      </c>
      <c r="H245" s="209">
        <v>1.32</v>
      </c>
      <c r="I245" s="210"/>
      <c r="J245" s="211">
        <f>ROUND(I245*H245,2)</f>
        <v>0</v>
      </c>
      <c r="K245" s="212"/>
      <c r="L245" s="213"/>
      <c r="M245" s="214" t="s">
        <v>1</v>
      </c>
      <c r="N245" s="215" t="s">
        <v>38</v>
      </c>
      <c r="O245" s="69"/>
      <c r="P245" s="190">
        <f>O245*H245</f>
        <v>0</v>
      </c>
      <c r="Q245" s="190">
        <v>7.4999999999999997E-3</v>
      </c>
      <c r="R245" s="190">
        <f>Q245*H245</f>
        <v>9.9000000000000008E-3</v>
      </c>
      <c r="S245" s="190">
        <v>0</v>
      </c>
      <c r="T245" s="19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2" t="s">
        <v>200</v>
      </c>
      <c r="AT245" s="192" t="s">
        <v>196</v>
      </c>
      <c r="AU245" s="192" t="s">
        <v>80</v>
      </c>
      <c r="AY245" s="15" t="s">
        <v>124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5" t="s">
        <v>78</v>
      </c>
      <c r="BK245" s="193">
        <f>ROUND(I245*H245,2)</f>
        <v>0</v>
      </c>
      <c r="BL245" s="15" t="s">
        <v>194</v>
      </c>
      <c r="BM245" s="192" t="s">
        <v>514</v>
      </c>
    </row>
    <row r="246" spans="1:65" s="13" customFormat="1" ht="11.25">
      <c r="B246" s="194"/>
      <c r="C246" s="195"/>
      <c r="D246" s="196" t="s">
        <v>179</v>
      </c>
      <c r="E246" s="195"/>
      <c r="F246" s="197" t="s">
        <v>515</v>
      </c>
      <c r="G246" s="195"/>
      <c r="H246" s="198">
        <v>1.32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179</v>
      </c>
      <c r="AU246" s="204" t="s">
        <v>80</v>
      </c>
      <c r="AV246" s="13" t="s">
        <v>80</v>
      </c>
      <c r="AW246" s="13" t="s">
        <v>4</v>
      </c>
      <c r="AX246" s="13" t="s">
        <v>78</v>
      </c>
      <c r="AY246" s="204" t="s">
        <v>124</v>
      </c>
    </row>
    <row r="247" spans="1:65" s="2" customFormat="1" ht="24.2" customHeight="1">
      <c r="A247" s="32"/>
      <c r="B247" s="33"/>
      <c r="C247" s="180" t="s">
        <v>516</v>
      </c>
      <c r="D247" s="180" t="s">
        <v>127</v>
      </c>
      <c r="E247" s="181" t="s">
        <v>517</v>
      </c>
      <c r="F247" s="182" t="s">
        <v>518</v>
      </c>
      <c r="G247" s="183" t="s">
        <v>173</v>
      </c>
      <c r="H247" s="184">
        <v>1.3959999999999999</v>
      </c>
      <c r="I247" s="185"/>
      <c r="J247" s="186">
        <f>ROUND(I247*H247,2)</f>
        <v>0</v>
      </c>
      <c r="K247" s="187"/>
      <c r="L247" s="37"/>
      <c r="M247" s="188" t="s">
        <v>1</v>
      </c>
      <c r="N247" s="189" t="s">
        <v>38</v>
      </c>
      <c r="O247" s="69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2" t="s">
        <v>194</v>
      </c>
      <c r="AT247" s="192" t="s">
        <v>127</v>
      </c>
      <c r="AU247" s="192" t="s">
        <v>80</v>
      </c>
      <c r="AY247" s="15" t="s">
        <v>124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5" t="s">
        <v>78</v>
      </c>
      <c r="BK247" s="193">
        <f>ROUND(I247*H247,2)</f>
        <v>0</v>
      </c>
      <c r="BL247" s="15" t="s">
        <v>194</v>
      </c>
      <c r="BM247" s="192" t="s">
        <v>519</v>
      </c>
    </row>
    <row r="248" spans="1:65" s="12" customFormat="1" ht="22.9" customHeight="1">
      <c r="B248" s="164"/>
      <c r="C248" s="165"/>
      <c r="D248" s="166" t="s">
        <v>72</v>
      </c>
      <c r="E248" s="178" t="s">
        <v>520</v>
      </c>
      <c r="F248" s="178" t="s">
        <v>521</v>
      </c>
      <c r="G248" s="165"/>
      <c r="H248" s="165"/>
      <c r="I248" s="168"/>
      <c r="J248" s="179">
        <f>BK248</f>
        <v>0</v>
      </c>
      <c r="K248" s="165"/>
      <c r="L248" s="170"/>
      <c r="M248" s="171"/>
      <c r="N248" s="172"/>
      <c r="O248" s="172"/>
      <c r="P248" s="173">
        <f>SUM(P249:P253)</f>
        <v>0</v>
      </c>
      <c r="Q248" s="172"/>
      <c r="R248" s="173">
        <f>SUM(R249:R253)</f>
        <v>0.5317599999999999</v>
      </c>
      <c r="S248" s="172"/>
      <c r="T248" s="174">
        <f>SUM(T249:T253)</f>
        <v>2.852E-2</v>
      </c>
      <c r="AR248" s="175" t="s">
        <v>80</v>
      </c>
      <c r="AT248" s="176" t="s">
        <v>72</v>
      </c>
      <c r="AU248" s="176" t="s">
        <v>78</v>
      </c>
      <c r="AY248" s="175" t="s">
        <v>124</v>
      </c>
      <c r="BK248" s="177">
        <f>SUM(BK249:BK253)</f>
        <v>0</v>
      </c>
    </row>
    <row r="249" spans="1:65" s="2" customFormat="1" ht="16.5" customHeight="1">
      <c r="A249" s="32"/>
      <c r="B249" s="33"/>
      <c r="C249" s="180" t="s">
        <v>522</v>
      </c>
      <c r="D249" s="180" t="s">
        <v>127</v>
      </c>
      <c r="E249" s="181" t="s">
        <v>523</v>
      </c>
      <c r="F249" s="182" t="s">
        <v>524</v>
      </c>
      <c r="G249" s="183" t="s">
        <v>130</v>
      </c>
      <c r="H249" s="184">
        <v>92</v>
      </c>
      <c r="I249" s="185"/>
      <c r="J249" s="186">
        <f>ROUND(I249*H249,2)</f>
        <v>0</v>
      </c>
      <c r="K249" s="187"/>
      <c r="L249" s="37"/>
      <c r="M249" s="188" t="s">
        <v>1</v>
      </c>
      <c r="N249" s="189" t="s">
        <v>38</v>
      </c>
      <c r="O249" s="69"/>
      <c r="P249" s="190">
        <f>O249*H249</f>
        <v>0</v>
      </c>
      <c r="Q249" s="190">
        <v>1E-3</v>
      </c>
      <c r="R249" s="190">
        <f>Q249*H249</f>
        <v>9.1999999999999998E-2</v>
      </c>
      <c r="S249" s="190">
        <v>3.1E-4</v>
      </c>
      <c r="T249" s="191">
        <f>S249*H249</f>
        <v>2.852E-2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2" t="s">
        <v>194</v>
      </c>
      <c r="AT249" s="192" t="s">
        <v>127</v>
      </c>
      <c r="AU249" s="192" t="s">
        <v>80</v>
      </c>
      <c r="AY249" s="15" t="s">
        <v>124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5" t="s">
        <v>78</v>
      </c>
      <c r="BK249" s="193">
        <f>ROUND(I249*H249,2)</f>
        <v>0</v>
      </c>
      <c r="BL249" s="15" t="s">
        <v>194</v>
      </c>
      <c r="BM249" s="192" t="s">
        <v>525</v>
      </c>
    </row>
    <row r="250" spans="1:65" s="2" customFormat="1" ht="24.2" customHeight="1">
      <c r="A250" s="32"/>
      <c r="B250" s="33"/>
      <c r="C250" s="180" t="s">
        <v>526</v>
      </c>
      <c r="D250" s="180" t="s">
        <v>127</v>
      </c>
      <c r="E250" s="181" t="s">
        <v>527</v>
      </c>
      <c r="F250" s="182" t="s">
        <v>528</v>
      </c>
      <c r="G250" s="183" t="s">
        <v>130</v>
      </c>
      <c r="H250" s="184">
        <v>92</v>
      </c>
      <c r="I250" s="185"/>
      <c r="J250" s="186">
        <f>ROUND(I250*H250,2)</f>
        <v>0</v>
      </c>
      <c r="K250" s="187"/>
      <c r="L250" s="37"/>
      <c r="M250" s="188" t="s">
        <v>1</v>
      </c>
      <c r="N250" s="189" t="s">
        <v>38</v>
      </c>
      <c r="O250" s="69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92" t="s">
        <v>194</v>
      </c>
      <c r="AT250" s="192" t="s">
        <v>127</v>
      </c>
      <c r="AU250" s="192" t="s">
        <v>80</v>
      </c>
      <c r="AY250" s="15" t="s">
        <v>124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5" t="s">
        <v>78</v>
      </c>
      <c r="BK250" s="193">
        <f>ROUND(I250*H250,2)</f>
        <v>0</v>
      </c>
      <c r="BL250" s="15" t="s">
        <v>194</v>
      </c>
      <c r="BM250" s="192" t="s">
        <v>529</v>
      </c>
    </row>
    <row r="251" spans="1:65" s="2" customFormat="1" ht="24.2" customHeight="1">
      <c r="A251" s="32"/>
      <c r="B251" s="33"/>
      <c r="C251" s="180" t="s">
        <v>530</v>
      </c>
      <c r="D251" s="180" t="s">
        <v>127</v>
      </c>
      <c r="E251" s="181" t="s">
        <v>531</v>
      </c>
      <c r="F251" s="182" t="s">
        <v>532</v>
      </c>
      <c r="G251" s="183" t="s">
        <v>130</v>
      </c>
      <c r="H251" s="184">
        <v>92</v>
      </c>
      <c r="I251" s="185"/>
      <c r="J251" s="186">
        <f>ROUND(I251*H251,2)</f>
        <v>0</v>
      </c>
      <c r="K251" s="187"/>
      <c r="L251" s="37"/>
      <c r="M251" s="188" t="s">
        <v>1</v>
      </c>
      <c r="N251" s="189" t="s">
        <v>38</v>
      </c>
      <c r="O251" s="69"/>
      <c r="P251" s="190">
        <f>O251*H251</f>
        <v>0</v>
      </c>
      <c r="Q251" s="190">
        <v>4.4999999999999997E-3</v>
      </c>
      <c r="R251" s="190">
        <f>Q251*H251</f>
        <v>0.41399999999999998</v>
      </c>
      <c r="S251" s="190">
        <v>0</v>
      </c>
      <c r="T251" s="19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2" t="s">
        <v>194</v>
      </c>
      <c r="AT251" s="192" t="s">
        <v>127</v>
      </c>
      <c r="AU251" s="192" t="s">
        <v>80</v>
      </c>
      <c r="AY251" s="15" t="s">
        <v>124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5" t="s">
        <v>78</v>
      </c>
      <c r="BK251" s="193">
        <f>ROUND(I251*H251,2)</f>
        <v>0</v>
      </c>
      <c r="BL251" s="15" t="s">
        <v>194</v>
      </c>
      <c r="BM251" s="192" t="s">
        <v>533</v>
      </c>
    </row>
    <row r="252" spans="1:65" s="2" customFormat="1" ht="33" customHeight="1">
      <c r="A252" s="32"/>
      <c r="B252" s="33"/>
      <c r="C252" s="180" t="s">
        <v>534</v>
      </c>
      <c r="D252" s="180" t="s">
        <v>127</v>
      </c>
      <c r="E252" s="181" t="s">
        <v>535</v>
      </c>
      <c r="F252" s="182" t="s">
        <v>536</v>
      </c>
      <c r="G252" s="183" t="s">
        <v>130</v>
      </c>
      <c r="H252" s="184">
        <v>92</v>
      </c>
      <c r="I252" s="185"/>
      <c r="J252" s="186">
        <f>ROUND(I252*H252,2)</f>
        <v>0</v>
      </c>
      <c r="K252" s="187"/>
      <c r="L252" s="37"/>
      <c r="M252" s="188" t="s">
        <v>1</v>
      </c>
      <c r="N252" s="189" t="s">
        <v>38</v>
      </c>
      <c r="O252" s="69"/>
      <c r="P252" s="190">
        <f>O252*H252</f>
        <v>0</v>
      </c>
      <c r="Q252" s="190">
        <v>2.5999999999999998E-4</v>
      </c>
      <c r="R252" s="190">
        <f>Q252*H252</f>
        <v>2.3919999999999997E-2</v>
      </c>
      <c r="S252" s="190">
        <v>0</v>
      </c>
      <c r="T252" s="19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2" t="s">
        <v>194</v>
      </c>
      <c r="AT252" s="192" t="s">
        <v>127</v>
      </c>
      <c r="AU252" s="192" t="s">
        <v>80</v>
      </c>
      <c r="AY252" s="15" t="s">
        <v>124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5" t="s">
        <v>78</v>
      </c>
      <c r="BK252" s="193">
        <f>ROUND(I252*H252,2)</f>
        <v>0</v>
      </c>
      <c r="BL252" s="15" t="s">
        <v>194</v>
      </c>
      <c r="BM252" s="192" t="s">
        <v>537</v>
      </c>
    </row>
    <row r="253" spans="1:65" s="2" customFormat="1" ht="33" customHeight="1">
      <c r="A253" s="32"/>
      <c r="B253" s="33"/>
      <c r="C253" s="180" t="s">
        <v>538</v>
      </c>
      <c r="D253" s="180" t="s">
        <v>127</v>
      </c>
      <c r="E253" s="181" t="s">
        <v>539</v>
      </c>
      <c r="F253" s="182" t="s">
        <v>540</v>
      </c>
      <c r="G253" s="183" t="s">
        <v>130</v>
      </c>
      <c r="H253" s="184">
        <v>92</v>
      </c>
      <c r="I253" s="185"/>
      <c r="J253" s="186">
        <f>ROUND(I253*H253,2)</f>
        <v>0</v>
      </c>
      <c r="K253" s="187"/>
      <c r="L253" s="37"/>
      <c r="M253" s="188" t="s">
        <v>1</v>
      </c>
      <c r="N253" s="189" t="s">
        <v>38</v>
      </c>
      <c r="O253" s="69"/>
      <c r="P253" s="190">
        <f>O253*H253</f>
        <v>0</v>
      </c>
      <c r="Q253" s="190">
        <v>2.0000000000000002E-5</v>
      </c>
      <c r="R253" s="190">
        <f>Q253*H253</f>
        <v>1.8400000000000001E-3</v>
      </c>
      <c r="S253" s="190">
        <v>0</v>
      </c>
      <c r="T253" s="19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92" t="s">
        <v>194</v>
      </c>
      <c r="AT253" s="192" t="s">
        <v>127</v>
      </c>
      <c r="AU253" s="192" t="s">
        <v>80</v>
      </c>
      <c r="AY253" s="15" t="s">
        <v>124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5" t="s">
        <v>78</v>
      </c>
      <c r="BK253" s="193">
        <f>ROUND(I253*H253,2)</f>
        <v>0</v>
      </c>
      <c r="BL253" s="15" t="s">
        <v>194</v>
      </c>
      <c r="BM253" s="192" t="s">
        <v>541</v>
      </c>
    </row>
    <row r="254" spans="1:65" s="12" customFormat="1" ht="25.9" customHeight="1">
      <c r="B254" s="164"/>
      <c r="C254" s="165"/>
      <c r="D254" s="166" t="s">
        <v>72</v>
      </c>
      <c r="E254" s="167" t="s">
        <v>542</v>
      </c>
      <c r="F254" s="167" t="s">
        <v>543</v>
      </c>
      <c r="G254" s="165"/>
      <c r="H254" s="165"/>
      <c r="I254" s="168"/>
      <c r="J254" s="169">
        <f>BK254</f>
        <v>0</v>
      </c>
      <c r="K254" s="165"/>
      <c r="L254" s="170"/>
      <c r="M254" s="171"/>
      <c r="N254" s="172"/>
      <c r="O254" s="172"/>
      <c r="P254" s="173">
        <f>P255+P257+P259+P261+P263</f>
        <v>0</v>
      </c>
      <c r="Q254" s="172"/>
      <c r="R254" s="173">
        <f>R255+R257+R259+R261+R263</f>
        <v>0</v>
      </c>
      <c r="S254" s="172"/>
      <c r="T254" s="174">
        <f>T255+T257+T259+T261+T263</f>
        <v>0</v>
      </c>
      <c r="AR254" s="175" t="s">
        <v>144</v>
      </c>
      <c r="AT254" s="176" t="s">
        <v>72</v>
      </c>
      <c r="AU254" s="176" t="s">
        <v>73</v>
      </c>
      <c r="AY254" s="175" t="s">
        <v>124</v>
      </c>
      <c r="BK254" s="177">
        <f>BK255+BK257+BK259+BK261+BK263</f>
        <v>0</v>
      </c>
    </row>
    <row r="255" spans="1:65" s="12" customFormat="1" ht="22.9" customHeight="1">
      <c r="B255" s="164"/>
      <c r="C255" s="165"/>
      <c r="D255" s="166" t="s">
        <v>72</v>
      </c>
      <c r="E255" s="178" t="s">
        <v>544</v>
      </c>
      <c r="F255" s="178" t="s">
        <v>545</v>
      </c>
      <c r="G255" s="165"/>
      <c r="H255" s="165"/>
      <c r="I255" s="168"/>
      <c r="J255" s="179">
        <f>BK255</f>
        <v>0</v>
      </c>
      <c r="K255" s="165"/>
      <c r="L255" s="170"/>
      <c r="M255" s="171"/>
      <c r="N255" s="172"/>
      <c r="O255" s="172"/>
      <c r="P255" s="173">
        <f>P256</f>
        <v>0</v>
      </c>
      <c r="Q255" s="172"/>
      <c r="R255" s="173">
        <f>R256</f>
        <v>0</v>
      </c>
      <c r="S255" s="172"/>
      <c r="T255" s="174">
        <f>T256</f>
        <v>0</v>
      </c>
      <c r="AR255" s="175" t="s">
        <v>144</v>
      </c>
      <c r="AT255" s="176" t="s">
        <v>72</v>
      </c>
      <c r="AU255" s="176" t="s">
        <v>78</v>
      </c>
      <c r="AY255" s="175" t="s">
        <v>124</v>
      </c>
      <c r="BK255" s="177">
        <f>BK256</f>
        <v>0</v>
      </c>
    </row>
    <row r="256" spans="1:65" s="2" customFormat="1" ht="16.5" customHeight="1">
      <c r="A256" s="32"/>
      <c r="B256" s="33"/>
      <c r="C256" s="180" t="s">
        <v>546</v>
      </c>
      <c r="D256" s="180" t="s">
        <v>127</v>
      </c>
      <c r="E256" s="181" t="s">
        <v>547</v>
      </c>
      <c r="F256" s="182" t="s">
        <v>545</v>
      </c>
      <c r="G256" s="183" t="s">
        <v>548</v>
      </c>
      <c r="H256" s="184">
        <v>1</v>
      </c>
      <c r="I256" s="185"/>
      <c r="J256" s="186">
        <f>ROUND(I256*H256,2)</f>
        <v>0</v>
      </c>
      <c r="K256" s="187"/>
      <c r="L256" s="37"/>
      <c r="M256" s="188" t="s">
        <v>1</v>
      </c>
      <c r="N256" s="189" t="s">
        <v>38</v>
      </c>
      <c r="O256" s="69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92" t="s">
        <v>549</v>
      </c>
      <c r="AT256" s="192" t="s">
        <v>127</v>
      </c>
      <c r="AU256" s="192" t="s">
        <v>80</v>
      </c>
      <c r="AY256" s="15" t="s">
        <v>124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5" t="s">
        <v>78</v>
      </c>
      <c r="BK256" s="193">
        <f>ROUND(I256*H256,2)</f>
        <v>0</v>
      </c>
      <c r="BL256" s="15" t="s">
        <v>549</v>
      </c>
      <c r="BM256" s="192" t="s">
        <v>550</v>
      </c>
    </row>
    <row r="257" spans="1:65" s="12" customFormat="1" ht="22.9" customHeight="1">
      <c r="B257" s="164"/>
      <c r="C257" s="165"/>
      <c r="D257" s="166" t="s">
        <v>72</v>
      </c>
      <c r="E257" s="178" t="s">
        <v>551</v>
      </c>
      <c r="F257" s="178" t="s">
        <v>552</v>
      </c>
      <c r="G257" s="165"/>
      <c r="H257" s="165"/>
      <c r="I257" s="168"/>
      <c r="J257" s="179">
        <f>BK257</f>
        <v>0</v>
      </c>
      <c r="K257" s="165"/>
      <c r="L257" s="170"/>
      <c r="M257" s="171"/>
      <c r="N257" s="172"/>
      <c r="O257" s="172"/>
      <c r="P257" s="173">
        <f>P258</f>
        <v>0</v>
      </c>
      <c r="Q257" s="172"/>
      <c r="R257" s="173">
        <f>R258</f>
        <v>0</v>
      </c>
      <c r="S257" s="172"/>
      <c r="T257" s="174">
        <f>T258</f>
        <v>0</v>
      </c>
      <c r="AR257" s="175" t="s">
        <v>144</v>
      </c>
      <c r="AT257" s="176" t="s">
        <v>72</v>
      </c>
      <c r="AU257" s="176" t="s">
        <v>78</v>
      </c>
      <c r="AY257" s="175" t="s">
        <v>124</v>
      </c>
      <c r="BK257" s="177">
        <f>BK258</f>
        <v>0</v>
      </c>
    </row>
    <row r="258" spans="1:65" s="2" customFormat="1" ht="16.5" customHeight="1">
      <c r="A258" s="32"/>
      <c r="B258" s="33"/>
      <c r="C258" s="180" t="s">
        <v>553</v>
      </c>
      <c r="D258" s="180" t="s">
        <v>127</v>
      </c>
      <c r="E258" s="181" t="s">
        <v>554</v>
      </c>
      <c r="F258" s="182" t="s">
        <v>555</v>
      </c>
      <c r="G258" s="183" t="s">
        <v>548</v>
      </c>
      <c r="H258" s="184">
        <v>1</v>
      </c>
      <c r="I258" s="185"/>
      <c r="J258" s="186">
        <f>ROUND(I258*H258,2)</f>
        <v>0</v>
      </c>
      <c r="K258" s="187"/>
      <c r="L258" s="37"/>
      <c r="M258" s="188" t="s">
        <v>1</v>
      </c>
      <c r="N258" s="189" t="s">
        <v>38</v>
      </c>
      <c r="O258" s="69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2" t="s">
        <v>549</v>
      </c>
      <c r="AT258" s="192" t="s">
        <v>127</v>
      </c>
      <c r="AU258" s="192" t="s">
        <v>80</v>
      </c>
      <c r="AY258" s="15" t="s">
        <v>124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5" t="s">
        <v>78</v>
      </c>
      <c r="BK258" s="193">
        <f>ROUND(I258*H258,2)</f>
        <v>0</v>
      </c>
      <c r="BL258" s="15" t="s">
        <v>549</v>
      </c>
      <c r="BM258" s="192" t="s">
        <v>556</v>
      </c>
    </row>
    <row r="259" spans="1:65" s="12" customFormat="1" ht="22.9" customHeight="1">
      <c r="B259" s="164"/>
      <c r="C259" s="165"/>
      <c r="D259" s="166" t="s">
        <v>72</v>
      </c>
      <c r="E259" s="178" t="s">
        <v>557</v>
      </c>
      <c r="F259" s="178" t="s">
        <v>558</v>
      </c>
      <c r="G259" s="165"/>
      <c r="H259" s="165"/>
      <c r="I259" s="168"/>
      <c r="J259" s="179">
        <f>BK259</f>
        <v>0</v>
      </c>
      <c r="K259" s="165"/>
      <c r="L259" s="170"/>
      <c r="M259" s="171"/>
      <c r="N259" s="172"/>
      <c r="O259" s="172"/>
      <c r="P259" s="173">
        <f>P260</f>
        <v>0</v>
      </c>
      <c r="Q259" s="172"/>
      <c r="R259" s="173">
        <f>R260</f>
        <v>0</v>
      </c>
      <c r="S259" s="172"/>
      <c r="T259" s="174">
        <f>T260</f>
        <v>0</v>
      </c>
      <c r="AR259" s="175" t="s">
        <v>144</v>
      </c>
      <c r="AT259" s="176" t="s">
        <v>72</v>
      </c>
      <c r="AU259" s="176" t="s">
        <v>78</v>
      </c>
      <c r="AY259" s="175" t="s">
        <v>124</v>
      </c>
      <c r="BK259" s="177">
        <f>BK260</f>
        <v>0</v>
      </c>
    </row>
    <row r="260" spans="1:65" s="2" customFormat="1" ht="16.5" customHeight="1">
      <c r="A260" s="32"/>
      <c r="B260" s="33"/>
      <c r="C260" s="180" t="s">
        <v>559</v>
      </c>
      <c r="D260" s="180" t="s">
        <v>127</v>
      </c>
      <c r="E260" s="181" t="s">
        <v>560</v>
      </c>
      <c r="F260" s="182" t="s">
        <v>561</v>
      </c>
      <c r="G260" s="183" t="s">
        <v>548</v>
      </c>
      <c r="H260" s="184">
        <v>1</v>
      </c>
      <c r="I260" s="185"/>
      <c r="J260" s="186">
        <f>ROUND(I260*H260,2)</f>
        <v>0</v>
      </c>
      <c r="K260" s="187"/>
      <c r="L260" s="37"/>
      <c r="M260" s="188" t="s">
        <v>1</v>
      </c>
      <c r="N260" s="189" t="s">
        <v>38</v>
      </c>
      <c r="O260" s="69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2" t="s">
        <v>549</v>
      </c>
      <c r="AT260" s="192" t="s">
        <v>127</v>
      </c>
      <c r="AU260" s="192" t="s">
        <v>80</v>
      </c>
      <c r="AY260" s="15" t="s">
        <v>124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5" t="s">
        <v>78</v>
      </c>
      <c r="BK260" s="193">
        <f>ROUND(I260*H260,2)</f>
        <v>0</v>
      </c>
      <c r="BL260" s="15" t="s">
        <v>549</v>
      </c>
      <c r="BM260" s="192" t="s">
        <v>562</v>
      </c>
    </row>
    <row r="261" spans="1:65" s="12" customFormat="1" ht="22.9" customHeight="1">
      <c r="B261" s="164"/>
      <c r="C261" s="165"/>
      <c r="D261" s="166" t="s">
        <v>72</v>
      </c>
      <c r="E261" s="178" t="s">
        <v>563</v>
      </c>
      <c r="F261" s="178" t="s">
        <v>564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P262</f>
        <v>0</v>
      </c>
      <c r="Q261" s="172"/>
      <c r="R261" s="173">
        <f>R262</f>
        <v>0</v>
      </c>
      <c r="S261" s="172"/>
      <c r="T261" s="174">
        <f>T262</f>
        <v>0</v>
      </c>
      <c r="AR261" s="175" t="s">
        <v>144</v>
      </c>
      <c r="AT261" s="176" t="s">
        <v>72</v>
      </c>
      <c r="AU261" s="176" t="s">
        <v>78</v>
      </c>
      <c r="AY261" s="175" t="s">
        <v>124</v>
      </c>
      <c r="BK261" s="177">
        <f>BK262</f>
        <v>0</v>
      </c>
    </row>
    <row r="262" spans="1:65" s="2" customFormat="1" ht="16.5" customHeight="1">
      <c r="A262" s="32"/>
      <c r="B262" s="33"/>
      <c r="C262" s="180" t="s">
        <v>565</v>
      </c>
      <c r="D262" s="180" t="s">
        <v>127</v>
      </c>
      <c r="E262" s="181" t="s">
        <v>566</v>
      </c>
      <c r="F262" s="182" t="s">
        <v>567</v>
      </c>
      <c r="G262" s="183" t="s">
        <v>548</v>
      </c>
      <c r="H262" s="184">
        <v>1</v>
      </c>
      <c r="I262" s="185"/>
      <c r="J262" s="186">
        <f>ROUND(I262*H262,2)</f>
        <v>0</v>
      </c>
      <c r="K262" s="187"/>
      <c r="L262" s="37"/>
      <c r="M262" s="188" t="s">
        <v>1</v>
      </c>
      <c r="N262" s="189" t="s">
        <v>38</v>
      </c>
      <c r="O262" s="69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2" t="s">
        <v>549</v>
      </c>
      <c r="AT262" s="192" t="s">
        <v>127</v>
      </c>
      <c r="AU262" s="192" t="s">
        <v>80</v>
      </c>
      <c r="AY262" s="15" t="s">
        <v>124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5" t="s">
        <v>78</v>
      </c>
      <c r="BK262" s="193">
        <f>ROUND(I262*H262,2)</f>
        <v>0</v>
      </c>
      <c r="BL262" s="15" t="s">
        <v>549</v>
      </c>
      <c r="BM262" s="192" t="s">
        <v>568</v>
      </c>
    </row>
    <row r="263" spans="1:65" s="12" customFormat="1" ht="22.9" customHeight="1">
      <c r="B263" s="164"/>
      <c r="C263" s="165"/>
      <c r="D263" s="166" t="s">
        <v>72</v>
      </c>
      <c r="E263" s="178" t="s">
        <v>569</v>
      </c>
      <c r="F263" s="178" t="s">
        <v>570</v>
      </c>
      <c r="G263" s="165"/>
      <c r="H263" s="165"/>
      <c r="I263" s="168"/>
      <c r="J263" s="179">
        <f>BK263</f>
        <v>0</v>
      </c>
      <c r="K263" s="165"/>
      <c r="L263" s="170"/>
      <c r="M263" s="171"/>
      <c r="N263" s="172"/>
      <c r="O263" s="172"/>
      <c r="P263" s="173">
        <f>P264</f>
        <v>0</v>
      </c>
      <c r="Q263" s="172"/>
      <c r="R263" s="173">
        <f>R264</f>
        <v>0</v>
      </c>
      <c r="S263" s="172"/>
      <c r="T263" s="174">
        <f>T264</f>
        <v>0</v>
      </c>
      <c r="AR263" s="175" t="s">
        <v>144</v>
      </c>
      <c r="AT263" s="176" t="s">
        <v>72</v>
      </c>
      <c r="AU263" s="176" t="s">
        <v>78</v>
      </c>
      <c r="AY263" s="175" t="s">
        <v>124</v>
      </c>
      <c r="BK263" s="177">
        <f>BK264</f>
        <v>0</v>
      </c>
    </row>
    <row r="264" spans="1:65" s="2" customFormat="1" ht="16.5" customHeight="1">
      <c r="A264" s="32"/>
      <c r="B264" s="33"/>
      <c r="C264" s="180" t="s">
        <v>571</v>
      </c>
      <c r="D264" s="180" t="s">
        <v>127</v>
      </c>
      <c r="E264" s="181" t="s">
        <v>572</v>
      </c>
      <c r="F264" s="182" t="s">
        <v>573</v>
      </c>
      <c r="G264" s="183" t="s">
        <v>548</v>
      </c>
      <c r="H264" s="184">
        <v>1</v>
      </c>
      <c r="I264" s="185"/>
      <c r="J264" s="186">
        <f>ROUND(I264*H264,2)</f>
        <v>0</v>
      </c>
      <c r="K264" s="187"/>
      <c r="L264" s="37"/>
      <c r="M264" s="216" t="s">
        <v>1</v>
      </c>
      <c r="N264" s="217" t="s">
        <v>38</v>
      </c>
      <c r="O264" s="218"/>
      <c r="P264" s="219">
        <f>O264*H264</f>
        <v>0</v>
      </c>
      <c r="Q264" s="219">
        <v>0</v>
      </c>
      <c r="R264" s="219">
        <f>Q264*H264</f>
        <v>0</v>
      </c>
      <c r="S264" s="219">
        <v>0</v>
      </c>
      <c r="T264" s="220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2" t="s">
        <v>549</v>
      </c>
      <c r="AT264" s="192" t="s">
        <v>127</v>
      </c>
      <c r="AU264" s="192" t="s">
        <v>80</v>
      </c>
      <c r="AY264" s="15" t="s">
        <v>124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5" t="s">
        <v>78</v>
      </c>
      <c r="BK264" s="193">
        <f>ROUND(I264*H264,2)</f>
        <v>0</v>
      </c>
      <c r="BL264" s="15" t="s">
        <v>549</v>
      </c>
      <c r="BM264" s="192" t="s">
        <v>574</v>
      </c>
    </row>
    <row r="265" spans="1:65" s="2" customFormat="1" ht="6.95" customHeight="1">
      <c r="A265" s="32"/>
      <c r="B265" s="52"/>
      <c r="C265" s="53"/>
      <c r="D265" s="53"/>
      <c r="E265" s="53"/>
      <c r="F265" s="53"/>
      <c r="G265" s="53"/>
      <c r="H265" s="53"/>
      <c r="I265" s="53"/>
      <c r="J265" s="53"/>
      <c r="K265" s="53"/>
      <c r="L265" s="37"/>
      <c r="M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</sheetData>
  <sheetProtection algorithmName="SHA-512" hashValue="UGBhw3juMynqmqGlgRkLoS7rCBKhPXSRiGNLidB37KCBR+Bh0OjCLhG8PrfhjMgNa0N+ih7gSIpxRlQXWq5DEQ==" saltValue="HDrNVBZBqmMsEyLP9xEgeyPQPjbF6HuWVmCI/q+D/PsLZSczJVXX50LCbF6zGa8msE4rv3HvKxjuYqKChut6fA==" spinCount="100000" sheet="1" objects="1" scenarios="1" formatColumns="0" formatRows="0" autoFilter="0"/>
  <autoFilter ref="C133:K264" xr:uid="{00000000-0009-0000-0000-000001000000}"/>
  <mergeCells count="6">
    <mergeCell ref="L2:V2"/>
    <mergeCell ref="E7:H7"/>
    <mergeCell ref="E16:H16"/>
    <mergeCell ref="E25:H25"/>
    <mergeCell ref="E85:H85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P032022 - oprava hygienic...</vt:lpstr>
      <vt:lpstr>'P032022 - oprava hygienic...'!Názvy_tisku</vt:lpstr>
      <vt:lpstr>'Rekapitulace stavby'!Názvy_tisku</vt:lpstr>
      <vt:lpstr>'P032022 - oprava hygienic...'!Oblast_tisku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Beránková Jiřina</cp:lastModifiedBy>
  <dcterms:created xsi:type="dcterms:W3CDTF">2022-05-26T11:11:55Z</dcterms:created>
  <dcterms:modified xsi:type="dcterms:W3CDTF">2022-05-26T11:20:55Z</dcterms:modified>
</cp:coreProperties>
</file>