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kladová hala" sheetId="2" r:id="rId2"/>
    <sheet name="02 - Vedlejší rozpočtové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Skladová hala'!$C$96:$K$451</definedName>
    <definedName name="_xlnm.Print_Area" localSheetId="1">'01 - Skladová hala'!$C$4:$J$39,'01 - Skladová hala'!$C$45:$J$78,'01 - Skladová hala'!$C$84:$K$451</definedName>
    <definedName name="_xlnm._FilterDatabase" localSheetId="2" hidden="1">'02 - Vedlejší rozpočtové ...'!$C$82:$K$97</definedName>
    <definedName name="_xlnm.Print_Area" localSheetId="2">'02 - Vedlejší rozpočtové ...'!$C$4:$J$39,'02 - Vedlejší rozpočtové ...'!$C$45:$J$64,'02 - Vedlejší rozpočtové ...'!$C$70:$K$97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Skladová hala'!$96:$96</definedName>
    <definedName name="_xlnm.Print_Titles" localSheetId="2">'02 - Vedlejší rozpočtové ...'!$82:$82</definedName>
  </definedNames>
  <calcPr fullCalcOnLoad="1"/>
</workbook>
</file>

<file path=xl/sharedStrings.xml><?xml version="1.0" encoding="utf-8"?>
<sst xmlns="http://schemas.openxmlformats.org/spreadsheetml/2006/main" count="4281" uniqueCount="1001">
  <si>
    <t>Export Komplet</t>
  </si>
  <si>
    <t>VZ</t>
  </si>
  <si>
    <t>2.0</t>
  </si>
  <si>
    <t/>
  </si>
  <si>
    <t>False</t>
  </si>
  <si>
    <t>{bb041075-fd9a-4b49-a8a9-ec6f16ae0a1e}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</si>
  <si>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</si>
  <si>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</si>
  <si>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</si>
  <si>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</si>
  <si>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</si>
  <si>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</si>
  <si>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</si>
  <si>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</si>
  <si>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</si>
  <si>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</si>
  <si>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</si>
  <si>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</si>
  <si>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Skladová hala -technický dvůr, Terezínská ulice p.č.905/1, 905/8, 905/9, Lovosice</t>
  </si>
  <si>
    <t>KSO:</t>
  </si>
  <si>
    <t>CC-CZ:</t>
  </si>
  <si>
    <t>Místo:</t>
  </si>
  <si>
    <t xml:space="preserve"> </t>
  </si>
  <si>
    <t>Datum:</t>
  </si>
  <si>
    <t>10. 11. 2022</t>
  </si>
  <si>
    <t>Zadavatel:</t>
  </si>
  <si>
    <t>IČ:</t>
  </si>
  <si>
    <t>Technické služby  Města Lovosice, p.o.</t>
  </si>
  <si>
    <t>DIČ:</t>
  </si>
  <si>
    <t>Uchazeč:</t>
  </si>
  <si>
    <t>Vyplň údaj</t>
  </si>
  <si>
    <t>Projektant:</t>
  </si>
  <si>
    <t>Ing.V.Stahr, Lovosice</t>
  </si>
  <si>
    <t>True</t>
  </si>
  <si>
    <t>Zpracovatel:</t>
  </si>
  <si>
    <t>Šimková Dita, K.Vary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</si>
  <si>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</si>
  <si>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</si>
  <si>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</si>
  <si>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</si>
  <si>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</si>
  <si>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</si>
  <si>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</si>
  <si>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</si>
  <si>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</si>
  <si>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</si>
  <si>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</si>
  <si>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</si>
  <si>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</si>
  <si>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</si>
  <si>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</si>
  <si>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</si>
  <si>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</si>
  <si>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</si>
  <si>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</si>
  <si>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</si>
  <si>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</si>
  <si>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</si>
  <si>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</si>
  <si>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</si>
  <si>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</si>
  <si>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</si>
  <si>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</si>
  <si>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</si>
  <si>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</si>
  <si>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</si>
  <si>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</si>
  <si>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</si>
  <si>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</si>
  <si>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</si>
  <si>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</si>
  <si>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</si>
  <si>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</si>
  <si>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</si>
  <si>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</si>
  <si>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</si>
  <si>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</si>
  <si>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</si>
  <si>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Skladová hala</t>
  </si>
  <si>
    <t>STA</t>
  </si>
  <si>
    <t>1</t>
  </si>
  <si>
    <t>{661e31af-e68c-445b-a628-d997bd609b47}</t>
  </si>
  <si>
    <t>2</t>
  </si>
  <si>
    <t>02</t>
  </si>
  <si>
    <t>Vedlejší rozpočtové náklady</t>
  </si>
  <si>
    <t>{124acb3b-bd17-4f71-a1b0-cce4b7c3f22b}</t>
  </si>
  <si>
    <t>KRYCÍ LIST SOUPISU PRACÍ</t>
  </si>
  <si>
    <t>Objekt:</t>
  </si>
  <si>
    <t>01 - Skladová hala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</si>
  <si>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</si>
  <si>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</si>
  <si>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</si>
  <si>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</si>
  <si>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</si>
  <si>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</si>
  <si>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</si>
  <si>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</si>
  <si>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</si>
  <si>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</si>
  <si>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</si>
  <si>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</si>
  <si>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</si>
  <si>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</si>
  <si>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</si>
  <si>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</si>
  <si>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</si>
  <si>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</si>
  <si>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741 - Elektroinstalace - silnoproud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</si>
  <si>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</si>
  <si>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</si>
  <si>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</si>
  <si>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</si>
  <si>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</si>
  <si>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</si>
  <si>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</si>
  <si>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</si>
  <si>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</si>
  <si>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</si>
  <si>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</si>
  <si>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</si>
  <si>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</si>
  <si>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</si>
  <si>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</si>
  <si>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</si>
  <si>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</si>
  <si>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</si>
  <si>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</si>
  <si>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</si>
  <si>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</si>
  <si>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122251102</t>
  </si>
  <si>
    <t>Odkopávky a prokopávky nezapažené strojně v hornině třídy těžitelnosti I skupiny 3 přes 20 do 50 m3</t>
  </si>
  <si>
    <t>m3</t>
  </si>
  <si>
    <t>CS ÚRS 2022 02</t>
  </si>
  <si>
    <t>4</t>
  </si>
  <si>
    <t>-1795074687</t>
  </si>
  <si>
    <t>Online PSC</t>
  </si>
  <si>
    <t>https://podminky.urs.cz/item/CS_URS_2022_02/122251102</t>
  </si>
  <si>
    <t>VV</t>
  </si>
  <si>
    <t>4*1,5*5*0,3 "vjezdy S3</t>
  </si>
  <si>
    <t>62,95*0,25 "pro S2</t>
  </si>
  <si>
    <t>Součet</t>
  </si>
  <si>
    <t>131251102</t>
  </si>
  <si>
    <t>Hloubení nezapažených jam a zářezů strojně s urovnáním dna do předepsaného profilu a spádu v hornině třídy těžitelnosti I skupiny 3 přes 20 do 50 m3</t>
  </si>
  <si>
    <t>-549787534</t>
  </si>
  <si>
    <t>https://podminky.urs.cz/item/CS_URS_2022_02/131251102</t>
  </si>
  <si>
    <t>1*1*1,3*16+0,8*1*1,3*2</t>
  </si>
  <si>
    <t>3</t>
  </si>
  <si>
    <t>132251102</t>
  </si>
  <si>
    <t>Hloubení nezapažených rýh šířky do 800 mm strojně s urovnáním dna do předepsaného profilu a spádu v hornině třídy těžitelnosti I skupiny 3 přes 20 do 50 m3</t>
  </si>
  <si>
    <t>1836734820</t>
  </si>
  <si>
    <t>https://podminky.urs.cz/item/CS_URS_2022_02/132251102</t>
  </si>
  <si>
    <t>30*0,4*0,6 "dešťová kanalizace</t>
  </si>
  <si>
    <t>39,5*0,4*0,9+48,1*0,4*1,1 "pasy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</si>
  <si>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</si>
  <si>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</si>
  <si>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-743566470</t>
  </si>
  <si>
    <t>https://podminky.urs.cz/item/CS_URS_2022_02/162751117</t>
  </si>
  <si>
    <t>24,738+22,88+42,584-2,4-9</t>
  </si>
  <si>
    <t>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</si>
  <si>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</si>
  <si>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</si>
  <si>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113005809</t>
  </si>
  <si>
    <t>https://podminky.urs.cz/item/CS_URS_2022_02/162751119</t>
  </si>
  <si>
    <t>78,802*5 "celkem 15km</t>
  </si>
  <si>
    <t>6</t>
  </si>
  <si>
    <t>171201231</t>
  </si>
  <si>
    <t>Poplatek za uložení stavebního odpadu na recyklační skládce (skládkovné) zeminy a kamení zatříděného do Katalogu odpadů pod kódem 17 05 04</t>
  </si>
  <si>
    <t>t</t>
  </si>
  <si>
    <t>-1192289901</t>
  </si>
  <si>
    <t>https://podminky.urs.cz/item/CS_URS_2022_02/171201231</t>
  </si>
  <si>
    <t>78,802*1,8</t>
  </si>
  <si>
    <t>7</t>
  </si>
  <si>
    <t>171251201</t>
  </si>
  <si>
    <t>Uložení sypaniny na skládky nebo meziskládky bez hutnění s upravením uložené sypaniny do předepsaného tvaru</t>
  </si>
  <si>
    <t>-27518468</t>
  </si>
  <si>
    <t>https://podminky.urs.cz/item/CS_URS_2022_02/171251201</t>
  </si>
  <si>
    <t>8</t>
  </si>
  <si>
    <t>174151101</t>
  </si>
  <si>
    <t>Zásyp sypaninou z jakékoliv horniny strojně s uložením výkopku ve vrstvách se zhutněním jam, šachet, rýh nebo kolem objektů v těchto vykopávkách</t>
  </si>
  <si>
    <t>610201695</t>
  </si>
  <si>
    <t>https://podminky.urs.cz/item/CS_URS_2022_02/174151101</t>
  </si>
  <si>
    <t>7,2-3,6-1,2 "dešťová kanalizace</t>
  </si>
  <si>
    <t>9 "kolem objektu</t>
  </si>
  <si>
    <t>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</si>
  <si>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</si>
  <si>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</si>
  <si>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-1231479769</t>
  </si>
  <si>
    <t>https://podminky.urs.cz/item/CS_URS_2022_02/175151101</t>
  </si>
  <si>
    <t>30*0,4*0,3 "dešťová kanalizace</t>
  </si>
  <si>
    <t>10</t>
  </si>
  <si>
    <t>M</t>
  </si>
  <si>
    <t>58331200</t>
  </si>
  <si>
    <t>štěrkopísek netříděný</t>
  </si>
  <si>
    <t>-692845868</t>
  </si>
  <si>
    <t>3,6*2 'Přepočtené koeficientem množství</t>
  </si>
  <si>
    <t>11</t>
  </si>
  <si>
    <t>181951112</t>
  </si>
  <si>
    <t>Úprava pláně vyrovnáním výškových rozdílů strojně v hornině třídy těžitelnosti I, skupiny 1 až 3 se zhutněním</t>
  </si>
  <si>
    <t>m2</t>
  </si>
  <si>
    <t>1722881660</t>
  </si>
  <si>
    <t>https://podminky.urs.cz/item/CS_URS_2022_02/181951112</t>
  </si>
  <si>
    <t>4*1,5*5 "vjezdy</t>
  </si>
  <si>
    <t>62,95 "S2</t>
  </si>
  <si>
    <t>Zakládání</t>
  </si>
  <si>
    <t>12</t>
  </si>
  <si>
    <t>271532212</t>
  </si>
  <si>
    <t>Podsyp pod základové konstrukce se zhutněním a urovnáním povrchu z kameniva hrubého, frakce 16 - 32 mm</t>
  </si>
  <si>
    <t>-1243863599</t>
  </si>
  <si>
    <t>https://podminky.urs.cz/item/CS_URS_2022_02/271532212</t>
  </si>
  <si>
    <t>1*2,3*0,55 "zásyp stáv.šachty</t>
  </si>
  <si>
    <t>1*1*0,1*16+0,8*1*0,1*2 "patky</t>
  </si>
  <si>
    <t>87,6*0,4*0,1 "pasy</t>
  </si>
  <si>
    <t>13</t>
  </si>
  <si>
    <t>274313611</t>
  </si>
  <si>
    <t>Základy z betonu prostého pasy betonu kamenem neprokládaného tř. C 16/20 vč.dilatace</t>
  </si>
  <si>
    <t>1677573835</t>
  </si>
  <si>
    <t>https://podminky.urs.cz/item/CS_URS_2022_02/274313611</t>
  </si>
  <si>
    <t>87,6*0,4*1,05</t>
  </si>
  <si>
    <t>14</t>
  </si>
  <si>
    <t>274351121</t>
  </si>
  <si>
    <t>Bednění základů pasů rovné zřízení</t>
  </si>
  <si>
    <t>1373827321</t>
  </si>
  <si>
    <t>https://podminky.urs.cz/item/CS_URS_2022_02/274351121</t>
  </si>
  <si>
    <t>87,6*2*0,3</t>
  </si>
  <si>
    <t>274351122</t>
  </si>
  <si>
    <t>Bednění základů pasů rovné odstranění</t>
  </si>
  <si>
    <t>1175376930</t>
  </si>
  <si>
    <t>https://podminky.urs.cz/item/CS_URS_2022_02/274351122</t>
  </si>
  <si>
    <t>16</t>
  </si>
  <si>
    <t>275313611</t>
  </si>
  <si>
    <t>Základy z betonu prostého patky a bloky z betonu kamenem neprokládaného tř. C 16/20 vč.dilatace</t>
  </si>
  <si>
    <t>-1127687999</t>
  </si>
  <si>
    <t>https://podminky.urs.cz/item/CS_URS_2022_02/275313611</t>
  </si>
  <si>
    <t>1*1*1,45*8+0,8*1*1,45*1</t>
  </si>
  <si>
    <t>1*1*1,25*8+0,8*1*1,25*1</t>
  </si>
  <si>
    <t>17</t>
  </si>
  <si>
    <t>275351121</t>
  </si>
  <si>
    <t>Bednění základů patek zřízení</t>
  </si>
  <si>
    <t>-486086369</t>
  </si>
  <si>
    <t>https://podminky.urs.cz/item/CS_URS_2022_02/275351121</t>
  </si>
  <si>
    <t>1*4*0,3*16</t>
  </si>
  <si>
    <t>(1+0,8+0,8)*0,3*2</t>
  </si>
  <si>
    <t>18</t>
  </si>
  <si>
    <t>275351122</t>
  </si>
  <si>
    <t>Bednění základů patek odstranění</t>
  </si>
  <si>
    <t>-116064422</t>
  </si>
  <si>
    <t>https://podminky.urs.cz/item/CS_URS_2022_02/275351122</t>
  </si>
  <si>
    <t>19</t>
  </si>
  <si>
    <t>275361116</t>
  </si>
  <si>
    <t>Výztuž základových konstrukcí patek a bloků z betonářské oceli 10 505 (R) nebo BSt 500</t>
  </si>
  <si>
    <t>-1603139226</t>
  </si>
  <si>
    <t>https://podminky.urs.cz/item/CS_URS_2022_02/275361116</t>
  </si>
  <si>
    <t>0,5*32*0,0024*1,08 "ocel.trny do patek R20/500</t>
  </si>
  <si>
    <t>20</t>
  </si>
  <si>
    <t>275362021</t>
  </si>
  <si>
    <t>Výztuž základů patek ze svařovaných sítí z drátů typu KARI</t>
  </si>
  <si>
    <t>-2050973432</t>
  </si>
  <si>
    <t>https://podminky.urs.cz/item/CS_URS_2022_02/275362021</t>
  </si>
  <si>
    <t>4,5*0,005*1,08 "2ks -koš do patek</t>
  </si>
  <si>
    <t>279113131</t>
  </si>
  <si>
    <t>Základové zdi z tvárnic ztraceného bednění včetně výplně z betonu bez zvláštních nároků na vliv prostředí třídy C 16/20, tloušťky zdiva 150 mm</t>
  </si>
  <si>
    <t>874618129</t>
  </si>
  <si>
    <t>https://podminky.urs.cz/item/CS_URS_2022_02/279113131</t>
  </si>
  <si>
    <t>86*0,25 "sokl</t>
  </si>
  <si>
    <t>22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</si>
  <si>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</si>
  <si>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</si>
  <si>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1762328883</t>
  </si>
  <si>
    <t>https://podminky.urs.cz/item/CS_URS_2022_02/279361821</t>
  </si>
  <si>
    <t>86*2*0,4*0,00062*1,08 "do ZB</t>
  </si>
  <si>
    <t>Svislé a kompletní konstrukce</t>
  </si>
  <si>
    <t>23</t>
  </si>
  <si>
    <t>311234245</t>
  </si>
  <si>
    <t>Zdivo jednovrstvé z cihel děrovaných nebroušených klasických spojených na pero a drážku na maltu M10, pevnost cihel přes P10 do P15, tl. zdiva 250 mm</t>
  </si>
  <si>
    <t>-1237465318</t>
  </si>
  <si>
    <t>https://podminky.urs.cz/item/CS_URS_2022_02/311234245</t>
  </si>
  <si>
    <t>10,7*1 "nadezdívka štítu</t>
  </si>
  <si>
    <t>24</t>
  </si>
  <si>
    <t>311234261</t>
  </si>
  <si>
    <t>Zdivo jednovrstvé z cihel děrovaných nebroušených klasických spojených na pero a drážku na maltu M10, pevnost cihel přes P10 do P15, tl. zdiva 300 mm</t>
  </si>
  <si>
    <t>-1135273498</t>
  </si>
  <si>
    <t>https://podminky.urs.cz/item/CS_URS_2022_02/311234261</t>
  </si>
  <si>
    <t>0,5*2,5 "oplocení</t>
  </si>
  <si>
    <t>Vodorovné konstrukce</t>
  </si>
  <si>
    <t>25</t>
  </si>
  <si>
    <t>451573111</t>
  </si>
  <si>
    <t>Lože pod potrubí, stoky a drobné objekty v otevřeném výkopu z písku a štěrkopísku do 63 mm</t>
  </si>
  <si>
    <t>-953074</t>
  </si>
  <si>
    <t>https://podminky.urs.cz/item/CS_URS_2022_02/451573111</t>
  </si>
  <si>
    <t>30*0,4*0,1 "dešťová kanalizace</t>
  </si>
  <si>
    <t>Komunikace pozemní</t>
  </si>
  <si>
    <t>26</t>
  </si>
  <si>
    <t>564831011</t>
  </si>
  <si>
    <t>Podklad ze štěrkodrti ŠD s rozprostřením a zhutněním plochy jednotlivě do 100 m2, po zhutnění tl. 100 mm</t>
  </si>
  <si>
    <t>-879728427</t>
  </si>
  <si>
    <t>https://podminky.urs.cz/item/CS_URS_2022_02/564831011</t>
  </si>
  <si>
    <t>27</t>
  </si>
  <si>
    <t>564851011</t>
  </si>
  <si>
    <t>Podklad ze štěrkodrti ŠD s rozprostřením a zhutněním plochy jednotlivě do 100 m2, po zhutnění tl. 150 mm</t>
  </si>
  <si>
    <t>-298495773</t>
  </si>
  <si>
    <t>https://podminky.urs.cz/item/CS_URS_2022_02/564851011</t>
  </si>
  <si>
    <t>Úpravy povrchů, podlahy a osazování výplní</t>
  </si>
  <si>
    <t>28</t>
  </si>
  <si>
    <t>612321131</t>
  </si>
  <si>
    <t>Potažení vnitřních ploch vápenocementovým štukem tloušťky do 3 mm svislých konstrukcí stěn</t>
  </si>
  <si>
    <t>-551715186</t>
  </si>
  <si>
    <t>https://podminky.urs.cz/item/CS_URS_2022_02/612321131</t>
  </si>
  <si>
    <t>9,85*5,3 "vnitřní štít stáv.haly</t>
  </si>
  <si>
    <t>29</t>
  </si>
  <si>
    <t>622151001</t>
  </si>
  <si>
    <t>Penetrační nátěr vnějších pastovitých tenkovrstvých omítek akrylátový univerzální stěn</t>
  </si>
  <si>
    <t>-1364913565</t>
  </si>
  <si>
    <t>https://podminky.urs.cz/item/CS_URS_2022_02/622151001</t>
  </si>
  <si>
    <t>10,7*(0,3+0,9) "nadezdíévka štítu</t>
  </si>
  <si>
    <t>0,5*2,5*2 "oplocení</t>
  </si>
  <si>
    <t>30</t>
  </si>
  <si>
    <t>622151021</t>
  </si>
  <si>
    <t>Penetrační nátěr vnějších pastovitých tenkovrstvých omítek mozaikových akrylátový stěn</t>
  </si>
  <si>
    <t>1422665886</t>
  </si>
  <si>
    <t>https://podminky.urs.cz/item/CS_URS_2022_02/622151021</t>
  </si>
  <si>
    <t>86*0,3 "sokl</t>
  </si>
  <si>
    <t>31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</si>
  <si>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</si>
  <si>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</si>
  <si>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1971223268</t>
  </si>
  <si>
    <t>https://podminky.urs.cz/item/CS_URS_2022_02/622211011</t>
  </si>
  <si>
    <t>32</t>
  </si>
  <si>
    <t>28376421</t>
  </si>
  <si>
    <t>deska XPS hrana polodrážková a hladký povrch 300kPA tl 80mm</t>
  </si>
  <si>
    <t>-547666993</t>
  </si>
  <si>
    <t>25,8*1,05 'Přepočtené koeficientem množství</t>
  </si>
  <si>
    <t>33</t>
  </si>
  <si>
    <t>622323111</t>
  </si>
  <si>
    <t>Omítka vápenocementová vnějších ploch hladkých hladká, nanášená na neomítnutý bezesparý podklad, tloušťky do 5 mm ručně stěn</t>
  </si>
  <si>
    <t>1838944797</t>
  </si>
  <si>
    <t>https://podminky.urs.cz/item/CS_URS_2022_02/622323111</t>
  </si>
  <si>
    <t>34</t>
  </si>
  <si>
    <t>622323191</t>
  </si>
  <si>
    <t>Omítka vápenocementová vnějších ploch hladkých hladká, nanášená na neomítnutý bezesparý podklad, tloušťky do 5 mm ručně Příplatek k ceně za každý další 1 mm tloušťky omítky přes 5 mm stěn</t>
  </si>
  <si>
    <t>1192111649</t>
  </si>
  <si>
    <t>https://podminky.urs.cz/item/CS_URS_2022_02/622323191</t>
  </si>
  <si>
    <t>15,34*10 "celkem 15mm</t>
  </si>
  <si>
    <t>35</t>
  </si>
  <si>
    <t>622511022</t>
  </si>
  <si>
    <t>Omítka tenkovrstvá akrylátová vnějších ploch probarvená bez penetrace zatíraná (škrábaná), zrnitost 2,0 mm stěn</t>
  </si>
  <si>
    <t>985915041</t>
  </si>
  <si>
    <t>https://podminky.urs.cz/item/CS_URS_2022_02/622511022</t>
  </si>
  <si>
    <t>36</t>
  </si>
  <si>
    <t>622511112</t>
  </si>
  <si>
    <t>Omítka tenkovrstvá akrylátová vnějších ploch probarvená bez penetrace mozaiková střednězrnná stěn</t>
  </si>
  <si>
    <t>-1488863279</t>
  </si>
  <si>
    <t>https://podminky.urs.cz/item/CS_URS_2022_02/622511112</t>
  </si>
  <si>
    <t>37</t>
  </si>
  <si>
    <t>631311114</t>
  </si>
  <si>
    <t>Mazanina z betonu prostého bez zvýšených nároků na prostředí tl. přes 50 do 80 mm tř. C 16/20 vč.dilatace</t>
  </si>
  <si>
    <t>1557968145</t>
  </si>
  <si>
    <t>https://podminky.urs.cz/item/CS_URS_2022_02/631311114</t>
  </si>
  <si>
    <t>S1 -vyrovnání</t>
  </si>
  <si>
    <t>(68,46+85,68)*0,08</t>
  </si>
  <si>
    <t>11,88*0,06</t>
  </si>
  <si>
    <t>89,88*0,05</t>
  </si>
  <si>
    <t>38</t>
  </si>
  <si>
    <t>631311123</t>
  </si>
  <si>
    <t>Mazanina z betonu prostého bez zvýšených nároků na prostředí tl. přes 80 do 120 mm tř. C 12/15 vč.dilatace</t>
  </si>
  <si>
    <t>1918836964</t>
  </si>
  <si>
    <t>https://podminky.urs.cz/item/CS_URS_2022_02/631311123</t>
  </si>
  <si>
    <t>10,7*0,25*0,1 "vyrovnání na nadezdívce štítu</t>
  </si>
  <si>
    <t>39</t>
  </si>
  <si>
    <t>631311133</t>
  </si>
  <si>
    <t>Mazanina z betonu prostého bez zvýšených nároků na prostředí tl. přes 120 do 240 mm tř. C 12/15 vč.dilatace</t>
  </si>
  <si>
    <t>1262422521</t>
  </si>
  <si>
    <t>https://podminky.urs.cz/item/CS_URS_2022_02/631311133</t>
  </si>
  <si>
    <t>1*2,3*0,15 "stáv.šachta</t>
  </si>
  <si>
    <t>9*2*0,4*0,15 "po dešťové kanalizaci</t>
  </si>
  <si>
    <t>40</t>
  </si>
  <si>
    <t>631311134</t>
  </si>
  <si>
    <t>Mazanina z betonu prostého bez zvýšených nároků na prostředí tl. přes 120 do 240 mm tř. C 16/20 vč.dilatace</t>
  </si>
  <si>
    <t>138395156</t>
  </si>
  <si>
    <t>https://podminky.urs.cz/item/CS_URS_2022_02/631311134</t>
  </si>
  <si>
    <t>62,95*0,15 "S2</t>
  </si>
  <si>
    <t>124,32*0,14 "S1 vyrovnání</t>
  </si>
  <si>
    <t>41</t>
  </si>
  <si>
    <t>631311136</t>
  </si>
  <si>
    <t>Mazanina z betonu prostého bez zvýšených nároků na prostředí tl. přes 120 do 240 mm tř. C 25/30 vč.dilatace</t>
  </si>
  <si>
    <t>-225406795</t>
  </si>
  <si>
    <t>https://podminky.urs.cz/item/CS_URS_2022_02/631311136</t>
  </si>
  <si>
    <t>4*1,5*5*0,15 "vjezdy</t>
  </si>
  <si>
    <t>469,5*0,15 "hala</t>
  </si>
  <si>
    <t>42</t>
  </si>
  <si>
    <t>631319013</t>
  </si>
  <si>
    <t>Příplatek k cenám mazanin za úpravu povrchu mazaniny přehlazením, mazanina tl. přes 120 do 240 mm</t>
  </si>
  <si>
    <t>-1875247128</t>
  </si>
  <si>
    <t>https://podminky.urs.cz/item/CS_URS_2022_02/631319013</t>
  </si>
  <si>
    <t>74,925+9,443</t>
  </si>
  <si>
    <t>43</t>
  </si>
  <si>
    <t>631319175</t>
  </si>
  <si>
    <t>Příplatek k cenám mazanin za stržení povrchu spodní vrstvy mazaniny latí před vložením výztuže nebo pletiva pro tl. obou vrstev mazaniny přes 120 do 240 mm</t>
  </si>
  <si>
    <t>-1424642349</t>
  </si>
  <si>
    <t>https://podminky.urs.cz/item/CS_URS_2022_02/631319175</t>
  </si>
  <si>
    <t>74,925</t>
  </si>
  <si>
    <t>44</t>
  </si>
  <si>
    <t>631351101</t>
  </si>
  <si>
    <t>Bednění v podlahách rýh a hran zřízení</t>
  </si>
  <si>
    <t>958117043</t>
  </si>
  <si>
    <t>https://podminky.urs.cz/item/CS_URS_2022_02/631351101</t>
  </si>
  <si>
    <t>(10,7+0,25)*2*0,1 "vyrovnání nadezdívky štítu</t>
  </si>
  <si>
    <t>45</t>
  </si>
  <si>
    <t>631351102</t>
  </si>
  <si>
    <t>Bednění v podlahách rýh a hran odstranění</t>
  </si>
  <si>
    <t>-677175478</t>
  </si>
  <si>
    <t>https://podminky.urs.cz/item/CS_URS_2022_02/631351102</t>
  </si>
  <si>
    <t>46</t>
  </si>
  <si>
    <t>631362021</t>
  </si>
  <si>
    <t>Výztuž mazanin ze svařovaných sítí z drátů typu KARI</t>
  </si>
  <si>
    <t>686510207</t>
  </si>
  <si>
    <t>https://podminky.urs.cz/item/CS_URS_2022_02/631362021</t>
  </si>
  <si>
    <t>4*1,5*5*0,0054*1,08 "vjezdy</t>
  </si>
  <si>
    <t>469,5*0,0054*1,08 "podlaha haly</t>
  </si>
  <si>
    <t>62,95*0,0033*1,08 "S2-podkl.mazanina</t>
  </si>
  <si>
    <t>47</t>
  </si>
  <si>
    <t>632481213</t>
  </si>
  <si>
    <t>Separační vrstva k oddělení podlahových vrstev z polyetylénové fólie</t>
  </si>
  <si>
    <t>427895351</t>
  </si>
  <si>
    <t>https://podminky.urs.cz/item/CS_URS_2022_02/632481213</t>
  </si>
  <si>
    <t>Trubní vedení</t>
  </si>
  <si>
    <t>48</t>
  </si>
  <si>
    <t>871315211</t>
  </si>
  <si>
    <t>Kanalizační potrubí z tvrdého PVC v otevřeném výkopu ve sklonu do 20 %, hladkého plnostěnného jednovrstvého, tuhost třídy SN 4 DN 160</t>
  </si>
  <si>
    <t>m</t>
  </si>
  <si>
    <t>-573801390</t>
  </si>
  <si>
    <t>https://podminky.urs.cz/item/CS_URS_2022_02/871315211</t>
  </si>
  <si>
    <t>2*15 "dešťová kanalizace (vč.napojení do stávající kanalizace před halou)</t>
  </si>
  <si>
    <t>49</t>
  </si>
  <si>
    <t>892351111</t>
  </si>
  <si>
    <t>Tlakové zkoušky vodou na potrubí DN 150 nebo 200</t>
  </si>
  <si>
    <t>-1176446528</t>
  </si>
  <si>
    <t>https://podminky.urs.cz/item/CS_URS_2022_02/892351111</t>
  </si>
  <si>
    <t>50</t>
  </si>
  <si>
    <t>892372111</t>
  </si>
  <si>
    <t>Tlakové zkoušky vodou zabezpečení konců potrubí při tlakových zkouškách DN do 300</t>
  </si>
  <si>
    <t>kus</t>
  </si>
  <si>
    <t>-554768430</t>
  </si>
  <si>
    <t>https://podminky.urs.cz/item/CS_URS_2022_02/892372111</t>
  </si>
  <si>
    <t>51</t>
  </si>
  <si>
    <t>894811141</t>
  </si>
  <si>
    <t>Revizní šachta z tvrdého PVC v otevřeném výkopu typ přímý (DN šachty/DN trubního vedení) DN 400/160, odolnost vnějšímu tlaku 40 t, hloubka od 860 do 1230 mm</t>
  </si>
  <si>
    <t>-1400758860</t>
  </si>
  <si>
    <t>https://podminky.urs.cz/item/CS_URS_2022_02/894811141</t>
  </si>
  <si>
    <t>Ostatní konstrukce a práce, bourání</t>
  </si>
  <si>
    <t>52</t>
  </si>
  <si>
    <t>919726122</t>
  </si>
  <si>
    <t>Geotextilie netkaná pro ochranu, separaci nebo filtraci měrná hmotnost přes 200 do 300 g/m2</t>
  </si>
  <si>
    <t>1762188356</t>
  </si>
  <si>
    <t>https://podminky.urs.cz/item/CS_URS_2022_02/919726122</t>
  </si>
  <si>
    <t>53</t>
  </si>
  <si>
    <t>919735123</t>
  </si>
  <si>
    <t>Řezání stávajícího betonového krytu nebo podkladu hloubky přes 100 do 150 mm</t>
  </si>
  <si>
    <t>-244416895</t>
  </si>
  <si>
    <t>https://podminky.urs.cz/item/CS_URS_2022_02/919735123</t>
  </si>
  <si>
    <t>48+9*4 "podlaha haly pro základ a pro dešť.kanalizaci</t>
  </si>
  <si>
    <t>54</t>
  </si>
  <si>
    <t>941111121</t>
  </si>
  <si>
    <t>Montáž lešení řadového trubkového lehkého pracovního s podlahami s provozním zatížením tř. 3 do 200 kg/m2 šířky tř. W09 od 0,9 do 1,2 m, výšky do 10 m</t>
  </si>
  <si>
    <t>-1079199403</t>
  </si>
  <si>
    <t>https://podminky.urs.cz/item/CS_URS_2022_02/941111121</t>
  </si>
  <si>
    <t>(48+10+48+3)*5</t>
  </si>
  <si>
    <t>55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</si>
  <si>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</si>
  <si>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</si>
  <si>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-492204424</t>
  </si>
  <si>
    <t>https://podminky.urs.cz/item/CS_URS_2022_02/941111221</t>
  </si>
  <si>
    <t>545*30*2 "2 měsíce</t>
  </si>
  <si>
    <t>56</t>
  </si>
  <si>
    <t>941111821</t>
  </si>
  <si>
    <t>Demontáž lešení řadového trubkového lehkého pracovního s podlahami s provozním zatížením tř. 3 do 200 kg/m2 šířky tř. W09 od 0,9 do 1,2 m, výšky do 10 m</t>
  </si>
  <si>
    <t>1099692762</t>
  </si>
  <si>
    <t>https://podminky.urs.cz/item/CS_URS_2022_02/941111821</t>
  </si>
  <si>
    <t>57</t>
  </si>
  <si>
    <t>943211111</t>
  </si>
  <si>
    <t>Montáž lešení prostorového rámového lehkého pracovního s podlahami s provozním zatížením tř. 3 do 200 kg/m2, výšky do 10 m</t>
  </si>
  <si>
    <t>-1016014421</t>
  </si>
  <si>
    <t>https://podminky.urs.cz/item/CS_URS_2022_02/943211111</t>
  </si>
  <si>
    <t>9,5*47,5*4 "vnitřní</t>
  </si>
  <si>
    <t>58</t>
  </si>
  <si>
    <t>943211211</t>
  </si>
  <si>
    <t>Montáž lešení prostorového rámového lehkého pracovního s podlahami Příplatek za první a každý další den použití lešení k ceně -1111</t>
  </si>
  <si>
    <t>971675498</t>
  </si>
  <si>
    <t>https://podminky.urs.cz/item/CS_URS_2022_02/943211211</t>
  </si>
  <si>
    <t>1805*2*30 "2 měsíce</t>
  </si>
  <si>
    <t>59</t>
  </si>
  <si>
    <t>943211811</t>
  </si>
  <si>
    <t>Demontáž lešení prostorového rámového lehkého pracovního s podlahami s provozním zatížením tř. 3 do 200 kg/m2, výšky do 10 m</t>
  </si>
  <si>
    <t>-644166162</t>
  </si>
  <si>
    <t>https://podminky.urs.cz/item/CS_URS_2022_02/943211811</t>
  </si>
  <si>
    <t>60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</si>
  <si>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</si>
  <si>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</si>
  <si>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122899625</t>
  </si>
  <si>
    <t>https://podminky.urs.cz/item/CS_URS_2022_02/952901221</t>
  </si>
  <si>
    <t>48*10</t>
  </si>
  <si>
    <t>61</t>
  </si>
  <si>
    <t>953961114</t>
  </si>
  <si>
    <t>Kotvy chemické s vyvrtáním otvoru do betonu, železobetonu nebo tvrdého kamene tmel, velikost M 16, hloubka 125 mm</t>
  </si>
  <si>
    <t>-607042812</t>
  </si>
  <si>
    <t>https://podminky.urs.cz/item/CS_URS_2022_02/953961114</t>
  </si>
  <si>
    <t>18*2+1*2+8*2 "kotevní desky</t>
  </si>
  <si>
    <t>62</t>
  </si>
  <si>
    <t>961044111</t>
  </si>
  <si>
    <t>Bourání základů z betonu prostého</t>
  </si>
  <si>
    <t>585337507</t>
  </si>
  <si>
    <t>https://podminky.urs.cz/item/CS_URS_2022_02/961044111</t>
  </si>
  <si>
    <t>1*0,4*1,3*8+0,8*0,4*1,3*1 "v místě nových patek</t>
  </si>
  <si>
    <t>63</t>
  </si>
  <si>
    <t>965042241</t>
  </si>
  <si>
    <t>Bourání mazanin betonových nebo z litého asfaltu tl. přes 100 mm, plochy přes 4 m2</t>
  </si>
  <si>
    <t>-1464507127</t>
  </si>
  <si>
    <t>https://podminky.urs.cz/item/CS_URS_2022_02/965042241</t>
  </si>
  <si>
    <t>9*2*0,4*0,15 "pro dešťovou kanalizaci</t>
  </si>
  <si>
    <t>48,3*0,4*0,15 "pro nový základ</t>
  </si>
  <si>
    <t>1*0,3*0,15*8+0,8*0,3*0,15*1 "v místě nových patek (navíc)</t>
  </si>
  <si>
    <t>4,51*0,3*0,2+4,51*0,3*0,22+4,48*0,3*0,17 "bet.prahy</t>
  </si>
  <si>
    <t>64</t>
  </si>
  <si>
    <t>965049112</t>
  </si>
  <si>
    <t>Bourání mazanin Příplatek k cenám za bourání mazanin betonových se svařovanou sítí, tl. přes 100 mm</t>
  </si>
  <si>
    <t>1198528498</t>
  </si>
  <si>
    <t>https://podminky.urs.cz/item/CS_URS_2022_02/965049112</t>
  </si>
  <si>
    <t>65</t>
  </si>
  <si>
    <t>971042351</t>
  </si>
  <si>
    <t>Vybourání otvorů v betonových příčkách a zdech základových nebo nadzákladových plochy do 0,09 m2, tl. do 450 mm</t>
  </si>
  <si>
    <t>1176933</t>
  </si>
  <si>
    <t>https://podminky.urs.cz/item/CS_URS_2022_02/971042351</t>
  </si>
  <si>
    <t>4 "prostup základy pro dešťovou kanalizaci</t>
  </si>
  <si>
    <t>997</t>
  </si>
  <si>
    <t>Přesun sutě</t>
  </si>
  <si>
    <t>66</t>
  </si>
  <si>
    <t>997006002</t>
  </si>
  <si>
    <t>Úprava stavebního odpadu třídění na jednotlivé druhy</t>
  </si>
  <si>
    <t>-982759704</t>
  </si>
  <si>
    <t>https://podminky.urs.cz/item/CS_URS_2022_02/997006002</t>
  </si>
  <si>
    <t>67</t>
  </si>
  <si>
    <t>997006512</t>
  </si>
  <si>
    <t>Vodorovná doprava suti na skládku s naložením na dopravní prostředek a složením přes 100 m do 1 km</t>
  </si>
  <si>
    <t>-1206914426</t>
  </si>
  <si>
    <t>https://podminky.urs.cz/item/CS_URS_2022_02/997006512</t>
  </si>
  <si>
    <t>68</t>
  </si>
  <si>
    <t>997006519</t>
  </si>
  <si>
    <t>Vodorovná doprava suti na skládku Příplatek k ceně -6512 za každý další i započatý 1 km</t>
  </si>
  <si>
    <t>-450488698</t>
  </si>
  <si>
    <t>https://podminky.urs.cz/item/CS_URS_2022_02/997006519</t>
  </si>
  <si>
    <t>21,023*14 "celkem 15km</t>
  </si>
  <si>
    <t>69</t>
  </si>
  <si>
    <t>997006551</t>
  </si>
  <si>
    <t>Hrubé urovnání suti na skládce bez zhutnění</t>
  </si>
  <si>
    <t>1302746874</t>
  </si>
  <si>
    <t>https://podminky.urs.cz/item/CS_URS_2022_02/997006551</t>
  </si>
  <si>
    <t>70</t>
  </si>
  <si>
    <t>997013861</t>
  </si>
  <si>
    <t>Poplatek za uložení stavebního odpadu na recyklační skládce (skládkovné) z prostého betonu zatříděného do Katalogu odpadů pod kódem 17 01 01</t>
  </si>
  <si>
    <t>1425951200</t>
  </si>
  <si>
    <t>https://podminky.urs.cz/item/CS_URS_2022_02/997013861</t>
  </si>
  <si>
    <t>9,152+0,356</t>
  </si>
  <si>
    <t>71</t>
  </si>
  <si>
    <t>997013862</t>
  </si>
  <si>
    <t>Poplatek za uložení stavebního odpadu na recyklační skládce (skládkovné) z armovaného betonu zatříděného do Katalogu odpadů pod kódem 17 01 01</t>
  </si>
  <si>
    <t>1696540084</t>
  </si>
  <si>
    <t>https://podminky.urs.cz/item/CS_URS_2022_02/997013862</t>
  </si>
  <si>
    <t>11,376+0,138</t>
  </si>
  <si>
    <t>998</t>
  </si>
  <si>
    <t>Přesun hmot</t>
  </si>
  <si>
    <t>72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</si>
  <si>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</si>
  <si>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</si>
  <si>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-524078580</t>
  </si>
  <si>
    <t>https://podminky.urs.cz/item/CS_URS_2022_02/998014211</t>
  </si>
  <si>
    <t>PSV</t>
  </si>
  <si>
    <t>Práce a dodávky PSV</t>
  </si>
  <si>
    <t>711</t>
  </si>
  <si>
    <t>Izolace proti vodě, vlhkosti a plynům</t>
  </si>
  <si>
    <t>73</t>
  </si>
  <si>
    <t>711111001</t>
  </si>
  <si>
    <t>Provedení izolace proti zemní vlhkosti natěradly a tmely za studena na ploše vodorovné V nátěrem penetračním</t>
  </si>
  <si>
    <t>1586352269</t>
  </si>
  <si>
    <t>https://podminky.urs.cz/item/CS_URS_2022_02/711111001</t>
  </si>
  <si>
    <t>480 "hala</t>
  </si>
  <si>
    <t>74</t>
  </si>
  <si>
    <t>11163150</t>
  </si>
  <si>
    <t>lak penetrační asfaltový</t>
  </si>
  <si>
    <t>2131085598</t>
  </si>
  <si>
    <t>480*0,00033 'Přepočtené koeficientem množství</t>
  </si>
  <si>
    <t>75</t>
  </si>
  <si>
    <t>711141559</t>
  </si>
  <si>
    <t>Provedení izolace proti zemní vlhkosti pásy přitavením NAIP na ploše vodorovné V</t>
  </si>
  <si>
    <t>575399824</t>
  </si>
  <si>
    <t>https://podminky.urs.cz/item/CS_URS_2022_02/711141559</t>
  </si>
  <si>
    <t>480*2 "hala</t>
  </si>
  <si>
    <t>76</t>
  </si>
  <si>
    <t>62833158</t>
  </si>
  <si>
    <t>pás asfaltový natavitelný oxidovaný tl 4,0mm typu G200 S40 s vložkou ze skleněné tkaniny, s jemnozrnným minerálním posypem</t>
  </si>
  <si>
    <t>-1516274672</t>
  </si>
  <si>
    <t>480</t>
  </si>
  <si>
    <t>480*1,15 'Přepočtené koeficientem množství</t>
  </si>
  <si>
    <t>77</t>
  </si>
  <si>
    <t>62832134</t>
  </si>
  <si>
    <t>pás asfaltový natavitelný oxidovaný tl 4,0mm typu V60 S40 s vložkou ze skleněné rohože, s jemnozrnným minerálním posypem</t>
  </si>
  <si>
    <t>1155784348</t>
  </si>
  <si>
    <t>78</t>
  </si>
  <si>
    <t>998711101</t>
  </si>
  <si>
    <t>Přesun hmot pro izolace proti vodě, vlhkosti a plynům stanovený z hmotnosti přesunovaného materiálu vodorovná dopravní vzdálenost do 50 m v objektech výšky do 6 m</t>
  </si>
  <si>
    <t>2073138013</t>
  </si>
  <si>
    <t>https://podminky.urs.cz/item/CS_URS_2022_02/998711101</t>
  </si>
  <si>
    <t>721</t>
  </si>
  <si>
    <t>Zdravotechnika - vnitřní kanalizace</t>
  </si>
  <si>
    <t>79</t>
  </si>
  <si>
    <t>721242105</t>
  </si>
  <si>
    <t>Lapače střešních splavenin polypropylenové (PP) se svislým odtokem DN 110</t>
  </si>
  <si>
    <t>-525984014</t>
  </si>
  <si>
    <t>https://podminky.urs.cz/item/CS_URS_2022_02/721242105</t>
  </si>
  <si>
    <t>80</t>
  </si>
  <si>
    <t>998721101</t>
  </si>
  <si>
    <t>Přesun hmot pro vnitřní kanalizace stanovený z hmotnosti přesunovaného materiálu vodorovná dopravní vzdálenost do 50 m v objektech výšky do 6 m</t>
  </si>
  <si>
    <t>-551208021</t>
  </si>
  <si>
    <t>https://podminky.urs.cz/item/CS_URS_2022_02/998721101</t>
  </si>
  <si>
    <t>741</t>
  </si>
  <si>
    <t>Elektroinstalace - silnoproud</t>
  </si>
  <si>
    <t>81</t>
  </si>
  <si>
    <t>74150001R</t>
  </si>
  <si>
    <t>Bleskosvod -kompletní provedení</t>
  </si>
  <si>
    <t>kpl</t>
  </si>
  <si>
    <t>-1928368824</t>
  </si>
  <si>
    <t>764</t>
  </si>
  <si>
    <t>Konstrukce klempířské</t>
  </si>
  <si>
    <t>82</t>
  </si>
  <si>
    <t>764242335</t>
  </si>
  <si>
    <t>Oplechování střešních prvků z titanzinkového lesklého válcovaného plechu okapu okapovým plechem střechy rovné rš 400 mm</t>
  </si>
  <si>
    <t>75887827</t>
  </si>
  <si>
    <t>https://podminky.urs.cz/item/CS_URS_2022_02/764242335</t>
  </si>
  <si>
    <t>83</t>
  </si>
  <si>
    <t>764214405</t>
  </si>
  <si>
    <t>Oplechování horních ploch zdí a nadezdívek (atik) z pozinkovaného plechu mechanicky kotvené rš 400 mm</t>
  </si>
  <si>
    <t>-2023352843</t>
  </si>
  <si>
    <t>https://podminky.urs.cz/item/CS_URS_2022_02/764214405</t>
  </si>
  <si>
    <t>84</t>
  </si>
  <si>
    <t>764311414</t>
  </si>
  <si>
    <t>Lemování zdí z pozinkovaného plechu boční nebo horní rovné, střech s krytinou skládanou mimo prejzovou rš 330 mm</t>
  </si>
  <si>
    <t>1630647506</t>
  </si>
  <si>
    <t>https://podminky.urs.cz/item/CS_URS_2022_02/764311414</t>
  </si>
  <si>
    <t>85</t>
  </si>
  <si>
    <t>764511404</t>
  </si>
  <si>
    <t>Žlab podokapní z pozinkovaného plechu včetně háků a čel půlkruhový rš 330 mm</t>
  </si>
  <si>
    <t>-1436694752</t>
  </si>
  <si>
    <t>https://podminky.urs.cz/item/CS_URS_2022_02/764511404</t>
  </si>
  <si>
    <t>48*2</t>
  </si>
  <si>
    <t>86</t>
  </si>
  <si>
    <t>764511444</t>
  </si>
  <si>
    <t>Žlab podokapní z pozinkovaného plechu včetně háků a čel kotlík oválný (trychtýřový), rš žlabu/průměr svodu 330/100 mm</t>
  </si>
  <si>
    <t>-1670176356</t>
  </si>
  <si>
    <t>https://podminky.urs.cz/item/CS_URS_2022_02/764511444</t>
  </si>
  <si>
    <t>87</t>
  </si>
  <si>
    <t>764518422</t>
  </si>
  <si>
    <t>Svod z pozinkovaného plechu včetně objímek, kolen a odskoků kruhový, průměru 100 mm</t>
  </si>
  <si>
    <t>-1997243832</t>
  </si>
  <si>
    <t>https://podminky.urs.cz/item/CS_URS_2022_02/764518422</t>
  </si>
  <si>
    <t>4*5</t>
  </si>
  <si>
    <t>88</t>
  </si>
  <si>
    <t>998764101</t>
  </si>
  <si>
    <t>Přesun hmot pro konstrukce klempířské stanovený z hmotnosti přesunovaného materiálu vodorovná dopravní vzdálenost do 50 m v objektech výšky do 6 m</t>
  </si>
  <si>
    <t>-2114850332</t>
  </si>
  <si>
    <t>https://podminky.urs.cz/item/CS_URS_2022_02/998764101</t>
  </si>
  <si>
    <t>767</t>
  </si>
  <si>
    <t>Konstrukce zámečnické</t>
  </si>
  <si>
    <t>89</t>
  </si>
  <si>
    <t>76739111R</t>
  </si>
  <si>
    <t>Montáž opláštění stěn z tvarovaných plechů trapézových nebo vlnitých, uchycených šroubováním</t>
  </si>
  <si>
    <t>1874507366</t>
  </si>
  <si>
    <t>9,35*5,3*4 "vnitřní dělící stěny</t>
  </si>
  <si>
    <t>90</t>
  </si>
  <si>
    <t>1548414R</t>
  </si>
  <si>
    <t>plech trapézový 50/200 Pz tl 0,80mm</t>
  </si>
  <si>
    <t>-698208904</t>
  </si>
  <si>
    <t>198,22</t>
  </si>
  <si>
    <t>198,22*1,1 'Přepočtené koeficientem množství</t>
  </si>
  <si>
    <t>91</t>
  </si>
  <si>
    <t>767392802</t>
  </si>
  <si>
    <t>Demontáž krytin střech z plechů šroubovaných do suti</t>
  </si>
  <si>
    <t>-1915400440</t>
  </si>
  <si>
    <t>https://podminky.urs.cz/item/CS_URS_2022_02/767392802</t>
  </si>
  <si>
    <t>10,7*0,3 "v místě napojení stáv.haly na novou -dostavba štítu</t>
  </si>
  <si>
    <t>92</t>
  </si>
  <si>
    <t>76750001R</t>
  </si>
  <si>
    <t>Dod+mtz ocelová konstrukce haly vč.všech souvisejících prací a dodávek</t>
  </si>
  <si>
    <t>kg</t>
  </si>
  <si>
    <t>-1558566138</t>
  </si>
  <si>
    <t>1329*9 "ocel.rám z HEA 240</t>
  </si>
  <si>
    <t>0,35*0,36*18*118 "kotevní deska 350x360mm tl.15mm</t>
  </si>
  <si>
    <t>383,4*18,8 "střešní nosník U 160</t>
  </si>
  <si>
    <t>5,53*21,9 "sloup opláštění I 180</t>
  </si>
  <si>
    <t>5,8*4*11,9+7,28*2*4*1,57 "podélné zavětrování -ocel.uzavř.profil 100/100/4mm, pás ocel.40/5mm</t>
  </si>
  <si>
    <t>(5,98+4,62*2)*5*17,9 "pomocný rám vrat -ocel.uzavřený profil 160/60/5mm</t>
  </si>
  <si>
    <t>5,03*8*11,1 "sloup vnitř.plech.stěny I 120</t>
  </si>
  <si>
    <t>4,5*10*5,45 "pomocné úhelníky L60/60/5mm</t>
  </si>
  <si>
    <t>5,99*7*11,9 "podélné zavětrování -ocel.uzavřený profil 100/100/4mm</t>
  </si>
  <si>
    <t>156,56*4,35 "zavětrování ve střešní rovině -ocel.uzavřený profil 50/50/3mm</t>
  </si>
  <si>
    <t>23159,275*1,08 'Přepočtené koeficientem množství</t>
  </si>
  <si>
    <t>93</t>
  </si>
  <si>
    <t>76750002R</t>
  </si>
  <si>
    <t>Dod+mtz opláštění haly sendvičovými panely Kingspan KS 1150 NF tl.80mm vč.veškerých systémových prvků a detailů</t>
  </si>
  <si>
    <t>541393478</t>
  </si>
  <si>
    <t>48*2*4,6</t>
  </si>
  <si>
    <t>10*4,6+10*1,1/2</t>
  </si>
  <si>
    <t>-4*3,9*5</t>
  </si>
  <si>
    <t>94</t>
  </si>
  <si>
    <t>76750003R</t>
  </si>
  <si>
    <t>Dod+mtz zastřešení haly sendvičovými panely Kingspan KS 1000 RW tl.80mm vč.veškerých systémových prvků a detailů</t>
  </si>
  <si>
    <t>-843281261</t>
  </si>
  <si>
    <t>5,3*2*48</t>
  </si>
  <si>
    <t>95</t>
  </si>
  <si>
    <t>76750004R</t>
  </si>
  <si>
    <t xml:space="preserve">Dod+mtz trubková ochranná kce ocel.sloupů v=40cm z trubek pr.8cm s přikotvením do podlah.desky </t>
  </si>
  <si>
    <t>-23868864</t>
  </si>
  <si>
    <t>96</t>
  </si>
  <si>
    <t>767651114</t>
  </si>
  <si>
    <t>Montáž vrat garážových nebo průmyslových sekčních zajížděcích pod strop, plochy přes 13 m2</t>
  </si>
  <si>
    <t>-46487633</t>
  </si>
  <si>
    <t>https://podminky.urs.cz/item/CS_URS_2022_02/767651114</t>
  </si>
  <si>
    <t>97</t>
  </si>
  <si>
    <t>5534587R</t>
  </si>
  <si>
    <t>vrata garážová sekční s integrovanými dveřmi 4000x4000mm -dle PD</t>
  </si>
  <si>
    <t>78359530</t>
  </si>
  <si>
    <t>98</t>
  </si>
  <si>
    <t>767651126</t>
  </si>
  <si>
    <t>Montáž vrat garážových nebo průmyslových příslušenství sekčních vrat elektrického pohonu</t>
  </si>
  <si>
    <t>-1572500664</t>
  </si>
  <si>
    <t>https://podminky.urs.cz/item/CS_URS_2022_02/767651126</t>
  </si>
  <si>
    <t>99</t>
  </si>
  <si>
    <t>5534586R</t>
  </si>
  <si>
    <t>pohon garážových sekčních a výklopných vrat -dle PD</t>
  </si>
  <si>
    <t>-193217700</t>
  </si>
  <si>
    <t>100</t>
  </si>
  <si>
    <t>998767101</t>
  </si>
  <si>
    <t>Přesun hmot pro zámečnické konstrukce stanovený z hmotnosti přesunovaného materiálu vodorovná dopravní vzdálenost do 50 m v objektech výšky do 6 m</t>
  </si>
  <si>
    <t>-1458210870</t>
  </si>
  <si>
    <t>https://podminky.urs.cz/item/CS_URS_2022_02/998767101</t>
  </si>
  <si>
    <t>783</t>
  </si>
  <si>
    <t>Dokončovací práce - nátěry</t>
  </si>
  <si>
    <t>101</t>
  </si>
  <si>
    <t>783314101</t>
  </si>
  <si>
    <t>Základní nátěr zámečnických konstrukcí jednonásobný syntetický</t>
  </si>
  <si>
    <t>285519444</t>
  </si>
  <si>
    <t>https://podminky.urs.cz/item/CS_URS_2022_02/783314101</t>
  </si>
  <si>
    <t>ocelová konstrukce haly</t>
  </si>
  <si>
    <t>19*9*0,24*4</t>
  </si>
  <si>
    <t>0,35*0,36*18</t>
  </si>
  <si>
    <t>383,4*0,16*4</t>
  </si>
  <si>
    <t>5,53*0,18*4</t>
  </si>
  <si>
    <t>5,8*4*0,1*4+7,28*2*4*0,45*2</t>
  </si>
  <si>
    <t>(5,98+4,62*2)*5*0,22*2</t>
  </si>
  <si>
    <t>5,03*8*0,12*4</t>
  </si>
  <si>
    <t>4,5*10*0,06*4</t>
  </si>
  <si>
    <t>5,99*7*0,1*4</t>
  </si>
  <si>
    <t>156,56*0,05*4</t>
  </si>
  <si>
    <t>102</t>
  </si>
  <si>
    <t>783317101</t>
  </si>
  <si>
    <t>Krycí nátěr (email) zámečnických konstrukcí jednonásobný syntetický standardní</t>
  </si>
  <si>
    <t>-880615755</t>
  </si>
  <si>
    <t>https://podminky.urs.cz/item/CS_URS_2022_02/783317101</t>
  </si>
  <si>
    <t>2*589,165 "2x vrchní</t>
  </si>
  <si>
    <t>103</t>
  </si>
  <si>
    <t>783901451</t>
  </si>
  <si>
    <t>Příprava podkladu betonových podlah před provedením nátěru zametením</t>
  </si>
  <si>
    <t>-1712215788</t>
  </si>
  <si>
    <t>https://podminky.urs.cz/item/CS_URS_2022_02/783901451</t>
  </si>
  <si>
    <t>469,5+30 "hala+vjezdy</t>
  </si>
  <si>
    <t>104</t>
  </si>
  <si>
    <t>783933161</t>
  </si>
  <si>
    <t>Penetrační nátěr betonových podlah pórovitých ( např. z cihelné dlažby, betonu apod.) epoxidový</t>
  </si>
  <si>
    <t>-1470038152</t>
  </si>
  <si>
    <t>https://podminky.urs.cz/item/CS_URS_2022_02/783933161</t>
  </si>
  <si>
    <t>105</t>
  </si>
  <si>
    <t>783937153</t>
  </si>
  <si>
    <t>Krycí (uzavírací) nátěr betonových podlah jednonásobný epoxidový rozpouštědlový</t>
  </si>
  <si>
    <t>-1315234657</t>
  </si>
  <si>
    <t>https://podminky.urs.cz/item/CS_URS_2022_02/783937153</t>
  </si>
  <si>
    <t>02 -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</si>
  <si>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</si>
  <si>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</si>
  <si>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</si>
  <si>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</si>
  <si>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</si>
  <si>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</si>
  <si>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</si>
  <si>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012002000</t>
  </si>
  <si>
    <t>Geodetické práce</t>
  </si>
  <si>
    <t>Kč</t>
  </si>
  <si>
    <t>1024</t>
  </si>
  <si>
    <t>927569589</t>
  </si>
  <si>
    <t>https://podminky.urs.cz/item/CS_URS_2022_02/012002000</t>
  </si>
  <si>
    <t>013203000</t>
  </si>
  <si>
    <t>Dokumentace stavby bez rozlišení (dílenská, výrobní pro OK a systém Kingspan)</t>
  </si>
  <si>
    <t>-1805490921</t>
  </si>
  <si>
    <t>https://podminky.urs.cz/item/CS_URS_2022_02/013203000</t>
  </si>
  <si>
    <t>013254000</t>
  </si>
  <si>
    <t>Dokumentace skutečného provedení stavby</t>
  </si>
  <si>
    <t>-1321786678</t>
  </si>
  <si>
    <t>https://podminky.urs.cz/item/CS_URS_2022_02/013254000</t>
  </si>
  <si>
    <t>VRN3</t>
  </si>
  <si>
    <t>Zařízení staveniště</t>
  </si>
  <si>
    <t>030001000</t>
  </si>
  <si>
    <t>-1210433559</t>
  </si>
  <si>
    <t>https://podminky.urs.cz/item/CS_URS_2022_02/030001000</t>
  </si>
  <si>
    <t>VRN4</t>
  </si>
  <si>
    <t>Inženýrská činnost</t>
  </si>
  <si>
    <t>045002000</t>
  </si>
  <si>
    <t>Kompletační a koordinační činnost</t>
  </si>
  <si>
    <t>-2145472641</t>
  </si>
  <si>
    <t>https://podminky.urs.cz/item/CS_URS_2022_02/045002000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</si>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</sst>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22251102" TargetMode="External" /><Relationship Id="rId2" Type="http://schemas.openxmlformats.org/officeDocument/2006/relationships/hyperlink" Target="https://podminky.urs.cz/item/CS_URS_2022_02/131251102" TargetMode="External" /><Relationship Id="rId3" Type="http://schemas.openxmlformats.org/officeDocument/2006/relationships/hyperlink" Target="https://podminky.urs.cz/item/CS_URS_2022_02/132251102" TargetMode="External" /><Relationship Id="rId4" Type="http://schemas.openxmlformats.org/officeDocument/2006/relationships/hyperlink" Target="https://podminky.urs.cz/item/CS_URS_2022_02/162751117" TargetMode="External" /><Relationship Id="rId5" Type="http://schemas.openxmlformats.org/officeDocument/2006/relationships/hyperlink" Target="https://podminky.urs.cz/item/CS_URS_2022_02/162751119" TargetMode="External" /><Relationship Id="rId6" Type="http://schemas.openxmlformats.org/officeDocument/2006/relationships/hyperlink" Target="https://podminky.urs.cz/item/CS_URS_2022_02/171201231" TargetMode="External" /><Relationship Id="rId7" Type="http://schemas.openxmlformats.org/officeDocument/2006/relationships/hyperlink" Target="https://podminky.urs.cz/item/CS_URS_2022_02/171251201" TargetMode="External" /><Relationship Id="rId8" Type="http://schemas.openxmlformats.org/officeDocument/2006/relationships/hyperlink" Target="https://podminky.urs.cz/item/CS_URS_2022_02/174151101" TargetMode="External" /><Relationship Id="rId9" Type="http://schemas.openxmlformats.org/officeDocument/2006/relationships/hyperlink" Target="https://podminky.urs.cz/item/CS_URS_2022_02/175151101" TargetMode="External" /><Relationship Id="rId10" Type="http://schemas.openxmlformats.org/officeDocument/2006/relationships/hyperlink" Target="https://podminky.urs.cz/item/CS_URS_2022_02/181951112" TargetMode="External" /><Relationship Id="rId11" Type="http://schemas.openxmlformats.org/officeDocument/2006/relationships/hyperlink" Target="https://podminky.urs.cz/item/CS_URS_2022_02/271532212" TargetMode="External" /><Relationship Id="rId12" Type="http://schemas.openxmlformats.org/officeDocument/2006/relationships/hyperlink" Target="https://podminky.urs.cz/item/CS_URS_2022_02/274313611" TargetMode="External" /><Relationship Id="rId13" Type="http://schemas.openxmlformats.org/officeDocument/2006/relationships/hyperlink" Target="https://podminky.urs.cz/item/CS_URS_2022_02/274351121" TargetMode="External" /><Relationship Id="rId14" Type="http://schemas.openxmlformats.org/officeDocument/2006/relationships/hyperlink" Target="https://podminky.urs.cz/item/CS_URS_2022_02/274351122" TargetMode="External" /><Relationship Id="rId15" Type="http://schemas.openxmlformats.org/officeDocument/2006/relationships/hyperlink" Target="https://podminky.urs.cz/item/CS_URS_2022_02/275313611" TargetMode="External" /><Relationship Id="rId16" Type="http://schemas.openxmlformats.org/officeDocument/2006/relationships/hyperlink" Target="https://podminky.urs.cz/item/CS_URS_2022_02/275351121" TargetMode="External" /><Relationship Id="rId17" Type="http://schemas.openxmlformats.org/officeDocument/2006/relationships/hyperlink" Target="https://podminky.urs.cz/item/CS_URS_2022_02/275351122" TargetMode="External" /><Relationship Id="rId18" Type="http://schemas.openxmlformats.org/officeDocument/2006/relationships/hyperlink" Target="https://podminky.urs.cz/item/CS_URS_2022_02/275361116" TargetMode="External" /><Relationship Id="rId19" Type="http://schemas.openxmlformats.org/officeDocument/2006/relationships/hyperlink" Target="https://podminky.urs.cz/item/CS_URS_2022_02/275362021" TargetMode="External" /><Relationship Id="rId20" Type="http://schemas.openxmlformats.org/officeDocument/2006/relationships/hyperlink" Target="https://podminky.urs.cz/item/CS_URS_2022_02/279113131" TargetMode="External" /><Relationship Id="rId21" Type="http://schemas.openxmlformats.org/officeDocument/2006/relationships/hyperlink" Target="https://podminky.urs.cz/item/CS_URS_2022_02/279361821" TargetMode="External" /><Relationship Id="rId22" Type="http://schemas.openxmlformats.org/officeDocument/2006/relationships/hyperlink" Target="https://podminky.urs.cz/item/CS_URS_2022_02/311234245" TargetMode="External" /><Relationship Id="rId23" Type="http://schemas.openxmlformats.org/officeDocument/2006/relationships/hyperlink" Target="https://podminky.urs.cz/item/CS_URS_2022_02/311234261" TargetMode="External" /><Relationship Id="rId24" Type="http://schemas.openxmlformats.org/officeDocument/2006/relationships/hyperlink" Target="https://podminky.urs.cz/item/CS_URS_2022_02/451573111" TargetMode="External" /><Relationship Id="rId25" Type="http://schemas.openxmlformats.org/officeDocument/2006/relationships/hyperlink" Target="https://podminky.urs.cz/item/CS_URS_2022_02/564831011" TargetMode="External" /><Relationship Id="rId26" Type="http://schemas.openxmlformats.org/officeDocument/2006/relationships/hyperlink" Target="https://podminky.urs.cz/item/CS_URS_2022_02/564851011" TargetMode="External" /><Relationship Id="rId27" Type="http://schemas.openxmlformats.org/officeDocument/2006/relationships/hyperlink" Target="https://podminky.urs.cz/item/CS_URS_2022_02/612321131" TargetMode="External" /><Relationship Id="rId28" Type="http://schemas.openxmlformats.org/officeDocument/2006/relationships/hyperlink" Target="https://podminky.urs.cz/item/CS_URS_2022_02/622151001" TargetMode="External" /><Relationship Id="rId29" Type="http://schemas.openxmlformats.org/officeDocument/2006/relationships/hyperlink" Target="https://podminky.urs.cz/item/CS_URS_2022_02/622151021" TargetMode="External" /><Relationship Id="rId30" Type="http://schemas.openxmlformats.org/officeDocument/2006/relationships/hyperlink" Target="https://podminky.urs.cz/item/CS_URS_2022_02/622211011" TargetMode="External" /><Relationship Id="rId31" Type="http://schemas.openxmlformats.org/officeDocument/2006/relationships/hyperlink" Target="https://podminky.urs.cz/item/CS_URS_2022_02/622323111" TargetMode="External" /><Relationship Id="rId32" Type="http://schemas.openxmlformats.org/officeDocument/2006/relationships/hyperlink" Target="https://podminky.urs.cz/item/CS_URS_2022_02/622323191" TargetMode="External" /><Relationship Id="rId33" Type="http://schemas.openxmlformats.org/officeDocument/2006/relationships/hyperlink" Target="https://podminky.urs.cz/item/CS_URS_2022_02/622511022" TargetMode="External" /><Relationship Id="rId34" Type="http://schemas.openxmlformats.org/officeDocument/2006/relationships/hyperlink" Target="https://podminky.urs.cz/item/CS_URS_2022_02/622511112" TargetMode="External" /><Relationship Id="rId35" Type="http://schemas.openxmlformats.org/officeDocument/2006/relationships/hyperlink" Target="https://podminky.urs.cz/item/CS_URS_2022_02/631311114" TargetMode="External" /><Relationship Id="rId36" Type="http://schemas.openxmlformats.org/officeDocument/2006/relationships/hyperlink" Target="https://podminky.urs.cz/item/CS_URS_2022_02/631311123" TargetMode="External" /><Relationship Id="rId37" Type="http://schemas.openxmlformats.org/officeDocument/2006/relationships/hyperlink" Target="https://podminky.urs.cz/item/CS_URS_2022_02/631311133" TargetMode="External" /><Relationship Id="rId38" Type="http://schemas.openxmlformats.org/officeDocument/2006/relationships/hyperlink" Target="https://podminky.urs.cz/item/CS_URS_2022_02/631311134" TargetMode="External" /><Relationship Id="rId39" Type="http://schemas.openxmlformats.org/officeDocument/2006/relationships/hyperlink" Target="https://podminky.urs.cz/item/CS_URS_2022_02/631311136" TargetMode="External" /><Relationship Id="rId40" Type="http://schemas.openxmlformats.org/officeDocument/2006/relationships/hyperlink" Target="https://podminky.urs.cz/item/CS_URS_2022_02/631319013" TargetMode="External" /><Relationship Id="rId41" Type="http://schemas.openxmlformats.org/officeDocument/2006/relationships/hyperlink" Target="https://podminky.urs.cz/item/CS_URS_2022_02/631319175" TargetMode="External" /><Relationship Id="rId42" Type="http://schemas.openxmlformats.org/officeDocument/2006/relationships/hyperlink" Target="https://podminky.urs.cz/item/CS_URS_2022_02/631351101" TargetMode="External" /><Relationship Id="rId43" Type="http://schemas.openxmlformats.org/officeDocument/2006/relationships/hyperlink" Target="https://podminky.urs.cz/item/CS_URS_2022_02/631351102" TargetMode="External" /><Relationship Id="rId44" Type="http://schemas.openxmlformats.org/officeDocument/2006/relationships/hyperlink" Target="https://podminky.urs.cz/item/CS_URS_2022_02/631362021" TargetMode="External" /><Relationship Id="rId45" Type="http://schemas.openxmlformats.org/officeDocument/2006/relationships/hyperlink" Target="https://podminky.urs.cz/item/CS_URS_2022_02/632481213" TargetMode="External" /><Relationship Id="rId46" Type="http://schemas.openxmlformats.org/officeDocument/2006/relationships/hyperlink" Target="https://podminky.urs.cz/item/CS_URS_2022_02/871315211" TargetMode="External" /><Relationship Id="rId47" Type="http://schemas.openxmlformats.org/officeDocument/2006/relationships/hyperlink" Target="https://podminky.urs.cz/item/CS_URS_2022_02/892351111" TargetMode="External" /><Relationship Id="rId48" Type="http://schemas.openxmlformats.org/officeDocument/2006/relationships/hyperlink" Target="https://podminky.urs.cz/item/CS_URS_2022_02/892372111" TargetMode="External" /><Relationship Id="rId49" Type="http://schemas.openxmlformats.org/officeDocument/2006/relationships/hyperlink" Target="https://podminky.urs.cz/item/CS_URS_2022_02/894811141" TargetMode="External" /><Relationship Id="rId50" Type="http://schemas.openxmlformats.org/officeDocument/2006/relationships/hyperlink" Target="https://podminky.urs.cz/item/CS_URS_2022_02/919726122" TargetMode="External" /><Relationship Id="rId51" Type="http://schemas.openxmlformats.org/officeDocument/2006/relationships/hyperlink" Target="https://podminky.urs.cz/item/CS_URS_2022_02/919735123" TargetMode="External" /><Relationship Id="rId52" Type="http://schemas.openxmlformats.org/officeDocument/2006/relationships/hyperlink" Target="https://podminky.urs.cz/item/CS_URS_2022_02/941111121" TargetMode="External" /><Relationship Id="rId53" Type="http://schemas.openxmlformats.org/officeDocument/2006/relationships/hyperlink" Target="https://podminky.urs.cz/item/CS_URS_2022_02/941111221" TargetMode="External" /><Relationship Id="rId54" Type="http://schemas.openxmlformats.org/officeDocument/2006/relationships/hyperlink" Target="https://podminky.urs.cz/item/CS_URS_2022_02/941111821" TargetMode="External" /><Relationship Id="rId55" Type="http://schemas.openxmlformats.org/officeDocument/2006/relationships/hyperlink" Target="https://podminky.urs.cz/item/CS_URS_2022_02/943211111" TargetMode="External" /><Relationship Id="rId56" Type="http://schemas.openxmlformats.org/officeDocument/2006/relationships/hyperlink" Target="https://podminky.urs.cz/item/CS_URS_2022_02/943211211" TargetMode="External" /><Relationship Id="rId57" Type="http://schemas.openxmlformats.org/officeDocument/2006/relationships/hyperlink" Target="https://podminky.urs.cz/item/CS_URS_2022_02/943211811" TargetMode="External" /><Relationship Id="rId58" Type="http://schemas.openxmlformats.org/officeDocument/2006/relationships/hyperlink" Target="https://podminky.urs.cz/item/CS_URS_2022_02/952901221" TargetMode="External" /><Relationship Id="rId59" Type="http://schemas.openxmlformats.org/officeDocument/2006/relationships/hyperlink" Target="https://podminky.urs.cz/item/CS_URS_2022_02/953961114" TargetMode="External" /><Relationship Id="rId60" Type="http://schemas.openxmlformats.org/officeDocument/2006/relationships/hyperlink" Target="https://podminky.urs.cz/item/CS_URS_2022_02/961044111" TargetMode="External" /><Relationship Id="rId61" Type="http://schemas.openxmlformats.org/officeDocument/2006/relationships/hyperlink" Target="https://podminky.urs.cz/item/CS_URS_2022_02/965042241" TargetMode="External" /><Relationship Id="rId62" Type="http://schemas.openxmlformats.org/officeDocument/2006/relationships/hyperlink" Target="https://podminky.urs.cz/item/CS_URS_2022_02/965049112" TargetMode="External" /><Relationship Id="rId63" Type="http://schemas.openxmlformats.org/officeDocument/2006/relationships/hyperlink" Target="https://podminky.urs.cz/item/CS_URS_2022_02/971042351" TargetMode="External" /><Relationship Id="rId64" Type="http://schemas.openxmlformats.org/officeDocument/2006/relationships/hyperlink" Target="https://podminky.urs.cz/item/CS_URS_2022_02/997006002" TargetMode="External" /><Relationship Id="rId65" Type="http://schemas.openxmlformats.org/officeDocument/2006/relationships/hyperlink" Target="https://podminky.urs.cz/item/CS_URS_2022_02/997006512" TargetMode="External" /><Relationship Id="rId66" Type="http://schemas.openxmlformats.org/officeDocument/2006/relationships/hyperlink" Target="https://podminky.urs.cz/item/CS_URS_2022_02/997006519" TargetMode="External" /><Relationship Id="rId67" Type="http://schemas.openxmlformats.org/officeDocument/2006/relationships/hyperlink" Target="https://podminky.urs.cz/item/CS_URS_2022_02/997006551" TargetMode="External" /><Relationship Id="rId68" Type="http://schemas.openxmlformats.org/officeDocument/2006/relationships/hyperlink" Target="https://podminky.urs.cz/item/CS_URS_2022_02/997013861" TargetMode="External" /><Relationship Id="rId69" Type="http://schemas.openxmlformats.org/officeDocument/2006/relationships/hyperlink" Target="https://podminky.urs.cz/item/CS_URS_2022_02/997013862" TargetMode="External" /><Relationship Id="rId70" Type="http://schemas.openxmlformats.org/officeDocument/2006/relationships/hyperlink" Target="https://podminky.urs.cz/item/CS_URS_2022_02/998014211" TargetMode="External" /><Relationship Id="rId71" Type="http://schemas.openxmlformats.org/officeDocument/2006/relationships/hyperlink" Target="https://podminky.urs.cz/item/CS_URS_2022_02/711111001" TargetMode="External" /><Relationship Id="rId72" Type="http://schemas.openxmlformats.org/officeDocument/2006/relationships/hyperlink" Target="https://podminky.urs.cz/item/CS_URS_2022_02/711141559" TargetMode="External" /><Relationship Id="rId73" Type="http://schemas.openxmlformats.org/officeDocument/2006/relationships/hyperlink" Target="https://podminky.urs.cz/item/CS_URS_2022_02/998711101" TargetMode="External" /><Relationship Id="rId74" Type="http://schemas.openxmlformats.org/officeDocument/2006/relationships/hyperlink" Target="https://podminky.urs.cz/item/CS_URS_2022_02/721242105" TargetMode="External" /><Relationship Id="rId75" Type="http://schemas.openxmlformats.org/officeDocument/2006/relationships/hyperlink" Target="https://podminky.urs.cz/item/CS_URS_2022_02/998721101" TargetMode="External" /><Relationship Id="rId76" Type="http://schemas.openxmlformats.org/officeDocument/2006/relationships/hyperlink" Target="https://podminky.urs.cz/item/CS_URS_2022_02/764242335" TargetMode="External" /><Relationship Id="rId77" Type="http://schemas.openxmlformats.org/officeDocument/2006/relationships/hyperlink" Target="https://podminky.urs.cz/item/CS_URS_2022_02/764214405" TargetMode="External" /><Relationship Id="rId78" Type="http://schemas.openxmlformats.org/officeDocument/2006/relationships/hyperlink" Target="https://podminky.urs.cz/item/CS_URS_2022_02/764311414" TargetMode="External" /><Relationship Id="rId79" Type="http://schemas.openxmlformats.org/officeDocument/2006/relationships/hyperlink" Target="https://podminky.urs.cz/item/CS_URS_2022_02/764511404" TargetMode="External" /><Relationship Id="rId80" Type="http://schemas.openxmlformats.org/officeDocument/2006/relationships/hyperlink" Target="https://podminky.urs.cz/item/CS_URS_2022_02/764511444" TargetMode="External" /><Relationship Id="rId81" Type="http://schemas.openxmlformats.org/officeDocument/2006/relationships/hyperlink" Target="https://podminky.urs.cz/item/CS_URS_2022_02/764518422" TargetMode="External" /><Relationship Id="rId82" Type="http://schemas.openxmlformats.org/officeDocument/2006/relationships/hyperlink" Target="https://podminky.urs.cz/item/CS_URS_2022_02/998764101" TargetMode="External" /><Relationship Id="rId83" Type="http://schemas.openxmlformats.org/officeDocument/2006/relationships/hyperlink" Target="https://podminky.urs.cz/item/CS_URS_2022_02/767392802" TargetMode="External" /><Relationship Id="rId84" Type="http://schemas.openxmlformats.org/officeDocument/2006/relationships/hyperlink" Target="https://podminky.urs.cz/item/CS_URS_2022_02/767651114" TargetMode="External" /><Relationship Id="rId85" Type="http://schemas.openxmlformats.org/officeDocument/2006/relationships/hyperlink" Target="https://podminky.urs.cz/item/CS_URS_2022_02/767651126" TargetMode="External" /><Relationship Id="rId86" Type="http://schemas.openxmlformats.org/officeDocument/2006/relationships/hyperlink" Target="https://podminky.urs.cz/item/CS_URS_2022_02/998767101" TargetMode="External" /><Relationship Id="rId87" Type="http://schemas.openxmlformats.org/officeDocument/2006/relationships/hyperlink" Target="https://podminky.urs.cz/item/CS_URS_2022_02/783314101" TargetMode="External" /><Relationship Id="rId88" Type="http://schemas.openxmlformats.org/officeDocument/2006/relationships/hyperlink" Target="https://podminky.urs.cz/item/CS_URS_2022_02/783317101" TargetMode="External" /><Relationship Id="rId89" Type="http://schemas.openxmlformats.org/officeDocument/2006/relationships/hyperlink" Target="https://podminky.urs.cz/item/CS_URS_2022_02/783901451" TargetMode="External" /><Relationship Id="rId90" Type="http://schemas.openxmlformats.org/officeDocument/2006/relationships/hyperlink" Target="https://podminky.urs.cz/item/CS_URS_2022_02/783933161" TargetMode="External" /><Relationship Id="rId91" Type="http://schemas.openxmlformats.org/officeDocument/2006/relationships/hyperlink" Target="https://podminky.urs.cz/item/CS_URS_2022_02/783937153" TargetMode="External" /><Relationship Id="rId9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002000" TargetMode="External" /><Relationship Id="rId2" Type="http://schemas.openxmlformats.org/officeDocument/2006/relationships/hyperlink" Target="https://podminky.urs.cz/item/CS_URS_2022_02/013203000" TargetMode="External" /><Relationship Id="rId3" Type="http://schemas.openxmlformats.org/officeDocument/2006/relationships/hyperlink" Target="https://podminky.urs.cz/item/CS_URS_2022_02/013254000" TargetMode="External" /><Relationship Id="rId4" Type="http://schemas.openxmlformats.org/officeDocument/2006/relationships/hyperlink" Target="https://podminky.urs.cz/item/CS_URS_2022_02/030001000" TargetMode="External" /><Relationship Id="rId5" Type="http://schemas.openxmlformats.org/officeDocument/2006/relationships/hyperlink" Target="https://podminky.urs.cz/item/CS_URS_2022_02/045002000" TargetMode="Externa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8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27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16</v>
      </c>
      <c r="BS5" s="19" t="s">
        <v>7</v>
      </c>
    </row>
    <row r="6" spans="2:71" s="1" customFormat="1" ht="36.95" customHeight="1">
      <c r="B6" s="22"/>
      <c r="D6" s="29" t="s">
        <v>17</v>
      </c>
      <c r="K6" s="30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7</v>
      </c>
    </row>
    <row r="7" spans="2:71" s="1" customFormat="1" ht="12" customHeight="1">
      <c r="B7" s="22"/>
      <c r="D7" s="32" t="s">
        <v>19</v>
      </c>
      <c r="K7" s="27" t="s">
        <v>3</v>
      </c>
      <c r="AK7" s="32" t="s">
        <v>20</v>
      </c>
      <c r="AN7" s="27" t="s">
        <v>3</v>
      </c>
      <c r="AR7" s="22"/>
      <c r="BE7" s="31"/>
      <c r="BS7" s="19" t="s">
        <v>7</v>
      </c>
    </row>
    <row r="8" spans="2:71" s="1" customFormat="1" ht="12" customHeight="1">
      <c r="B8" s="22"/>
      <c r="D8" s="32" t="s">
        <v>21</v>
      </c>
      <c r="K8" s="27" t="s">
        <v>22</v>
      </c>
      <c r="AK8" s="32" t="s">
        <v>23</v>
      </c>
      <c r="AN8" s="33" t="s">
        <v>24</v>
      </c>
      <c r="AR8" s="22"/>
      <c r="BE8" s="31"/>
      <c r="BS8" s="19" t="s">
        <v>7</v>
      </c>
    </row>
    <row r="9" spans="2:71" s="1" customFormat="1" ht="14.4" customHeight="1">
      <c r="B9" s="22"/>
      <c r="AR9" s="22"/>
      <c r="BE9" s="31"/>
      <c r="BS9" s="19" t="s">
        <v>7</v>
      </c>
    </row>
    <row r="10" spans="2:71" s="1" customFormat="1" ht="12" customHeight="1">
      <c r="B10" s="22"/>
      <c r="D10" s="32" t="s">
        <v>25</v>
      </c>
      <c r="AK10" s="32" t="s">
        <v>26</v>
      </c>
      <c r="AN10" s="27" t="s">
        <v>3</v>
      </c>
      <c r="AR10" s="22"/>
      <c r="BE10" s="31"/>
      <c r="BS10" s="19" t="s">
        <v>7</v>
      </c>
    </row>
    <row r="11" spans="2:71" s="1" customFormat="1" ht="18.45" customHeight="1">
      <c r="B11" s="22"/>
      <c r="E11" s="27" t="s">
        <v>27</v>
      </c>
      <c r="AK11" s="32" t="s">
        <v>28</v>
      </c>
      <c r="AN11" s="27" t="s">
        <v>3</v>
      </c>
      <c r="AR11" s="22"/>
      <c r="BE11" s="31"/>
      <c r="BS11" s="19" t="s">
        <v>7</v>
      </c>
    </row>
    <row r="12" spans="2:71" s="1" customFormat="1" ht="6.95" customHeight="1">
      <c r="B12" s="22"/>
      <c r="AR12" s="22"/>
      <c r="BE12" s="31"/>
      <c r="BS12" s="19" t="s">
        <v>7</v>
      </c>
    </row>
    <row r="13" spans="2:71" s="1" customFormat="1" ht="12" customHeight="1">
      <c r="B13" s="22"/>
      <c r="D13" s="32" t="s">
        <v>29</v>
      </c>
      <c r="AK13" s="32" t="s">
        <v>26</v>
      </c>
      <c r="AN13" s="34" t="s">
        <v>30</v>
      </c>
      <c r="AR13" s="22"/>
      <c r="BE13" s="31"/>
      <c r="BS13" s="19" t="s">
        <v>7</v>
      </c>
    </row>
    <row r="14" spans="2:71" ht="12">
      <c r="B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N14" s="34" t="s">
        <v>30</v>
      </c>
      <c r="AR14" s="22"/>
      <c r="BE14" s="31"/>
      <c r="BS14" s="19" t="s">
        <v>7</v>
      </c>
    </row>
    <row r="15" spans="2:71" s="1" customFormat="1" ht="6.95" customHeight="1">
      <c r="B15" s="22"/>
      <c r="AR15" s="22"/>
      <c r="BE15" s="31"/>
      <c r="BS15" s="19" t="s">
        <v>4</v>
      </c>
    </row>
    <row r="16" spans="2:71" s="1" customFormat="1" ht="12" customHeight="1">
      <c r="B16" s="22"/>
      <c r="D16" s="32" t="s">
        <v>31</v>
      </c>
      <c r="AK16" s="32" t="s">
        <v>26</v>
      </c>
      <c r="AN16" s="27" t="s">
        <v>3</v>
      </c>
      <c r="AR16" s="22"/>
      <c r="BE16" s="31"/>
      <c r="BS16" s="19" t="s">
        <v>4</v>
      </c>
    </row>
    <row r="17" spans="2:71" s="1" customFormat="1" ht="18.45" customHeight="1">
      <c r="B17" s="22"/>
      <c r="E17" s="27" t="s">
        <v>32</v>
      </c>
      <c r="AK17" s="32" t="s">
        <v>28</v>
      </c>
      <c r="AN17" s="27" t="s">
        <v>3</v>
      </c>
      <c r="AR17" s="22"/>
      <c r="BE17" s="31"/>
      <c r="BS17" s="19" t="s">
        <v>33</v>
      </c>
    </row>
    <row r="18" spans="2:71" s="1" customFormat="1" ht="6.95" customHeight="1">
      <c r="B18" s="22"/>
      <c r="AR18" s="22"/>
      <c r="BE18" s="31"/>
      <c r="BS18" s="19" t="s">
        <v>7</v>
      </c>
    </row>
    <row r="19" spans="2:71" s="1" customFormat="1" ht="12" customHeight="1">
      <c r="B19" s="22"/>
      <c r="D19" s="32" t="s">
        <v>34</v>
      </c>
      <c r="AK19" s="32" t="s">
        <v>26</v>
      </c>
      <c r="AN19" s="27" t="s">
        <v>3</v>
      </c>
      <c r="AR19" s="22"/>
      <c r="BE19" s="31"/>
      <c r="BS19" s="19" t="s">
        <v>7</v>
      </c>
    </row>
    <row r="20" spans="2:71" s="1" customFormat="1" ht="18.45" customHeight="1">
      <c r="B20" s="22"/>
      <c r="E20" s="27" t="s">
        <v>35</v>
      </c>
      <c r="AK20" s="32" t="s">
        <v>28</v>
      </c>
      <c r="AN20" s="27" t="s">
        <v>3</v>
      </c>
      <c r="AR20" s="22"/>
      <c r="BE20" s="31"/>
      <c r="BS20" s="19" t="s">
        <v>4</v>
      </c>
    </row>
    <row r="21" spans="2:57" s="1" customFormat="1" ht="6.95" customHeight="1">
      <c r="B21" s="22"/>
      <c r="AR21" s="22"/>
      <c r="BE21" s="31"/>
    </row>
    <row r="22" spans="2:57" s="1" customFormat="1" ht="12" customHeight="1">
      <c r="B22" s="22"/>
      <c r="D22" s="32" t="s">
        <v>36</v>
      </c>
      <c r="AR22" s="22"/>
      <c r="BE22" s="31"/>
    </row>
    <row r="23" spans="2:57" s="1" customFormat="1" ht="48" customHeight="1">
      <c r="B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pans="2:57" s="1" customFormat="1" ht="6.95" customHeight="1">
      <c r="B24" s="22"/>
      <c r="AR24" s="22"/>
      <c r="BE24" s="31"/>
    </row>
    <row r="25" spans="2:57" s="1" customFormat="1" ht="6.95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pans="1:57" s="2" customFormat="1" ht="25.9" customHeight="1">
      <c r="A26" s="38"/>
      <c r="B26" s="39"/>
      <c r="C26" s="38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pans="1:57" s="2" customFormat="1" ht="6.95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pans="1:57" s="2" customFormat="1" ht="12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39"/>
      <c r="BE28" s="31"/>
    </row>
    <row r="29" spans="1:57" s="3" customFormat="1" ht="14.4" customHeight="1">
      <c r="A29" s="3"/>
      <c r="B29" s="44"/>
      <c r="C29" s="3"/>
      <c r="D29" s="32" t="s">
        <v>42</v>
      </c>
      <c r="E29" s="3"/>
      <c r="F29" s="32" t="s">
        <v>43</v>
      </c>
      <c r="G29" s="3"/>
      <c r="H29" s="3"/>
      <c r="I29" s="3"/>
      <c r="J29" s="3"/>
      <c r="K29" s="3"/>
      <c r="L29" s="45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ROUND(AV54,2)</f>
        <v>0</v>
      </c>
      <c r="AL29" s="3"/>
      <c r="AM29" s="3"/>
      <c r="AN29" s="3"/>
      <c r="AO29" s="3"/>
      <c r="AP29" s="3"/>
      <c r="AQ29" s="3"/>
      <c r="AR29" s="44"/>
      <c r="BE29" s="47"/>
    </row>
    <row r="30" spans="1:57" s="3" customFormat="1" ht="14.4" customHeight="1">
      <c r="A30" s="3"/>
      <c r="B30" s="44"/>
      <c r="C30" s="3"/>
      <c r="D30" s="3"/>
      <c r="E30" s="3"/>
      <c r="F30" s="32" t="s">
        <v>44</v>
      </c>
      <c r="G30" s="3"/>
      <c r="H30" s="3"/>
      <c r="I30" s="3"/>
      <c r="J30" s="3"/>
      <c r="K30" s="3"/>
      <c r="L30" s="45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ROUND(AW54,2)</f>
        <v>0</v>
      </c>
      <c r="AL30" s="3"/>
      <c r="AM30" s="3"/>
      <c r="AN30" s="3"/>
      <c r="AO30" s="3"/>
      <c r="AP30" s="3"/>
      <c r="AQ30" s="3"/>
      <c r="AR30" s="44"/>
      <c r="BE30" s="47"/>
    </row>
    <row r="31" spans="1:57" s="3" customFormat="1" ht="14.4" customHeight="1" hidden="1">
      <c r="A31" s="3"/>
      <c r="B31" s="44"/>
      <c r="C31" s="3"/>
      <c r="D31" s="3"/>
      <c r="E31" s="3"/>
      <c r="F31" s="32" t="s">
        <v>45</v>
      </c>
      <c r="G31" s="3"/>
      <c r="H31" s="3"/>
      <c r="I31" s="3"/>
      <c r="J31" s="3"/>
      <c r="K31" s="3"/>
      <c r="L31" s="45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spans="1:57" s="3" customFormat="1" ht="14.4" customHeight="1" hidden="1">
      <c r="A32" s="3"/>
      <c r="B32" s="44"/>
      <c r="C32" s="3"/>
      <c r="D32" s="3"/>
      <c r="E32" s="3"/>
      <c r="F32" s="32" t="s">
        <v>46</v>
      </c>
      <c r="G32" s="3"/>
      <c r="H32" s="3"/>
      <c r="I32" s="3"/>
      <c r="J32" s="3"/>
      <c r="K32" s="3"/>
      <c r="L32" s="45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spans="1:57" s="3" customFormat="1" ht="14.4" customHeight="1" hidden="1">
      <c r="A33" s="3"/>
      <c r="B33" s="44"/>
      <c r="C33" s="3"/>
      <c r="D33" s="3"/>
      <c r="E33" s="3"/>
      <c r="F33" s="32" t="s">
        <v>47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3"/>
    </row>
    <row r="34" spans="1:57" s="2" customFormat="1" ht="6.95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8"/>
    </row>
    <row r="35" spans="1:57" s="2" customFormat="1" ht="25.9" customHeight="1">
      <c r="A35" s="38"/>
      <c r="B35" s="39"/>
      <c r="C35" s="48"/>
      <c r="D35" s="49" t="s">
        <v>48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49</v>
      </c>
      <c r="U35" s="50"/>
      <c r="V35" s="50"/>
      <c r="W35" s="50"/>
      <c r="X35" s="52" t="s">
        <v>50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pans="1:57" s="2" customFormat="1" ht="6.95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pans="1:57" s="2" customFormat="1" ht="6.95" customHeight="1">
      <c r="A37" s="38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39"/>
      <c r="BE37" s="38"/>
    </row>
    <row r="41" spans="1:57" s="2" customFormat="1" ht="6.95" customHeight="1">
      <c r="A41" s="38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39"/>
      <c r="BE41" s="38"/>
    </row>
    <row r="42" spans="1:57" s="2" customFormat="1" ht="24.95" customHeight="1">
      <c r="A42" s="38"/>
      <c r="B42" s="39"/>
      <c r="C42" s="23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BE42" s="38"/>
    </row>
    <row r="43" spans="1:57" s="2" customFormat="1" ht="6.95" customHeight="1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  <c r="BE43" s="38"/>
    </row>
    <row r="44" spans="1:57" s="4" customFormat="1" ht="12" customHeight="1">
      <c r="A44" s="4"/>
      <c r="B44" s="59"/>
      <c r="C44" s="32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1122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9"/>
      <c r="BE44" s="4"/>
    </row>
    <row r="45" spans="1:57" s="5" customFormat="1" ht="36.95" customHeight="1">
      <c r="A45" s="5"/>
      <c r="B45" s="60"/>
      <c r="C45" s="61" t="s">
        <v>17</v>
      </c>
      <c r="D45" s="5"/>
      <c r="E45" s="5"/>
      <c r="F45" s="5"/>
      <c r="G45" s="5"/>
      <c r="H45" s="5"/>
      <c r="I45" s="5"/>
      <c r="J45" s="5"/>
      <c r="K45" s="5"/>
      <c r="L45" s="62" t="str">
        <f>K6</f>
        <v>Skladová hala -technický dvůr, Terezínská ulice p.č.905/1, 905/8, 905/9, Lovosice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0"/>
      <c r="BE45" s="5"/>
    </row>
    <row r="46" spans="1:57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BE46" s="38"/>
    </row>
    <row r="47" spans="1:57" s="2" customFormat="1" ht="12" customHeight="1">
      <c r="A47" s="38"/>
      <c r="B47" s="39"/>
      <c r="C47" s="32" t="s">
        <v>21</v>
      </c>
      <c r="D47" s="38"/>
      <c r="E47" s="38"/>
      <c r="F47" s="38"/>
      <c r="G47" s="38"/>
      <c r="H47" s="38"/>
      <c r="I47" s="38"/>
      <c r="J47" s="38"/>
      <c r="K47" s="38"/>
      <c r="L47" s="63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2" t="s">
        <v>23</v>
      </c>
      <c r="AJ47" s="38"/>
      <c r="AK47" s="38"/>
      <c r="AL47" s="38"/>
      <c r="AM47" s="64" t="str">
        <f>IF(AN8="","",AN8)</f>
        <v>10. 11. 2022</v>
      </c>
      <c r="AN47" s="64"/>
      <c r="AO47" s="38"/>
      <c r="AP47" s="38"/>
      <c r="AQ47" s="38"/>
      <c r="AR47" s="39"/>
      <c r="BE47" s="38"/>
    </row>
    <row r="48" spans="1:57" s="2" customFormat="1" ht="6.95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BE48" s="38"/>
    </row>
    <row r="49" spans="1:57" s="2" customFormat="1" ht="15.6" customHeight="1">
      <c r="A49" s="38"/>
      <c r="B49" s="39"/>
      <c r="C49" s="32" t="s">
        <v>25</v>
      </c>
      <c r="D49" s="38"/>
      <c r="E49" s="38"/>
      <c r="F49" s="38"/>
      <c r="G49" s="38"/>
      <c r="H49" s="38"/>
      <c r="I49" s="38"/>
      <c r="J49" s="38"/>
      <c r="K49" s="38"/>
      <c r="L49" s="4" t="str">
        <f>IF(E11="","",E11)</f>
        <v xml:space="preserve">Technické služby  Města Lovosice, p.o.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2" t="s">
        <v>31</v>
      </c>
      <c r="AJ49" s="38"/>
      <c r="AK49" s="38"/>
      <c r="AL49" s="38"/>
      <c r="AM49" s="65" t="str">
        <f>IF(E17="","",E17)</f>
        <v>Ing.V.Stahr, Lovosice</v>
      </c>
      <c r="AN49" s="4"/>
      <c r="AO49" s="4"/>
      <c r="AP49" s="4"/>
      <c r="AQ49" s="38"/>
      <c r="AR49" s="39"/>
      <c r="AS49" s="66" t="s">
        <v>52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  <c r="BE49" s="38"/>
    </row>
    <row r="50" spans="1:57" s="2" customFormat="1" ht="15.6" customHeight="1">
      <c r="A50" s="38"/>
      <c r="B50" s="39"/>
      <c r="C50" s="32" t="s">
        <v>29</v>
      </c>
      <c r="D50" s="38"/>
      <c r="E50" s="38"/>
      <c r="F50" s="38"/>
      <c r="G50" s="38"/>
      <c r="H50" s="38"/>
      <c r="I50" s="38"/>
      <c r="J50" s="38"/>
      <c r="K50" s="38"/>
      <c r="L50" s="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2" t="s">
        <v>34</v>
      </c>
      <c r="AJ50" s="38"/>
      <c r="AK50" s="38"/>
      <c r="AL50" s="38"/>
      <c r="AM50" s="65" t="str">
        <f>IF(E20="","",E20)</f>
        <v>Šimková Dita, K.Vary</v>
      </c>
      <c r="AN50" s="4"/>
      <c r="AO50" s="4"/>
      <c r="AP50" s="4"/>
      <c r="AQ50" s="38"/>
      <c r="AR50" s="39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  <c r="BE50" s="38"/>
    </row>
    <row r="51" spans="1:57" s="2" customFormat="1" ht="10.8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70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3"/>
      <c r="BE51" s="38"/>
    </row>
    <row r="52" spans="1:57" s="2" customFormat="1" ht="29.25" customHeight="1">
      <c r="A52" s="38"/>
      <c r="B52" s="39"/>
      <c r="C52" s="74" t="s">
        <v>53</v>
      </c>
      <c r="D52" s="75"/>
      <c r="E52" s="75"/>
      <c r="F52" s="75"/>
      <c r="G52" s="75"/>
      <c r="H52" s="76"/>
      <c r="I52" s="77" t="s">
        <v>54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8" t="s">
        <v>55</v>
      </c>
      <c r="AH52" s="75"/>
      <c r="AI52" s="75"/>
      <c r="AJ52" s="75"/>
      <c r="AK52" s="75"/>
      <c r="AL52" s="75"/>
      <c r="AM52" s="75"/>
      <c r="AN52" s="77" t="s">
        <v>56</v>
      </c>
      <c r="AO52" s="75"/>
      <c r="AP52" s="75"/>
      <c r="AQ52" s="79" t="s">
        <v>57</v>
      </c>
      <c r="AR52" s="39"/>
      <c r="AS52" s="80" t="s">
        <v>58</v>
      </c>
      <c r="AT52" s="81" t="s">
        <v>59</v>
      </c>
      <c r="AU52" s="81" t="s">
        <v>60</v>
      </c>
      <c r="AV52" s="81" t="s">
        <v>61</v>
      </c>
      <c r="AW52" s="81" t="s">
        <v>62</v>
      </c>
      <c r="AX52" s="81" t="s">
        <v>63</v>
      </c>
      <c r="AY52" s="81" t="s">
        <v>64</v>
      </c>
      <c r="AZ52" s="81" t="s">
        <v>65</v>
      </c>
      <c r="BA52" s="81" t="s">
        <v>66</v>
      </c>
      <c r="BB52" s="81" t="s">
        <v>67</v>
      </c>
      <c r="BC52" s="81" t="s">
        <v>68</v>
      </c>
      <c r="BD52" s="82" t="s">
        <v>69</v>
      </c>
      <c r="BE52" s="38"/>
    </row>
    <row r="53" spans="1:57" s="2" customFormat="1" ht="10.8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9"/>
      <c r="AS53" s="83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5"/>
      <c r="BE53" s="38"/>
    </row>
    <row r="54" spans="1:90" s="6" customFormat="1" ht="32.4" customHeight="1">
      <c r="A54" s="6"/>
      <c r="B54" s="86"/>
      <c r="C54" s="87" t="s">
        <v>70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>
        <f>ROUND(SUM(AG55:AG56),2)</f>
        <v>0</v>
      </c>
      <c r="AH54" s="89"/>
      <c r="AI54" s="89"/>
      <c r="AJ54" s="89"/>
      <c r="AK54" s="89"/>
      <c r="AL54" s="89"/>
      <c r="AM54" s="89"/>
      <c r="AN54" s="90">
        <f>SUM(AG54,AT54)</f>
        <v>0</v>
      </c>
      <c r="AO54" s="90"/>
      <c r="AP54" s="90"/>
      <c r="AQ54" s="91" t="s">
        <v>3</v>
      </c>
      <c r="AR54" s="86"/>
      <c r="AS54" s="92">
        <f>ROUND(SUM(AS55:AS56),2)</f>
        <v>0</v>
      </c>
      <c r="AT54" s="93">
        <f>ROUND(SUM(AV54:AW54),2)</f>
        <v>0</v>
      </c>
      <c r="AU54" s="94">
        <f>ROUND(SUM(AU55:AU56),5)</f>
        <v>0</v>
      </c>
      <c r="AV54" s="93">
        <f>ROUND(AZ54*L29,2)</f>
        <v>0</v>
      </c>
      <c r="AW54" s="93">
        <f>ROUND(BA54*L30,2)</f>
        <v>0</v>
      </c>
      <c r="AX54" s="93">
        <f>ROUND(BB54*L29,2)</f>
        <v>0</v>
      </c>
      <c r="AY54" s="93">
        <f>ROUND(BC54*L30,2)</f>
        <v>0</v>
      </c>
      <c r="AZ54" s="93">
        <f>ROUND(SUM(AZ55:AZ56),2)</f>
        <v>0</v>
      </c>
      <c r="BA54" s="93">
        <f>ROUND(SUM(BA55:BA56),2)</f>
        <v>0</v>
      </c>
      <c r="BB54" s="93">
        <f>ROUND(SUM(BB55:BB56),2)</f>
        <v>0</v>
      </c>
      <c r="BC54" s="93">
        <f>ROUND(SUM(BC55:BC56),2)</f>
        <v>0</v>
      </c>
      <c r="BD54" s="95">
        <f>ROUND(SUM(BD55:BD56),2)</f>
        <v>0</v>
      </c>
      <c r="BE54" s="6"/>
      <c r="BS54" s="96" t="s">
        <v>71</v>
      </c>
      <c r="BT54" s="96" t="s">
        <v>72</v>
      </c>
      <c r="BU54" s="97" t="s">
        <v>73</v>
      </c>
      <c r="BV54" s="96" t="s">
        <v>74</v>
      </c>
      <c r="BW54" s="96" t="s">
        <v>5</v>
      </c>
      <c r="BX54" s="96" t="s">
        <v>75</v>
      </c>
      <c r="CL54" s="96" t="s">
        <v>3</v>
      </c>
    </row>
    <row r="55" spans="1:91" s="7" customFormat="1" ht="14.4" customHeight="1">
      <c r="A55" s="98" t="s">
        <v>76</v>
      </c>
      <c r="B55" s="99"/>
      <c r="C55" s="100"/>
      <c r="D55" s="101" t="s">
        <v>77</v>
      </c>
      <c r="E55" s="101"/>
      <c r="F55" s="101"/>
      <c r="G55" s="101"/>
      <c r="H55" s="101"/>
      <c r="I55" s="102"/>
      <c r="J55" s="101" t="s">
        <v>78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3">
        <f>'01 - Skladová hala'!J30</f>
        <v>0</v>
      </c>
      <c r="AH55" s="102"/>
      <c r="AI55" s="102"/>
      <c r="AJ55" s="102"/>
      <c r="AK55" s="102"/>
      <c r="AL55" s="102"/>
      <c r="AM55" s="102"/>
      <c r="AN55" s="103">
        <f>SUM(AG55,AT55)</f>
        <v>0</v>
      </c>
      <c r="AO55" s="102"/>
      <c r="AP55" s="102"/>
      <c r="AQ55" s="104" t="s">
        <v>79</v>
      </c>
      <c r="AR55" s="99"/>
      <c r="AS55" s="105">
        <v>0</v>
      </c>
      <c r="AT55" s="106">
        <f>ROUND(SUM(AV55:AW55),2)</f>
        <v>0</v>
      </c>
      <c r="AU55" s="107">
        <f>'01 - Skladová hala'!P97</f>
        <v>0</v>
      </c>
      <c r="AV55" s="106">
        <f>'01 - Skladová hala'!J33</f>
        <v>0</v>
      </c>
      <c r="AW55" s="106">
        <f>'01 - Skladová hala'!J34</f>
        <v>0</v>
      </c>
      <c r="AX55" s="106">
        <f>'01 - Skladová hala'!J35</f>
        <v>0</v>
      </c>
      <c r="AY55" s="106">
        <f>'01 - Skladová hala'!J36</f>
        <v>0</v>
      </c>
      <c r="AZ55" s="106">
        <f>'01 - Skladová hala'!F33</f>
        <v>0</v>
      </c>
      <c r="BA55" s="106">
        <f>'01 - Skladová hala'!F34</f>
        <v>0</v>
      </c>
      <c r="BB55" s="106">
        <f>'01 - Skladová hala'!F35</f>
        <v>0</v>
      </c>
      <c r="BC55" s="106">
        <f>'01 - Skladová hala'!F36</f>
        <v>0</v>
      </c>
      <c r="BD55" s="108">
        <f>'01 - Skladová hala'!F37</f>
        <v>0</v>
      </c>
      <c r="BE55" s="7"/>
      <c r="BT55" s="109" t="s">
        <v>80</v>
      </c>
      <c r="BV55" s="109" t="s">
        <v>74</v>
      </c>
      <c r="BW55" s="109" t="s">
        <v>81</v>
      </c>
      <c r="BX55" s="109" t="s">
        <v>5</v>
      </c>
      <c r="CL55" s="109" t="s">
        <v>3</v>
      </c>
      <c r="CM55" s="109" t="s">
        <v>82</v>
      </c>
    </row>
    <row r="56" spans="1:91" s="7" customFormat="1" ht="14.4" customHeight="1">
      <c r="A56" s="98" t="s">
        <v>76</v>
      </c>
      <c r="B56" s="99"/>
      <c r="C56" s="100"/>
      <c r="D56" s="101" t="s">
        <v>83</v>
      </c>
      <c r="E56" s="101"/>
      <c r="F56" s="101"/>
      <c r="G56" s="101"/>
      <c r="H56" s="101"/>
      <c r="I56" s="102"/>
      <c r="J56" s="101" t="s">
        <v>84</v>
      </c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3">
        <f>'02 - Vedlejší rozpočtové ...'!J30</f>
        <v>0</v>
      </c>
      <c r="AH56" s="102"/>
      <c r="AI56" s="102"/>
      <c r="AJ56" s="102"/>
      <c r="AK56" s="102"/>
      <c r="AL56" s="102"/>
      <c r="AM56" s="102"/>
      <c r="AN56" s="103">
        <f>SUM(AG56,AT56)</f>
        <v>0</v>
      </c>
      <c r="AO56" s="102"/>
      <c r="AP56" s="102"/>
      <c r="AQ56" s="104" t="s">
        <v>79</v>
      </c>
      <c r="AR56" s="99"/>
      <c r="AS56" s="110">
        <v>0</v>
      </c>
      <c r="AT56" s="111">
        <f>ROUND(SUM(AV56:AW56),2)</f>
        <v>0</v>
      </c>
      <c r="AU56" s="112">
        <f>'02 - Vedlejší rozpočtové ...'!P83</f>
        <v>0</v>
      </c>
      <c r="AV56" s="111">
        <f>'02 - Vedlejší rozpočtové ...'!J33</f>
        <v>0</v>
      </c>
      <c r="AW56" s="111">
        <f>'02 - Vedlejší rozpočtové ...'!J34</f>
        <v>0</v>
      </c>
      <c r="AX56" s="111">
        <f>'02 - Vedlejší rozpočtové ...'!J35</f>
        <v>0</v>
      </c>
      <c r="AY56" s="111">
        <f>'02 - Vedlejší rozpočtové ...'!J36</f>
        <v>0</v>
      </c>
      <c r="AZ56" s="111">
        <f>'02 - Vedlejší rozpočtové ...'!F33</f>
        <v>0</v>
      </c>
      <c r="BA56" s="111">
        <f>'02 - Vedlejší rozpočtové ...'!F34</f>
        <v>0</v>
      </c>
      <c r="BB56" s="111">
        <f>'02 - Vedlejší rozpočtové ...'!F35</f>
        <v>0</v>
      </c>
      <c r="BC56" s="111">
        <f>'02 - Vedlejší rozpočtové ...'!F36</f>
        <v>0</v>
      </c>
      <c r="BD56" s="113">
        <f>'02 - Vedlejší rozpočtové ...'!F37</f>
        <v>0</v>
      </c>
      <c r="BE56" s="7"/>
      <c r="BT56" s="109" t="s">
        <v>80</v>
      </c>
      <c r="BV56" s="109" t="s">
        <v>74</v>
      </c>
      <c r="BW56" s="109" t="s">
        <v>85</v>
      </c>
      <c r="BX56" s="109" t="s">
        <v>5</v>
      </c>
      <c r="CL56" s="109" t="s">
        <v>3</v>
      </c>
      <c r="CM56" s="109" t="s">
        <v>82</v>
      </c>
    </row>
    <row r="57" spans="1:57" s="2" customFormat="1" ht="30" customHeight="1">
      <c r="A57" s="38"/>
      <c r="B57" s="39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9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39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Skladová hala'!C2" display="/"/>
    <hyperlink ref="A56" location="'02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2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86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4.4" customHeight="1">
      <c r="B7" s="22"/>
      <c r="E7" s="115" t="str">
        <f>'Rekapitulace stavby'!K6</f>
        <v>Skladová hala -technický dvůr, Terezínská ulice p.č.905/1, 905/8, 905/9, Lovosice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87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39"/>
      <c r="C9" s="38"/>
      <c r="D9" s="38"/>
      <c r="E9" s="62" t="s">
        <v>88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10. 11. 2022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32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34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35</v>
      </c>
      <c r="F24" s="38"/>
      <c r="G24" s="38"/>
      <c r="H24" s="38"/>
      <c r="I24" s="32" t="s">
        <v>28</v>
      </c>
      <c r="J24" s="27" t="s">
        <v>3</v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36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38</v>
      </c>
      <c r="E30" s="38"/>
      <c r="F30" s="38"/>
      <c r="G30" s="38"/>
      <c r="H30" s="38"/>
      <c r="I30" s="38"/>
      <c r="J30" s="90">
        <f>ROUND(J97,2)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40</v>
      </c>
      <c r="G32" s="38"/>
      <c r="H32" s="38"/>
      <c r="I32" s="43" t="s">
        <v>39</v>
      </c>
      <c r="J32" s="43" t="s">
        <v>41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42</v>
      </c>
      <c r="E33" s="32" t="s">
        <v>43</v>
      </c>
      <c r="F33" s="122">
        <f>ROUND((SUM(BE97:BE451)),2)</f>
        <v>0</v>
      </c>
      <c r="G33" s="38"/>
      <c r="H33" s="38"/>
      <c r="I33" s="123">
        <v>0.21</v>
      </c>
      <c r="J33" s="122">
        <f>ROUND(((SUM(BE97:BE451))*I33),2)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44</v>
      </c>
      <c r="F34" s="122">
        <f>ROUND((SUM(BF97:BF451)),2)</f>
        <v>0</v>
      </c>
      <c r="G34" s="38"/>
      <c r="H34" s="38"/>
      <c r="I34" s="123">
        <v>0.15</v>
      </c>
      <c r="J34" s="122">
        <f>ROUND(((SUM(BF97:BF451))*I34),2)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45</v>
      </c>
      <c r="F35" s="122">
        <f>ROUND((SUM(BG97:BG451)),2)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46</v>
      </c>
      <c r="F36" s="122">
        <f>ROUND((SUM(BH97:BH451)),2)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47</v>
      </c>
      <c r="F37" s="122">
        <f>ROUND((SUM(BI97:BI451)),2)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48</v>
      </c>
      <c r="E39" s="76"/>
      <c r="F39" s="76"/>
      <c r="G39" s="126" t="s">
        <v>49</v>
      </c>
      <c r="H39" s="127" t="s">
        <v>50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38"/>
      <c r="D48" s="38"/>
      <c r="E48" s="115" t="str">
        <f>E7</f>
        <v>Skladová hala -technický dvůr, Terezínská ulice p.č.905/1, 905/8, 905/9, Lovosice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38"/>
      <c r="D50" s="38"/>
      <c r="E50" s="62" t="str">
        <f>E9</f>
        <v>01 - Skladová hala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10. 11. 2022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38"/>
      <c r="E54" s="38"/>
      <c r="F54" s="27" t="str">
        <f>E15</f>
        <v xml:space="preserve">Technické služby  Města Lovosice, p.o.</v>
      </c>
      <c r="G54" s="38"/>
      <c r="H54" s="38"/>
      <c r="I54" s="32" t="s">
        <v>31</v>
      </c>
      <c r="J54" s="36" t="str">
        <f>E21</f>
        <v>Ing.V.Stahr, Lovosice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34</v>
      </c>
      <c r="J55" s="36" t="str">
        <f>E24</f>
        <v>Šimková Dita, K.Vary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90</v>
      </c>
      <c r="D57" s="124"/>
      <c r="E57" s="124"/>
      <c r="F57" s="124"/>
      <c r="G57" s="124"/>
      <c r="H57" s="124"/>
      <c r="I57" s="124"/>
      <c r="J57" s="131" t="s">
        <v>91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70</v>
      </c>
      <c r="D59" s="38"/>
      <c r="E59" s="38"/>
      <c r="F59" s="38"/>
      <c r="G59" s="38"/>
      <c r="H59" s="38"/>
      <c r="I59" s="38"/>
      <c r="J59" s="90">
        <f>J97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92</v>
      </c>
    </row>
    <row r="60" spans="1:31" s="9" customFormat="1" ht="24.95" customHeight="1">
      <c r="A60" s="9"/>
      <c r="B60" s="133"/>
      <c r="C60" s="9"/>
      <c r="D60" s="134" t="s">
        <v>93</v>
      </c>
      <c r="E60" s="135"/>
      <c r="F60" s="135"/>
      <c r="G60" s="135"/>
      <c r="H60" s="135"/>
      <c r="I60" s="135"/>
      <c r="J60" s="136">
        <f>J98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94</v>
      </c>
      <c r="E61" s="139"/>
      <c r="F61" s="139"/>
      <c r="G61" s="139"/>
      <c r="H61" s="139"/>
      <c r="I61" s="139"/>
      <c r="J61" s="140">
        <f>J99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95</v>
      </c>
      <c r="E62" s="139"/>
      <c r="F62" s="139"/>
      <c r="G62" s="139"/>
      <c r="H62" s="139"/>
      <c r="I62" s="139"/>
      <c r="J62" s="140">
        <f>J139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7"/>
      <c r="C63" s="10"/>
      <c r="D63" s="138" t="s">
        <v>96</v>
      </c>
      <c r="E63" s="139"/>
      <c r="F63" s="139"/>
      <c r="G63" s="139"/>
      <c r="H63" s="139"/>
      <c r="I63" s="139"/>
      <c r="J63" s="140">
        <f>J178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7"/>
      <c r="C64" s="10"/>
      <c r="D64" s="138" t="s">
        <v>97</v>
      </c>
      <c r="E64" s="139"/>
      <c r="F64" s="139"/>
      <c r="G64" s="139"/>
      <c r="H64" s="139"/>
      <c r="I64" s="139"/>
      <c r="J64" s="140">
        <f>J185</f>
        <v>0</v>
      </c>
      <c r="K64" s="10"/>
      <c r="L64" s="13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7"/>
      <c r="C65" s="10"/>
      <c r="D65" s="138" t="s">
        <v>98</v>
      </c>
      <c r="E65" s="139"/>
      <c r="F65" s="139"/>
      <c r="G65" s="139"/>
      <c r="H65" s="139"/>
      <c r="I65" s="139"/>
      <c r="J65" s="140">
        <f>J189</f>
        <v>0</v>
      </c>
      <c r="K65" s="10"/>
      <c r="L65" s="13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7"/>
      <c r="C66" s="10"/>
      <c r="D66" s="138" t="s">
        <v>99</v>
      </c>
      <c r="E66" s="139"/>
      <c r="F66" s="139"/>
      <c r="G66" s="139"/>
      <c r="H66" s="139"/>
      <c r="I66" s="139"/>
      <c r="J66" s="140">
        <f>J196</f>
        <v>0</v>
      </c>
      <c r="K66" s="10"/>
      <c r="L66" s="13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7"/>
      <c r="C67" s="10"/>
      <c r="D67" s="138" t="s">
        <v>100</v>
      </c>
      <c r="E67" s="139"/>
      <c r="F67" s="139"/>
      <c r="G67" s="139"/>
      <c r="H67" s="139"/>
      <c r="I67" s="139"/>
      <c r="J67" s="140">
        <f>J274</f>
        <v>0</v>
      </c>
      <c r="K67" s="10"/>
      <c r="L67" s="13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7"/>
      <c r="C68" s="10"/>
      <c r="D68" s="138" t="s">
        <v>101</v>
      </c>
      <c r="E68" s="139"/>
      <c r="F68" s="139"/>
      <c r="G68" s="139"/>
      <c r="H68" s="139"/>
      <c r="I68" s="139"/>
      <c r="J68" s="140">
        <f>J284</f>
        <v>0</v>
      </c>
      <c r="K68" s="10"/>
      <c r="L68" s="13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37"/>
      <c r="C69" s="10"/>
      <c r="D69" s="138" t="s">
        <v>102</v>
      </c>
      <c r="E69" s="139"/>
      <c r="F69" s="139"/>
      <c r="G69" s="139"/>
      <c r="H69" s="139"/>
      <c r="I69" s="139"/>
      <c r="J69" s="140">
        <f>J328</f>
        <v>0</v>
      </c>
      <c r="K69" s="10"/>
      <c r="L69" s="13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37"/>
      <c r="C70" s="10"/>
      <c r="D70" s="138" t="s">
        <v>103</v>
      </c>
      <c r="E70" s="139"/>
      <c r="F70" s="139"/>
      <c r="G70" s="139"/>
      <c r="H70" s="139"/>
      <c r="I70" s="139"/>
      <c r="J70" s="140">
        <f>J344</f>
        <v>0</v>
      </c>
      <c r="K70" s="10"/>
      <c r="L70" s="13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33"/>
      <c r="C71" s="9"/>
      <c r="D71" s="134" t="s">
        <v>104</v>
      </c>
      <c r="E71" s="135"/>
      <c r="F71" s="135"/>
      <c r="G71" s="135"/>
      <c r="H71" s="135"/>
      <c r="I71" s="135"/>
      <c r="J71" s="136">
        <f>J347</f>
        <v>0</v>
      </c>
      <c r="K71" s="9"/>
      <c r="L71" s="13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37"/>
      <c r="C72" s="10"/>
      <c r="D72" s="138" t="s">
        <v>105</v>
      </c>
      <c r="E72" s="139"/>
      <c r="F72" s="139"/>
      <c r="G72" s="139"/>
      <c r="H72" s="139"/>
      <c r="I72" s="139"/>
      <c r="J72" s="140">
        <f>J348</f>
        <v>0</v>
      </c>
      <c r="K72" s="10"/>
      <c r="L72" s="13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37"/>
      <c r="C73" s="10"/>
      <c r="D73" s="138" t="s">
        <v>106</v>
      </c>
      <c r="E73" s="139"/>
      <c r="F73" s="139"/>
      <c r="G73" s="139"/>
      <c r="H73" s="139"/>
      <c r="I73" s="139"/>
      <c r="J73" s="140">
        <f>J365</f>
        <v>0</v>
      </c>
      <c r="K73" s="10"/>
      <c r="L73" s="13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37"/>
      <c r="C74" s="10"/>
      <c r="D74" s="138" t="s">
        <v>107</v>
      </c>
      <c r="E74" s="139"/>
      <c r="F74" s="139"/>
      <c r="G74" s="139"/>
      <c r="H74" s="139"/>
      <c r="I74" s="139"/>
      <c r="J74" s="140">
        <f>J370</f>
        <v>0</v>
      </c>
      <c r="K74" s="10"/>
      <c r="L74" s="13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37"/>
      <c r="C75" s="10"/>
      <c r="D75" s="138" t="s">
        <v>108</v>
      </c>
      <c r="E75" s="139"/>
      <c r="F75" s="139"/>
      <c r="G75" s="139"/>
      <c r="H75" s="139"/>
      <c r="I75" s="139"/>
      <c r="J75" s="140">
        <f>J372</f>
        <v>0</v>
      </c>
      <c r="K75" s="10"/>
      <c r="L75" s="13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37"/>
      <c r="C76" s="10"/>
      <c r="D76" s="138" t="s">
        <v>109</v>
      </c>
      <c r="E76" s="139"/>
      <c r="F76" s="139"/>
      <c r="G76" s="139"/>
      <c r="H76" s="139"/>
      <c r="I76" s="139"/>
      <c r="J76" s="140">
        <f>J389</f>
        <v>0</v>
      </c>
      <c r="K76" s="10"/>
      <c r="L76" s="13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37"/>
      <c r="C77" s="10"/>
      <c r="D77" s="138" t="s">
        <v>110</v>
      </c>
      <c r="E77" s="139"/>
      <c r="F77" s="139"/>
      <c r="G77" s="139"/>
      <c r="H77" s="139"/>
      <c r="I77" s="139"/>
      <c r="J77" s="140">
        <f>J427</f>
        <v>0</v>
      </c>
      <c r="K77" s="10"/>
      <c r="L77" s="13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38"/>
      <c r="B78" s="39"/>
      <c r="C78" s="38"/>
      <c r="D78" s="38"/>
      <c r="E78" s="38"/>
      <c r="F78" s="38"/>
      <c r="G78" s="38"/>
      <c r="H78" s="38"/>
      <c r="I78" s="38"/>
      <c r="J78" s="38"/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3" spans="1:31" s="2" customFormat="1" ht="6.95" customHeight="1">
      <c r="A83" s="38"/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116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4.95" customHeight="1">
      <c r="A84" s="38"/>
      <c r="B84" s="39"/>
      <c r="C84" s="23" t="s">
        <v>111</v>
      </c>
      <c r="D84" s="38"/>
      <c r="E84" s="38"/>
      <c r="F84" s="38"/>
      <c r="G84" s="38"/>
      <c r="H84" s="38"/>
      <c r="I84" s="38"/>
      <c r="J84" s="38"/>
      <c r="K84" s="38"/>
      <c r="L84" s="116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38"/>
      <c r="D85" s="38"/>
      <c r="E85" s="38"/>
      <c r="F85" s="38"/>
      <c r="G85" s="38"/>
      <c r="H85" s="38"/>
      <c r="I85" s="38"/>
      <c r="J85" s="38"/>
      <c r="K85" s="38"/>
      <c r="L85" s="116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17</v>
      </c>
      <c r="D86" s="38"/>
      <c r="E86" s="38"/>
      <c r="F86" s="38"/>
      <c r="G86" s="38"/>
      <c r="H86" s="38"/>
      <c r="I86" s="38"/>
      <c r="J86" s="38"/>
      <c r="K86" s="38"/>
      <c r="L86" s="116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4.4" customHeight="1">
      <c r="A87" s="38"/>
      <c r="B87" s="39"/>
      <c r="C87" s="38"/>
      <c r="D87" s="38"/>
      <c r="E87" s="115" t="str">
        <f>E7</f>
        <v>Skladová hala -technický dvůr, Terezínská ulice p.č.905/1, 905/8, 905/9, Lovosice</v>
      </c>
      <c r="F87" s="32"/>
      <c r="G87" s="32"/>
      <c r="H87" s="32"/>
      <c r="I87" s="38"/>
      <c r="J87" s="38"/>
      <c r="K87" s="38"/>
      <c r="L87" s="116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87</v>
      </c>
      <c r="D88" s="38"/>
      <c r="E88" s="38"/>
      <c r="F88" s="38"/>
      <c r="G88" s="38"/>
      <c r="H88" s="38"/>
      <c r="I88" s="38"/>
      <c r="J88" s="38"/>
      <c r="K88" s="38"/>
      <c r="L88" s="116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6" customHeight="1">
      <c r="A89" s="38"/>
      <c r="B89" s="39"/>
      <c r="C89" s="38"/>
      <c r="D89" s="38"/>
      <c r="E89" s="62" t="str">
        <f>E9</f>
        <v>01 - Skladová hala</v>
      </c>
      <c r="F89" s="38"/>
      <c r="G89" s="38"/>
      <c r="H89" s="38"/>
      <c r="I89" s="38"/>
      <c r="J89" s="38"/>
      <c r="K89" s="38"/>
      <c r="L89" s="116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38"/>
      <c r="D90" s="38"/>
      <c r="E90" s="38"/>
      <c r="F90" s="38"/>
      <c r="G90" s="38"/>
      <c r="H90" s="38"/>
      <c r="I90" s="38"/>
      <c r="J90" s="38"/>
      <c r="K90" s="38"/>
      <c r="L90" s="116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21</v>
      </c>
      <c r="D91" s="38"/>
      <c r="E91" s="38"/>
      <c r="F91" s="27" t="str">
        <f>F12</f>
        <v xml:space="preserve"> </v>
      </c>
      <c r="G91" s="38"/>
      <c r="H91" s="38"/>
      <c r="I91" s="32" t="s">
        <v>23</v>
      </c>
      <c r="J91" s="64" t="str">
        <f>IF(J12="","",J12)</f>
        <v>10. 11. 2022</v>
      </c>
      <c r="K91" s="38"/>
      <c r="L91" s="116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38"/>
      <c r="D92" s="38"/>
      <c r="E92" s="38"/>
      <c r="F92" s="38"/>
      <c r="G92" s="38"/>
      <c r="H92" s="38"/>
      <c r="I92" s="38"/>
      <c r="J92" s="38"/>
      <c r="K92" s="38"/>
      <c r="L92" s="116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6" customHeight="1">
      <c r="A93" s="38"/>
      <c r="B93" s="39"/>
      <c r="C93" s="32" t="s">
        <v>25</v>
      </c>
      <c r="D93" s="38"/>
      <c r="E93" s="38"/>
      <c r="F93" s="27" t="str">
        <f>E15</f>
        <v xml:space="preserve">Technické služby  Města Lovosice, p.o.</v>
      </c>
      <c r="G93" s="38"/>
      <c r="H93" s="38"/>
      <c r="I93" s="32" t="s">
        <v>31</v>
      </c>
      <c r="J93" s="36" t="str">
        <f>E21</f>
        <v>Ing.V.Stahr, Lovosice</v>
      </c>
      <c r="K93" s="38"/>
      <c r="L93" s="116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6" customHeight="1">
      <c r="A94" s="38"/>
      <c r="B94" s="39"/>
      <c r="C94" s="32" t="s">
        <v>29</v>
      </c>
      <c r="D94" s="38"/>
      <c r="E94" s="38"/>
      <c r="F94" s="27" t="str">
        <f>IF(E18="","",E18)</f>
        <v>Vyplň údaj</v>
      </c>
      <c r="G94" s="38"/>
      <c r="H94" s="38"/>
      <c r="I94" s="32" t="s">
        <v>34</v>
      </c>
      <c r="J94" s="36" t="str">
        <f>E24</f>
        <v>Šimková Dita, K.Vary</v>
      </c>
      <c r="K94" s="38"/>
      <c r="L94" s="116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116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11" customFormat="1" ht="29.25" customHeight="1">
      <c r="A96" s="141"/>
      <c r="B96" s="142"/>
      <c r="C96" s="143" t="s">
        <v>112</v>
      </c>
      <c r="D96" s="144" t="s">
        <v>57</v>
      </c>
      <c r="E96" s="144" t="s">
        <v>53</v>
      </c>
      <c r="F96" s="144" t="s">
        <v>54</v>
      </c>
      <c r="G96" s="144" t="s">
        <v>113</v>
      </c>
      <c r="H96" s="144" t="s">
        <v>114</v>
      </c>
      <c r="I96" s="144" t="s">
        <v>115</v>
      </c>
      <c r="J96" s="144" t="s">
        <v>91</v>
      </c>
      <c r="K96" s="145" t="s">
        <v>116</v>
      </c>
      <c r="L96" s="146"/>
      <c r="M96" s="80" t="s">
        <v>3</v>
      </c>
      <c r="N96" s="81" t="s">
        <v>42</v>
      </c>
      <c r="O96" s="81" t="s">
        <v>117</v>
      </c>
      <c r="P96" s="81" t="s">
        <v>118</v>
      </c>
      <c r="Q96" s="81" t="s">
        <v>119</v>
      </c>
      <c r="R96" s="81" t="s">
        <v>120</v>
      </c>
      <c r="S96" s="81" t="s">
        <v>121</v>
      </c>
      <c r="T96" s="82" t="s">
        <v>122</v>
      </c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</row>
    <row r="97" spans="1:63" s="2" customFormat="1" ht="22.8" customHeight="1">
      <c r="A97" s="38"/>
      <c r="B97" s="39"/>
      <c r="C97" s="87" t="s">
        <v>123</v>
      </c>
      <c r="D97" s="38"/>
      <c r="E97" s="38"/>
      <c r="F97" s="38"/>
      <c r="G97" s="38"/>
      <c r="H97" s="38"/>
      <c r="I97" s="38"/>
      <c r="J97" s="147">
        <f>BK97</f>
        <v>0</v>
      </c>
      <c r="K97" s="38"/>
      <c r="L97" s="39"/>
      <c r="M97" s="83"/>
      <c r="N97" s="68"/>
      <c r="O97" s="84"/>
      <c r="P97" s="148">
        <f>P98+P347</f>
        <v>0</v>
      </c>
      <c r="Q97" s="84"/>
      <c r="R97" s="148">
        <f>R98+R347</f>
        <v>507.6683238999999</v>
      </c>
      <c r="S97" s="84"/>
      <c r="T97" s="149">
        <f>T98+T347</f>
        <v>21.022675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9" t="s">
        <v>71</v>
      </c>
      <c r="AU97" s="19" t="s">
        <v>92</v>
      </c>
      <c r="BK97" s="150">
        <f>BK98+BK347</f>
        <v>0</v>
      </c>
    </row>
    <row r="98" spans="1:63" s="12" customFormat="1" ht="25.9" customHeight="1">
      <c r="A98" s="12"/>
      <c r="B98" s="151"/>
      <c r="C98" s="12"/>
      <c r="D98" s="152" t="s">
        <v>71</v>
      </c>
      <c r="E98" s="153" t="s">
        <v>124</v>
      </c>
      <c r="F98" s="153" t="s">
        <v>125</v>
      </c>
      <c r="G98" s="12"/>
      <c r="H98" s="12"/>
      <c r="I98" s="154"/>
      <c r="J98" s="155">
        <f>BK98</f>
        <v>0</v>
      </c>
      <c r="K98" s="12"/>
      <c r="L98" s="151"/>
      <c r="M98" s="156"/>
      <c r="N98" s="157"/>
      <c r="O98" s="157"/>
      <c r="P98" s="158">
        <f>P99+P139+P178+P185+P189+P196+P274+P284+P328+P344</f>
        <v>0</v>
      </c>
      <c r="Q98" s="157"/>
      <c r="R98" s="158">
        <f>R99+R139+R178+R185+R189+R196+R274+R284+R328+R344</f>
        <v>498.0193605399999</v>
      </c>
      <c r="S98" s="157"/>
      <c r="T98" s="159">
        <f>T99+T139+T178+T185+T189+T196+T274+T284+T328+T344</f>
        <v>21.022675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52" t="s">
        <v>80</v>
      </c>
      <c r="AT98" s="160" t="s">
        <v>71</v>
      </c>
      <c r="AU98" s="160" t="s">
        <v>72</v>
      </c>
      <c r="AY98" s="152" t="s">
        <v>126</v>
      </c>
      <c r="BK98" s="161">
        <f>BK99+BK139+BK178+BK185+BK189+BK196+BK274+BK284+BK328+BK344</f>
        <v>0</v>
      </c>
    </row>
    <row r="99" spans="1:63" s="12" customFormat="1" ht="22.8" customHeight="1">
      <c r="A99" s="12"/>
      <c r="B99" s="151"/>
      <c r="C99" s="12"/>
      <c r="D99" s="152" t="s">
        <v>71</v>
      </c>
      <c r="E99" s="162" t="s">
        <v>80</v>
      </c>
      <c r="F99" s="162" t="s">
        <v>127</v>
      </c>
      <c r="G99" s="12"/>
      <c r="H99" s="12"/>
      <c r="I99" s="154"/>
      <c r="J99" s="163">
        <f>BK99</f>
        <v>0</v>
      </c>
      <c r="K99" s="12"/>
      <c r="L99" s="151"/>
      <c r="M99" s="156"/>
      <c r="N99" s="157"/>
      <c r="O99" s="157"/>
      <c r="P99" s="158">
        <f>SUM(P100:P138)</f>
        <v>0</v>
      </c>
      <c r="Q99" s="157"/>
      <c r="R99" s="158">
        <f>SUM(R100:R138)</f>
        <v>7.2</v>
      </c>
      <c r="S99" s="157"/>
      <c r="T99" s="159">
        <f>SUM(T100:T138)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52" t="s">
        <v>80</v>
      </c>
      <c r="AT99" s="160" t="s">
        <v>71</v>
      </c>
      <c r="AU99" s="160" t="s">
        <v>80</v>
      </c>
      <c r="AY99" s="152" t="s">
        <v>126</v>
      </c>
      <c r="BK99" s="161">
        <f>SUM(BK100:BK138)</f>
        <v>0</v>
      </c>
    </row>
    <row r="100" spans="1:65" s="2" customFormat="1" ht="19.8" customHeight="1">
      <c r="A100" s="38"/>
      <c r="B100" s="164"/>
      <c r="C100" s="165" t="s">
        <v>80</v>
      </c>
      <c r="D100" s="165" t="s">
        <v>128</v>
      </c>
      <c r="E100" s="166" t="s">
        <v>129</v>
      </c>
      <c r="F100" s="167" t="s">
        <v>130</v>
      </c>
      <c r="G100" s="168" t="s">
        <v>131</v>
      </c>
      <c r="H100" s="169">
        <v>24.738</v>
      </c>
      <c r="I100" s="170"/>
      <c r="J100" s="171">
        <f>ROUND(I100*H100,2)</f>
        <v>0</v>
      </c>
      <c r="K100" s="167" t="s">
        <v>132</v>
      </c>
      <c r="L100" s="39"/>
      <c r="M100" s="172" t="s">
        <v>3</v>
      </c>
      <c r="N100" s="173" t="s">
        <v>43</v>
      </c>
      <c r="O100" s="72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76" t="s">
        <v>133</v>
      </c>
      <c r="AT100" s="176" t="s">
        <v>128</v>
      </c>
      <c r="AU100" s="176" t="s">
        <v>82</v>
      </c>
      <c r="AY100" s="19" t="s">
        <v>126</v>
      </c>
      <c r="BE100" s="177">
        <f>IF(N100="základní",J100,0)</f>
        <v>0</v>
      </c>
      <c r="BF100" s="177">
        <f>IF(N100="snížená",J100,0)</f>
        <v>0</v>
      </c>
      <c r="BG100" s="177">
        <f>IF(N100="zákl. přenesená",J100,0)</f>
        <v>0</v>
      </c>
      <c r="BH100" s="177">
        <f>IF(N100="sníž. přenesená",J100,0)</f>
        <v>0</v>
      </c>
      <c r="BI100" s="177">
        <f>IF(N100="nulová",J100,0)</f>
        <v>0</v>
      </c>
      <c r="BJ100" s="19" t="s">
        <v>80</v>
      </c>
      <c r="BK100" s="177">
        <f>ROUND(I100*H100,2)</f>
        <v>0</v>
      </c>
      <c r="BL100" s="19" t="s">
        <v>133</v>
      </c>
      <c r="BM100" s="176" t="s">
        <v>134</v>
      </c>
    </row>
    <row r="101" spans="1:47" s="2" customFormat="1" ht="12">
      <c r="A101" s="38"/>
      <c r="B101" s="39"/>
      <c r="C101" s="38"/>
      <c r="D101" s="178" t="s">
        <v>135</v>
      </c>
      <c r="E101" s="38"/>
      <c r="F101" s="179" t="s">
        <v>136</v>
      </c>
      <c r="G101" s="38"/>
      <c r="H101" s="38"/>
      <c r="I101" s="180"/>
      <c r="J101" s="38"/>
      <c r="K101" s="38"/>
      <c r="L101" s="39"/>
      <c r="M101" s="181"/>
      <c r="N101" s="182"/>
      <c r="O101" s="72"/>
      <c r="P101" s="72"/>
      <c r="Q101" s="72"/>
      <c r="R101" s="72"/>
      <c r="S101" s="72"/>
      <c r="T101" s="73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9" t="s">
        <v>135</v>
      </c>
      <c r="AU101" s="19" t="s">
        <v>82</v>
      </c>
    </row>
    <row r="102" spans="1:51" s="13" customFormat="1" ht="12">
      <c r="A102" s="13"/>
      <c r="B102" s="183"/>
      <c r="C102" s="13"/>
      <c r="D102" s="184" t="s">
        <v>137</v>
      </c>
      <c r="E102" s="185" t="s">
        <v>3</v>
      </c>
      <c r="F102" s="186" t="s">
        <v>138</v>
      </c>
      <c r="G102" s="13"/>
      <c r="H102" s="187">
        <v>9</v>
      </c>
      <c r="I102" s="188"/>
      <c r="J102" s="13"/>
      <c r="K102" s="13"/>
      <c r="L102" s="183"/>
      <c r="M102" s="189"/>
      <c r="N102" s="190"/>
      <c r="O102" s="190"/>
      <c r="P102" s="190"/>
      <c r="Q102" s="190"/>
      <c r="R102" s="190"/>
      <c r="S102" s="190"/>
      <c r="T102" s="19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5" t="s">
        <v>137</v>
      </c>
      <c r="AU102" s="185" t="s">
        <v>82</v>
      </c>
      <c r="AV102" s="13" t="s">
        <v>82</v>
      </c>
      <c r="AW102" s="13" t="s">
        <v>33</v>
      </c>
      <c r="AX102" s="13" t="s">
        <v>72</v>
      </c>
      <c r="AY102" s="185" t="s">
        <v>126</v>
      </c>
    </row>
    <row r="103" spans="1:51" s="13" customFormat="1" ht="12">
      <c r="A103" s="13"/>
      <c r="B103" s="183"/>
      <c r="C103" s="13"/>
      <c r="D103" s="184" t="s">
        <v>137</v>
      </c>
      <c r="E103" s="185" t="s">
        <v>3</v>
      </c>
      <c r="F103" s="186" t="s">
        <v>139</v>
      </c>
      <c r="G103" s="13"/>
      <c r="H103" s="187">
        <v>15.738</v>
      </c>
      <c r="I103" s="188"/>
      <c r="J103" s="13"/>
      <c r="K103" s="13"/>
      <c r="L103" s="183"/>
      <c r="M103" s="189"/>
      <c r="N103" s="190"/>
      <c r="O103" s="190"/>
      <c r="P103" s="190"/>
      <c r="Q103" s="190"/>
      <c r="R103" s="190"/>
      <c r="S103" s="190"/>
      <c r="T103" s="19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85" t="s">
        <v>137</v>
      </c>
      <c r="AU103" s="185" t="s">
        <v>82</v>
      </c>
      <c r="AV103" s="13" t="s">
        <v>82</v>
      </c>
      <c r="AW103" s="13" t="s">
        <v>33</v>
      </c>
      <c r="AX103" s="13" t="s">
        <v>72</v>
      </c>
      <c r="AY103" s="185" t="s">
        <v>126</v>
      </c>
    </row>
    <row r="104" spans="1:51" s="14" customFormat="1" ht="12">
      <c r="A104" s="14"/>
      <c r="B104" s="192"/>
      <c r="C104" s="14"/>
      <c r="D104" s="184" t="s">
        <v>137</v>
      </c>
      <c r="E104" s="193" t="s">
        <v>3</v>
      </c>
      <c r="F104" s="194" t="s">
        <v>140</v>
      </c>
      <c r="G104" s="14"/>
      <c r="H104" s="195">
        <v>24.738</v>
      </c>
      <c r="I104" s="196"/>
      <c r="J104" s="14"/>
      <c r="K104" s="14"/>
      <c r="L104" s="192"/>
      <c r="M104" s="197"/>
      <c r="N104" s="198"/>
      <c r="O104" s="198"/>
      <c r="P104" s="198"/>
      <c r="Q104" s="198"/>
      <c r="R104" s="198"/>
      <c r="S104" s="198"/>
      <c r="T104" s="19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193" t="s">
        <v>137</v>
      </c>
      <c r="AU104" s="193" t="s">
        <v>82</v>
      </c>
      <c r="AV104" s="14" t="s">
        <v>133</v>
      </c>
      <c r="AW104" s="14" t="s">
        <v>33</v>
      </c>
      <c r="AX104" s="14" t="s">
        <v>80</v>
      </c>
      <c r="AY104" s="193" t="s">
        <v>126</v>
      </c>
    </row>
    <row r="105" spans="1:65" s="2" customFormat="1" ht="22.2" customHeight="1">
      <c r="A105" s="38"/>
      <c r="B105" s="164"/>
      <c r="C105" s="165" t="s">
        <v>82</v>
      </c>
      <c r="D105" s="165" t="s">
        <v>128</v>
      </c>
      <c r="E105" s="166" t="s">
        <v>141</v>
      </c>
      <c r="F105" s="167" t="s">
        <v>142</v>
      </c>
      <c r="G105" s="168" t="s">
        <v>131</v>
      </c>
      <c r="H105" s="169">
        <v>22.88</v>
      </c>
      <c r="I105" s="170"/>
      <c r="J105" s="171">
        <f>ROUND(I105*H105,2)</f>
        <v>0</v>
      </c>
      <c r="K105" s="167" t="s">
        <v>132</v>
      </c>
      <c r="L105" s="39"/>
      <c r="M105" s="172" t="s">
        <v>3</v>
      </c>
      <c r="N105" s="173" t="s">
        <v>43</v>
      </c>
      <c r="O105" s="72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76" t="s">
        <v>133</v>
      </c>
      <c r="AT105" s="176" t="s">
        <v>128</v>
      </c>
      <c r="AU105" s="176" t="s">
        <v>82</v>
      </c>
      <c r="AY105" s="19" t="s">
        <v>126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9" t="s">
        <v>80</v>
      </c>
      <c r="BK105" s="177">
        <f>ROUND(I105*H105,2)</f>
        <v>0</v>
      </c>
      <c r="BL105" s="19" t="s">
        <v>133</v>
      </c>
      <c r="BM105" s="176" t="s">
        <v>143</v>
      </c>
    </row>
    <row r="106" spans="1:47" s="2" customFormat="1" ht="12">
      <c r="A106" s="38"/>
      <c r="B106" s="39"/>
      <c r="C106" s="38"/>
      <c r="D106" s="178" t="s">
        <v>135</v>
      </c>
      <c r="E106" s="38"/>
      <c r="F106" s="179" t="s">
        <v>144</v>
      </c>
      <c r="G106" s="38"/>
      <c r="H106" s="38"/>
      <c r="I106" s="180"/>
      <c r="J106" s="38"/>
      <c r="K106" s="38"/>
      <c r="L106" s="39"/>
      <c r="M106" s="181"/>
      <c r="N106" s="182"/>
      <c r="O106" s="72"/>
      <c r="P106" s="72"/>
      <c r="Q106" s="72"/>
      <c r="R106" s="72"/>
      <c r="S106" s="72"/>
      <c r="T106" s="73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9" t="s">
        <v>135</v>
      </c>
      <c r="AU106" s="19" t="s">
        <v>82</v>
      </c>
    </row>
    <row r="107" spans="1:51" s="13" customFormat="1" ht="12">
      <c r="A107" s="13"/>
      <c r="B107" s="183"/>
      <c r="C107" s="13"/>
      <c r="D107" s="184" t="s">
        <v>137</v>
      </c>
      <c r="E107" s="185" t="s">
        <v>3</v>
      </c>
      <c r="F107" s="186" t="s">
        <v>145</v>
      </c>
      <c r="G107" s="13"/>
      <c r="H107" s="187">
        <v>22.88</v>
      </c>
      <c r="I107" s="188"/>
      <c r="J107" s="13"/>
      <c r="K107" s="13"/>
      <c r="L107" s="183"/>
      <c r="M107" s="189"/>
      <c r="N107" s="190"/>
      <c r="O107" s="190"/>
      <c r="P107" s="190"/>
      <c r="Q107" s="190"/>
      <c r="R107" s="190"/>
      <c r="S107" s="190"/>
      <c r="T107" s="19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5" t="s">
        <v>137</v>
      </c>
      <c r="AU107" s="185" t="s">
        <v>82</v>
      </c>
      <c r="AV107" s="13" t="s">
        <v>82</v>
      </c>
      <c r="AW107" s="13" t="s">
        <v>33</v>
      </c>
      <c r="AX107" s="13" t="s">
        <v>80</v>
      </c>
      <c r="AY107" s="185" t="s">
        <v>126</v>
      </c>
    </row>
    <row r="108" spans="1:65" s="2" customFormat="1" ht="22.2" customHeight="1">
      <c r="A108" s="38"/>
      <c r="B108" s="164"/>
      <c r="C108" s="165" t="s">
        <v>146</v>
      </c>
      <c r="D108" s="165" t="s">
        <v>128</v>
      </c>
      <c r="E108" s="166" t="s">
        <v>147</v>
      </c>
      <c r="F108" s="167" t="s">
        <v>148</v>
      </c>
      <c r="G108" s="168" t="s">
        <v>131</v>
      </c>
      <c r="H108" s="169">
        <v>42.584</v>
      </c>
      <c r="I108" s="170"/>
      <c r="J108" s="171">
        <f>ROUND(I108*H108,2)</f>
        <v>0</v>
      </c>
      <c r="K108" s="167" t="s">
        <v>132</v>
      </c>
      <c r="L108" s="39"/>
      <c r="M108" s="172" t="s">
        <v>3</v>
      </c>
      <c r="N108" s="173" t="s">
        <v>43</v>
      </c>
      <c r="O108" s="72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76" t="s">
        <v>133</v>
      </c>
      <c r="AT108" s="176" t="s">
        <v>128</v>
      </c>
      <c r="AU108" s="176" t="s">
        <v>82</v>
      </c>
      <c r="AY108" s="19" t="s">
        <v>126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9" t="s">
        <v>80</v>
      </c>
      <c r="BK108" s="177">
        <f>ROUND(I108*H108,2)</f>
        <v>0</v>
      </c>
      <c r="BL108" s="19" t="s">
        <v>133</v>
      </c>
      <c r="BM108" s="176" t="s">
        <v>149</v>
      </c>
    </row>
    <row r="109" spans="1:47" s="2" customFormat="1" ht="12">
      <c r="A109" s="38"/>
      <c r="B109" s="39"/>
      <c r="C109" s="38"/>
      <c r="D109" s="178" t="s">
        <v>135</v>
      </c>
      <c r="E109" s="38"/>
      <c r="F109" s="179" t="s">
        <v>150</v>
      </c>
      <c r="G109" s="38"/>
      <c r="H109" s="38"/>
      <c r="I109" s="180"/>
      <c r="J109" s="38"/>
      <c r="K109" s="38"/>
      <c r="L109" s="39"/>
      <c r="M109" s="181"/>
      <c r="N109" s="182"/>
      <c r="O109" s="72"/>
      <c r="P109" s="72"/>
      <c r="Q109" s="72"/>
      <c r="R109" s="72"/>
      <c r="S109" s="72"/>
      <c r="T109" s="73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9" t="s">
        <v>135</v>
      </c>
      <c r="AU109" s="19" t="s">
        <v>82</v>
      </c>
    </row>
    <row r="110" spans="1:51" s="13" customFormat="1" ht="12">
      <c r="A110" s="13"/>
      <c r="B110" s="183"/>
      <c r="C110" s="13"/>
      <c r="D110" s="184" t="s">
        <v>137</v>
      </c>
      <c r="E110" s="185" t="s">
        <v>3</v>
      </c>
      <c r="F110" s="186" t="s">
        <v>151</v>
      </c>
      <c r="G110" s="13"/>
      <c r="H110" s="187">
        <v>7.2</v>
      </c>
      <c r="I110" s="188"/>
      <c r="J110" s="13"/>
      <c r="K110" s="13"/>
      <c r="L110" s="183"/>
      <c r="M110" s="189"/>
      <c r="N110" s="190"/>
      <c r="O110" s="190"/>
      <c r="P110" s="190"/>
      <c r="Q110" s="190"/>
      <c r="R110" s="190"/>
      <c r="S110" s="190"/>
      <c r="T110" s="19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5" t="s">
        <v>137</v>
      </c>
      <c r="AU110" s="185" t="s">
        <v>82</v>
      </c>
      <c r="AV110" s="13" t="s">
        <v>82</v>
      </c>
      <c r="AW110" s="13" t="s">
        <v>33</v>
      </c>
      <c r="AX110" s="13" t="s">
        <v>72</v>
      </c>
      <c r="AY110" s="185" t="s">
        <v>126</v>
      </c>
    </row>
    <row r="111" spans="1:51" s="13" customFormat="1" ht="12">
      <c r="A111" s="13"/>
      <c r="B111" s="183"/>
      <c r="C111" s="13"/>
      <c r="D111" s="184" t="s">
        <v>137</v>
      </c>
      <c r="E111" s="185" t="s">
        <v>3</v>
      </c>
      <c r="F111" s="186" t="s">
        <v>152</v>
      </c>
      <c r="G111" s="13"/>
      <c r="H111" s="187">
        <v>35.384</v>
      </c>
      <c r="I111" s="188"/>
      <c r="J111" s="13"/>
      <c r="K111" s="13"/>
      <c r="L111" s="183"/>
      <c r="M111" s="189"/>
      <c r="N111" s="190"/>
      <c r="O111" s="190"/>
      <c r="P111" s="190"/>
      <c r="Q111" s="190"/>
      <c r="R111" s="190"/>
      <c r="S111" s="190"/>
      <c r="T111" s="19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5" t="s">
        <v>137</v>
      </c>
      <c r="AU111" s="185" t="s">
        <v>82</v>
      </c>
      <c r="AV111" s="13" t="s">
        <v>82</v>
      </c>
      <c r="AW111" s="13" t="s">
        <v>33</v>
      </c>
      <c r="AX111" s="13" t="s">
        <v>72</v>
      </c>
      <c r="AY111" s="185" t="s">
        <v>126</v>
      </c>
    </row>
    <row r="112" spans="1:51" s="14" customFormat="1" ht="12">
      <c r="A112" s="14"/>
      <c r="B112" s="192"/>
      <c r="C112" s="14"/>
      <c r="D112" s="184" t="s">
        <v>137</v>
      </c>
      <c r="E112" s="193" t="s">
        <v>3</v>
      </c>
      <c r="F112" s="194" t="s">
        <v>140</v>
      </c>
      <c r="G112" s="14"/>
      <c r="H112" s="195">
        <v>42.584</v>
      </c>
      <c r="I112" s="196"/>
      <c r="J112" s="14"/>
      <c r="K112" s="14"/>
      <c r="L112" s="192"/>
      <c r="M112" s="197"/>
      <c r="N112" s="198"/>
      <c r="O112" s="198"/>
      <c r="P112" s="198"/>
      <c r="Q112" s="198"/>
      <c r="R112" s="198"/>
      <c r="S112" s="198"/>
      <c r="T112" s="199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193" t="s">
        <v>137</v>
      </c>
      <c r="AU112" s="193" t="s">
        <v>82</v>
      </c>
      <c r="AV112" s="14" t="s">
        <v>133</v>
      </c>
      <c r="AW112" s="14" t="s">
        <v>33</v>
      </c>
      <c r="AX112" s="14" t="s">
        <v>80</v>
      </c>
      <c r="AY112" s="193" t="s">
        <v>126</v>
      </c>
    </row>
    <row r="113" spans="1:65" s="2" customFormat="1" ht="30" customHeight="1">
      <c r="A113" s="38"/>
      <c r="B113" s="164"/>
      <c r="C113" s="165" t="s">
        <v>133</v>
      </c>
      <c r="D113" s="165" t="s">
        <v>128</v>
      </c>
      <c r="E113" s="166" t="s">
        <v>153</v>
      </c>
      <c r="F113" s="167" t="s">
        <v>154</v>
      </c>
      <c r="G113" s="168" t="s">
        <v>131</v>
      </c>
      <c r="H113" s="169">
        <v>78.802</v>
      </c>
      <c r="I113" s="170"/>
      <c r="J113" s="171">
        <f>ROUND(I113*H113,2)</f>
        <v>0</v>
      </c>
      <c r="K113" s="167" t="s">
        <v>132</v>
      </c>
      <c r="L113" s="39"/>
      <c r="M113" s="172" t="s">
        <v>3</v>
      </c>
      <c r="N113" s="173" t="s">
        <v>43</v>
      </c>
      <c r="O113" s="72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6" t="s">
        <v>133</v>
      </c>
      <c r="AT113" s="176" t="s">
        <v>128</v>
      </c>
      <c r="AU113" s="176" t="s">
        <v>82</v>
      </c>
      <c r="AY113" s="19" t="s">
        <v>126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9" t="s">
        <v>80</v>
      </c>
      <c r="BK113" s="177">
        <f>ROUND(I113*H113,2)</f>
        <v>0</v>
      </c>
      <c r="BL113" s="19" t="s">
        <v>133</v>
      </c>
      <c r="BM113" s="176" t="s">
        <v>155</v>
      </c>
    </row>
    <row r="114" spans="1:47" s="2" customFormat="1" ht="12">
      <c r="A114" s="38"/>
      <c r="B114" s="39"/>
      <c r="C114" s="38"/>
      <c r="D114" s="178" t="s">
        <v>135</v>
      </c>
      <c r="E114" s="38"/>
      <c r="F114" s="179" t="s">
        <v>156</v>
      </c>
      <c r="G114" s="38"/>
      <c r="H114" s="38"/>
      <c r="I114" s="180"/>
      <c r="J114" s="38"/>
      <c r="K114" s="38"/>
      <c r="L114" s="39"/>
      <c r="M114" s="181"/>
      <c r="N114" s="182"/>
      <c r="O114" s="72"/>
      <c r="P114" s="72"/>
      <c r="Q114" s="72"/>
      <c r="R114" s="72"/>
      <c r="S114" s="72"/>
      <c r="T114" s="73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9" t="s">
        <v>135</v>
      </c>
      <c r="AU114" s="19" t="s">
        <v>82</v>
      </c>
    </row>
    <row r="115" spans="1:51" s="13" customFormat="1" ht="12">
      <c r="A115" s="13"/>
      <c r="B115" s="183"/>
      <c r="C115" s="13"/>
      <c r="D115" s="184" t="s">
        <v>137</v>
      </c>
      <c r="E115" s="185" t="s">
        <v>3</v>
      </c>
      <c r="F115" s="186" t="s">
        <v>157</v>
      </c>
      <c r="G115" s="13"/>
      <c r="H115" s="187">
        <v>78.802</v>
      </c>
      <c r="I115" s="188"/>
      <c r="J115" s="13"/>
      <c r="K115" s="13"/>
      <c r="L115" s="183"/>
      <c r="M115" s="189"/>
      <c r="N115" s="190"/>
      <c r="O115" s="190"/>
      <c r="P115" s="190"/>
      <c r="Q115" s="190"/>
      <c r="R115" s="190"/>
      <c r="S115" s="190"/>
      <c r="T115" s="19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5" t="s">
        <v>137</v>
      </c>
      <c r="AU115" s="185" t="s">
        <v>82</v>
      </c>
      <c r="AV115" s="13" t="s">
        <v>82</v>
      </c>
      <c r="AW115" s="13" t="s">
        <v>33</v>
      </c>
      <c r="AX115" s="13" t="s">
        <v>80</v>
      </c>
      <c r="AY115" s="185" t="s">
        <v>126</v>
      </c>
    </row>
    <row r="116" spans="1:65" s="2" customFormat="1" ht="34.8" customHeight="1">
      <c r="A116" s="38"/>
      <c r="B116" s="164"/>
      <c r="C116" s="165" t="s">
        <v>158</v>
      </c>
      <c r="D116" s="165" t="s">
        <v>128</v>
      </c>
      <c r="E116" s="166" t="s">
        <v>159</v>
      </c>
      <c r="F116" s="167" t="s">
        <v>160</v>
      </c>
      <c r="G116" s="168" t="s">
        <v>131</v>
      </c>
      <c r="H116" s="169">
        <v>394.01</v>
      </c>
      <c r="I116" s="170"/>
      <c r="J116" s="171">
        <f>ROUND(I116*H116,2)</f>
        <v>0</v>
      </c>
      <c r="K116" s="167" t="s">
        <v>132</v>
      </c>
      <c r="L116" s="39"/>
      <c r="M116" s="172" t="s">
        <v>3</v>
      </c>
      <c r="N116" s="173" t="s">
        <v>43</v>
      </c>
      <c r="O116" s="72"/>
      <c r="P116" s="174">
        <f>O116*H116</f>
        <v>0</v>
      </c>
      <c r="Q116" s="174">
        <v>0</v>
      </c>
      <c r="R116" s="174">
        <f>Q116*H116</f>
        <v>0</v>
      </c>
      <c r="S116" s="174">
        <v>0</v>
      </c>
      <c r="T116" s="17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76" t="s">
        <v>133</v>
      </c>
      <c r="AT116" s="176" t="s">
        <v>128</v>
      </c>
      <c r="AU116" s="176" t="s">
        <v>82</v>
      </c>
      <c r="AY116" s="19" t="s">
        <v>126</v>
      </c>
      <c r="BE116" s="177">
        <f>IF(N116="základní",J116,0)</f>
        <v>0</v>
      </c>
      <c r="BF116" s="177">
        <f>IF(N116="snížená",J116,0)</f>
        <v>0</v>
      </c>
      <c r="BG116" s="177">
        <f>IF(N116="zákl. přenesená",J116,0)</f>
        <v>0</v>
      </c>
      <c r="BH116" s="177">
        <f>IF(N116="sníž. přenesená",J116,0)</f>
        <v>0</v>
      </c>
      <c r="BI116" s="177">
        <f>IF(N116="nulová",J116,0)</f>
        <v>0</v>
      </c>
      <c r="BJ116" s="19" t="s">
        <v>80</v>
      </c>
      <c r="BK116" s="177">
        <f>ROUND(I116*H116,2)</f>
        <v>0</v>
      </c>
      <c r="BL116" s="19" t="s">
        <v>133</v>
      </c>
      <c r="BM116" s="176" t="s">
        <v>161</v>
      </c>
    </row>
    <row r="117" spans="1:47" s="2" customFormat="1" ht="12">
      <c r="A117" s="38"/>
      <c r="B117" s="39"/>
      <c r="C117" s="38"/>
      <c r="D117" s="178" t="s">
        <v>135</v>
      </c>
      <c r="E117" s="38"/>
      <c r="F117" s="179" t="s">
        <v>162</v>
      </c>
      <c r="G117" s="38"/>
      <c r="H117" s="38"/>
      <c r="I117" s="180"/>
      <c r="J117" s="38"/>
      <c r="K117" s="38"/>
      <c r="L117" s="39"/>
      <c r="M117" s="181"/>
      <c r="N117" s="182"/>
      <c r="O117" s="72"/>
      <c r="P117" s="72"/>
      <c r="Q117" s="72"/>
      <c r="R117" s="72"/>
      <c r="S117" s="72"/>
      <c r="T117" s="73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9" t="s">
        <v>135</v>
      </c>
      <c r="AU117" s="19" t="s">
        <v>82</v>
      </c>
    </row>
    <row r="118" spans="1:51" s="13" customFormat="1" ht="12">
      <c r="A118" s="13"/>
      <c r="B118" s="183"/>
      <c r="C118" s="13"/>
      <c r="D118" s="184" t="s">
        <v>137</v>
      </c>
      <c r="E118" s="185" t="s">
        <v>3</v>
      </c>
      <c r="F118" s="186" t="s">
        <v>163</v>
      </c>
      <c r="G118" s="13"/>
      <c r="H118" s="187">
        <v>394.01</v>
      </c>
      <c r="I118" s="188"/>
      <c r="J118" s="13"/>
      <c r="K118" s="13"/>
      <c r="L118" s="183"/>
      <c r="M118" s="189"/>
      <c r="N118" s="190"/>
      <c r="O118" s="190"/>
      <c r="P118" s="190"/>
      <c r="Q118" s="190"/>
      <c r="R118" s="190"/>
      <c r="S118" s="190"/>
      <c r="T118" s="19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5" t="s">
        <v>137</v>
      </c>
      <c r="AU118" s="185" t="s">
        <v>82</v>
      </c>
      <c r="AV118" s="13" t="s">
        <v>82</v>
      </c>
      <c r="AW118" s="13" t="s">
        <v>33</v>
      </c>
      <c r="AX118" s="13" t="s">
        <v>80</v>
      </c>
      <c r="AY118" s="185" t="s">
        <v>126</v>
      </c>
    </row>
    <row r="119" spans="1:65" s="2" customFormat="1" ht="22.2" customHeight="1">
      <c r="A119" s="38"/>
      <c r="B119" s="164"/>
      <c r="C119" s="165" t="s">
        <v>164</v>
      </c>
      <c r="D119" s="165" t="s">
        <v>128</v>
      </c>
      <c r="E119" s="166" t="s">
        <v>165</v>
      </c>
      <c r="F119" s="167" t="s">
        <v>166</v>
      </c>
      <c r="G119" s="168" t="s">
        <v>167</v>
      </c>
      <c r="H119" s="169">
        <v>141.844</v>
      </c>
      <c r="I119" s="170"/>
      <c r="J119" s="171">
        <f>ROUND(I119*H119,2)</f>
        <v>0</v>
      </c>
      <c r="K119" s="167" t="s">
        <v>132</v>
      </c>
      <c r="L119" s="39"/>
      <c r="M119" s="172" t="s">
        <v>3</v>
      </c>
      <c r="N119" s="173" t="s">
        <v>43</v>
      </c>
      <c r="O119" s="72"/>
      <c r="P119" s="174">
        <f>O119*H119</f>
        <v>0</v>
      </c>
      <c r="Q119" s="174">
        <v>0</v>
      </c>
      <c r="R119" s="174">
        <f>Q119*H119</f>
        <v>0</v>
      </c>
      <c r="S119" s="174">
        <v>0</v>
      </c>
      <c r="T119" s="17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76" t="s">
        <v>133</v>
      </c>
      <c r="AT119" s="176" t="s">
        <v>128</v>
      </c>
      <c r="AU119" s="176" t="s">
        <v>82</v>
      </c>
      <c r="AY119" s="19" t="s">
        <v>126</v>
      </c>
      <c r="BE119" s="177">
        <f>IF(N119="základní",J119,0)</f>
        <v>0</v>
      </c>
      <c r="BF119" s="177">
        <f>IF(N119="snížená",J119,0)</f>
        <v>0</v>
      </c>
      <c r="BG119" s="177">
        <f>IF(N119="zákl. přenesená",J119,0)</f>
        <v>0</v>
      </c>
      <c r="BH119" s="177">
        <f>IF(N119="sníž. přenesená",J119,0)</f>
        <v>0</v>
      </c>
      <c r="BI119" s="177">
        <f>IF(N119="nulová",J119,0)</f>
        <v>0</v>
      </c>
      <c r="BJ119" s="19" t="s">
        <v>80</v>
      </c>
      <c r="BK119" s="177">
        <f>ROUND(I119*H119,2)</f>
        <v>0</v>
      </c>
      <c r="BL119" s="19" t="s">
        <v>133</v>
      </c>
      <c r="BM119" s="176" t="s">
        <v>168</v>
      </c>
    </row>
    <row r="120" spans="1:47" s="2" customFormat="1" ht="12">
      <c r="A120" s="38"/>
      <c r="B120" s="39"/>
      <c r="C120" s="38"/>
      <c r="D120" s="178" t="s">
        <v>135</v>
      </c>
      <c r="E120" s="38"/>
      <c r="F120" s="179" t="s">
        <v>169</v>
      </c>
      <c r="G120" s="38"/>
      <c r="H120" s="38"/>
      <c r="I120" s="180"/>
      <c r="J120" s="38"/>
      <c r="K120" s="38"/>
      <c r="L120" s="39"/>
      <c r="M120" s="181"/>
      <c r="N120" s="182"/>
      <c r="O120" s="72"/>
      <c r="P120" s="72"/>
      <c r="Q120" s="72"/>
      <c r="R120" s="72"/>
      <c r="S120" s="72"/>
      <c r="T120" s="73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9" t="s">
        <v>135</v>
      </c>
      <c r="AU120" s="19" t="s">
        <v>82</v>
      </c>
    </row>
    <row r="121" spans="1:51" s="13" customFormat="1" ht="12">
      <c r="A121" s="13"/>
      <c r="B121" s="183"/>
      <c r="C121" s="13"/>
      <c r="D121" s="184" t="s">
        <v>137</v>
      </c>
      <c r="E121" s="185" t="s">
        <v>3</v>
      </c>
      <c r="F121" s="186" t="s">
        <v>170</v>
      </c>
      <c r="G121" s="13"/>
      <c r="H121" s="187">
        <v>141.844</v>
      </c>
      <c r="I121" s="188"/>
      <c r="J121" s="13"/>
      <c r="K121" s="13"/>
      <c r="L121" s="183"/>
      <c r="M121" s="189"/>
      <c r="N121" s="190"/>
      <c r="O121" s="190"/>
      <c r="P121" s="190"/>
      <c r="Q121" s="190"/>
      <c r="R121" s="190"/>
      <c r="S121" s="190"/>
      <c r="T121" s="19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5" t="s">
        <v>137</v>
      </c>
      <c r="AU121" s="185" t="s">
        <v>82</v>
      </c>
      <c r="AV121" s="13" t="s">
        <v>82</v>
      </c>
      <c r="AW121" s="13" t="s">
        <v>33</v>
      </c>
      <c r="AX121" s="13" t="s">
        <v>80</v>
      </c>
      <c r="AY121" s="185" t="s">
        <v>126</v>
      </c>
    </row>
    <row r="122" spans="1:65" s="2" customFormat="1" ht="19.8" customHeight="1">
      <c r="A122" s="38"/>
      <c r="B122" s="164"/>
      <c r="C122" s="165" t="s">
        <v>171</v>
      </c>
      <c r="D122" s="165" t="s">
        <v>128</v>
      </c>
      <c r="E122" s="166" t="s">
        <v>172</v>
      </c>
      <c r="F122" s="167" t="s">
        <v>173</v>
      </c>
      <c r="G122" s="168" t="s">
        <v>131</v>
      </c>
      <c r="H122" s="169">
        <v>78.802</v>
      </c>
      <c r="I122" s="170"/>
      <c r="J122" s="171">
        <f>ROUND(I122*H122,2)</f>
        <v>0</v>
      </c>
      <c r="K122" s="167" t="s">
        <v>132</v>
      </c>
      <c r="L122" s="39"/>
      <c r="M122" s="172" t="s">
        <v>3</v>
      </c>
      <c r="N122" s="173" t="s">
        <v>43</v>
      </c>
      <c r="O122" s="72"/>
      <c r="P122" s="174">
        <f>O122*H122</f>
        <v>0</v>
      </c>
      <c r="Q122" s="174">
        <v>0</v>
      </c>
      <c r="R122" s="174">
        <f>Q122*H122</f>
        <v>0</v>
      </c>
      <c r="S122" s="174">
        <v>0</v>
      </c>
      <c r="T122" s="17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76" t="s">
        <v>133</v>
      </c>
      <c r="AT122" s="176" t="s">
        <v>128</v>
      </c>
      <c r="AU122" s="176" t="s">
        <v>82</v>
      </c>
      <c r="AY122" s="19" t="s">
        <v>126</v>
      </c>
      <c r="BE122" s="177">
        <f>IF(N122="základní",J122,0)</f>
        <v>0</v>
      </c>
      <c r="BF122" s="177">
        <f>IF(N122="snížená",J122,0)</f>
        <v>0</v>
      </c>
      <c r="BG122" s="177">
        <f>IF(N122="zákl. přenesená",J122,0)</f>
        <v>0</v>
      </c>
      <c r="BH122" s="177">
        <f>IF(N122="sníž. přenesená",J122,0)</f>
        <v>0</v>
      </c>
      <c r="BI122" s="177">
        <f>IF(N122="nulová",J122,0)</f>
        <v>0</v>
      </c>
      <c r="BJ122" s="19" t="s">
        <v>80</v>
      </c>
      <c r="BK122" s="177">
        <f>ROUND(I122*H122,2)</f>
        <v>0</v>
      </c>
      <c r="BL122" s="19" t="s">
        <v>133</v>
      </c>
      <c r="BM122" s="176" t="s">
        <v>174</v>
      </c>
    </row>
    <row r="123" spans="1:47" s="2" customFormat="1" ht="12">
      <c r="A123" s="38"/>
      <c r="B123" s="39"/>
      <c r="C123" s="38"/>
      <c r="D123" s="178" t="s">
        <v>135</v>
      </c>
      <c r="E123" s="38"/>
      <c r="F123" s="179" t="s">
        <v>175</v>
      </c>
      <c r="G123" s="38"/>
      <c r="H123" s="38"/>
      <c r="I123" s="180"/>
      <c r="J123" s="38"/>
      <c r="K123" s="38"/>
      <c r="L123" s="39"/>
      <c r="M123" s="181"/>
      <c r="N123" s="182"/>
      <c r="O123" s="72"/>
      <c r="P123" s="72"/>
      <c r="Q123" s="72"/>
      <c r="R123" s="72"/>
      <c r="S123" s="72"/>
      <c r="T123" s="73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9" t="s">
        <v>135</v>
      </c>
      <c r="AU123" s="19" t="s">
        <v>82</v>
      </c>
    </row>
    <row r="124" spans="1:65" s="2" customFormat="1" ht="22.2" customHeight="1">
      <c r="A124" s="38"/>
      <c r="B124" s="164"/>
      <c r="C124" s="165" t="s">
        <v>176</v>
      </c>
      <c r="D124" s="165" t="s">
        <v>128</v>
      </c>
      <c r="E124" s="166" t="s">
        <v>177</v>
      </c>
      <c r="F124" s="167" t="s">
        <v>178</v>
      </c>
      <c r="G124" s="168" t="s">
        <v>131</v>
      </c>
      <c r="H124" s="169">
        <v>11.4</v>
      </c>
      <c r="I124" s="170"/>
      <c r="J124" s="171">
        <f>ROUND(I124*H124,2)</f>
        <v>0</v>
      </c>
      <c r="K124" s="167" t="s">
        <v>132</v>
      </c>
      <c r="L124" s="39"/>
      <c r="M124" s="172" t="s">
        <v>3</v>
      </c>
      <c r="N124" s="173" t="s">
        <v>43</v>
      </c>
      <c r="O124" s="72"/>
      <c r="P124" s="174">
        <f>O124*H124</f>
        <v>0</v>
      </c>
      <c r="Q124" s="174">
        <v>0</v>
      </c>
      <c r="R124" s="174">
        <f>Q124*H124</f>
        <v>0</v>
      </c>
      <c r="S124" s="174">
        <v>0</v>
      </c>
      <c r="T124" s="175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76" t="s">
        <v>133</v>
      </c>
      <c r="AT124" s="176" t="s">
        <v>128</v>
      </c>
      <c r="AU124" s="176" t="s">
        <v>82</v>
      </c>
      <c r="AY124" s="19" t="s">
        <v>126</v>
      </c>
      <c r="BE124" s="177">
        <f>IF(N124="základní",J124,0)</f>
        <v>0</v>
      </c>
      <c r="BF124" s="177">
        <f>IF(N124="snížená",J124,0)</f>
        <v>0</v>
      </c>
      <c r="BG124" s="177">
        <f>IF(N124="zákl. přenesená",J124,0)</f>
        <v>0</v>
      </c>
      <c r="BH124" s="177">
        <f>IF(N124="sníž. přenesená",J124,0)</f>
        <v>0</v>
      </c>
      <c r="BI124" s="177">
        <f>IF(N124="nulová",J124,0)</f>
        <v>0</v>
      </c>
      <c r="BJ124" s="19" t="s">
        <v>80</v>
      </c>
      <c r="BK124" s="177">
        <f>ROUND(I124*H124,2)</f>
        <v>0</v>
      </c>
      <c r="BL124" s="19" t="s">
        <v>133</v>
      </c>
      <c r="BM124" s="176" t="s">
        <v>179</v>
      </c>
    </row>
    <row r="125" spans="1:47" s="2" customFormat="1" ht="12">
      <c r="A125" s="38"/>
      <c r="B125" s="39"/>
      <c r="C125" s="38"/>
      <c r="D125" s="178" t="s">
        <v>135</v>
      </c>
      <c r="E125" s="38"/>
      <c r="F125" s="179" t="s">
        <v>180</v>
      </c>
      <c r="G125" s="38"/>
      <c r="H125" s="38"/>
      <c r="I125" s="180"/>
      <c r="J125" s="38"/>
      <c r="K125" s="38"/>
      <c r="L125" s="39"/>
      <c r="M125" s="181"/>
      <c r="N125" s="182"/>
      <c r="O125" s="72"/>
      <c r="P125" s="72"/>
      <c r="Q125" s="72"/>
      <c r="R125" s="72"/>
      <c r="S125" s="72"/>
      <c r="T125" s="73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9" t="s">
        <v>135</v>
      </c>
      <c r="AU125" s="19" t="s">
        <v>82</v>
      </c>
    </row>
    <row r="126" spans="1:51" s="13" customFormat="1" ht="12">
      <c r="A126" s="13"/>
      <c r="B126" s="183"/>
      <c r="C126" s="13"/>
      <c r="D126" s="184" t="s">
        <v>137</v>
      </c>
      <c r="E126" s="185" t="s">
        <v>3</v>
      </c>
      <c r="F126" s="186" t="s">
        <v>181</v>
      </c>
      <c r="G126" s="13"/>
      <c r="H126" s="187">
        <v>2.4</v>
      </c>
      <c r="I126" s="188"/>
      <c r="J126" s="13"/>
      <c r="K126" s="13"/>
      <c r="L126" s="183"/>
      <c r="M126" s="189"/>
      <c r="N126" s="190"/>
      <c r="O126" s="190"/>
      <c r="P126" s="190"/>
      <c r="Q126" s="190"/>
      <c r="R126" s="190"/>
      <c r="S126" s="190"/>
      <c r="T126" s="19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5" t="s">
        <v>137</v>
      </c>
      <c r="AU126" s="185" t="s">
        <v>82</v>
      </c>
      <c r="AV126" s="13" t="s">
        <v>82</v>
      </c>
      <c r="AW126" s="13" t="s">
        <v>33</v>
      </c>
      <c r="AX126" s="13" t="s">
        <v>72</v>
      </c>
      <c r="AY126" s="185" t="s">
        <v>126</v>
      </c>
    </row>
    <row r="127" spans="1:51" s="13" customFormat="1" ht="12">
      <c r="A127" s="13"/>
      <c r="B127" s="183"/>
      <c r="C127" s="13"/>
      <c r="D127" s="184" t="s">
        <v>137</v>
      </c>
      <c r="E127" s="185" t="s">
        <v>3</v>
      </c>
      <c r="F127" s="186" t="s">
        <v>182</v>
      </c>
      <c r="G127" s="13"/>
      <c r="H127" s="187">
        <v>9</v>
      </c>
      <c r="I127" s="188"/>
      <c r="J127" s="13"/>
      <c r="K127" s="13"/>
      <c r="L127" s="183"/>
      <c r="M127" s="189"/>
      <c r="N127" s="190"/>
      <c r="O127" s="190"/>
      <c r="P127" s="190"/>
      <c r="Q127" s="190"/>
      <c r="R127" s="190"/>
      <c r="S127" s="190"/>
      <c r="T127" s="19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5" t="s">
        <v>137</v>
      </c>
      <c r="AU127" s="185" t="s">
        <v>82</v>
      </c>
      <c r="AV127" s="13" t="s">
        <v>82</v>
      </c>
      <c r="AW127" s="13" t="s">
        <v>33</v>
      </c>
      <c r="AX127" s="13" t="s">
        <v>72</v>
      </c>
      <c r="AY127" s="185" t="s">
        <v>126</v>
      </c>
    </row>
    <row r="128" spans="1:51" s="14" customFormat="1" ht="12">
      <c r="A128" s="14"/>
      <c r="B128" s="192"/>
      <c r="C128" s="14"/>
      <c r="D128" s="184" t="s">
        <v>137</v>
      </c>
      <c r="E128" s="193" t="s">
        <v>3</v>
      </c>
      <c r="F128" s="194" t="s">
        <v>140</v>
      </c>
      <c r="G128" s="14"/>
      <c r="H128" s="195">
        <v>11.4</v>
      </c>
      <c r="I128" s="196"/>
      <c r="J128" s="14"/>
      <c r="K128" s="14"/>
      <c r="L128" s="192"/>
      <c r="M128" s="197"/>
      <c r="N128" s="198"/>
      <c r="O128" s="198"/>
      <c r="P128" s="198"/>
      <c r="Q128" s="198"/>
      <c r="R128" s="198"/>
      <c r="S128" s="198"/>
      <c r="T128" s="199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193" t="s">
        <v>137</v>
      </c>
      <c r="AU128" s="193" t="s">
        <v>82</v>
      </c>
      <c r="AV128" s="14" t="s">
        <v>133</v>
      </c>
      <c r="AW128" s="14" t="s">
        <v>33</v>
      </c>
      <c r="AX128" s="14" t="s">
        <v>80</v>
      </c>
      <c r="AY128" s="193" t="s">
        <v>126</v>
      </c>
    </row>
    <row r="129" spans="1:65" s="2" customFormat="1" ht="34.8" customHeight="1">
      <c r="A129" s="38"/>
      <c r="B129" s="164"/>
      <c r="C129" s="165" t="s">
        <v>183</v>
      </c>
      <c r="D129" s="165" t="s">
        <v>128</v>
      </c>
      <c r="E129" s="166" t="s">
        <v>184</v>
      </c>
      <c r="F129" s="167" t="s">
        <v>185</v>
      </c>
      <c r="G129" s="168" t="s">
        <v>131</v>
      </c>
      <c r="H129" s="169">
        <v>3.6</v>
      </c>
      <c r="I129" s="170"/>
      <c r="J129" s="171">
        <f>ROUND(I129*H129,2)</f>
        <v>0</v>
      </c>
      <c r="K129" s="167" t="s">
        <v>132</v>
      </c>
      <c r="L129" s="39"/>
      <c r="M129" s="172" t="s">
        <v>3</v>
      </c>
      <c r="N129" s="173" t="s">
        <v>43</v>
      </c>
      <c r="O129" s="72"/>
      <c r="P129" s="174">
        <f>O129*H129</f>
        <v>0</v>
      </c>
      <c r="Q129" s="174">
        <v>0</v>
      </c>
      <c r="R129" s="174">
        <f>Q129*H129</f>
        <v>0</v>
      </c>
      <c r="S129" s="174">
        <v>0</v>
      </c>
      <c r="T129" s="17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76" t="s">
        <v>133</v>
      </c>
      <c r="AT129" s="176" t="s">
        <v>128</v>
      </c>
      <c r="AU129" s="176" t="s">
        <v>82</v>
      </c>
      <c r="AY129" s="19" t="s">
        <v>126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9" t="s">
        <v>80</v>
      </c>
      <c r="BK129" s="177">
        <f>ROUND(I129*H129,2)</f>
        <v>0</v>
      </c>
      <c r="BL129" s="19" t="s">
        <v>133</v>
      </c>
      <c r="BM129" s="176" t="s">
        <v>186</v>
      </c>
    </row>
    <row r="130" spans="1:47" s="2" customFormat="1" ht="12">
      <c r="A130" s="38"/>
      <c r="B130" s="39"/>
      <c r="C130" s="38"/>
      <c r="D130" s="178" t="s">
        <v>135</v>
      </c>
      <c r="E130" s="38"/>
      <c r="F130" s="179" t="s">
        <v>187</v>
      </c>
      <c r="G130" s="38"/>
      <c r="H130" s="38"/>
      <c r="I130" s="180"/>
      <c r="J130" s="38"/>
      <c r="K130" s="38"/>
      <c r="L130" s="39"/>
      <c r="M130" s="181"/>
      <c r="N130" s="182"/>
      <c r="O130" s="72"/>
      <c r="P130" s="72"/>
      <c r="Q130" s="72"/>
      <c r="R130" s="72"/>
      <c r="S130" s="72"/>
      <c r="T130" s="73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9" t="s">
        <v>135</v>
      </c>
      <c r="AU130" s="19" t="s">
        <v>82</v>
      </c>
    </row>
    <row r="131" spans="1:51" s="13" customFormat="1" ht="12">
      <c r="A131" s="13"/>
      <c r="B131" s="183"/>
      <c r="C131" s="13"/>
      <c r="D131" s="184" t="s">
        <v>137</v>
      </c>
      <c r="E131" s="185" t="s">
        <v>3</v>
      </c>
      <c r="F131" s="186" t="s">
        <v>188</v>
      </c>
      <c r="G131" s="13"/>
      <c r="H131" s="187">
        <v>3.6</v>
      </c>
      <c r="I131" s="188"/>
      <c r="J131" s="13"/>
      <c r="K131" s="13"/>
      <c r="L131" s="183"/>
      <c r="M131" s="189"/>
      <c r="N131" s="190"/>
      <c r="O131" s="190"/>
      <c r="P131" s="190"/>
      <c r="Q131" s="190"/>
      <c r="R131" s="190"/>
      <c r="S131" s="190"/>
      <c r="T131" s="19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5" t="s">
        <v>137</v>
      </c>
      <c r="AU131" s="185" t="s">
        <v>82</v>
      </c>
      <c r="AV131" s="13" t="s">
        <v>82</v>
      </c>
      <c r="AW131" s="13" t="s">
        <v>33</v>
      </c>
      <c r="AX131" s="13" t="s">
        <v>80</v>
      </c>
      <c r="AY131" s="185" t="s">
        <v>126</v>
      </c>
    </row>
    <row r="132" spans="1:65" s="2" customFormat="1" ht="14.4" customHeight="1">
      <c r="A132" s="38"/>
      <c r="B132" s="164"/>
      <c r="C132" s="200" t="s">
        <v>189</v>
      </c>
      <c r="D132" s="200" t="s">
        <v>190</v>
      </c>
      <c r="E132" s="201" t="s">
        <v>191</v>
      </c>
      <c r="F132" s="202" t="s">
        <v>192</v>
      </c>
      <c r="G132" s="203" t="s">
        <v>167</v>
      </c>
      <c r="H132" s="204">
        <v>7.2</v>
      </c>
      <c r="I132" s="205"/>
      <c r="J132" s="206">
        <f>ROUND(I132*H132,2)</f>
        <v>0</v>
      </c>
      <c r="K132" s="202" t="s">
        <v>132</v>
      </c>
      <c r="L132" s="207"/>
      <c r="M132" s="208" t="s">
        <v>3</v>
      </c>
      <c r="N132" s="209" t="s">
        <v>43</v>
      </c>
      <c r="O132" s="72"/>
      <c r="P132" s="174">
        <f>O132*H132</f>
        <v>0</v>
      </c>
      <c r="Q132" s="174">
        <v>1</v>
      </c>
      <c r="R132" s="174">
        <f>Q132*H132</f>
        <v>7.2</v>
      </c>
      <c r="S132" s="174">
        <v>0</v>
      </c>
      <c r="T132" s="175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76" t="s">
        <v>176</v>
      </c>
      <c r="AT132" s="176" t="s">
        <v>190</v>
      </c>
      <c r="AU132" s="176" t="s">
        <v>82</v>
      </c>
      <c r="AY132" s="19" t="s">
        <v>126</v>
      </c>
      <c r="BE132" s="177">
        <f>IF(N132="základní",J132,0)</f>
        <v>0</v>
      </c>
      <c r="BF132" s="177">
        <f>IF(N132="snížená",J132,0)</f>
        <v>0</v>
      </c>
      <c r="BG132" s="177">
        <f>IF(N132="zákl. přenesená",J132,0)</f>
        <v>0</v>
      </c>
      <c r="BH132" s="177">
        <f>IF(N132="sníž. přenesená",J132,0)</f>
        <v>0</v>
      </c>
      <c r="BI132" s="177">
        <f>IF(N132="nulová",J132,0)</f>
        <v>0</v>
      </c>
      <c r="BJ132" s="19" t="s">
        <v>80</v>
      </c>
      <c r="BK132" s="177">
        <f>ROUND(I132*H132,2)</f>
        <v>0</v>
      </c>
      <c r="BL132" s="19" t="s">
        <v>133</v>
      </c>
      <c r="BM132" s="176" t="s">
        <v>193</v>
      </c>
    </row>
    <row r="133" spans="1:51" s="13" customFormat="1" ht="12">
      <c r="A133" s="13"/>
      <c r="B133" s="183"/>
      <c r="C133" s="13"/>
      <c r="D133" s="184" t="s">
        <v>137</v>
      </c>
      <c r="E133" s="13"/>
      <c r="F133" s="186" t="s">
        <v>194</v>
      </c>
      <c r="G133" s="13"/>
      <c r="H133" s="187">
        <v>7.2</v>
      </c>
      <c r="I133" s="188"/>
      <c r="J133" s="13"/>
      <c r="K133" s="13"/>
      <c r="L133" s="183"/>
      <c r="M133" s="189"/>
      <c r="N133" s="190"/>
      <c r="O133" s="190"/>
      <c r="P133" s="190"/>
      <c r="Q133" s="190"/>
      <c r="R133" s="190"/>
      <c r="S133" s="190"/>
      <c r="T133" s="19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5" t="s">
        <v>137</v>
      </c>
      <c r="AU133" s="185" t="s">
        <v>82</v>
      </c>
      <c r="AV133" s="13" t="s">
        <v>82</v>
      </c>
      <c r="AW133" s="13" t="s">
        <v>4</v>
      </c>
      <c r="AX133" s="13" t="s">
        <v>80</v>
      </c>
      <c r="AY133" s="185" t="s">
        <v>126</v>
      </c>
    </row>
    <row r="134" spans="1:65" s="2" customFormat="1" ht="19.8" customHeight="1">
      <c r="A134" s="38"/>
      <c r="B134" s="164"/>
      <c r="C134" s="165" t="s">
        <v>195</v>
      </c>
      <c r="D134" s="165" t="s">
        <v>128</v>
      </c>
      <c r="E134" s="166" t="s">
        <v>196</v>
      </c>
      <c r="F134" s="167" t="s">
        <v>197</v>
      </c>
      <c r="G134" s="168" t="s">
        <v>198</v>
      </c>
      <c r="H134" s="169">
        <v>92.95</v>
      </c>
      <c r="I134" s="170"/>
      <c r="J134" s="171">
        <f>ROUND(I134*H134,2)</f>
        <v>0</v>
      </c>
      <c r="K134" s="167" t="s">
        <v>132</v>
      </c>
      <c r="L134" s="39"/>
      <c r="M134" s="172" t="s">
        <v>3</v>
      </c>
      <c r="N134" s="173" t="s">
        <v>43</v>
      </c>
      <c r="O134" s="72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76" t="s">
        <v>133</v>
      </c>
      <c r="AT134" s="176" t="s">
        <v>128</v>
      </c>
      <c r="AU134" s="176" t="s">
        <v>82</v>
      </c>
      <c r="AY134" s="19" t="s">
        <v>126</v>
      </c>
      <c r="BE134" s="177">
        <f>IF(N134="základní",J134,0)</f>
        <v>0</v>
      </c>
      <c r="BF134" s="177">
        <f>IF(N134="snížená",J134,0)</f>
        <v>0</v>
      </c>
      <c r="BG134" s="177">
        <f>IF(N134="zákl. přenesená",J134,0)</f>
        <v>0</v>
      </c>
      <c r="BH134" s="177">
        <f>IF(N134="sníž. přenesená",J134,0)</f>
        <v>0</v>
      </c>
      <c r="BI134" s="177">
        <f>IF(N134="nulová",J134,0)</f>
        <v>0</v>
      </c>
      <c r="BJ134" s="19" t="s">
        <v>80</v>
      </c>
      <c r="BK134" s="177">
        <f>ROUND(I134*H134,2)</f>
        <v>0</v>
      </c>
      <c r="BL134" s="19" t="s">
        <v>133</v>
      </c>
      <c r="BM134" s="176" t="s">
        <v>199</v>
      </c>
    </row>
    <row r="135" spans="1:47" s="2" customFormat="1" ht="12">
      <c r="A135" s="38"/>
      <c r="B135" s="39"/>
      <c r="C135" s="38"/>
      <c r="D135" s="178" t="s">
        <v>135</v>
      </c>
      <c r="E135" s="38"/>
      <c r="F135" s="179" t="s">
        <v>200</v>
      </c>
      <c r="G135" s="38"/>
      <c r="H135" s="38"/>
      <c r="I135" s="180"/>
      <c r="J135" s="38"/>
      <c r="K135" s="38"/>
      <c r="L135" s="39"/>
      <c r="M135" s="181"/>
      <c r="N135" s="182"/>
      <c r="O135" s="72"/>
      <c r="P135" s="72"/>
      <c r="Q135" s="72"/>
      <c r="R135" s="72"/>
      <c r="S135" s="72"/>
      <c r="T135" s="73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9" t="s">
        <v>135</v>
      </c>
      <c r="AU135" s="19" t="s">
        <v>82</v>
      </c>
    </row>
    <row r="136" spans="1:51" s="13" customFormat="1" ht="12">
      <c r="A136" s="13"/>
      <c r="B136" s="183"/>
      <c r="C136" s="13"/>
      <c r="D136" s="184" t="s">
        <v>137</v>
      </c>
      <c r="E136" s="185" t="s">
        <v>3</v>
      </c>
      <c r="F136" s="186" t="s">
        <v>201</v>
      </c>
      <c r="G136" s="13"/>
      <c r="H136" s="187">
        <v>30</v>
      </c>
      <c r="I136" s="188"/>
      <c r="J136" s="13"/>
      <c r="K136" s="13"/>
      <c r="L136" s="183"/>
      <c r="M136" s="189"/>
      <c r="N136" s="190"/>
      <c r="O136" s="190"/>
      <c r="P136" s="190"/>
      <c r="Q136" s="190"/>
      <c r="R136" s="190"/>
      <c r="S136" s="190"/>
      <c r="T136" s="19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5" t="s">
        <v>137</v>
      </c>
      <c r="AU136" s="185" t="s">
        <v>82</v>
      </c>
      <c r="AV136" s="13" t="s">
        <v>82</v>
      </c>
      <c r="AW136" s="13" t="s">
        <v>33</v>
      </c>
      <c r="AX136" s="13" t="s">
        <v>72</v>
      </c>
      <c r="AY136" s="185" t="s">
        <v>126</v>
      </c>
    </row>
    <row r="137" spans="1:51" s="13" customFormat="1" ht="12">
      <c r="A137" s="13"/>
      <c r="B137" s="183"/>
      <c r="C137" s="13"/>
      <c r="D137" s="184" t="s">
        <v>137</v>
      </c>
      <c r="E137" s="185" t="s">
        <v>3</v>
      </c>
      <c r="F137" s="186" t="s">
        <v>202</v>
      </c>
      <c r="G137" s="13"/>
      <c r="H137" s="187">
        <v>62.95</v>
      </c>
      <c r="I137" s="188"/>
      <c r="J137" s="13"/>
      <c r="K137" s="13"/>
      <c r="L137" s="183"/>
      <c r="M137" s="189"/>
      <c r="N137" s="190"/>
      <c r="O137" s="190"/>
      <c r="P137" s="190"/>
      <c r="Q137" s="190"/>
      <c r="R137" s="190"/>
      <c r="S137" s="190"/>
      <c r="T137" s="19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5" t="s">
        <v>137</v>
      </c>
      <c r="AU137" s="185" t="s">
        <v>82</v>
      </c>
      <c r="AV137" s="13" t="s">
        <v>82</v>
      </c>
      <c r="AW137" s="13" t="s">
        <v>33</v>
      </c>
      <c r="AX137" s="13" t="s">
        <v>72</v>
      </c>
      <c r="AY137" s="185" t="s">
        <v>126</v>
      </c>
    </row>
    <row r="138" spans="1:51" s="14" customFormat="1" ht="12">
      <c r="A138" s="14"/>
      <c r="B138" s="192"/>
      <c r="C138" s="14"/>
      <c r="D138" s="184" t="s">
        <v>137</v>
      </c>
      <c r="E138" s="193" t="s">
        <v>3</v>
      </c>
      <c r="F138" s="194" t="s">
        <v>140</v>
      </c>
      <c r="G138" s="14"/>
      <c r="H138" s="195">
        <v>92.95</v>
      </c>
      <c r="I138" s="196"/>
      <c r="J138" s="14"/>
      <c r="K138" s="14"/>
      <c r="L138" s="192"/>
      <c r="M138" s="197"/>
      <c r="N138" s="198"/>
      <c r="O138" s="198"/>
      <c r="P138" s="198"/>
      <c r="Q138" s="198"/>
      <c r="R138" s="198"/>
      <c r="S138" s="198"/>
      <c r="T138" s="19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3" t="s">
        <v>137</v>
      </c>
      <c r="AU138" s="193" t="s">
        <v>82</v>
      </c>
      <c r="AV138" s="14" t="s">
        <v>133</v>
      </c>
      <c r="AW138" s="14" t="s">
        <v>33</v>
      </c>
      <c r="AX138" s="14" t="s">
        <v>80</v>
      </c>
      <c r="AY138" s="193" t="s">
        <v>126</v>
      </c>
    </row>
    <row r="139" spans="1:63" s="12" customFormat="1" ht="22.8" customHeight="1">
      <c r="A139" s="12"/>
      <c r="B139" s="151"/>
      <c r="C139" s="12"/>
      <c r="D139" s="152" t="s">
        <v>71</v>
      </c>
      <c r="E139" s="162" t="s">
        <v>82</v>
      </c>
      <c r="F139" s="162" t="s">
        <v>203</v>
      </c>
      <c r="G139" s="12"/>
      <c r="H139" s="12"/>
      <c r="I139" s="154"/>
      <c r="J139" s="163">
        <f>BK139</f>
        <v>0</v>
      </c>
      <c r="K139" s="12"/>
      <c r="L139" s="151"/>
      <c r="M139" s="156"/>
      <c r="N139" s="157"/>
      <c r="O139" s="157"/>
      <c r="P139" s="158">
        <f>SUM(P140:P177)</f>
        <v>0</v>
      </c>
      <c r="Q139" s="157"/>
      <c r="R139" s="158">
        <f>SUM(R140:R177)</f>
        <v>161.19933501999998</v>
      </c>
      <c r="S139" s="157"/>
      <c r="T139" s="159">
        <f>SUM(T140:T177)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52" t="s">
        <v>80</v>
      </c>
      <c r="AT139" s="160" t="s">
        <v>71</v>
      </c>
      <c r="AU139" s="160" t="s">
        <v>80</v>
      </c>
      <c r="AY139" s="152" t="s">
        <v>126</v>
      </c>
      <c r="BK139" s="161">
        <f>SUM(BK140:BK177)</f>
        <v>0</v>
      </c>
    </row>
    <row r="140" spans="1:65" s="2" customFormat="1" ht="19.8" customHeight="1">
      <c r="A140" s="38"/>
      <c r="B140" s="164"/>
      <c r="C140" s="165" t="s">
        <v>204</v>
      </c>
      <c r="D140" s="165" t="s">
        <v>128</v>
      </c>
      <c r="E140" s="166" t="s">
        <v>205</v>
      </c>
      <c r="F140" s="167" t="s">
        <v>206</v>
      </c>
      <c r="G140" s="168" t="s">
        <v>131</v>
      </c>
      <c r="H140" s="169">
        <v>6.529</v>
      </c>
      <c r="I140" s="170"/>
      <c r="J140" s="171">
        <f>ROUND(I140*H140,2)</f>
        <v>0</v>
      </c>
      <c r="K140" s="167" t="s">
        <v>132</v>
      </c>
      <c r="L140" s="39"/>
      <c r="M140" s="172" t="s">
        <v>3</v>
      </c>
      <c r="N140" s="173" t="s">
        <v>43</v>
      </c>
      <c r="O140" s="72"/>
      <c r="P140" s="174">
        <f>O140*H140</f>
        <v>0</v>
      </c>
      <c r="Q140" s="174">
        <v>2.16</v>
      </c>
      <c r="R140" s="174">
        <f>Q140*H140</f>
        <v>14.102640000000001</v>
      </c>
      <c r="S140" s="174">
        <v>0</v>
      </c>
      <c r="T140" s="17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76" t="s">
        <v>133</v>
      </c>
      <c r="AT140" s="176" t="s">
        <v>128</v>
      </c>
      <c r="AU140" s="176" t="s">
        <v>82</v>
      </c>
      <c r="AY140" s="19" t="s">
        <v>126</v>
      </c>
      <c r="BE140" s="177">
        <f>IF(N140="základní",J140,0)</f>
        <v>0</v>
      </c>
      <c r="BF140" s="177">
        <f>IF(N140="snížená",J140,0)</f>
        <v>0</v>
      </c>
      <c r="BG140" s="177">
        <f>IF(N140="zákl. přenesená",J140,0)</f>
        <v>0</v>
      </c>
      <c r="BH140" s="177">
        <f>IF(N140="sníž. přenesená",J140,0)</f>
        <v>0</v>
      </c>
      <c r="BI140" s="177">
        <f>IF(N140="nulová",J140,0)</f>
        <v>0</v>
      </c>
      <c r="BJ140" s="19" t="s">
        <v>80</v>
      </c>
      <c r="BK140" s="177">
        <f>ROUND(I140*H140,2)</f>
        <v>0</v>
      </c>
      <c r="BL140" s="19" t="s">
        <v>133</v>
      </c>
      <c r="BM140" s="176" t="s">
        <v>207</v>
      </c>
    </row>
    <row r="141" spans="1:47" s="2" customFormat="1" ht="12">
      <c r="A141" s="38"/>
      <c r="B141" s="39"/>
      <c r="C141" s="38"/>
      <c r="D141" s="178" t="s">
        <v>135</v>
      </c>
      <c r="E141" s="38"/>
      <c r="F141" s="179" t="s">
        <v>208</v>
      </c>
      <c r="G141" s="38"/>
      <c r="H141" s="38"/>
      <c r="I141" s="180"/>
      <c r="J141" s="38"/>
      <c r="K141" s="38"/>
      <c r="L141" s="39"/>
      <c r="M141" s="181"/>
      <c r="N141" s="182"/>
      <c r="O141" s="72"/>
      <c r="P141" s="72"/>
      <c r="Q141" s="72"/>
      <c r="R141" s="72"/>
      <c r="S141" s="72"/>
      <c r="T141" s="73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9" t="s">
        <v>135</v>
      </c>
      <c r="AU141" s="19" t="s">
        <v>82</v>
      </c>
    </row>
    <row r="142" spans="1:51" s="13" customFormat="1" ht="12">
      <c r="A142" s="13"/>
      <c r="B142" s="183"/>
      <c r="C142" s="13"/>
      <c r="D142" s="184" t="s">
        <v>137</v>
      </c>
      <c r="E142" s="185" t="s">
        <v>3</v>
      </c>
      <c r="F142" s="186" t="s">
        <v>209</v>
      </c>
      <c r="G142" s="13"/>
      <c r="H142" s="187">
        <v>1.265</v>
      </c>
      <c r="I142" s="188"/>
      <c r="J142" s="13"/>
      <c r="K142" s="13"/>
      <c r="L142" s="183"/>
      <c r="M142" s="189"/>
      <c r="N142" s="190"/>
      <c r="O142" s="190"/>
      <c r="P142" s="190"/>
      <c r="Q142" s="190"/>
      <c r="R142" s="190"/>
      <c r="S142" s="190"/>
      <c r="T142" s="19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5" t="s">
        <v>137</v>
      </c>
      <c r="AU142" s="185" t="s">
        <v>82</v>
      </c>
      <c r="AV142" s="13" t="s">
        <v>82</v>
      </c>
      <c r="AW142" s="13" t="s">
        <v>33</v>
      </c>
      <c r="AX142" s="13" t="s">
        <v>72</v>
      </c>
      <c r="AY142" s="185" t="s">
        <v>126</v>
      </c>
    </row>
    <row r="143" spans="1:51" s="13" customFormat="1" ht="12">
      <c r="A143" s="13"/>
      <c r="B143" s="183"/>
      <c r="C143" s="13"/>
      <c r="D143" s="184" t="s">
        <v>137</v>
      </c>
      <c r="E143" s="185" t="s">
        <v>3</v>
      </c>
      <c r="F143" s="186" t="s">
        <v>210</v>
      </c>
      <c r="G143" s="13"/>
      <c r="H143" s="187">
        <v>1.76</v>
      </c>
      <c r="I143" s="188"/>
      <c r="J143" s="13"/>
      <c r="K143" s="13"/>
      <c r="L143" s="183"/>
      <c r="M143" s="189"/>
      <c r="N143" s="190"/>
      <c r="O143" s="190"/>
      <c r="P143" s="190"/>
      <c r="Q143" s="190"/>
      <c r="R143" s="190"/>
      <c r="S143" s="190"/>
      <c r="T143" s="19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5" t="s">
        <v>137</v>
      </c>
      <c r="AU143" s="185" t="s">
        <v>82</v>
      </c>
      <c r="AV143" s="13" t="s">
        <v>82</v>
      </c>
      <c r="AW143" s="13" t="s">
        <v>33</v>
      </c>
      <c r="AX143" s="13" t="s">
        <v>72</v>
      </c>
      <c r="AY143" s="185" t="s">
        <v>126</v>
      </c>
    </row>
    <row r="144" spans="1:51" s="13" customFormat="1" ht="12">
      <c r="A144" s="13"/>
      <c r="B144" s="183"/>
      <c r="C144" s="13"/>
      <c r="D144" s="184" t="s">
        <v>137</v>
      </c>
      <c r="E144" s="185" t="s">
        <v>3</v>
      </c>
      <c r="F144" s="186" t="s">
        <v>211</v>
      </c>
      <c r="G144" s="13"/>
      <c r="H144" s="187">
        <v>3.504</v>
      </c>
      <c r="I144" s="188"/>
      <c r="J144" s="13"/>
      <c r="K144" s="13"/>
      <c r="L144" s="183"/>
      <c r="M144" s="189"/>
      <c r="N144" s="190"/>
      <c r="O144" s="190"/>
      <c r="P144" s="190"/>
      <c r="Q144" s="190"/>
      <c r="R144" s="190"/>
      <c r="S144" s="190"/>
      <c r="T144" s="19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5" t="s">
        <v>137</v>
      </c>
      <c r="AU144" s="185" t="s">
        <v>82</v>
      </c>
      <c r="AV144" s="13" t="s">
        <v>82</v>
      </c>
      <c r="AW144" s="13" t="s">
        <v>33</v>
      </c>
      <c r="AX144" s="13" t="s">
        <v>72</v>
      </c>
      <c r="AY144" s="185" t="s">
        <v>126</v>
      </c>
    </row>
    <row r="145" spans="1:51" s="14" customFormat="1" ht="12">
      <c r="A145" s="14"/>
      <c r="B145" s="192"/>
      <c r="C145" s="14"/>
      <c r="D145" s="184" t="s">
        <v>137</v>
      </c>
      <c r="E145" s="193" t="s">
        <v>3</v>
      </c>
      <c r="F145" s="194" t="s">
        <v>140</v>
      </c>
      <c r="G145" s="14"/>
      <c r="H145" s="195">
        <v>6.529</v>
      </c>
      <c r="I145" s="196"/>
      <c r="J145" s="14"/>
      <c r="K145" s="14"/>
      <c r="L145" s="192"/>
      <c r="M145" s="197"/>
      <c r="N145" s="198"/>
      <c r="O145" s="198"/>
      <c r="P145" s="198"/>
      <c r="Q145" s="198"/>
      <c r="R145" s="198"/>
      <c r="S145" s="198"/>
      <c r="T145" s="19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93" t="s">
        <v>137</v>
      </c>
      <c r="AU145" s="193" t="s">
        <v>82</v>
      </c>
      <c r="AV145" s="14" t="s">
        <v>133</v>
      </c>
      <c r="AW145" s="14" t="s">
        <v>33</v>
      </c>
      <c r="AX145" s="14" t="s">
        <v>80</v>
      </c>
      <c r="AY145" s="193" t="s">
        <v>126</v>
      </c>
    </row>
    <row r="146" spans="1:65" s="2" customFormat="1" ht="14.4" customHeight="1">
      <c r="A146" s="38"/>
      <c r="B146" s="164"/>
      <c r="C146" s="165" t="s">
        <v>212</v>
      </c>
      <c r="D146" s="165" t="s">
        <v>128</v>
      </c>
      <c r="E146" s="166" t="s">
        <v>213</v>
      </c>
      <c r="F146" s="167" t="s">
        <v>214</v>
      </c>
      <c r="G146" s="168" t="s">
        <v>131</v>
      </c>
      <c r="H146" s="169">
        <v>36.792</v>
      </c>
      <c r="I146" s="170"/>
      <c r="J146" s="171">
        <f>ROUND(I146*H146,2)</f>
        <v>0</v>
      </c>
      <c r="K146" s="167" t="s">
        <v>132</v>
      </c>
      <c r="L146" s="39"/>
      <c r="M146" s="172" t="s">
        <v>3</v>
      </c>
      <c r="N146" s="173" t="s">
        <v>43</v>
      </c>
      <c r="O146" s="72"/>
      <c r="P146" s="174">
        <f>O146*H146</f>
        <v>0</v>
      </c>
      <c r="Q146" s="174">
        <v>2.30102</v>
      </c>
      <c r="R146" s="174">
        <f>Q146*H146</f>
        <v>84.65912784</v>
      </c>
      <c r="S146" s="174">
        <v>0</v>
      </c>
      <c r="T146" s="175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76" t="s">
        <v>133</v>
      </c>
      <c r="AT146" s="176" t="s">
        <v>128</v>
      </c>
      <c r="AU146" s="176" t="s">
        <v>82</v>
      </c>
      <c r="AY146" s="19" t="s">
        <v>126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9" t="s">
        <v>80</v>
      </c>
      <c r="BK146" s="177">
        <f>ROUND(I146*H146,2)</f>
        <v>0</v>
      </c>
      <c r="BL146" s="19" t="s">
        <v>133</v>
      </c>
      <c r="BM146" s="176" t="s">
        <v>215</v>
      </c>
    </row>
    <row r="147" spans="1:47" s="2" customFormat="1" ht="12">
      <c r="A147" s="38"/>
      <c r="B147" s="39"/>
      <c r="C147" s="38"/>
      <c r="D147" s="178" t="s">
        <v>135</v>
      </c>
      <c r="E147" s="38"/>
      <c r="F147" s="179" t="s">
        <v>216</v>
      </c>
      <c r="G147" s="38"/>
      <c r="H147" s="38"/>
      <c r="I147" s="180"/>
      <c r="J147" s="38"/>
      <c r="K147" s="38"/>
      <c r="L147" s="39"/>
      <c r="M147" s="181"/>
      <c r="N147" s="182"/>
      <c r="O147" s="72"/>
      <c r="P147" s="72"/>
      <c r="Q147" s="72"/>
      <c r="R147" s="72"/>
      <c r="S147" s="72"/>
      <c r="T147" s="73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9" t="s">
        <v>135</v>
      </c>
      <c r="AU147" s="19" t="s">
        <v>82</v>
      </c>
    </row>
    <row r="148" spans="1:51" s="13" customFormat="1" ht="12">
      <c r="A148" s="13"/>
      <c r="B148" s="183"/>
      <c r="C148" s="13"/>
      <c r="D148" s="184" t="s">
        <v>137</v>
      </c>
      <c r="E148" s="185" t="s">
        <v>3</v>
      </c>
      <c r="F148" s="186" t="s">
        <v>217</v>
      </c>
      <c r="G148" s="13"/>
      <c r="H148" s="187">
        <v>36.792</v>
      </c>
      <c r="I148" s="188"/>
      <c r="J148" s="13"/>
      <c r="K148" s="13"/>
      <c r="L148" s="183"/>
      <c r="M148" s="189"/>
      <c r="N148" s="190"/>
      <c r="O148" s="190"/>
      <c r="P148" s="190"/>
      <c r="Q148" s="190"/>
      <c r="R148" s="190"/>
      <c r="S148" s="190"/>
      <c r="T148" s="19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5" t="s">
        <v>137</v>
      </c>
      <c r="AU148" s="185" t="s">
        <v>82</v>
      </c>
      <c r="AV148" s="13" t="s">
        <v>82</v>
      </c>
      <c r="AW148" s="13" t="s">
        <v>33</v>
      </c>
      <c r="AX148" s="13" t="s">
        <v>80</v>
      </c>
      <c r="AY148" s="185" t="s">
        <v>126</v>
      </c>
    </row>
    <row r="149" spans="1:65" s="2" customFormat="1" ht="14.4" customHeight="1">
      <c r="A149" s="38"/>
      <c r="B149" s="164"/>
      <c r="C149" s="165" t="s">
        <v>218</v>
      </c>
      <c r="D149" s="165" t="s">
        <v>128</v>
      </c>
      <c r="E149" s="166" t="s">
        <v>219</v>
      </c>
      <c r="F149" s="167" t="s">
        <v>220</v>
      </c>
      <c r="G149" s="168" t="s">
        <v>198</v>
      </c>
      <c r="H149" s="169">
        <v>52.56</v>
      </c>
      <c r="I149" s="170"/>
      <c r="J149" s="171">
        <f>ROUND(I149*H149,2)</f>
        <v>0</v>
      </c>
      <c r="K149" s="167" t="s">
        <v>132</v>
      </c>
      <c r="L149" s="39"/>
      <c r="M149" s="172" t="s">
        <v>3</v>
      </c>
      <c r="N149" s="173" t="s">
        <v>43</v>
      </c>
      <c r="O149" s="72"/>
      <c r="P149" s="174">
        <f>O149*H149</f>
        <v>0</v>
      </c>
      <c r="Q149" s="174">
        <v>0.00269</v>
      </c>
      <c r="R149" s="174">
        <f>Q149*H149</f>
        <v>0.14138640000000002</v>
      </c>
      <c r="S149" s="174">
        <v>0</v>
      </c>
      <c r="T149" s="17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76" t="s">
        <v>133</v>
      </c>
      <c r="AT149" s="176" t="s">
        <v>128</v>
      </c>
      <c r="AU149" s="176" t="s">
        <v>82</v>
      </c>
      <c r="AY149" s="19" t="s">
        <v>126</v>
      </c>
      <c r="BE149" s="177">
        <f>IF(N149="základní",J149,0)</f>
        <v>0</v>
      </c>
      <c r="BF149" s="177">
        <f>IF(N149="snížená",J149,0)</f>
        <v>0</v>
      </c>
      <c r="BG149" s="177">
        <f>IF(N149="zákl. přenesená",J149,0)</f>
        <v>0</v>
      </c>
      <c r="BH149" s="177">
        <f>IF(N149="sníž. přenesená",J149,0)</f>
        <v>0</v>
      </c>
      <c r="BI149" s="177">
        <f>IF(N149="nulová",J149,0)</f>
        <v>0</v>
      </c>
      <c r="BJ149" s="19" t="s">
        <v>80</v>
      </c>
      <c r="BK149" s="177">
        <f>ROUND(I149*H149,2)</f>
        <v>0</v>
      </c>
      <c r="BL149" s="19" t="s">
        <v>133</v>
      </c>
      <c r="BM149" s="176" t="s">
        <v>221</v>
      </c>
    </row>
    <row r="150" spans="1:47" s="2" customFormat="1" ht="12">
      <c r="A150" s="38"/>
      <c r="B150" s="39"/>
      <c r="C150" s="38"/>
      <c r="D150" s="178" t="s">
        <v>135</v>
      </c>
      <c r="E150" s="38"/>
      <c r="F150" s="179" t="s">
        <v>222</v>
      </c>
      <c r="G150" s="38"/>
      <c r="H150" s="38"/>
      <c r="I150" s="180"/>
      <c r="J150" s="38"/>
      <c r="K150" s="38"/>
      <c r="L150" s="39"/>
      <c r="M150" s="181"/>
      <c r="N150" s="182"/>
      <c r="O150" s="72"/>
      <c r="P150" s="72"/>
      <c r="Q150" s="72"/>
      <c r="R150" s="72"/>
      <c r="S150" s="72"/>
      <c r="T150" s="73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9" t="s">
        <v>135</v>
      </c>
      <c r="AU150" s="19" t="s">
        <v>82</v>
      </c>
    </row>
    <row r="151" spans="1:51" s="13" customFormat="1" ht="12">
      <c r="A151" s="13"/>
      <c r="B151" s="183"/>
      <c r="C151" s="13"/>
      <c r="D151" s="184" t="s">
        <v>137</v>
      </c>
      <c r="E151" s="185" t="s">
        <v>3</v>
      </c>
      <c r="F151" s="186" t="s">
        <v>223</v>
      </c>
      <c r="G151" s="13"/>
      <c r="H151" s="187">
        <v>52.56</v>
      </c>
      <c r="I151" s="188"/>
      <c r="J151" s="13"/>
      <c r="K151" s="13"/>
      <c r="L151" s="183"/>
      <c r="M151" s="189"/>
      <c r="N151" s="190"/>
      <c r="O151" s="190"/>
      <c r="P151" s="190"/>
      <c r="Q151" s="190"/>
      <c r="R151" s="190"/>
      <c r="S151" s="190"/>
      <c r="T151" s="19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5" t="s">
        <v>137</v>
      </c>
      <c r="AU151" s="185" t="s">
        <v>82</v>
      </c>
      <c r="AV151" s="13" t="s">
        <v>82</v>
      </c>
      <c r="AW151" s="13" t="s">
        <v>33</v>
      </c>
      <c r="AX151" s="13" t="s">
        <v>80</v>
      </c>
      <c r="AY151" s="185" t="s">
        <v>126</v>
      </c>
    </row>
    <row r="152" spans="1:65" s="2" customFormat="1" ht="14.4" customHeight="1">
      <c r="A152" s="38"/>
      <c r="B152" s="164"/>
      <c r="C152" s="165" t="s">
        <v>9</v>
      </c>
      <c r="D152" s="165" t="s">
        <v>128</v>
      </c>
      <c r="E152" s="166" t="s">
        <v>224</v>
      </c>
      <c r="F152" s="167" t="s">
        <v>225</v>
      </c>
      <c r="G152" s="168" t="s">
        <v>198</v>
      </c>
      <c r="H152" s="169">
        <v>52.56</v>
      </c>
      <c r="I152" s="170"/>
      <c r="J152" s="171">
        <f>ROUND(I152*H152,2)</f>
        <v>0</v>
      </c>
      <c r="K152" s="167" t="s">
        <v>132</v>
      </c>
      <c r="L152" s="39"/>
      <c r="M152" s="172" t="s">
        <v>3</v>
      </c>
      <c r="N152" s="173" t="s">
        <v>43</v>
      </c>
      <c r="O152" s="72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76" t="s">
        <v>133</v>
      </c>
      <c r="AT152" s="176" t="s">
        <v>128</v>
      </c>
      <c r="AU152" s="176" t="s">
        <v>82</v>
      </c>
      <c r="AY152" s="19" t="s">
        <v>126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9" t="s">
        <v>80</v>
      </c>
      <c r="BK152" s="177">
        <f>ROUND(I152*H152,2)</f>
        <v>0</v>
      </c>
      <c r="BL152" s="19" t="s">
        <v>133</v>
      </c>
      <c r="BM152" s="176" t="s">
        <v>226</v>
      </c>
    </row>
    <row r="153" spans="1:47" s="2" customFormat="1" ht="12">
      <c r="A153" s="38"/>
      <c r="B153" s="39"/>
      <c r="C153" s="38"/>
      <c r="D153" s="178" t="s">
        <v>135</v>
      </c>
      <c r="E153" s="38"/>
      <c r="F153" s="179" t="s">
        <v>227</v>
      </c>
      <c r="G153" s="38"/>
      <c r="H153" s="38"/>
      <c r="I153" s="180"/>
      <c r="J153" s="38"/>
      <c r="K153" s="38"/>
      <c r="L153" s="39"/>
      <c r="M153" s="181"/>
      <c r="N153" s="182"/>
      <c r="O153" s="72"/>
      <c r="P153" s="72"/>
      <c r="Q153" s="72"/>
      <c r="R153" s="72"/>
      <c r="S153" s="72"/>
      <c r="T153" s="73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9" t="s">
        <v>135</v>
      </c>
      <c r="AU153" s="19" t="s">
        <v>82</v>
      </c>
    </row>
    <row r="154" spans="1:65" s="2" customFormat="1" ht="14.4" customHeight="1">
      <c r="A154" s="38"/>
      <c r="B154" s="164"/>
      <c r="C154" s="165" t="s">
        <v>228</v>
      </c>
      <c r="D154" s="165" t="s">
        <v>128</v>
      </c>
      <c r="E154" s="166" t="s">
        <v>229</v>
      </c>
      <c r="F154" s="167" t="s">
        <v>230</v>
      </c>
      <c r="G154" s="168" t="s">
        <v>131</v>
      </c>
      <c r="H154" s="169">
        <v>23.76</v>
      </c>
      <c r="I154" s="170"/>
      <c r="J154" s="171">
        <f>ROUND(I154*H154,2)</f>
        <v>0</v>
      </c>
      <c r="K154" s="167" t="s">
        <v>132</v>
      </c>
      <c r="L154" s="39"/>
      <c r="M154" s="172" t="s">
        <v>3</v>
      </c>
      <c r="N154" s="173" t="s">
        <v>43</v>
      </c>
      <c r="O154" s="72"/>
      <c r="P154" s="174">
        <f>O154*H154</f>
        <v>0</v>
      </c>
      <c r="Q154" s="174">
        <v>2.30102</v>
      </c>
      <c r="R154" s="174">
        <f>Q154*H154</f>
        <v>54.6722352</v>
      </c>
      <c r="S154" s="174">
        <v>0</v>
      </c>
      <c r="T154" s="17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76" t="s">
        <v>133</v>
      </c>
      <c r="AT154" s="176" t="s">
        <v>128</v>
      </c>
      <c r="AU154" s="176" t="s">
        <v>82</v>
      </c>
      <c r="AY154" s="19" t="s">
        <v>126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9" t="s">
        <v>80</v>
      </c>
      <c r="BK154" s="177">
        <f>ROUND(I154*H154,2)</f>
        <v>0</v>
      </c>
      <c r="BL154" s="19" t="s">
        <v>133</v>
      </c>
      <c r="BM154" s="176" t="s">
        <v>231</v>
      </c>
    </row>
    <row r="155" spans="1:47" s="2" customFormat="1" ht="12">
      <c r="A155" s="38"/>
      <c r="B155" s="39"/>
      <c r="C155" s="38"/>
      <c r="D155" s="178" t="s">
        <v>135</v>
      </c>
      <c r="E155" s="38"/>
      <c r="F155" s="179" t="s">
        <v>232</v>
      </c>
      <c r="G155" s="38"/>
      <c r="H155" s="38"/>
      <c r="I155" s="180"/>
      <c r="J155" s="38"/>
      <c r="K155" s="38"/>
      <c r="L155" s="39"/>
      <c r="M155" s="181"/>
      <c r="N155" s="182"/>
      <c r="O155" s="72"/>
      <c r="P155" s="72"/>
      <c r="Q155" s="72"/>
      <c r="R155" s="72"/>
      <c r="S155" s="72"/>
      <c r="T155" s="73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9" t="s">
        <v>135</v>
      </c>
      <c r="AU155" s="19" t="s">
        <v>82</v>
      </c>
    </row>
    <row r="156" spans="1:51" s="13" customFormat="1" ht="12">
      <c r="A156" s="13"/>
      <c r="B156" s="183"/>
      <c r="C156" s="13"/>
      <c r="D156" s="184" t="s">
        <v>137</v>
      </c>
      <c r="E156" s="185" t="s">
        <v>3</v>
      </c>
      <c r="F156" s="186" t="s">
        <v>233</v>
      </c>
      <c r="G156" s="13"/>
      <c r="H156" s="187">
        <v>12.76</v>
      </c>
      <c r="I156" s="188"/>
      <c r="J156" s="13"/>
      <c r="K156" s="13"/>
      <c r="L156" s="183"/>
      <c r="M156" s="189"/>
      <c r="N156" s="190"/>
      <c r="O156" s="190"/>
      <c r="P156" s="190"/>
      <c r="Q156" s="190"/>
      <c r="R156" s="190"/>
      <c r="S156" s="190"/>
      <c r="T156" s="19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5" t="s">
        <v>137</v>
      </c>
      <c r="AU156" s="185" t="s">
        <v>82</v>
      </c>
      <c r="AV156" s="13" t="s">
        <v>82</v>
      </c>
      <c r="AW156" s="13" t="s">
        <v>33</v>
      </c>
      <c r="AX156" s="13" t="s">
        <v>72</v>
      </c>
      <c r="AY156" s="185" t="s">
        <v>126</v>
      </c>
    </row>
    <row r="157" spans="1:51" s="13" customFormat="1" ht="12">
      <c r="A157" s="13"/>
      <c r="B157" s="183"/>
      <c r="C157" s="13"/>
      <c r="D157" s="184" t="s">
        <v>137</v>
      </c>
      <c r="E157" s="185" t="s">
        <v>3</v>
      </c>
      <c r="F157" s="186" t="s">
        <v>234</v>
      </c>
      <c r="G157" s="13"/>
      <c r="H157" s="187">
        <v>11</v>
      </c>
      <c r="I157" s="188"/>
      <c r="J157" s="13"/>
      <c r="K157" s="13"/>
      <c r="L157" s="183"/>
      <c r="M157" s="189"/>
      <c r="N157" s="190"/>
      <c r="O157" s="190"/>
      <c r="P157" s="190"/>
      <c r="Q157" s="190"/>
      <c r="R157" s="190"/>
      <c r="S157" s="190"/>
      <c r="T157" s="19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5" t="s">
        <v>137</v>
      </c>
      <c r="AU157" s="185" t="s">
        <v>82</v>
      </c>
      <c r="AV157" s="13" t="s">
        <v>82</v>
      </c>
      <c r="AW157" s="13" t="s">
        <v>33</v>
      </c>
      <c r="AX157" s="13" t="s">
        <v>72</v>
      </c>
      <c r="AY157" s="185" t="s">
        <v>126</v>
      </c>
    </row>
    <row r="158" spans="1:51" s="14" customFormat="1" ht="12">
      <c r="A158" s="14"/>
      <c r="B158" s="192"/>
      <c r="C158" s="14"/>
      <c r="D158" s="184" t="s">
        <v>137</v>
      </c>
      <c r="E158" s="193" t="s">
        <v>3</v>
      </c>
      <c r="F158" s="194" t="s">
        <v>140</v>
      </c>
      <c r="G158" s="14"/>
      <c r="H158" s="195">
        <v>23.759999999999998</v>
      </c>
      <c r="I158" s="196"/>
      <c r="J158" s="14"/>
      <c r="K158" s="14"/>
      <c r="L158" s="192"/>
      <c r="M158" s="197"/>
      <c r="N158" s="198"/>
      <c r="O158" s="198"/>
      <c r="P158" s="198"/>
      <c r="Q158" s="198"/>
      <c r="R158" s="198"/>
      <c r="S158" s="198"/>
      <c r="T158" s="19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3" t="s">
        <v>137</v>
      </c>
      <c r="AU158" s="193" t="s">
        <v>82</v>
      </c>
      <c r="AV158" s="14" t="s">
        <v>133</v>
      </c>
      <c r="AW158" s="14" t="s">
        <v>33</v>
      </c>
      <c r="AX158" s="14" t="s">
        <v>80</v>
      </c>
      <c r="AY158" s="193" t="s">
        <v>126</v>
      </c>
    </row>
    <row r="159" spans="1:65" s="2" customFormat="1" ht="14.4" customHeight="1">
      <c r="A159" s="38"/>
      <c r="B159" s="164"/>
      <c r="C159" s="165" t="s">
        <v>235</v>
      </c>
      <c r="D159" s="165" t="s">
        <v>128</v>
      </c>
      <c r="E159" s="166" t="s">
        <v>236</v>
      </c>
      <c r="F159" s="167" t="s">
        <v>237</v>
      </c>
      <c r="G159" s="168" t="s">
        <v>198</v>
      </c>
      <c r="H159" s="169">
        <v>20.76</v>
      </c>
      <c r="I159" s="170"/>
      <c r="J159" s="171">
        <f>ROUND(I159*H159,2)</f>
        <v>0</v>
      </c>
      <c r="K159" s="167" t="s">
        <v>132</v>
      </c>
      <c r="L159" s="39"/>
      <c r="M159" s="172" t="s">
        <v>3</v>
      </c>
      <c r="N159" s="173" t="s">
        <v>43</v>
      </c>
      <c r="O159" s="72"/>
      <c r="P159" s="174">
        <f>O159*H159</f>
        <v>0</v>
      </c>
      <c r="Q159" s="174">
        <v>0.00264</v>
      </c>
      <c r="R159" s="174">
        <f>Q159*H159</f>
        <v>0.054806400000000005</v>
      </c>
      <c r="S159" s="174">
        <v>0</v>
      </c>
      <c r="T159" s="17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76" t="s">
        <v>133</v>
      </c>
      <c r="AT159" s="176" t="s">
        <v>128</v>
      </c>
      <c r="AU159" s="176" t="s">
        <v>82</v>
      </c>
      <c r="AY159" s="19" t="s">
        <v>126</v>
      </c>
      <c r="BE159" s="177">
        <f>IF(N159="základní",J159,0)</f>
        <v>0</v>
      </c>
      <c r="BF159" s="177">
        <f>IF(N159="snížená",J159,0)</f>
        <v>0</v>
      </c>
      <c r="BG159" s="177">
        <f>IF(N159="zákl. přenesená",J159,0)</f>
        <v>0</v>
      </c>
      <c r="BH159" s="177">
        <f>IF(N159="sníž. přenesená",J159,0)</f>
        <v>0</v>
      </c>
      <c r="BI159" s="177">
        <f>IF(N159="nulová",J159,0)</f>
        <v>0</v>
      </c>
      <c r="BJ159" s="19" t="s">
        <v>80</v>
      </c>
      <c r="BK159" s="177">
        <f>ROUND(I159*H159,2)</f>
        <v>0</v>
      </c>
      <c r="BL159" s="19" t="s">
        <v>133</v>
      </c>
      <c r="BM159" s="176" t="s">
        <v>238</v>
      </c>
    </row>
    <row r="160" spans="1:47" s="2" customFormat="1" ht="12">
      <c r="A160" s="38"/>
      <c r="B160" s="39"/>
      <c r="C160" s="38"/>
      <c r="D160" s="178" t="s">
        <v>135</v>
      </c>
      <c r="E160" s="38"/>
      <c r="F160" s="179" t="s">
        <v>239</v>
      </c>
      <c r="G160" s="38"/>
      <c r="H160" s="38"/>
      <c r="I160" s="180"/>
      <c r="J160" s="38"/>
      <c r="K160" s="38"/>
      <c r="L160" s="39"/>
      <c r="M160" s="181"/>
      <c r="N160" s="182"/>
      <c r="O160" s="72"/>
      <c r="P160" s="72"/>
      <c r="Q160" s="72"/>
      <c r="R160" s="72"/>
      <c r="S160" s="72"/>
      <c r="T160" s="73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9" t="s">
        <v>135</v>
      </c>
      <c r="AU160" s="19" t="s">
        <v>82</v>
      </c>
    </row>
    <row r="161" spans="1:51" s="13" customFormat="1" ht="12">
      <c r="A161" s="13"/>
      <c r="B161" s="183"/>
      <c r="C161" s="13"/>
      <c r="D161" s="184" t="s">
        <v>137</v>
      </c>
      <c r="E161" s="185" t="s">
        <v>3</v>
      </c>
      <c r="F161" s="186" t="s">
        <v>240</v>
      </c>
      <c r="G161" s="13"/>
      <c r="H161" s="187">
        <v>19.2</v>
      </c>
      <c r="I161" s="188"/>
      <c r="J161" s="13"/>
      <c r="K161" s="13"/>
      <c r="L161" s="183"/>
      <c r="M161" s="189"/>
      <c r="N161" s="190"/>
      <c r="O161" s="190"/>
      <c r="P161" s="190"/>
      <c r="Q161" s="190"/>
      <c r="R161" s="190"/>
      <c r="S161" s="190"/>
      <c r="T161" s="19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5" t="s">
        <v>137</v>
      </c>
      <c r="AU161" s="185" t="s">
        <v>82</v>
      </c>
      <c r="AV161" s="13" t="s">
        <v>82</v>
      </c>
      <c r="AW161" s="13" t="s">
        <v>33</v>
      </c>
      <c r="AX161" s="13" t="s">
        <v>72</v>
      </c>
      <c r="AY161" s="185" t="s">
        <v>126</v>
      </c>
    </row>
    <row r="162" spans="1:51" s="13" customFormat="1" ht="12">
      <c r="A162" s="13"/>
      <c r="B162" s="183"/>
      <c r="C162" s="13"/>
      <c r="D162" s="184" t="s">
        <v>137</v>
      </c>
      <c r="E162" s="185" t="s">
        <v>3</v>
      </c>
      <c r="F162" s="186" t="s">
        <v>241</v>
      </c>
      <c r="G162" s="13"/>
      <c r="H162" s="187">
        <v>1.56</v>
      </c>
      <c r="I162" s="188"/>
      <c r="J162" s="13"/>
      <c r="K162" s="13"/>
      <c r="L162" s="183"/>
      <c r="M162" s="189"/>
      <c r="N162" s="190"/>
      <c r="O162" s="190"/>
      <c r="P162" s="190"/>
      <c r="Q162" s="190"/>
      <c r="R162" s="190"/>
      <c r="S162" s="190"/>
      <c r="T162" s="19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5" t="s">
        <v>137</v>
      </c>
      <c r="AU162" s="185" t="s">
        <v>82</v>
      </c>
      <c r="AV162" s="13" t="s">
        <v>82</v>
      </c>
      <c r="AW162" s="13" t="s">
        <v>33</v>
      </c>
      <c r="AX162" s="13" t="s">
        <v>72</v>
      </c>
      <c r="AY162" s="185" t="s">
        <v>126</v>
      </c>
    </row>
    <row r="163" spans="1:51" s="14" customFormat="1" ht="12">
      <c r="A163" s="14"/>
      <c r="B163" s="192"/>
      <c r="C163" s="14"/>
      <c r="D163" s="184" t="s">
        <v>137</v>
      </c>
      <c r="E163" s="193" t="s">
        <v>3</v>
      </c>
      <c r="F163" s="194" t="s">
        <v>140</v>
      </c>
      <c r="G163" s="14"/>
      <c r="H163" s="195">
        <v>20.759999999999998</v>
      </c>
      <c r="I163" s="196"/>
      <c r="J163" s="14"/>
      <c r="K163" s="14"/>
      <c r="L163" s="192"/>
      <c r="M163" s="197"/>
      <c r="N163" s="198"/>
      <c r="O163" s="198"/>
      <c r="P163" s="198"/>
      <c r="Q163" s="198"/>
      <c r="R163" s="198"/>
      <c r="S163" s="198"/>
      <c r="T163" s="19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193" t="s">
        <v>137</v>
      </c>
      <c r="AU163" s="193" t="s">
        <v>82</v>
      </c>
      <c r="AV163" s="14" t="s">
        <v>133</v>
      </c>
      <c r="AW163" s="14" t="s">
        <v>33</v>
      </c>
      <c r="AX163" s="14" t="s">
        <v>80</v>
      </c>
      <c r="AY163" s="193" t="s">
        <v>126</v>
      </c>
    </row>
    <row r="164" spans="1:65" s="2" customFormat="1" ht="14.4" customHeight="1">
      <c r="A164" s="38"/>
      <c r="B164" s="164"/>
      <c r="C164" s="165" t="s">
        <v>242</v>
      </c>
      <c r="D164" s="165" t="s">
        <v>128</v>
      </c>
      <c r="E164" s="166" t="s">
        <v>243</v>
      </c>
      <c r="F164" s="167" t="s">
        <v>244</v>
      </c>
      <c r="G164" s="168" t="s">
        <v>198</v>
      </c>
      <c r="H164" s="169">
        <v>20.76</v>
      </c>
      <c r="I164" s="170"/>
      <c r="J164" s="171">
        <f>ROUND(I164*H164,2)</f>
        <v>0</v>
      </c>
      <c r="K164" s="167" t="s">
        <v>132</v>
      </c>
      <c r="L164" s="39"/>
      <c r="M164" s="172" t="s">
        <v>3</v>
      </c>
      <c r="N164" s="173" t="s">
        <v>43</v>
      </c>
      <c r="O164" s="72"/>
      <c r="P164" s="174">
        <f>O164*H164</f>
        <v>0</v>
      </c>
      <c r="Q164" s="174">
        <v>0</v>
      </c>
      <c r="R164" s="174">
        <f>Q164*H164</f>
        <v>0</v>
      </c>
      <c r="S164" s="174">
        <v>0</v>
      </c>
      <c r="T164" s="17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76" t="s">
        <v>133</v>
      </c>
      <c r="AT164" s="176" t="s">
        <v>128</v>
      </c>
      <c r="AU164" s="176" t="s">
        <v>82</v>
      </c>
      <c r="AY164" s="19" t="s">
        <v>126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9" t="s">
        <v>80</v>
      </c>
      <c r="BK164" s="177">
        <f>ROUND(I164*H164,2)</f>
        <v>0</v>
      </c>
      <c r="BL164" s="19" t="s">
        <v>133</v>
      </c>
      <c r="BM164" s="176" t="s">
        <v>245</v>
      </c>
    </row>
    <row r="165" spans="1:47" s="2" customFormat="1" ht="12">
      <c r="A165" s="38"/>
      <c r="B165" s="39"/>
      <c r="C165" s="38"/>
      <c r="D165" s="178" t="s">
        <v>135</v>
      </c>
      <c r="E165" s="38"/>
      <c r="F165" s="179" t="s">
        <v>246</v>
      </c>
      <c r="G165" s="38"/>
      <c r="H165" s="38"/>
      <c r="I165" s="180"/>
      <c r="J165" s="38"/>
      <c r="K165" s="38"/>
      <c r="L165" s="39"/>
      <c r="M165" s="181"/>
      <c r="N165" s="182"/>
      <c r="O165" s="72"/>
      <c r="P165" s="72"/>
      <c r="Q165" s="72"/>
      <c r="R165" s="72"/>
      <c r="S165" s="72"/>
      <c r="T165" s="73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9" t="s">
        <v>135</v>
      </c>
      <c r="AU165" s="19" t="s">
        <v>82</v>
      </c>
    </row>
    <row r="166" spans="1:65" s="2" customFormat="1" ht="14.4" customHeight="1">
      <c r="A166" s="38"/>
      <c r="B166" s="164"/>
      <c r="C166" s="165" t="s">
        <v>247</v>
      </c>
      <c r="D166" s="165" t="s">
        <v>128</v>
      </c>
      <c r="E166" s="166" t="s">
        <v>248</v>
      </c>
      <c r="F166" s="167" t="s">
        <v>249</v>
      </c>
      <c r="G166" s="168" t="s">
        <v>167</v>
      </c>
      <c r="H166" s="169">
        <v>0.041</v>
      </c>
      <c r="I166" s="170"/>
      <c r="J166" s="171">
        <f>ROUND(I166*H166,2)</f>
        <v>0</v>
      </c>
      <c r="K166" s="167" t="s">
        <v>132</v>
      </c>
      <c r="L166" s="39"/>
      <c r="M166" s="172" t="s">
        <v>3</v>
      </c>
      <c r="N166" s="173" t="s">
        <v>43</v>
      </c>
      <c r="O166" s="72"/>
      <c r="P166" s="174">
        <f>O166*H166</f>
        <v>0</v>
      </c>
      <c r="Q166" s="174">
        <v>1.0383</v>
      </c>
      <c r="R166" s="174">
        <f>Q166*H166</f>
        <v>0.0425703</v>
      </c>
      <c r="S166" s="174">
        <v>0</v>
      </c>
      <c r="T166" s="17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76" t="s">
        <v>133</v>
      </c>
      <c r="AT166" s="176" t="s">
        <v>128</v>
      </c>
      <c r="AU166" s="176" t="s">
        <v>82</v>
      </c>
      <c r="AY166" s="19" t="s">
        <v>126</v>
      </c>
      <c r="BE166" s="177">
        <f>IF(N166="základní",J166,0)</f>
        <v>0</v>
      </c>
      <c r="BF166" s="177">
        <f>IF(N166="snížená",J166,0)</f>
        <v>0</v>
      </c>
      <c r="BG166" s="177">
        <f>IF(N166="zákl. přenesená",J166,0)</f>
        <v>0</v>
      </c>
      <c r="BH166" s="177">
        <f>IF(N166="sníž. přenesená",J166,0)</f>
        <v>0</v>
      </c>
      <c r="BI166" s="177">
        <f>IF(N166="nulová",J166,0)</f>
        <v>0</v>
      </c>
      <c r="BJ166" s="19" t="s">
        <v>80</v>
      </c>
      <c r="BK166" s="177">
        <f>ROUND(I166*H166,2)</f>
        <v>0</v>
      </c>
      <c r="BL166" s="19" t="s">
        <v>133</v>
      </c>
      <c r="BM166" s="176" t="s">
        <v>250</v>
      </c>
    </row>
    <row r="167" spans="1:47" s="2" customFormat="1" ht="12">
      <c r="A167" s="38"/>
      <c r="B167" s="39"/>
      <c r="C167" s="38"/>
      <c r="D167" s="178" t="s">
        <v>135</v>
      </c>
      <c r="E167" s="38"/>
      <c r="F167" s="179" t="s">
        <v>251</v>
      </c>
      <c r="G167" s="38"/>
      <c r="H167" s="38"/>
      <c r="I167" s="180"/>
      <c r="J167" s="38"/>
      <c r="K167" s="38"/>
      <c r="L167" s="39"/>
      <c r="M167" s="181"/>
      <c r="N167" s="182"/>
      <c r="O167" s="72"/>
      <c r="P167" s="72"/>
      <c r="Q167" s="72"/>
      <c r="R167" s="72"/>
      <c r="S167" s="72"/>
      <c r="T167" s="73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9" t="s">
        <v>135</v>
      </c>
      <c r="AU167" s="19" t="s">
        <v>82</v>
      </c>
    </row>
    <row r="168" spans="1:51" s="13" customFormat="1" ht="12">
      <c r="A168" s="13"/>
      <c r="B168" s="183"/>
      <c r="C168" s="13"/>
      <c r="D168" s="184" t="s">
        <v>137</v>
      </c>
      <c r="E168" s="185" t="s">
        <v>3</v>
      </c>
      <c r="F168" s="186" t="s">
        <v>252</v>
      </c>
      <c r="G168" s="13"/>
      <c r="H168" s="187">
        <v>0.041</v>
      </c>
      <c r="I168" s="188"/>
      <c r="J168" s="13"/>
      <c r="K168" s="13"/>
      <c r="L168" s="183"/>
      <c r="M168" s="189"/>
      <c r="N168" s="190"/>
      <c r="O168" s="190"/>
      <c r="P168" s="190"/>
      <c r="Q168" s="190"/>
      <c r="R168" s="190"/>
      <c r="S168" s="190"/>
      <c r="T168" s="19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5" t="s">
        <v>137</v>
      </c>
      <c r="AU168" s="185" t="s">
        <v>82</v>
      </c>
      <c r="AV168" s="13" t="s">
        <v>82</v>
      </c>
      <c r="AW168" s="13" t="s">
        <v>33</v>
      </c>
      <c r="AX168" s="13" t="s">
        <v>80</v>
      </c>
      <c r="AY168" s="185" t="s">
        <v>126</v>
      </c>
    </row>
    <row r="169" spans="1:65" s="2" customFormat="1" ht="14.4" customHeight="1">
      <c r="A169" s="38"/>
      <c r="B169" s="164"/>
      <c r="C169" s="165" t="s">
        <v>253</v>
      </c>
      <c r="D169" s="165" t="s">
        <v>128</v>
      </c>
      <c r="E169" s="166" t="s">
        <v>254</v>
      </c>
      <c r="F169" s="167" t="s">
        <v>255</v>
      </c>
      <c r="G169" s="168" t="s">
        <v>167</v>
      </c>
      <c r="H169" s="169">
        <v>0.024</v>
      </c>
      <c r="I169" s="170"/>
      <c r="J169" s="171">
        <f>ROUND(I169*H169,2)</f>
        <v>0</v>
      </c>
      <c r="K169" s="167" t="s">
        <v>132</v>
      </c>
      <c r="L169" s="39"/>
      <c r="M169" s="172" t="s">
        <v>3</v>
      </c>
      <c r="N169" s="173" t="s">
        <v>43</v>
      </c>
      <c r="O169" s="72"/>
      <c r="P169" s="174">
        <f>O169*H169</f>
        <v>0</v>
      </c>
      <c r="Q169" s="174">
        <v>1.06277</v>
      </c>
      <c r="R169" s="174">
        <f>Q169*H169</f>
        <v>0.02550648</v>
      </c>
      <c r="S169" s="174">
        <v>0</v>
      </c>
      <c r="T169" s="17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76" t="s">
        <v>133</v>
      </c>
      <c r="AT169" s="176" t="s">
        <v>128</v>
      </c>
      <c r="AU169" s="176" t="s">
        <v>82</v>
      </c>
      <c r="AY169" s="19" t="s">
        <v>126</v>
      </c>
      <c r="BE169" s="177">
        <f>IF(N169="základní",J169,0)</f>
        <v>0</v>
      </c>
      <c r="BF169" s="177">
        <f>IF(N169="snížená",J169,0)</f>
        <v>0</v>
      </c>
      <c r="BG169" s="177">
        <f>IF(N169="zákl. přenesená",J169,0)</f>
        <v>0</v>
      </c>
      <c r="BH169" s="177">
        <f>IF(N169="sníž. přenesená",J169,0)</f>
        <v>0</v>
      </c>
      <c r="BI169" s="177">
        <f>IF(N169="nulová",J169,0)</f>
        <v>0</v>
      </c>
      <c r="BJ169" s="19" t="s">
        <v>80</v>
      </c>
      <c r="BK169" s="177">
        <f>ROUND(I169*H169,2)</f>
        <v>0</v>
      </c>
      <c r="BL169" s="19" t="s">
        <v>133</v>
      </c>
      <c r="BM169" s="176" t="s">
        <v>256</v>
      </c>
    </row>
    <row r="170" spans="1:47" s="2" customFormat="1" ht="12">
      <c r="A170" s="38"/>
      <c r="B170" s="39"/>
      <c r="C170" s="38"/>
      <c r="D170" s="178" t="s">
        <v>135</v>
      </c>
      <c r="E170" s="38"/>
      <c r="F170" s="179" t="s">
        <v>257</v>
      </c>
      <c r="G170" s="38"/>
      <c r="H170" s="38"/>
      <c r="I170" s="180"/>
      <c r="J170" s="38"/>
      <c r="K170" s="38"/>
      <c r="L170" s="39"/>
      <c r="M170" s="181"/>
      <c r="N170" s="182"/>
      <c r="O170" s="72"/>
      <c r="P170" s="72"/>
      <c r="Q170" s="72"/>
      <c r="R170" s="72"/>
      <c r="S170" s="72"/>
      <c r="T170" s="73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9" t="s">
        <v>135</v>
      </c>
      <c r="AU170" s="19" t="s">
        <v>82</v>
      </c>
    </row>
    <row r="171" spans="1:51" s="13" customFormat="1" ht="12">
      <c r="A171" s="13"/>
      <c r="B171" s="183"/>
      <c r="C171" s="13"/>
      <c r="D171" s="184" t="s">
        <v>137</v>
      </c>
      <c r="E171" s="185" t="s">
        <v>3</v>
      </c>
      <c r="F171" s="186" t="s">
        <v>258</v>
      </c>
      <c r="G171" s="13"/>
      <c r="H171" s="187">
        <v>0.024</v>
      </c>
      <c r="I171" s="188"/>
      <c r="J171" s="13"/>
      <c r="K171" s="13"/>
      <c r="L171" s="183"/>
      <c r="M171" s="189"/>
      <c r="N171" s="190"/>
      <c r="O171" s="190"/>
      <c r="P171" s="190"/>
      <c r="Q171" s="190"/>
      <c r="R171" s="190"/>
      <c r="S171" s="190"/>
      <c r="T171" s="19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85" t="s">
        <v>137</v>
      </c>
      <c r="AU171" s="185" t="s">
        <v>82</v>
      </c>
      <c r="AV171" s="13" t="s">
        <v>82</v>
      </c>
      <c r="AW171" s="13" t="s">
        <v>33</v>
      </c>
      <c r="AX171" s="13" t="s">
        <v>80</v>
      </c>
      <c r="AY171" s="185" t="s">
        <v>126</v>
      </c>
    </row>
    <row r="172" spans="1:65" s="2" customFormat="1" ht="22.2" customHeight="1">
      <c r="A172" s="38"/>
      <c r="B172" s="164"/>
      <c r="C172" s="165" t="s">
        <v>8</v>
      </c>
      <c r="D172" s="165" t="s">
        <v>128</v>
      </c>
      <c r="E172" s="166" t="s">
        <v>259</v>
      </c>
      <c r="F172" s="167" t="s">
        <v>260</v>
      </c>
      <c r="G172" s="168" t="s">
        <v>198</v>
      </c>
      <c r="H172" s="169">
        <v>21.5</v>
      </c>
      <c r="I172" s="170"/>
      <c r="J172" s="171">
        <f>ROUND(I172*H172,2)</f>
        <v>0</v>
      </c>
      <c r="K172" s="167" t="s">
        <v>132</v>
      </c>
      <c r="L172" s="39"/>
      <c r="M172" s="172" t="s">
        <v>3</v>
      </c>
      <c r="N172" s="173" t="s">
        <v>43</v>
      </c>
      <c r="O172" s="72"/>
      <c r="P172" s="174">
        <f>O172*H172</f>
        <v>0</v>
      </c>
      <c r="Q172" s="174">
        <v>0.34662</v>
      </c>
      <c r="R172" s="174">
        <f>Q172*H172</f>
        <v>7.45233</v>
      </c>
      <c r="S172" s="174">
        <v>0</v>
      </c>
      <c r="T172" s="17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76" t="s">
        <v>133</v>
      </c>
      <c r="AT172" s="176" t="s">
        <v>128</v>
      </c>
      <c r="AU172" s="176" t="s">
        <v>82</v>
      </c>
      <c r="AY172" s="19" t="s">
        <v>126</v>
      </c>
      <c r="BE172" s="177">
        <f>IF(N172="základní",J172,0)</f>
        <v>0</v>
      </c>
      <c r="BF172" s="177">
        <f>IF(N172="snížená",J172,0)</f>
        <v>0</v>
      </c>
      <c r="BG172" s="177">
        <f>IF(N172="zákl. přenesená",J172,0)</f>
        <v>0</v>
      </c>
      <c r="BH172" s="177">
        <f>IF(N172="sníž. přenesená",J172,0)</f>
        <v>0</v>
      </c>
      <c r="BI172" s="177">
        <f>IF(N172="nulová",J172,0)</f>
        <v>0</v>
      </c>
      <c r="BJ172" s="19" t="s">
        <v>80</v>
      </c>
      <c r="BK172" s="177">
        <f>ROUND(I172*H172,2)</f>
        <v>0</v>
      </c>
      <c r="BL172" s="19" t="s">
        <v>133</v>
      </c>
      <c r="BM172" s="176" t="s">
        <v>261</v>
      </c>
    </row>
    <row r="173" spans="1:47" s="2" customFormat="1" ht="12">
      <c r="A173" s="38"/>
      <c r="B173" s="39"/>
      <c r="C173" s="38"/>
      <c r="D173" s="178" t="s">
        <v>135</v>
      </c>
      <c r="E173" s="38"/>
      <c r="F173" s="179" t="s">
        <v>262</v>
      </c>
      <c r="G173" s="38"/>
      <c r="H173" s="38"/>
      <c r="I173" s="180"/>
      <c r="J173" s="38"/>
      <c r="K173" s="38"/>
      <c r="L173" s="39"/>
      <c r="M173" s="181"/>
      <c r="N173" s="182"/>
      <c r="O173" s="72"/>
      <c r="P173" s="72"/>
      <c r="Q173" s="72"/>
      <c r="R173" s="72"/>
      <c r="S173" s="72"/>
      <c r="T173" s="73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9" t="s">
        <v>135</v>
      </c>
      <c r="AU173" s="19" t="s">
        <v>82</v>
      </c>
    </row>
    <row r="174" spans="1:51" s="13" customFormat="1" ht="12">
      <c r="A174" s="13"/>
      <c r="B174" s="183"/>
      <c r="C174" s="13"/>
      <c r="D174" s="184" t="s">
        <v>137</v>
      </c>
      <c r="E174" s="185" t="s">
        <v>3</v>
      </c>
      <c r="F174" s="186" t="s">
        <v>263</v>
      </c>
      <c r="G174" s="13"/>
      <c r="H174" s="187">
        <v>21.5</v>
      </c>
      <c r="I174" s="188"/>
      <c r="J174" s="13"/>
      <c r="K174" s="13"/>
      <c r="L174" s="183"/>
      <c r="M174" s="189"/>
      <c r="N174" s="190"/>
      <c r="O174" s="190"/>
      <c r="P174" s="190"/>
      <c r="Q174" s="190"/>
      <c r="R174" s="190"/>
      <c r="S174" s="190"/>
      <c r="T174" s="19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5" t="s">
        <v>137</v>
      </c>
      <c r="AU174" s="185" t="s">
        <v>82</v>
      </c>
      <c r="AV174" s="13" t="s">
        <v>82</v>
      </c>
      <c r="AW174" s="13" t="s">
        <v>33</v>
      </c>
      <c r="AX174" s="13" t="s">
        <v>80</v>
      </c>
      <c r="AY174" s="185" t="s">
        <v>126</v>
      </c>
    </row>
    <row r="175" spans="1:65" s="2" customFormat="1" ht="30" customHeight="1">
      <c r="A175" s="38"/>
      <c r="B175" s="164"/>
      <c r="C175" s="165" t="s">
        <v>264</v>
      </c>
      <c r="D175" s="165" t="s">
        <v>128</v>
      </c>
      <c r="E175" s="166" t="s">
        <v>265</v>
      </c>
      <c r="F175" s="167" t="s">
        <v>266</v>
      </c>
      <c r="G175" s="168" t="s">
        <v>167</v>
      </c>
      <c r="H175" s="169">
        <v>0.046</v>
      </c>
      <c r="I175" s="170"/>
      <c r="J175" s="171">
        <f>ROUND(I175*H175,2)</f>
        <v>0</v>
      </c>
      <c r="K175" s="167" t="s">
        <v>132</v>
      </c>
      <c r="L175" s="39"/>
      <c r="M175" s="172" t="s">
        <v>3</v>
      </c>
      <c r="N175" s="173" t="s">
        <v>43</v>
      </c>
      <c r="O175" s="72"/>
      <c r="P175" s="174">
        <f>O175*H175</f>
        <v>0</v>
      </c>
      <c r="Q175" s="174">
        <v>1.0594</v>
      </c>
      <c r="R175" s="174">
        <f>Q175*H175</f>
        <v>0.048732399999999995</v>
      </c>
      <c r="S175" s="174">
        <v>0</v>
      </c>
      <c r="T175" s="175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76" t="s">
        <v>133</v>
      </c>
      <c r="AT175" s="176" t="s">
        <v>128</v>
      </c>
      <c r="AU175" s="176" t="s">
        <v>82</v>
      </c>
      <c r="AY175" s="19" t="s">
        <v>126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9" t="s">
        <v>80</v>
      </c>
      <c r="BK175" s="177">
        <f>ROUND(I175*H175,2)</f>
        <v>0</v>
      </c>
      <c r="BL175" s="19" t="s">
        <v>133</v>
      </c>
      <c r="BM175" s="176" t="s">
        <v>267</v>
      </c>
    </row>
    <row r="176" spans="1:47" s="2" customFormat="1" ht="12">
      <c r="A176" s="38"/>
      <c r="B176" s="39"/>
      <c r="C176" s="38"/>
      <c r="D176" s="178" t="s">
        <v>135</v>
      </c>
      <c r="E176" s="38"/>
      <c r="F176" s="179" t="s">
        <v>268</v>
      </c>
      <c r="G176" s="38"/>
      <c r="H176" s="38"/>
      <c r="I176" s="180"/>
      <c r="J176" s="38"/>
      <c r="K176" s="38"/>
      <c r="L176" s="39"/>
      <c r="M176" s="181"/>
      <c r="N176" s="182"/>
      <c r="O176" s="72"/>
      <c r="P176" s="72"/>
      <c r="Q176" s="72"/>
      <c r="R176" s="72"/>
      <c r="S176" s="72"/>
      <c r="T176" s="73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9" t="s">
        <v>135</v>
      </c>
      <c r="AU176" s="19" t="s">
        <v>82</v>
      </c>
    </row>
    <row r="177" spans="1:51" s="13" customFormat="1" ht="12">
      <c r="A177" s="13"/>
      <c r="B177" s="183"/>
      <c r="C177" s="13"/>
      <c r="D177" s="184" t="s">
        <v>137</v>
      </c>
      <c r="E177" s="185" t="s">
        <v>3</v>
      </c>
      <c r="F177" s="186" t="s">
        <v>269</v>
      </c>
      <c r="G177" s="13"/>
      <c r="H177" s="187">
        <v>0.046</v>
      </c>
      <c r="I177" s="188"/>
      <c r="J177" s="13"/>
      <c r="K177" s="13"/>
      <c r="L177" s="183"/>
      <c r="M177" s="189"/>
      <c r="N177" s="190"/>
      <c r="O177" s="190"/>
      <c r="P177" s="190"/>
      <c r="Q177" s="190"/>
      <c r="R177" s="190"/>
      <c r="S177" s="190"/>
      <c r="T177" s="19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5" t="s">
        <v>137</v>
      </c>
      <c r="AU177" s="185" t="s">
        <v>82</v>
      </c>
      <c r="AV177" s="13" t="s">
        <v>82</v>
      </c>
      <c r="AW177" s="13" t="s">
        <v>33</v>
      </c>
      <c r="AX177" s="13" t="s">
        <v>80</v>
      </c>
      <c r="AY177" s="185" t="s">
        <v>126</v>
      </c>
    </row>
    <row r="178" spans="1:63" s="12" customFormat="1" ht="22.8" customHeight="1">
      <c r="A178" s="12"/>
      <c r="B178" s="151"/>
      <c r="C178" s="12"/>
      <c r="D178" s="152" t="s">
        <v>71</v>
      </c>
      <c r="E178" s="162" t="s">
        <v>146</v>
      </c>
      <c r="F178" s="162" t="s">
        <v>270</v>
      </c>
      <c r="G178" s="12"/>
      <c r="H178" s="12"/>
      <c r="I178" s="154"/>
      <c r="J178" s="163">
        <f>BK178</f>
        <v>0</v>
      </c>
      <c r="K178" s="12"/>
      <c r="L178" s="151"/>
      <c r="M178" s="156"/>
      <c r="N178" s="157"/>
      <c r="O178" s="157"/>
      <c r="P178" s="158">
        <f>SUM(P179:P184)</f>
        <v>0</v>
      </c>
      <c r="Q178" s="157"/>
      <c r="R178" s="158">
        <f>SUM(R179:R184)</f>
        <v>3.3296235</v>
      </c>
      <c r="S178" s="157"/>
      <c r="T178" s="159">
        <f>SUM(T179:T184)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52" t="s">
        <v>80</v>
      </c>
      <c r="AT178" s="160" t="s">
        <v>71</v>
      </c>
      <c r="AU178" s="160" t="s">
        <v>80</v>
      </c>
      <c r="AY178" s="152" t="s">
        <v>126</v>
      </c>
      <c r="BK178" s="161">
        <f>SUM(BK179:BK184)</f>
        <v>0</v>
      </c>
    </row>
    <row r="179" spans="1:65" s="2" customFormat="1" ht="22.2" customHeight="1">
      <c r="A179" s="38"/>
      <c r="B179" s="164"/>
      <c r="C179" s="165" t="s">
        <v>271</v>
      </c>
      <c r="D179" s="165" t="s">
        <v>128</v>
      </c>
      <c r="E179" s="166" t="s">
        <v>272</v>
      </c>
      <c r="F179" s="167" t="s">
        <v>273</v>
      </c>
      <c r="G179" s="168" t="s">
        <v>198</v>
      </c>
      <c r="H179" s="169">
        <v>10.7</v>
      </c>
      <c r="I179" s="170"/>
      <c r="J179" s="171">
        <f>ROUND(I179*H179,2)</f>
        <v>0</v>
      </c>
      <c r="K179" s="167" t="s">
        <v>132</v>
      </c>
      <c r="L179" s="39"/>
      <c r="M179" s="172" t="s">
        <v>3</v>
      </c>
      <c r="N179" s="173" t="s">
        <v>43</v>
      </c>
      <c r="O179" s="72"/>
      <c r="P179" s="174">
        <f>O179*H179</f>
        <v>0</v>
      </c>
      <c r="Q179" s="174">
        <v>0.27198</v>
      </c>
      <c r="R179" s="174">
        <f>Q179*H179</f>
        <v>2.910186</v>
      </c>
      <c r="S179" s="174">
        <v>0</v>
      </c>
      <c r="T179" s="17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76" t="s">
        <v>133</v>
      </c>
      <c r="AT179" s="176" t="s">
        <v>128</v>
      </c>
      <c r="AU179" s="176" t="s">
        <v>82</v>
      </c>
      <c r="AY179" s="19" t="s">
        <v>126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9" t="s">
        <v>80</v>
      </c>
      <c r="BK179" s="177">
        <f>ROUND(I179*H179,2)</f>
        <v>0</v>
      </c>
      <c r="BL179" s="19" t="s">
        <v>133</v>
      </c>
      <c r="BM179" s="176" t="s">
        <v>274</v>
      </c>
    </row>
    <row r="180" spans="1:47" s="2" customFormat="1" ht="12">
      <c r="A180" s="38"/>
      <c r="B180" s="39"/>
      <c r="C180" s="38"/>
      <c r="D180" s="178" t="s">
        <v>135</v>
      </c>
      <c r="E180" s="38"/>
      <c r="F180" s="179" t="s">
        <v>275</v>
      </c>
      <c r="G180" s="38"/>
      <c r="H180" s="38"/>
      <c r="I180" s="180"/>
      <c r="J180" s="38"/>
      <c r="K180" s="38"/>
      <c r="L180" s="39"/>
      <c r="M180" s="181"/>
      <c r="N180" s="182"/>
      <c r="O180" s="72"/>
      <c r="P180" s="72"/>
      <c r="Q180" s="72"/>
      <c r="R180" s="72"/>
      <c r="S180" s="72"/>
      <c r="T180" s="73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135</v>
      </c>
      <c r="AU180" s="19" t="s">
        <v>82</v>
      </c>
    </row>
    <row r="181" spans="1:51" s="13" customFormat="1" ht="12">
      <c r="A181" s="13"/>
      <c r="B181" s="183"/>
      <c r="C181" s="13"/>
      <c r="D181" s="184" t="s">
        <v>137</v>
      </c>
      <c r="E181" s="185" t="s">
        <v>3</v>
      </c>
      <c r="F181" s="186" t="s">
        <v>276</v>
      </c>
      <c r="G181" s="13"/>
      <c r="H181" s="187">
        <v>10.7</v>
      </c>
      <c r="I181" s="188"/>
      <c r="J181" s="13"/>
      <c r="K181" s="13"/>
      <c r="L181" s="183"/>
      <c r="M181" s="189"/>
      <c r="N181" s="190"/>
      <c r="O181" s="190"/>
      <c r="P181" s="190"/>
      <c r="Q181" s="190"/>
      <c r="R181" s="190"/>
      <c r="S181" s="190"/>
      <c r="T181" s="19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5" t="s">
        <v>137</v>
      </c>
      <c r="AU181" s="185" t="s">
        <v>82</v>
      </c>
      <c r="AV181" s="13" t="s">
        <v>82</v>
      </c>
      <c r="AW181" s="13" t="s">
        <v>33</v>
      </c>
      <c r="AX181" s="13" t="s">
        <v>80</v>
      </c>
      <c r="AY181" s="185" t="s">
        <v>126</v>
      </c>
    </row>
    <row r="182" spans="1:65" s="2" customFormat="1" ht="22.2" customHeight="1">
      <c r="A182" s="38"/>
      <c r="B182" s="164"/>
      <c r="C182" s="165" t="s">
        <v>277</v>
      </c>
      <c r="D182" s="165" t="s">
        <v>128</v>
      </c>
      <c r="E182" s="166" t="s">
        <v>278</v>
      </c>
      <c r="F182" s="167" t="s">
        <v>279</v>
      </c>
      <c r="G182" s="168" t="s">
        <v>198</v>
      </c>
      <c r="H182" s="169">
        <v>1.25</v>
      </c>
      <c r="I182" s="170"/>
      <c r="J182" s="171">
        <f>ROUND(I182*H182,2)</f>
        <v>0</v>
      </c>
      <c r="K182" s="167" t="s">
        <v>132</v>
      </c>
      <c r="L182" s="39"/>
      <c r="M182" s="172" t="s">
        <v>3</v>
      </c>
      <c r="N182" s="173" t="s">
        <v>43</v>
      </c>
      <c r="O182" s="72"/>
      <c r="P182" s="174">
        <f>O182*H182</f>
        <v>0</v>
      </c>
      <c r="Q182" s="174">
        <v>0.33555</v>
      </c>
      <c r="R182" s="174">
        <f>Q182*H182</f>
        <v>0.4194375</v>
      </c>
      <c r="S182" s="174">
        <v>0</v>
      </c>
      <c r="T182" s="175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76" t="s">
        <v>133</v>
      </c>
      <c r="AT182" s="176" t="s">
        <v>128</v>
      </c>
      <c r="AU182" s="176" t="s">
        <v>82</v>
      </c>
      <c r="AY182" s="19" t="s">
        <v>126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19" t="s">
        <v>80</v>
      </c>
      <c r="BK182" s="177">
        <f>ROUND(I182*H182,2)</f>
        <v>0</v>
      </c>
      <c r="BL182" s="19" t="s">
        <v>133</v>
      </c>
      <c r="BM182" s="176" t="s">
        <v>280</v>
      </c>
    </row>
    <row r="183" spans="1:47" s="2" customFormat="1" ht="12">
      <c r="A183" s="38"/>
      <c r="B183" s="39"/>
      <c r="C183" s="38"/>
      <c r="D183" s="178" t="s">
        <v>135</v>
      </c>
      <c r="E183" s="38"/>
      <c r="F183" s="179" t="s">
        <v>281</v>
      </c>
      <c r="G183" s="38"/>
      <c r="H183" s="38"/>
      <c r="I183" s="180"/>
      <c r="J183" s="38"/>
      <c r="K183" s="38"/>
      <c r="L183" s="39"/>
      <c r="M183" s="181"/>
      <c r="N183" s="182"/>
      <c r="O183" s="72"/>
      <c r="P183" s="72"/>
      <c r="Q183" s="72"/>
      <c r="R183" s="72"/>
      <c r="S183" s="72"/>
      <c r="T183" s="73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9" t="s">
        <v>135</v>
      </c>
      <c r="AU183" s="19" t="s">
        <v>82</v>
      </c>
    </row>
    <row r="184" spans="1:51" s="13" customFormat="1" ht="12">
      <c r="A184" s="13"/>
      <c r="B184" s="183"/>
      <c r="C184" s="13"/>
      <c r="D184" s="184" t="s">
        <v>137</v>
      </c>
      <c r="E184" s="185" t="s">
        <v>3</v>
      </c>
      <c r="F184" s="186" t="s">
        <v>282</v>
      </c>
      <c r="G184" s="13"/>
      <c r="H184" s="187">
        <v>1.25</v>
      </c>
      <c r="I184" s="188"/>
      <c r="J184" s="13"/>
      <c r="K184" s="13"/>
      <c r="L184" s="183"/>
      <c r="M184" s="189"/>
      <c r="N184" s="190"/>
      <c r="O184" s="190"/>
      <c r="P184" s="190"/>
      <c r="Q184" s="190"/>
      <c r="R184" s="190"/>
      <c r="S184" s="190"/>
      <c r="T184" s="19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85" t="s">
        <v>137</v>
      </c>
      <c r="AU184" s="185" t="s">
        <v>82</v>
      </c>
      <c r="AV184" s="13" t="s">
        <v>82</v>
      </c>
      <c r="AW184" s="13" t="s">
        <v>33</v>
      </c>
      <c r="AX184" s="13" t="s">
        <v>80</v>
      </c>
      <c r="AY184" s="185" t="s">
        <v>126</v>
      </c>
    </row>
    <row r="185" spans="1:63" s="12" customFormat="1" ht="22.8" customHeight="1">
      <c r="A185" s="12"/>
      <c r="B185" s="151"/>
      <c r="C185" s="12"/>
      <c r="D185" s="152" t="s">
        <v>71</v>
      </c>
      <c r="E185" s="162" t="s">
        <v>133</v>
      </c>
      <c r="F185" s="162" t="s">
        <v>283</v>
      </c>
      <c r="G185" s="12"/>
      <c r="H185" s="12"/>
      <c r="I185" s="154"/>
      <c r="J185" s="163">
        <f>BK185</f>
        <v>0</v>
      </c>
      <c r="K185" s="12"/>
      <c r="L185" s="151"/>
      <c r="M185" s="156"/>
      <c r="N185" s="157"/>
      <c r="O185" s="157"/>
      <c r="P185" s="158">
        <f>SUM(P186:P188)</f>
        <v>0</v>
      </c>
      <c r="Q185" s="157"/>
      <c r="R185" s="158">
        <f>SUM(R186:R188)</f>
        <v>2.268924</v>
      </c>
      <c r="S185" s="157"/>
      <c r="T185" s="159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152" t="s">
        <v>80</v>
      </c>
      <c r="AT185" s="160" t="s">
        <v>71</v>
      </c>
      <c r="AU185" s="160" t="s">
        <v>80</v>
      </c>
      <c r="AY185" s="152" t="s">
        <v>126</v>
      </c>
      <c r="BK185" s="161">
        <f>SUM(BK186:BK188)</f>
        <v>0</v>
      </c>
    </row>
    <row r="186" spans="1:65" s="2" customFormat="1" ht="14.4" customHeight="1">
      <c r="A186" s="38"/>
      <c r="B186" s="164"/>
      <c r="C186" s="165" t="s">
        <v>284</v>
      </c>
      <c r="D186" s="165" t="s">
        <v>128</v>
      </c>
      <c r="E186" s="166" t="s">
        <v>285</v>
      </c>
      <c r="F186" s="167" t="s">
        <v>286</v>
      </c>
      <c r="G186" s="168" t="s">
        <v>131</v>
      </c>
      <c r="H186" s="169">
        <v>1.2</v>
      </c>
      <c r="I186" s="170"/>
      <c r="J186" s="171">
        <f>ROUND(I186*H186,2)</f>
        <v>0</v>
      </c>
      <c r="K186" s="167" t="s">
        <v>132</v>
      </c>
      <c r="L186" s="39"/>
      <c r="M186" s="172" t="s">
        <v>3</v>
      </c>
      <c r="N186" s="173" t="s">
        <v>43</v>
      </c>
      <c r="O186" s="72"/>
      <c r="P186" s="174">
        <f>O186*H186</f>
        <v>0</v>
      </c>
      <c r="Q186" s="174">
        <v>1.89077</v>
      </c>
      <c r="R186" s="174">
        <f>Q186*H186</f>
        <v>2.268924</v>
      </c>
      <c r="S186" s="174">
        <v>0</v>
      </c>
      <c r="T186" s="17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176" t="s">
        <v>133</v>
      </c>
      <c r="AT186" s="176" t="s">
        <v>128</v>
      </c>
      <c r="AU186" s="176" t="s">
        <v>82</v>
      </c>
      <c r="AY186" s="19" t="s">
        <v>126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9" t="s">
        <v>80</v>
      </c>
      <c r="BK186" s="177">
        <f>ROUND(I186*H186,2)</f>
        <v>0</v>
      </c>
      <c r="BL186" s="19" t="s">
        <v>133</v>
      </c>
      <c r="BM186" s="176" t="s">
        <v>287</v>
      </c>
    </row>
    <row r="187" spans="1:47" s="2" customFormat="1" ht="12">
      <c r="A187" s="38"/>
      <c r="B187" s="39"/>
      <c r="C187" s="38"/>
      <c r="D187" s="178" t="s">
        <v>135</v>
      </c>
      <c r="E187" s="38"/>
      <c r="F187" s="179" t="s">
        <v>288</v>
      </c>
      <c r="G187" s="38"/>
      <c r="H187" s="38"/>
      <c r="I187" s="180"/>
      <c r="J187" s="38"/>
      <c r="K187" s="38"/>
      <c r="L187" s="39"/>
      <c r="M187" s="181"/>
      <c r="N187" s="182"/>
      <c r="O187" s="72"/>
      <c r="P187" s="72"/>
      <c r="Q187" s="72"/>
      <c r="R187" s="72"/>
      <c r="S187" s="72"/>
      <c r="T187" s="73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9" t="s">
        <v>135</v>
      </c>
      <c r="AU187" s="19" t="s">
        <v>82</v>
      </c>
    </row>
    <row r="188" spans="1:51" s="13" customFormat="1" ht="12">
      <c r="A188" s="13"/>
      <c r="B188" s="183"/>
      <c r="C188" s="13"/>
      <c r="D188" s="184" t="s">
        <v>137</v>
      </c>
      <c r="E188" s="185" t="s">
        <v>3</v>
      </c>
      <c r="F188" s="186" t="s">
        <v>289</v>
      </c>
      <c r="G188" s="13"/>
      <c r="H188" s="187">
        <v>1.2</v>
      </c>
      <c r="I188" s="188"/>
      <c r="J188" s="13"/>
      <c r="K188" s="13"/>
      <c r="L188" s="183"/>
      <c r="M188" s="189"/>
      <c r="N188" s="190"/>
      <c r="O188" s="190"/>
      <c r="P188" s="190"/>
      <c r="Q188" s="190"/>
      <c r="R188" s="190"/>
      <c r="S188" s="190"/>
      <c r="T188" s="19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5" t="s">
        <v>137</v>
      </c>
      <c r="AU188" s="185" t="s">
        <v>82</v>
      </c>
      <c r="AV188" s="13" t="s">
        <v>82</v>
      </c>
      <c r="AW188" s="13" t="s">
        <v>33</v>
      </c>
      <c r="AX188" s="13" t="s">
        <v>80</v>
      </c>
      <c r="AY188" s="185" t="s">
        <v>126</v>
      </c>
    </row>
    <row r="189" spans="1:63" s="12" customFormat="1" ht="22.8" customHeight="1">
      <c r="A189" s="12"/>
      <c r="B189" s="151"/>
      <c r="C189" s="12"/>
      <c r="D189" s="152" t="s">
        <v>71</v>
      </c>
      <c r="E189" s="162" t="s">
        <v>158</v>
      </c>
      <c r="F189" s="162" t="s">
        <v>290</v>
      </c>
      <c r="G189" s="12"/>
      <c r="H189" s="12"/>
      <c r="I189" s="154"/>
      <c r="J189" s="163">
        <f>BK189</f>
        <v>0</v>
      </c>
      <c r="K189" s="12"/>
      <c r="L189" s="151"/>
      <c r="M189" s="156"/>
      <c r="N189" s="157"/>
      <c r="O189" s="157"/>
      <c r="P189" s="158">
        <f>SUM(P190:P195)</f>
        <v>0</v>
      </c>
      <c r="Q189" s="157"/>
      <c r="R189" s="158">
        <f>SUM(R190:R195)</f>
        <v>24.828500000000002</v>
      </c>
      <c r="S189" s="157"/>
      <c r="T189" s="159">
        <f>SUM(T190:T195)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52" t="s">
        <v>80</v>
      </c>
      <c r="AT189" s="160" t="s">
        <v>71</v>
      </c>
      <c r="AU189" s="160" t="s">
        <v>80</v>
      </c>
      <c r="AY189" s="152" t="s">
        <v>126</v>
      </c>
      <c r="BK189" s="161">
        <f>SUM(BK190:BK195)</f>
        <v>0</v>
      </c>
    </row>
    <row r="190" spans="1:65" s="2" customFormat="1" ht="19.8" customHeight="1">
      <c r="A190" s="38"/>
      <c r="B190" s="164"/>
      <c r="C190" s="165" t="s">
        <v>291</v>
      </c>
      <c r="D190" s="165" t="s">
        <v>128</v>
      </c>
      <c r="E190" s="166" t="s">
        <v>292</v>
      </c>
      <c r="F190" s="167" t="s">
        <v>293</v>
      </c>
      <c r="G190" s="168" t="s">
        <v>198</v>
      </c>
      <c r="H190" s="169">
        <v>62.95</v>
      </c>
      <c r="I190" s="170"/>
      <c r="J190" s="171">
        <f>ROUND(I190*H190,2)</f>
        <v>0</v>
      </c>
      <c r="K190" s="167" t="s">
        <v>132</v>
      </c>
      <c r="L190" s="39"/>
      <c r="M190" s="172" t="s">
        <v>3</v>
      </c>
      <c r="N190" s="173" t="s">
        <v>43</v>
      </c>
      <c r="O190" s="72"/>
      <c r="P190" s="174">
        <f>O190*H190</f>
        <v>0</v>
      </c>
      <c r="Q190" s="174">
        <v>0.23</v>
      </c>
      <c r="R190" s="174">
        <f>Q190*H190</f>
        <v>14.478500000000002</v>
      </c>
      <c r="S190" s="174">
        <v>0</v>
      </c>
      <c r="T190" s="175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76" t="s">
        <v>133</v>
      </c>
      <c r="AT190" s="176" t="s">
        <v>128</v>
      </c>
      <c r="AU190" s="176" t="s">
        <v>82</v>
      </c>
      <c r="AY190" s="19" t="s">
        <v>126</v>
      </c>
      <c r="BE190" s="177">
        <f>IF(N190="základní",J190,0)</f>
        <v>0</v>
      </c>
      <c r="BF190" s="177">
        <f>IF(N190="snížená",J190,0)</f>
        <v>0</v>
      </c>
      <c r="BG190" s="177">
        <f>IF(N190="zákl. přenesená",J190,0)</f>
        <v>0</v>
      </c>
      <c r="BH190" s="177">
        <f>IF(N190="sníž. přenesená",J190,0)</f>
        <v>0</v>
      </c>
      <c r="BI190" s="177">
        <f>IF(N190="nulová",J190,0)</f>
        <v>0</v>
      </c>
      <c r="BJ190" s="19" t="s">
        <v>80</v>
      </c>
      <c r="BK190" s="177">
        <f>ROUND(I190*H190,2)</f>
        <v>0</v>
      </c>
      <c r="BL190" s="19" t="s">
        <v>133</v>
      </c>
      <c r="BM190" s="176" t="s">
        <v>294</v>
      </c>
    </row>
    <row r="191" spans="1:47" s="2" customFormat="1" ht="12">
      <c r="A191" s="38"/>
      <c r="B191" s="39"/>
      <c r="C191" s="38"/>
      <c r="D191" s="178" t="s">
        <v>135</v>
      </c>
      <c r="E191" s="38"/>
      <c r="F191" s="179" t="s">
        <v>295</v>
      </c>
      <c r="G191" s="38"/>
      <c r="H191" s="38"/>
      <c r="I191" s="180"/>
      <c r="J191" s="38"/>
      <c r="K191" s="38"/>
      <c r="L191" s="39"/>
      <c r="M191" s="181"/>
      <c r="N191" s="182"/>
      <c r="O191" s="72"/>
      <c r="P191" s="72"/>
      <c r="Q191" s="72"/>
      <c r="R191" s="72"/>
      <c r="S191" s="72"/>
      <c r="T191" s="73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9" t="s">
        <v>135</v>
      </c>
      <c r="AU191" s="19" t="s">
        <v>82</v>
      </c>
    </row>
    <row r="192" spans="1:51" s="13" customFormat="1" ht="12">
      <c r="A192" s="13"/>
      <c r="B192" s="183"/>
      <c r="C192" s="13"/>
      <c r="D192" s="184" t="s">
        <v>137</v>
      </c>
      <c r="E192" s="185" t="s">
        <v>3</v>
      </c>
      <c r="F192" s="186" t="s">
        <v>202</v>
      </c>
      <c r="G192" s="13"/>
      <c r="H192" s="187">
        <v>62.95</v>
      </c>
      <c r="I192" s="188"/>
      <c r="J192" s="13"/>
      <c r="K192" s="13"/>
      <c r="L192" s="183"/>
      <c r="M192" s="189"/>
      <c r="N192" s="190"/>
      <c r="O192" s="190"/>
      <c r="P192" s="190"/>
      <c r="Q192" s="190"/>
      <c r="R192" s="190"/>
      <c r="S192" s="190"/>
      <c r="T192" s="19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5" t="s">
        <v>137</v>
      </c>
      <c r="AU192" s="185" t="s">
        <v>82</v>
      </c>
      <c r="AV192" s="13" t="s">
        <v>82</v>
      </c>
      <c r="AW192" s="13" t="s">
        <v>33</v>
      </c>
      <c r="AX192" s="13" t="s">
        <v>80</v>
      </c>
      <c r="AY192" s="185" t="s">
        <v>126</v>
      </c>
    </row>
    <row r="193" spans="1:65" s="2" customFormat="1" ht="19.8" customHeight="1">
      <c r="A193" s="38"/>
      <c r="B193" s="164"/>
      <c r="C193" s="165" t="s">
        <v>296</v>
      </c>
      <c r="D193" s="165" t="s">
        <v>128</v>
      </c>
      <c r="E193" s="166" t="s">
        <v>297</v>
      </c>
      <c r="F193" s="167" t="s">
        <v>298</v>
      </c>
      <c r="G193" s="168" t="s">
        <v>198</v>
      </c>
      <c r="H193" s="169">
        <v>30</v>
      </c>
      <c r="I193" s="170"/>
      <c r="J193" s="171">
        <f>ROUND(I193*H193,2)</f>
        <v>0</v>
      </c>
      <c r="K193" s="167" t="s">
        <v>132</v>
      </c>
      <c r="L193" s="39"/>
      <c r="M193" s="172" t="s">
        <v>3</v>
      </c>
      <c r="N193" s="173" t="s">
        <v>43</v>
      </c>
      <c r="O193" s="72"/>
      <c r="P193" s="174">
        <f>O193*H193</f>
        <v>0</v>
      </c>
      <c r="Q193" s="174">
        <v>0.345</v>
      </c>
      <c r="R193" s="174">
        <f>Q193*H193</f>
        <v>10.35</v>
      </c>
      <c r="S193" s="174">
        <v>0</v>
      </c>
      <c r="T193" s="175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176" t="s">
        <v>133</v>
      </c>
      <c r="AT193" s="176" t="s">
        <v>128</v>
      </c>
      <c r="AU193" s="176" t="s">
        <v>82</v>
      </c>
      <c r="AY193" s="19" t="s">
        <v>126</v>
      </c>
      <c r="BE193" s="177">
        <f>IF(N193="základní",J193,0)</f>
        <v>0</v>
      </c>
      <c r="BF193" s="177">
        <f>IF(N193="snížená",J193,0)</f>
        <v>0</v>
      </c>
      <c r="BG193" s="177">
        <f>IF(N193="zákl. přenesená",J193,0)</f>
        <v>0</v>
      </c>
      <c r="BH193" s="177">
        <f>IF(N193="sníž. přenesená",J193,0)</f>
        <v>0</v>
      </c>
      <c r="BI193" s="177">
        <f>IF(N193="nulová",J193,0)</f>
        <v>0</v>
      </c>
      <c r="BJ193" s="19" t="s">
        <v>80</v>
      </c>
      <c r="BK193" s="177">
        <f>ROUND(I193*H193,2)</f>
        <v>0</v>
      </c>
      <c r="BL193" s="19" t="s">
        <v>133</v>
      </c>
      <c r="BM193" s="176" t="s">
        <v>299</v>
      </c>
    </row>
    <row r="194" spans="1:47" s="2" customFormat="1" ht="12">
      <c r="A194" s="38"/>
      <c r="B194" s="39"/>
      <c r="C194" s="38"/>
      <c r="D194" s="178" t="s">
        <v>135</v>
      </c>
      <c r="E194" s="38"/>
      <c r="F194" s="179" t="s">
        <v>300</v>
      </c>
      <c r="G194" s="38"/>
      <c r="H194" s="38"/>
      <c r="I194" s="180"/>
      <c r="J194" s="38"/>
      <c r="K194" s="38"/>
      <c r="L194" s="39"/>
      <c r="M194" s="181"/>
      <c r="N194" s="182"/>
      <c r="O194" s="72"/>
      <c r="P194" s="72"/>
      <c r="Q194" s="72"/>
      <c r="R194" s="72"/>
      <c r="S194" s="72"/>
      <c r="T194" s="73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9" t="s">
        <v>135</v>
      </c>
      <c r="AU194" s="19" t="s">
        <v>82</v>
      </c>
    </row>
    <row r="195" spans="1:51" s="13" customFormat="1" ht="12">
      <c r="A195" s="13"/>
      <c r="B195" s="183"/>
      <c r="C195" s="13"/>
      <c r="D195" s="184" t="s">
        <v>137</v>
      </c>
      <c r="E195" s="185" t="s">
        <v>3</v>
      </c>
      <c r="F195" s="186" t="s">
        <v>201</v>
      </c>
      <c r="G195" s="13"/>
      <c r="H195" s="187">
        <v>30</v>
      </c>
      <c r="I195" s="188"/>
      <c r="J195" s="13"/>
      <c r="K195" s="13"/>
      <c r="L195" s="183"/>
      <c r="M195" s="189"/>
      <c r="N195" s="190"/>
      <c r="O195" s="190"/>
      <c r="P195" s="190"/>
      <c r="Q195" s="190"/>
      <c r="R195" s="190"/>
      <c r="S195" s="190"/>
      <c r="T195" s="19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5" t="s">
        <v>137</v>
      </c>
      <c r="AU195" s="185" t="s">
        <v>82</v>
      </c>
      <c r="AV195" s="13" t="s">
        <v>82</v>
      </c>
      <c r="AW195" s="13" t="s">
        <v>33</v>
      </c>
      <c r="AX195" s="13" t="s">
        <v>80</v>
      </c>
      <c r="AY195" s="185" t="s">
        <v>126</v>
      </c>
    </row>
    <row r="196" spans="1:63" s="12" customFormat="1" ht="22.8" customHeight="1">
      <c r="A196" s="12"/>
      <c r="B196" s="151"/>
      <c r="C196" s="12"/>
      <c r="D196" s="152" t="s">
        <v>71</v>
      </c>
      <c r="E196" s="162" t="s">
        <v>164</v>
      </c>
      <c r="F196" s="162" t="s">
        <v>301</v>
      </c>
      <c r="G196" s="12"/>
      <c r="H196" s="12"/>
      <c r="I196" s="154"/>
      <c r="J196" s="163">
        <f>BK196</f>
        <v>0</v>
      </c>
      <c r="K196" s="12"/>
      <c r="L196" s="151"/>
      <c r="M196" s="156"/>
      <c r="N196" s="157"/>
      <c r="O196" s="157"/>
      <c r="P196" s="158">
        <f>SUM(P197:P273)</f>
        <v>0</v>
      </c>
      <c r="Q196" s="157"/>
      <c r="R196" s="158">
        <f>SUM(R197:R273)</f>
        <v>297.7948180199999</v>
      </c>
      <c r="S196" s="157"/>
      <c r="T196" s="159">
        <f>SUM(T197:T273)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52" t="s">
        <v>80</v>
      </c>
      <c r="AT196" s="160" t="s">
        <v>71</v>
      </c>
      <c r="AU196" s="160" t="s">
        <v>80</v>
      </c>
      <c r="AY196" s="152" t="s">
        <v>126</v>
      </c>
      <c r="BK196" s="161">
        <f>SUM(BK197:BK273)</f>
        <v>0</v>
      </c>
    </row>
    <row r="197" spans="1:65" s="2" customFormat="1" ht="14.4" customHeight="1">
      <c r="A197" s="38"/>
      <c r="B197" s="164"/>
      <c r="C197" s="165" t="s">
        <v>302</v>
      </c>
      <c r="D197" s="165" t="s">
        <v>128</v>
      </c>
      <c r="E197" s="166" t="s">
        <v>303</v>
      </c>
      <c r="F197" s="167" t="s">
        <v>304</v>
      </c>
      <c r="G197" s="168" t="s">
        <v>198</v>
      </c>
      <c r="H197" s="169">
        <v>52.205</v>
      </c>
      <c r="I197" s="170"/>
      <c r="J197" s="171">
        <f>ROUND(I197*H197,2)</f>
        <v>0</v>
      </c>
      <c r="K197" s="167" t="s">
        <v>132</v>
      </c>
      <c r="L197" s="39"/>
      <c r="M197" s="172" t="s">
        <v>3</v>
      </c>
      <c r="N197" s="173" t="s">
        <v>43</v>
      </c>
      <c r="O197" s="72"/>
      <c r="P197" s="174">
        <f>O197*H197</f>
        <v>0</v>
      </c>
      <c r="Q197" s="174">
        <v>0.003</v>
      </c>
      <c r="R197" s="174">
        <f>Q197*H197</f>
        <v>0.156615</v>
      </c>
      <c r="S197" s="174">
        <v>0</v>
      </c>
      <c r="T197" s="175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176" t="s">
        <v>133</v>
      </c>
      <c r="AT197" s="176" t="s">
        <v>128</v>
      </c>
      <c r="AU197" s="176" t="s">
        <v>82</v>
      </c>
      <c r="AY197" s="19" t="s">
        <v>126</v>
      </c>
      <c r="BE197" s="177">
        <f>IF(N197="základní",J197,0)</f>
        <v>0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19" t="s">
        <v>80</v>
      </c>
      <c r="BK197" s="177">
        <f>ROUND(I197*H197,2)</f>
        <v>0</v>
      </c>
      <c r="BL197" s="19" t="s">
        <v>133</v>
      </c>
      <c r="BM197" s="176" t="s">
        <v>305</v>
      </c>
    </row>
    <row r="198" spans="1:47" s="2" customFormat="1" ht="12">
      <c r="A198" s="38"/>
      <c r="B198" s="39"/>
      <c r="C198" s="38"/>
      <c r="D198" s="178" t="s">
        <v>135</v>
      </c>
      <c r="E198" s="38"/>
      <c r="F198" s="179" t="s">
        <v>306</v>
      </c>
      <c r="G198" s="38"/>
      <c r="H198" s="38"/>
      <c r="I198" s="180"/>
      <c r="J198" s="38"/>
      <c r="K198" s="38"/>
      <c r="L198" s="39"/>
      <c r="M198" s="181"/>
      <c r="N198" s="182"/>
      <c r="O198" s="72"/>
      <c r="P198" s="72"/>
      <c r="Q198" s="72"/>
      <c r="R198" s="72"/>
      <c r="S198" s="72"/>
      <c r="T198" s="73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9" t="s">
        <v>135</v>
      </c>
      <c r="AU198" s="19" t="s">
        <v>82</v>
      </c>
    </row>
    <row r="199" spans="1:51" s="13" customFormat="1" ht="12">
      <c r="A199" s="13"/>
      <c r="B199" s="183"/>
      <c r="C199" s="13"/>
      <c r="D199" s="184" t="s">
        <v>137</v>
      </c>
      <c r="E199" s="185" t="s">
        <v>3</v>
      </c>
      <c r="F199" s="186" t="s">
        <v>307</v>
      </c>
      <c r="G199" s="13"/>
      <c r="H199" s="187">
        <v>52.205</v>
      </c>
      <c r="I199" s="188"/>
      <c r="J199" s="13"/>
      <c r="K199" s="13"/>
      <c r="L199" s="183"/>
      <c r="M199" s="189"/>
      <c r="N199" s="190"/>
      <c r="O199" s="190"/>
      <c r="P199" s="190"/>
      <c r="Q199" s="190"/>
      <c r="R199" s="190"/>
      <c r="S199" s="190"/>
      <c r="T199" s="19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5" t="s">
        <v>137</v>
      </c>
      <c r="AU199" s="185" t="s">
        <v>82</v>
      </c>
      <c r="AV199" s="13" t="s">
        <v>82</v>
      </c>
      <c r="AW199" s="13" t="s">
        <v>33</v>
      </c>
      <c r="AX199" s="13" t="s">
        <v>80</v>
      </c>
      <c r="AY199" s="185" t="s">
        <v>126</v>
      </c>
    </row>
    <row r="200" spans="1:65" s="2" customFormat="1" ht="14.4" customHeight="1">
      <c r="A200" s="38"/>
      <c r="B200" s="164"/>
      <c r="C200" s="165" t="s">
        <v>308</v>
      </c>
      <c r="D200" s="165" t="s">
        <v>128</v>
      </c>
      <c r="E200" s="166" t="s">
        <v>309</v>
      </c>
      <c r="F200" s="167" t="s">
        <v>310</v>
      </c>
      <c r="G200" s="168" t="s">
        <v>198</v>
      </c>
      <c r="H200" s="169">
        <v>15.34</v>
      </c>
      <c r="I200" s="170"/>
      <c r="J200" s="171">
        <f>ROUND(I200*H200,2)</f>
        <v>0</v>
      </c>
      <c r="K200" s="167" t="s">
        <v>132</v>
      </c>
      <c r="L200" s="39"/>
      <c r="M200" s="172" t="s">
        <v>3</v>
      </c>
      <c r="N200" s="173" t="s">
        <v>43</v>
      </c>
      <c r="O200" s="72"/>
      <c r="P200" s="174">
        <f>O200*H200</f>
        <v>0</v>
      </c>
      <c r="Q200" s="174">
        <v>0.0003</v>
      </c>
      <c r="R200" s="174">
        <f>Q200*H200</f>
        <v>0.004601999999999999</v>
      </c>
      <c r="S200" s="174">
        <v>0</v>
      </c>
      <c r="T200" s="175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76" t="s">
        <v>133</v>
      </c>
      <c r="AT200" s="176" t="s">
        <v>128</v>
      </c>
      <c r="AU200" s="176" t="s">
        <v>82</v>
      </c>
      <c r="AY200" s="19" t="s">
        <v>126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9" t="s">
        <v>80</v>
      </c>
      <c r="BK200" s="177">
        <f>ROUND(I200*H200,2)</f>
        <v>0</v>
      </c>
      <c r="BL200" s="19" t="s">
        <v>133</v>
      </c>
      <c r="BM200" s="176" t="s">
        <v>311</v>
      </c>
    </row>
    <row r="201" spans="1:47" s="2" customFormat="1" ht="12">
      <c r="A201" s="38"/>
      <c r="B201" s="39"/>
      <c r="C201" s="38"/>
      <c r="D201" s="178" t="s">
        <v>135</v>
      </c>
      <c r="E201" s="38"/>
      <c r="F201" s="179" t="s">
        <v>312</v>
      </c>
      <c r="G201" s="38"/>
      <c r="H201" s="38"/>
      <c r="I201" s="180"/>
      <c r="J201" s="38"/>
      <c r="K201" s="38"/>
      <c r="L201" s="39"/>
      <c r="M201" s="181"/>
      <c r="N201" s="182"/>
      <c r="O201" s="72"/>
      <c r="P201" s="72"/>
      <c r="Q201" s="72"/>
      <c r="R201" s="72"/>
      <c r="S201" s="72"/>
      <c r="T201" s="73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9" t="s">
        <v>135</v>
      </c>
      <c r="AU201" s="19" t="s">
        <v>82</v>
      </c>
    </row>
    <row r="202" spans="1:51" s="13" customFormat="1" ht="12">
      <c r="A202" s="13"/>
      <c r="B202" s="183"/>
      <c r="C202" s="13"/>
      <c r="D202" s="184" t="s">
        <v>137</v>
      </c>
      <c r="E202" s="185" t="s">
        <v>3</v>
      </c>
      <c r="F202" s="186" t="s">
        <v>313</v>
      </c>
      <c r="G202" s="13"/>
      <c r="H202" s="187">
        <v>12.84</v>
      </c>
      <c r="I202" s="188"/>
      <c r="J202" s="13"/>
      <c r="K202" s="13"/>
      <c r="L202" s="183"/>
      <c r="M202" s="189"/>
      <c r="N202" s="190"/>
      <c r="O202" s="190"/>
      <c r="P202" s="190"/>
      <c r="Q202" s="190"/>
      <c r="R202" s="190"/>
      <c r="S202" s="190"/>
      <c r="T202" s="19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5" t="s">
        <v>137</v>
      </c>
      <c r="AU202" s="185" t="s">
        <v>82</v>
      </c>
      <c r="AV202" s="13" t="s">
        <v>82</v>
      </c>
      <c r="AW202" s="13" t="s">
        <v>33</v>
      </c>
      <c r="AX202" s="13" t="s">
        <v>72</v>
      </c>
      <c r="AY202" s="185" t="s">
        <v>126</v>
      </c>
    </row>
    <row r="203" spans="1:51" s="13" customFormat="1" ht="12">
      <c r="A203" s="13"/>
      <c r="B203" s="183"/>
      <c r="C203" s="13"/>
      <c r="D203" s="184" t="s">
        <v>137</v>
      </c>
      <c r="E203" s="185" t="s">
        <v>3</v>
      </c>
      <c r="F203" s="186" t="s">
        <v>314</v>
      </c>
      <c r="G203" s="13"/>
      <c r="H203" s="187">
        <v>2.5</v>
      </c>
      <c r="I203" s="188"/>
      <c r="J203" s="13"/>
      <c r="K203" s="13"/>
      <c r="L203" s="183"/>
      <c r="M203" s="189"/>
      <c r="N203" s="190"/>
      <c r="O203" s="190"/>
      <c r="P203" s="190"/>
      <c r="Q203" s="190"/>
      <c r="R203" s="190"/>
      <c r="S203" s="190"/>
      <c r="T203" s="19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185" t="s">
        <v>137</v>
      </c>
      <c r="AU203" s="185" t="s">
        <v>82</v>
      </c>
      <c r="AV203" s="13" t="s">
        <v>82</v>
      </c>
      <c r="AW203" s="13" t="s">
        <v>33</v>
      </c>
      <c r="AX203" s="13" t="s">
        <v>72</v>
      </c>
      <c r="AY203" s="185" t="s">
        <v>126</v>
      </c>
    </row>
    <row r="204" spans="1:51" s="14" customFormat="1" ht="12">
      <c r="A204" s="14"/>
      <c r="B204" s="192"/>
      <c r="C204" s="14"/>
      <c r="D204" s="184" t="s">
        <v>137</v>
      </c>
      <c r="E204" s="193" t="s">
        <v>3</v>
      </c>
      <c r="F204" s="194" t="s">
        <v>140</v>
      </c>
      <c r="G204" s="14"/>
      <c r="H204" s="195">
        <v>15.34</v>
      </c>
      <c r="I204" s="196"/>
      <c r="J204" s="14"/>
      <c r="K204" s="14"/>
      <c r="L204" s="192"/>
      <c r="M204" s="197"/>
      <c r="N204" s="198"/>
      <c r="O204" s="198"/>
      <c r="P204" s="198"/>
      <c r="Q204" s="198"/>
      <c r="R204" s="198"/>
      <c r="S204" s="198"/>
      <c r="T204" s="19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193" t="s">
        <v>137</v>
      </c>
      <c r="AU204" s="193" t="s">
        <v>82</v>
      </c>
      <c r="AV204" s="14" t="s">
        <v>133</v>
      </c>
      <c r="AW204" s="14" t="s">
        <v>33</v>
      </c>
      <c r="AX204" s="14" t="s">
        <v>80</v>
      </c>
      <c r="AY204" s="193" t="s">
        <v>126</v>
      </c>
    </row>
    <row r="205" spans="1:65" s="2" customFormat="1" ht="14.4" customHeight="1">
      <c r="A205" s="38"/>
      <c r="B205" s="164"/>
      <c r="C205" s="165" t="s">
        <v>315</v>
      </c>
      <c r="D205" s="165" t="s">
        <v>128</v>
      </c>
      <c r="E205" s="166" t="s">
        <v>316</v>
      </c>
      <c r="F205" s="167" t="s">
        <v>317</v>
      </c>
      <c r="G205" s="168" t="s">
        <v>198</v>
      </c>
      <c r="H205" s="169">
        <v>25.8</v>
      </c>
      <c r="I205" s="170"/>
      <c r="J205" s="171">
        <f>ROUND(I205*H205,2)</f>
        <v>0</v>
      </c>
      <c r="K205" s="167" t="s">
        <v>132</v>
      </c>
      <c r="L205" s="39"/>
      <c r="M205" s="172" t="s">
        <v>3</v>
      </c>
      <c r="N205" s="173" t="s">
        <v>43</v>
      </c>
      <c r="O205" s="72"/>
      <c r="P205" s="174">
        <f>O205*H205</f>
        <v>0</v>
      </c>
      <c r="Q205" s="174">
        <v>0.0002</v>
      </c>
      <c r="R205" s="174">
        <f>Q205*H205</f>
        <v>0.0051600000000000005</v>
      </c>
      <c r="S205" s="174">
        <v>0</v>
      </c>
      <c r="T205" s="175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176" t="s">
        <v>133</v>
      </c>
      <c r="AT205" s="176" t="s">
        <v>128</v>
      </c>
      <c r="AU205" s="176" t="s">
        <v>82</v>
      </c>
      <c r="AY205" s="19" t="s">
        <v>126</v>
      </c>
      <c r="BE205" s="177">
        <f>IF(N205="základní",J205,0)</f>
        <v>0</v>
      </c>
      <c r="BF205" s="177">
        <f>IF(N205="snížená",J205,0)</f>
        <v>0</v>
      </c>
      <c r="BG205" s="177">
        <f>IF(N205="zákl. přenesená",J205,0)</f>
        <v>0</v>
      </c>
      <c r="BH205" s="177">
        <f>IF(N205="sníž. přenesená",J205,0)</f>
        <v>0</v>
      </c>
      <c r="BI205" s="177">
        <f>IF(N205="nulová",J205,0)</f>
        <v>0</v>
      </c>
      <c r="BJ205" s="19" t="s">
        <v>80</v>
      </c>
      <c r="BK205" s="177">
        <f>ROUND(I205*H205,2)</f>
        <v>0</v>
      </c>
      <c r="BL205" s="19" t="s">
        <v>133</v>
      </c>
      <c r="BM205" s="176" t="s">
        <v>318</v>
      </c>
    </row>
    <row r="206" spans="1:47" s="2" customFormat="1" ht="12">
      <c r="A206" s="38"/>
      <c r="B206" s="39"/>
      <c r="C206" s="38"/>
      <c r="D206" s="178" t="s">
        <v>135</v>
      </c>
      <c r="E206" s="38"/>
      <c r="F206" s="179" t="s">
        <v>319</v>
      </c>
      <c r="G206" s="38"/>
      <c r="H206" s="38"/>
      <c r="I206" s="180"/>
      <c r="J206" s="38"/>
      <c r="K206" s="38"/>
      <c r="L206" s="39"/>
      <c r="M206" s="181"/>
      <c r="N206" s="182"/>
      <c r="O206" s="72"/>
      <c r="P206" s="72"/>
      <c r="Q206" s="72"/>
      <c r="R206" s="72"/>
      <c r="S206" s="72"/>
      <c r="T206" s="73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9" t="s">
        <v>135</v>
      </c>
      <c r="AU206" s="19" t="s">
        <v>82</v>
      </c>
    </row>
    <row r="207" spans="1:51" s="13" customFormat="1" ht="12">
      <c r="A207" s="13"/>
      <c r="B207" s="183"/>
      <c r="C207" s="13"/>
      <c r="D207" s="184" t="s">
        <v>137</v>
      </c>
      <c r="E207" s="185" t="s">
        <v>3</v>
      </c>
      <c r="F207" s="186" t="s">
        <v>320</v>
      </c>
      <c r="G207" s="13"/>
      <c r="H207" s="187">
        <v>25.8</v>
      </c>
      <c r="I207" s="188"/>
      <c r="J207" s="13"/>
      <c r="K207" s="13"/>
      <c r="L207" s="183"/>
      <c r="M207" s="189"/>
      <c r="N207" s="190"/>
      <c r="O207" s="190"/>
      <c r="P207" s="190"/>
      <c r="Q207" s="190"/>
      <c r="R207" s="190"/>
      <c r="S207" s="190"/>
      <c r="T207" s="19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5" t="s">
        <v>137</v>
      </c>
      <c r="AU207" s="185" t="s">
        <v>82</v>
      </c>
      <c r="AV207" s="13" t="s">
        <v>82</v>
      </c>
      <c r="AW207" s="13" t="s">
        <v>33</v>
      </c>
      <c r="AX207" s="13" t="s">
        <v>80</v>
      </c>
      <c r="AY207" s="185" t="s">
        <v>126</v>
      </c>
    </row>
    <row r="208" spans="1:65" s="2" customFormat="1" ht="34.8" customHeight="1">
      <c r="A208" s="38"/>
      <c r="B208" s="164"/>
      <c r="C208" s="165" t="s">
        <v>321</v>
      </c>
      <c r="D208" s="165" t="s">
        <v>128</v>
      </c>
      <c r="E208" s="166" t="s">
        <v>322</v>
      </c>
      <c r="F208" s="167" t="s">
        <v>323</v>
      </c>
      <c r="G208" s="168" t="s">
        <v>198</v>
      </c>
      <c r="H208" s="169">
        <v>25.8</v>
      </c>
      <c r="I208" s="170"/>
      <c r="J208" s="171">
        <f>ROUND(I208*H208,2)</f>
        <v>0</v>
      </c>
      <c r="K208" s="167" t="s">
        <v>132</v>
      </c>
      <c r="L208" s="39"/>
      <c r="M208" s="172" t="s">
        <v>3</v>
      </c>
      <c r="N208" s="173" t="s">
        <v>43</v>
      </c>
      <c r="O208" s="72"/>
      <c r="P208" s="174">
        <f>O208*H208</f>
        <v>0</v>
      </c>
      <c r="Q208" s="174">
        <v>0.00835</v>
      </c>
      <c r="R208" s="174">
        <f>Q208*H208</f>
        <v>0.21543</v>
      </c>
      <c r="S208" s="174">
        <v>0</v>
      </c>
      <c r="T208" s="17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76" t="s">
        <v>133</v>
      </c>
      <c r="AT208" s="176" t="s">
        <v>128</v>
      </c>
      <c r="AU208" s="176" t="s">
        <v>82</v>
      </c>
      <c r="AY208" s="19" t="s">
        <v>126</v>
      </c>
      <c r="BE208" s="177">
        <f>IF(N208="základní",J208,0)</f>
        <v>0</v>
      </c>
      <c r="BF208" s="177">
        <f>IF(N208="snížená",J208,0)</f>
        <v>0</v>
      </c>
      <c r="BG208" s="177">
        <f>IF(N208="zákl. přenesená",J208,0)</f>
        <v>0</v>
      </c>
      <c r="BH208" s="177">
        <f>IF(N208="sníž. přenesená",J208,0)</f>
        <v>0</v>
      </c>
      <c r="BI208" s="177">
        <f>IF(N208="nulová",J208,0)</f>
        <v>0</v>
      </c>
      <c r="BJ208" s="19" t="s">
        <v>80</v>
      </c>
      <c r="BK208" s="177">
        <f>ROUND(I208*H208,2)</f>
        <v>0</v>
      </c>
      <c r="BL208" s="19" t="s">
        <v>133</v>
      </c>
      <c r="BM208" s="176" t="s">
        <v>324</v>
      </c>
    </row>
    <row r="209" spans="1:47" s="2" customFormat="1" ht="12">
      <c r="A209" s="38"/>
      <c r="B209" s="39"/>
      <c r="C209" s="38"/>
      <c r="D209" s="178" t="s">
        <v>135</v>
      </c>
      <c r="E209" s="38"/>
      <c r="F209" s="179" t="s">
        <v>325</v>
      </c>
      <c r="G209" s="38"/>
      <c r="H209" s="38"/>
      <c r="I209" s="180"/>
      <c r="J209" s="38"/>
      <c r="K209" s="38"/>
      <c r="L209" s="39"/>
      <c r="M209" s="181"/>
      <c r="N209" s="182"/>
      <c r="O209" s="72"/>
      <c r="P209" s="72"/>
      <c r="Q209" s="72"/>
      <c r="R209" s="72"/>
      <c r="S209" s="72"/>
      <c r="T209" s="73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9" t="s">
        <v>135</v>
      </c>
      <c r="AU209" s="19" t="s">
        <v>82</v>
      </c>
    </row>
    <row r="210" spans="1:51" s="13" customFormat="1" ht="12">
      <c r="A210" s="13"/>
      <c r="B210" s="183"/>
      <c r="C210" s="13"/>
      <c r="D210" s="184" t="s">
        <v>137</v>
      </c>
      <c r="E210" s="185" t="s">
        <v>3</v>
      </c>
      <c r="F210" s="186" t="s">
        <v>320</v>
      </c>
      <c r="G210" s="13"/>
      <c r="H210" s="187">
        <v>25.8</v>
      </c>
      <c r="I210" s="188"/>
      <c r="J210" s="13"/>
      <c r="K210" s="13"/>
      <c r="L210" s="183"/>
      <c r="M210" s="189"/>
      <c r="N210" s="190"/>
      <c r="O210" s="190"/>
      <c r="P210" s="190"/>
      <c r="Q210" s="190"/>
      <c r="R210" s="190"/>
      <c r="S210" s="190"/>
      <c r="T210" s="19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5" t="s">
        <v>137</v>
      </c>
      <c r="AU210" s="185" t="s">
        <v>82</v>
      </c>
      <c r="AV210" s="13" t="s">
        <v>82</v>
      </c>
      <c r="AW210" s="13" t="s">
        <v>33</v>
      </c>
      <c r="AX210" s="13" t="s">
        <v>80</v>
      </c>
      <c r="AY210" s="185" t="s">
        <v>126</v>
      </c>
    </row>
    <row r="211" spans="1:65" s="2" customFormat="1" ht="14.4" customHeight="1">
      <c r="A211" s="38"/>
      <c r="B211" s="164"/>
      <c r="C211" s="200" t="s">
        <v>326</v>
      </c>
      <c r="D211" s="200" t="s">
        <v>190</v>
      </c>
      <c r="E211" s="201" t="s">
        <v>327</v>
      </c>
      <c r="F211" s="202" t="s">
        <v>328</v>
      </c>
      <c r="G211" s="203" t="s">
        <v>198</v>
      </c>
      <c r="H211" s="204">
        <v>27.09</v>
      </c>
      <c r="I211" s="205"/>
      <c r="J211" s="206">
        <f>ROUND(I211*H211,2)</f>
        <v>0</v>
      </c>
      <c r="K211" s="202" t="s">
        <v>132</v>
      </c>
      <c r="L211" s="207"/>
      <c r="M211" s="208" t="s">
        <v>3</v>
      </c>
      <c r="N211" s="209" t="s">
        <v>43</v>
      </c>
      <c r="O211" s="72"/>
      <c r="P211" s="174">
        <f>O211*H211</f>
        <v>0</v>
      </c>
      <c r="Q211" s="174">
        <v>0.0024</v>
      </c>
      <c r="R211" s="174">
        <f>Q211*H211</f>
        <v>0.06501599999999999</v>
      </c>
      <c r="S211" s="174">
        <v>0</v>
      </c>
      <c r="T211" s="175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176" t="s">
        <v>176</v>
      </c>
      <c r="AT211" s="176" t="s">
        <v>190</v>
      </c>
      <c r="AU211" s="176" t="s">
        <v>82</v>
      </c>
      <c r="AY211" s="19" t="s">
        <v>126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19" t="s">
        <v>80</v>
      </c>
      <c r="BK211" s="177">
        <f>ROUND(I211*H211,2)</f>
        <v>0</v>
      </c>
      <c r="BL211" s="19" t="s">
        <v>133</v>
      </c>
      <c r="BM211" s="176" t="s">
        <v>329</v>
      </c>
    </row>
    <row r="212" spans="1:51" s="13" customFormat="1" ht="12">
      <c r="A212" s="13"/>
      <c r="B212" s="183"/>
      <c r="C212" s="13"/>
      <c r="D212" s="184" t="s">
        <v>137</v>
      </c>
      <c r="E212" s="13"/>
      <c r="F212" s="186" t="s">
        <v>330</v>
      </c>
      <c r="G212" s="13"/>
      <c r="H212" s="187">
        <v>27.09</v>
      </c>
      <c r="I212" s="188"/>
      <c r="J212" s="13"/>
      <c r="K212" s="13"/>
      <c r="L212" s="183"/>
      <c r="M212" s="189"/>
      <c r="N212" s="190"/>
      <c r="O212" s="190"/>
      <c r="P212" s="190"/>
      <c r="Q212" s="190"/>
      <c r="R212" s="190"/>
      <c r="S212" s="190"/>
      <c r="T212" s="19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5" t="s">
        <v>137</v>
      </c>
      <c r="AU212" s="185" t="s">
        <v>82</v>
      </c>
      <c r="AV212" s="13" t="s">
        <v>82</v>
      </c>
      <c r="AW212" s="13" t="s">
        <v>4</v>
      </c>
      <c r="AX212" s="13" t="s">
        <v>80</v>
      </c>
      <c r="AY212" s="185" t="s">
        <v>126</v>
      </c>
    </row>
    <row r="213" spans="1:65" s="2" customFormat="1" ht="22.2" customHeight="1">
      <c r="A213" s="38"/>
      <c r="B213" s="164"/>
      <c r="C213" s="165" t="s">
        <v>331</v>
      </c>
      <c r="D213" s="165" t="s">
        <v>128</v>
      </c>
      <c r="E213" s="166" t="s">
        <v>332</v>
      </c>
      <c r="F213" s="167" t="s">
        <v>333</v>
      </c>
      <c r="G213" s="168" t="s">
        <v>198</v>
      </c>
      <c r="H213" s="169">
        <v>15.34</v>
      </c>
      <c r="I213" s="170"/>
      <c r="J213" s="171">
        <f>ROUND(I213*H213,2)</f>
        <v>0</v>
      </c>
      <c r="K213" s="167" t="s">
        <v>132</v>
      </c>
      <c r="L213" s="39"/>
      <c r="M213" s="172" t="s">
        <v>3</v>
      </c>
      <c r="N213" s="173" t="s">
        <v>43</v>
      </c>
      <c r="O213" s="72"/>
      <c r="P213" s="174">
        <f>O213*H213</f>
        <v>0</v>
      </c>
      <c r="Q213" s="174">
        <v>0.00656</v>
      </c>
      <c r="R213" s="174">
        <f>Q213*H213</f>
        <v>0.1006304</v>
      </c>
      <c r="S213" s="174">
        <v>0</v>
      </c>
      <c r="T213" s="17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176" t="s">
        <v>133</v>
      </c>
      <c r="AT213" s="176" t="s">
        <v>128</v>
      </c>
      <c r="AU213" s="176" t="s">
        <v>82</v>
      </c>
      <c r="AY213" s="19" t="s">
        <v>126</v>
      </c>
      <c r="BE213" s="177">
        <f>IF(N213="základní",J213,0)</f>
        <v>0</v>
      </c>
      <c r="BF213" s="177">
        <f>IF(N213="snížená",J213,0)</f>
        <v>0</v>
      </c>
      <c r="BG213" s="177">
        <f>IF(N213="zákl. přenesená",J213,0)</f>
        <v>0</v>
      </c>
      <c r="BH213" s="177">
        <f>IF(N213="sníž. přenesená",J213,0)</f>
        <v>0</v>
      </c>
      <c r="BI213" s="177">
        <f>IF(N213="nulová",J213,0)</f>
        <v>0</v>
      </c>
      <c r="BJ213" s="19" t="s">
        <v>80</v>
      </c>
      <c r="BK213" s="177">
        <f>ROUND(I213*H213,2)</f>
        <v>0</v>
      </c>
      <c r="BL213" s="19" t="s">
        <v>133</v>
      </c>
      <c r="BM213" s="176" t="s">
        <v>334</v>
      </c>
    </row>
    <row r="214" spans="1:47" s="2" customFormat="1" ht="12">
      <c r="A214" s="38"/>
      <c r="B214" s="39"/>
      <c r="C214" s="38"/>
      <c r="D214" s="178" t="s">
        <v>135</v>
      </c>
      <c r="E214" s="38"/>
      <c r="F214" s="179" t="s">
        <v>335</v>
      </c>
      <c r="G214" s="38"/>
      <c r="H214" s="38"/>
      <c r="I214" s="180"/>
      <c r="J214" s="38"/>
      <c r="K214" s="38"/>
      <c r="L214" s="39"/>
      <c r="M214" s="181"/>
      <c r="N214" s="182"/>
      <c r="O214" s="72"/>
      <c r="P214" s="72"/>
      <c r="Q214" s="72"/>
      <c r="R214" s="72"/>
      <c r="S214" s="72"/>
      <c r="T214" s="73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9" t="s">
        <v>135</v>
      </c>
      <c r="AU214" s="19" t="s">
        <v>82</v>
      </c>
    </row>
    <row r="215" spans="1:51" s="13" customFormat="1" ht="12">
      <c r="A215" s="13"/>
      <c r="B215" s="183"/>
      <c r="C215" s="13"/>
      <c r="D215" s="184" t="s">
        <v>137</v>
      </c>
      <c r="E215" s="185" t="s">
        <v>3</v>
      </c>
      <c r="F215" s="186" t="s">
        <v>313</v>
      </c>
      <c r="G215" s="13"/>
      <c r="H215" s="187">
        <v>12.84</v>
      </c>
      <c r="I215" s="188"/>
      <c r="J215" s="13"/>
      <c r="K215" s="13"/>
      <c r="L215" s="183"/>
      <c r="M215" s="189"/>
      <c r="N215" s="190"/>
      <c r="O215" s="190"/>
      <c r="P215" s="190"/>
      <c r="Q215" s="190"/>
      <c r="R215" s="190"/>
      <c r="S215" s="190"/>
      <c r="T215" s="191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5" t="s">
        <v>137</v>
      </c>
      <c r="AU215" s="185" t="s">
        <v>82</v>
      </c>
      <c r="AV215" s="13" t="s">
        <v>82</v>
      </c>
      <c r="AW215" s="13" t="s">
        <v>33</v>
      </c>
      <c r="AX215" s="13" t="s">
        <v>72</v>
      </c>
      <c r="AY215" s="185" t="s">
        <v>126</v>
      </c>
    </row>
    <row r="216" spans="1:51" s="13" customFormat="1" ht="12">
      <c r="A216" s="13"/>
      <c r="B216" s="183"/>
      <c r="C216" s="13"/>
      <c r="D216" s="184" t="s">
        <v>137</v>
      </c>
      <c r="E216" s="185" t="s">
        <v>3</v>
      </c>
      <c r="F216" s="186" t="s">
        <v>314</v>
      </c>
      <c r="G216" s="13"/>
      <c r="H216" s="187">
        <v>2.5</v>
      </c>
      <c r="I216" s="188"/>
      <c r="J216" s="13"/>
      <c r="K216" s="13"/>
      <c r="L216" s="183"/>
      <c r="M216" s="189"/>
      <c r="N216" s="190"/>
      <c r="O216" s="190"/>
      <c r="P216" s="190"/>
      <c r="Q216" s="190"/>
      <c r="R216" s="190"/>
      <c r="S216" s="190"/>
      <c r="T216" s="19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185" t="s">
        <v>137</v>
      </c>
      <c r="AU216" s="185" t="s">
        <v>82</v>
      </c>
      <c r="AV216" s="13" t="s">
        <v>82</v>
      </c>
      <c r="AW216" s="13" t="s">
        <v>33</v>
      </c>
      <c r="AX216" s="13" t="s">
        <v>72</v>
      </c>
      <c r="AY216" s="185" t="s">
        <v>126</v>
      </c>
    </row>
    <row r="217" spans="1:51" s="14" customFormat="1" ht="12">
      <c r="A217" s="14"/>
      <c r="B217" s="192"/>
      <c r="C217" s="14"/>
      <c r="D217" s="184" t="s">
        <v>137</v>
      </c>
      <c r="E217" s="193" t="s">
        <v>3</v>
      </c>
      <c r="F217" s="194" t="s">
        <v>140</v>
      </c>
      <c r="G217" s="14"/>
      <c r="H217" s="195">
        <v>15.34</v>
      </c>
      <c r="I217" s="196"/>
      <c r="J217" s="14"/>
      <c r="K217" s="14"/>
      <c r="L217" s="192"/>
      <c r="M217" s="197"/>
      <c r="N217" s="198"/>
      <c r="O217" s="198"/>
      <c r="P217" s="198"/>
      <c r="Q217" s="198"/>
      <c r="R217" s="198"/>
      <c r="S217" s="198"/>
      <c r="T217" s="19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93" t="s">
        <v>137</v>
      </c>
      <c r="AU217" s="193" t="s">
        <v>82</v>
      </c>
      <c r="AV217" s="14" t="s">
        <v>133</v>
      </c>
      <c r="AW217" s="14" t="s">
        <v>33</v>
      </c>
      <c r="AX217" s="14" t="s">
        <v>80</v>
      </c>
      <c r="AY217" s="193" t="s">
        <v>126</v>
      </c>
    </row>
    <row r="218" spans="1:65" s="2" customFormat="1" ht="30" customHeight="1">
      <c r="A218" s="38"/>
      <c r="B218" s="164"/>
      <c r="C218" s="165" t="s">
        <v>336</v>
      </c>
      <c r="D218" s="165" t="s">
        <v>128</v>
      </c>
      <c r="E218" s="166" t="s">
        <v>337</v>
      </c>
      <c r="F218" s="167" t="s">
        <v>338</v>
      </c>
      <c r="G218" s="168" t="s">
        <v>198</v>
      </c>
      <c r="H218" s="169">
        <v>153.4</v>
      </c>
      <c r="I218" s="170"/>
      <c r="J218" s="171">
        <f>ROUND(I218*H218,2)</f>
        <v>0</v>
      </c>
      <c r="K218" s="167" t="s">
        <v>132</v>
      </c>
      <c r="L218" s="39"/>
      <c r="M218" s="172" t="s">
        <v>3</v>
      </c>
      <c r="N218" s="173" t="s">
        <v>43</v>
      </c>
      <c r="O218" s="72"/>
      <c r="P218" s="174">
        <f>O218*H218</f>
        <v>0</v>
      </c>
      <c r="Q218" s="174">
        <v>0.00131</v>
      </c>
      <c r="R218" s="174">
        <f>Q218*H218</f>
        <v>0.200954</v>
      </c>
      <c r="S218" s="174">
        <v>0</v>
      </c>
      <c r="T218" s="175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176" t="s">
        <v>133</v>
      </c>
      <c r="AT218" s="176" t="s">
        <v>128</v>
      </c>
      <c r="AU218" s="176" t="s">
        <v>82</v>
      </c>
      <c r="AY218" s="19" t="s">
        <v>126</v>
      </c>
      <c r="BE218" s="177">
        <f>IF(N218="základní",J218,0)</f>
        <v>0</v>
      </c>
      <c r="BF218" s="177">
        <f>IF(N218="snížená",J218,0)</f>
        <v>0</v>
      </c>
      <c r="BG218" s="177">
        <f>IF(N218="zákl. přenesená",J218,0)</f>
        <v>0</v>
      </c>
      <c r="BH218" s="177">
        <f>IF(N218="sníž. přenesená",J218,0)</f>
        <v>0</v>
      </c>
      <c r="BI218" s="177">
        <f>IF(N218="nulová",J218,0)</f>
        <v>0</v>
      </c>
      <c r="BJ218" s="19" t="s">
        <v>80</v>
      </c>
      <c r="BK218" s="177">
        <f>ROUND(I218*H218,2)</f>
        <v>0</v>
      </c>
      <c r="BL218" s="19" t="s">
        <v>133</v>
      </c>
      <c r="BM218" s="176" t="s">
        <v>339</v>
      </c>
    </row>
    <row r="219" spans="1:47" s="2" customFormat="1" ht="12">
      <c r="A219" s="38"/>
      <c r="B219" s="39"/>
      <c r="C219" s="38"/>
      <c r="D219" s="178" t="s">
        <v>135</v>
      </c>
      <c r="E219" s="38"/>
      <c r="F219" s="179" t="s">
        <v>340</v>
      </c>
      <c r="G219" s="38"/>
      <c r="H219" s="38"/>
      <c r="I219" s="180"/>
      <c r="J219" s="38"/>
      <c r="K219" s="38"/>
      <c r="L219" s="39"/>
      <c r="M219" s="181"/>
      <c r="N219" s="182"/>
      <c r="O219" s="72"/>
      <c r="P219" s="72"/>
      <c r="Q219" s="72"/>
      <c r="R219" s="72"/>
      <c r="S219" s="72"/>
      <c r="T219" s="73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9" t="s">
        <v>135</v>
      </c>
      <c r="AU219" s="19" t="s">
        <v>82</v>
      </c>
    </row>
    <row r="220" spans="1:51" s="13" customFormat="1" ht="12">
      <c r="A220" s="13"/>
      <c r="B220" s="183"/>
      <c r="C220" s="13"/>
      <c r="D220" s="184" t="s">
        <v>137</v>
      </c>
      <c r="E220" s="185" t="s">
        <v>3</v>
      </c>
      <c r="F220" s="186" t="s">
        <v>341</v>
      </c>
      <c r="G220" s="13"/>
      <c r="H220" s="187">
        <v>153.4</v>
      </c>
      <c r="I220" s="188"/>
      <c r="J220" s="13"/>
      <c r="K220" s="13"/>
      <c r="L220" s="183"/>
      <c r="M220" s="189"/>
      <c r="N220" s="190"/>
      <c r="O220" s="190"/>
      <c r="P220" s="190"/>
      <c r="Q220" s="190"/>
      <c r="R220" s="190"/>
      <c r="S220" s="190"/>
      <c r="T220" s="19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5" t="s">
        <v>137</v>
      </c>
      <c r="AU220" s="185" t="s">
        <v>82</v>
      </c>
      <c r="AV220" s="13" t="s">
        <v>82</v>
      </c>
      <c r="AW220" s="13" t="s">
        <v>33</v>
      </c>
      <c r="AX220" s="13" t="s">
        <v>80</v>
      </c>
      <c r="AY220" s="185" t="s">
        <v>126</v>
      </c>
    </row>
    <row r="221" spans="1:65" s="2" customFormat="1" ht="19.8" customHeight="1">
      <c r="A221" s="38"/>
      <c r="B221" s="164"/>
      <c r="C221" s="165" t="s">
        <v>342</v>
      </c>
      <c r="D221" s="165" t="s">
        <v>128</v>
      </c>
      <c r="E221" s="166" t="s">
        <v>343</v>
      </c>
      <c r="F221" s="167" t="s">
        <v>344</v>
      </c>
      <c r="G221" s="168" t="s">
        <v>198</v>
      </c>
      <c r="H221" s="169">
        <v>15.34</v>
      </c>
      <c r="I221" s="170"/>
      <c r="J221" s="171">
        <f>ROUND(I221*H221,2)</f>
        <v>0</v>
      </c>
      <c r="K221" s="167" t="s">
        <v>132</v>
      </c>
      <c r="L221" s="39"/>
      <c r="M221" s="172" t="s">
        <v>3</v>
      </c>
      <c r="N221" s="173" t="s">
        <v>43</v>
      </c>
      <c r="O221" s="72"/>
      <c r="P221" s="174">
        <f>O221*H221</f>
        <v>0</v>
      </c>
      <c r="Q221" s="174">
        <v>0.0033</v>
      </c>
      <c r="R221" s="174">
        <f>Q221*H221</f>
        <v>0.050622</v>
      </c>
      <c r="S221" s="174">
        <v>0</v>
      </c>
      <c r="T221" s="17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176" t="s">
        <v>133</v>
      </c>
      <c r="AT221" s="176" t="s">
        <v>128</v>
      </c>
      <c r="AU221" s="176" t="s">
        <v>82</v>
      </c>
      <c r="AY221" s="19" t="s">
        <v>126</v>
      </c>
      <c r="BE221" s="177">
        <f>IF(N221="základní",J221,0)</f>
        <v>0</v>
      </c>
      <c r="BF221" s="177">
        <f>IF(N221="snížená",J221,0)</f>
        <v>0</v>
      </c>
      <c r="BG221" s="177">
        <f>IF(N221="zákl. přenesená",J221,0)</f>
        <v>0</v>
      </c>
      <c r="BH221" s="177">
        <f>IF(N221="sníž. přenesená",J221,0)</f>
        <v>0</v>
      </c>
      <c r="BI221" s="177">
        <f>IF(N221="nulová",J221,0)</f>
        <v>0</v>
      </c>
      <c r="BJ221" s="19" t="s">
        <v>80</v>
      </c>
      <c r="BK221" s="177">
        <f>ROUND(I221*H221,2)</f>
        <v>0</v>
      </c>
      <c r="BL221" s="19" t="s">
        <v>133</v>
      </c>
      <c r="BM221" s="176" t="s">
        <v>345</v>
      </c>
    </row>
    <row r="222" spans="1:47" s="2" customFormat="1" ht="12">
      <c r="A222" s="38"/>
      <c r="B222" s="39"/>
      <c r="C222" s="38"/>
      <c r="D222" s="178" t="s">
        <v>135</v>
      </c>
      <c r="E222" s="38"/>
      <c r="F222" s="179" t="s">
        <v>346</v>
      </c>
      <c r="G222" s="38"/>
      <c r="H222" s="38"/>
      <c r="I222" s="180"/>
      <c r="J222" s="38"/>
      <c r="K222" s="38"/>
      <c r="L222" s="39"/>
      <c r="M222" s="181"/>
      <c r="N222" s="182"/>
      <c r="O222" s="72"/>
      <c r="P222" s="72"/>
      <c r="Q222" s="72"/>
      <c r="R222" s="72"/>
      <c r="S222" s="72"/>
      <c r="T222" s="73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9" t="s">
        <v>135</v>
      </c>
      <c r="AU222" s="19" t="s">
        <v>82</v>
      </c>
    </row>
    <row r="223" spans="1:51" s="13" customFormat="1" ht="12">
      <c r="A223" s="13"/>
      <c r="B223" s="183"/>
      <c r="C223" s="13"/>
      <c r="D223" s="184" t="s">
        <v>137</v>
      </c>
      <c r="E223" s="185" t="s">
        <v>3</v>
      </c>
      <c r="F223" s="186" t="s">
        <v>313</v>
      </c>
      <c r="G223" s="13"/>
      <c r="H223" s="187">
        <v>12.84</v>
      </c>
      <c r="I223" s="188"/>
      <c r="J223" s="13"/>
      <c r="K223" s="13"/>
      <c r="L223" s="183"/>
      <c r="M223" s="189"/>
      <c r="N223" s="190"/>
      <c r="O223" s="190"/>
      <c r="P223" s="190"/>
      <c r="Q223" s="190"/>
      <c r="R223" s="190"/>
      <c r="S223" s="190"/>
      <c r="T223" s="19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5" t="s">
        <v>137</v>
      </c>
      <c r="AU223" s="185" t="s">
        <v>82</v>
      </c>
      <c r="AV223" s="13" t="s">
        <v>82</v>
      </c>
      <c r="AW223" s="13" t="s">
        <v>33</v>
      </c>
      <c r="AX223" s="13" t="s">
        <v>72</v>
      </c>
      <c r="AY223" s="185" t="s">
        <v>126</v>
      </c>
    </row>
    <row r="224" spans="1:51" s="13" customFormat="1" ht="12">
      <c r="A224" s="13"/>
      <c r="B224" s="183"/>
      <c r="C224" s="13"/>
      <c r="D224" s="184" t="s">
        <v>137</v>
      </c>
      <c r="E224" s="185" t="s">
        <v>3</v>
      </c>
      <c r="F224" s="186" t="s">
        <v>314</v>
      </c>
      <c r="G224" s="13"/>
      <c r="H224" s="187">
        <v>2.5</v>
      </c>
      <c r="I224" s="188"/>
      <c r="J224" s="13"/>
      <c r="K224" s="13"/>
      <c r="L224" s="183"/>
      <c r="M224" s="189"/>
      <c r="N224" s="190"/>
      <c r="O224" s="190"/>
      <c r="P224" s="190"/>
      <c r="Q224" s="190"/>
      <c r="R224" s="190"/>
      <c r="S224" s="190"/>
      <c r="T224" s="19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5" t="s">
        <v>137</v>
      </c>
      <c r="AU224" s="185" t="s">
        <v>82</v>
      </c>
      <c r="AV224" s="13" t="s">
        <v>82</v>
      </c>
      <c r="AW224" s="13" t="s">
        <v>33</v>
      </c>
      <c r="AX224" s="13" t="s">
        <v>72</v>
      </c>
      <c r="AY224" s="185" t="s">
        <v>126</v>
      </c>
    </row>
    <row r="225" spans="1:51" s="14" customFormat="1" ht="12">
      <c r="A225" s="14"/>
      <c r="B225" s="192"/>
      <c r="C225" s="14"/>
      <c r="D225" s="184" t="s">
        <v>137</v>
      </c>
      <c r="E225" s="193" t="s">
        <v>3</v>
      </c>
      <c r="F225" s="194" t="s">
        <v>140</v>
      </c>
      <c r="G225" s="14"/>
      <c r="H225" s="195">
        <v>15.34</v>
      </c>
      <c r="I225" s="196"/>
      <c r="J225" s="14"/>
      <c r="K225" s="14"/>
      <c r="L225" s="192"/>
      <c r="M225" s="197"/>
      <c r="N225" s="198"/>
      <c r="O225" s="198"/>
      <c r="P225" s="198"/>
      <c r="Q225" s="198"/>
      <c r="R225" s="198"/>
      <c r="S225" s="198"/>
      <c r="T225" s="19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193" t="s">
        <v>137</v>
      </c>
      <c r="AU225" s="193" t="s">
        <v>82</v>
      </c>
      <c r="AV225" s="14" t="s">
        <v>133</v>
      </c>
      <c r="AW225" s="14" t="s">
        <v>33</v>
      </c>
      <c r="AX225" s="14" t="s">
        <v>80</v>
      </c>
      <c r="AY225" s="193" t="s">
        <v>126</v>
      </c>
    </row>
    <row r="226" spans="1:65" s="2" customFormat="1" ht="14.4" customHeight="1">
      <c r="A226" s="38"/>
      <c r="B226" s="164"/>
      <c r="C226" s="165" t="s">
        <v>347</v>
      </c>
      <c r="D226" s="165" t="s">
        <v>128</v>
      </c>
      <c r="E226" s="166" t="s">
        <v>348</v>
      </c>
      <c r="F226" s="167" t="s">
        <v>349</v>
      </c>
      <c r="G226" s="168" t="s">
        <v>198</v>
      </c>
      <c r="H226" s="169">
        <v>25.8</v>
      </c>
      <c r="I226" s="170"/>
      <c r="J226" s="171">
        <f>ROUND(I226*H226,2)</f>
        <v>0</v>
      </c>
      <c r="K226" s="167" t="s">
        <v>132</v>
      </c>
      <c r="L226" s="39"/>
      <c r="M226" s="172" t="s">
        <v>3</v>
      </c>
      <c r="N226" s="173" t="s">
        <v>43</v>
      </c>
      <c r="O226" s="72"/>
      <c r="P226" s="174">
        <f>O226*H226</f>
        <v>0</v>
      </c>
      <c r="Q226" s="174">
        <v>0.0057</v>
      </c>
      <c r="R226" s="174">
        <f>Q226*H226</f>
        <v>0.14706</v>
      </c>
      <c r="S226" s="174">
        <v>0</v>
      </c>
      <c r="T226" s="175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176" t="s">
        <v>133</v>
      </c>
      <c r="AT226" s="176" t="s">
        <v>128</v>
      </c>
      <c r="AU226" s="176" t="s">
        <v>82</v>
      </c>
      <c r="AY226" s="19" t="s">
        <v>126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9" t="s">
        <v>80</v>
      </c>
      <c r="BK226" s="177">
        <f>ROUND(I226*H226,2)</f>
        <v>0</v>
      </c>
      <c r="BL226" s="19" t="s">
        <v>133</v>
      </c>
      <c r="BM226" s="176" t="s">
        <v>350</v>
      </c>
    </row>
    <row r="227" spans="1:47" s="2" customFormat="1" ht="12">
      <c r="A227" s="38"/>
      <c r="B227" s="39"/>
      <c r="C227" s="38"/>
      <c r="D227" s="178" t="s">
        <v>135</v>
      </c>
      <c r="E227" s="38"/>
      <c r="F227" s="179" t="s">
        <v>351</v>
      </c>
      <c r="G227" s="38"/>
      <c r="H227" s="38"/>
      <c r="I227" s="180"/>
      <c r="J227" s="38"/>
      <c r="K227" s="38"/>
      <c r="L227" s="39"/>
      <c r="M227" s="181"/>
      <c r="N227" s="182"/>
      <c r="O227" s="72"/>
      <c r="P227" s="72"/>
      <c r="Q227" s="72"/>
      <c r="R227" s="72"/>
      <c r="S227" s="72"/>
      <c r="T227" s="73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9" t="s">
        <v>135</v>
      </c>
      <c r="AU227" s="19" t="s">
        <v>82</v>
      </c>
    </row>
    <row r="228" spans="1:51" s="13" customFormat="1" ht="12">
      <c r="A228" s="13"/>
      <c r="B228" s="183"/>
      <c r="C228" s="13"/>
      <c r="D228" s="184" t="s">
        <v>137</v>
      </c>
      <c r="E228" s="185" t="s">
        <v>3</v>
      </c>
      <c r="F228" s="186" t="s">
        <v>320</v>
      </c>
      <c r="G228" s="13"/>
      <c r="H228" s="187">
        <v>25.8</v>
      </c>
      <c r="I228" s="188"/>
      <c r="J228" s="13"/>
      <c r="K228" s="13"/>
      <c r="L228" s="183"/>
      <c r="M228" s="189"/>
      <c r="N228" s="190"/>
      <c r="O228" s="190"/>
      <c r="P228" s="190"/>
      <c r="Q228" s="190"/>
      <c r="R228" s="190"/>
      <c r="S228" s="190"/>
      <c r="T228" s="19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5" t="s">
        <v>137</v>
      </c>
      <c r="AU228" s="185" t="s">
        <v>82</v>
      </c>
      <c r="AV228" s="13" t="s">
        <v>82</v>
      </c>
      <c r="AW228" s="13" t="s">
        <v>33</v>
      </c>
      <c r="AX228" s="13" t="s">
        <v>80</v>
      </c>
      <c r="AY228" s="185" t="s">
        <v>126</v>
      </c>
    </row>
    <row r="229" spans="1:65" s="2" customFormat="1" ht="19.8" customHeight="1">
      <c r="A229" s="38"/>
      <c r="B229" s="164"/>
      <c r="C229" s="165" t="s">
        <v>352</v>
      </c>
      <c r="D229" s="165" t="s">
        <v>128</v>
      </c>
      <c r="E229" s="166" t="s">
        <v>353</v>
      </c>
      <c r="F229" s="167" t="s">
        <v>354</v>
      </c>
      <c r="G229" s="168" t="s">
        <v>131</v>
      </c>
      <c r="H229" s="169">
        <v>17.538</v>
      </c>
      <c r="I229" s="170"/>
      <c r="J229" s="171">
        <f>ROUND(I229*H229,2)</f>
        <v>0</v>
      </c>
      <c r="K229" s="167" t="s">
        <v>132</v>
      </c>
      <c r="L229" s="39"/>
      <c r="M229" s="172" t="s">
        <v>3</v>
      </c>
      <c r="N229" s="173" t="s">
        <v>43</v>
      </c>
      <c r="O229" s="72"/>
      <c r="P229" s="174">
        <f>O229*H229</f>
        <v>0</v>
      </c>
      <c r="Q229" s="174">
        <v>2.30102</v>
      </c>
      <c r="R229" s="174">
        <f>Q229*H229</f>
        <v>40.35528876</v>
      </c>
      <c r="S229" s="174">
        <v>0</v>
      </c>
      <c r="T229" s="17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76" t="s">
        <v>133</v>
      </c>
      <c r="AT229" s="176" t="s">
        <v>128</v>
      </c>
      <c r="AU229" s="176" t="s">
        <v>82</v>
      </c>
      <c r="AY229" s="19" t="s">
        <v>126</v>
      </c>
      <c r="BE229" s="177">
        <f>IF(N229="základní",J229,0)</f>
        <v>0</v>
      </c>
      <c r="BF229" s="177">
        <f>IF(N229="snížená",J229,0)</f>
        <v>0</v>
      </c>
      <c r="BG229" s="177">
        <f>IF(N229="zákl. přenesená",J229,0)</f>
        <v>0</v>
      </c>
      <c r="BH229" s="177">
        <f>IF(N229="sníž. přenesená",J229,0)</f>
        <v>0</v>
      </c>
      <c r="BI229" s="177">
        <f>IF(N229="nulová",J229,0)</f>
        <v>0</v>
      </c>
      <c r="BJ229" s="19" t="s">
        <v>80</v>
      </c>
      <c r="BK229" s="177">
        <f>ROUND(I229*H229,2)</f>
        <v>0</v>
      </c>
      <c r="BL229" s="19" t="s">
        <v>133</v>
      </c>
      <c r="BM229" s="176" t="s">
        <v>355</v>
      </c>
    </row>
    <row r="230" spans="1:47" s="2" customFormat="1" ht="12">
      <c r="A230" s="38"/>
      <c r="B230" s="39"/>
      <c r="C230" s="38"/>
      <c r="D230" s="178" t="s">
        <v>135</v>
      </c>
      <c r="E230" s="38"/>
      <c r="F230" s="179" t="s">
        <v>356</v>
      </c>
      <c r="G230" s="38"/>
      <c r="H230" s="38"/>
      <c r="I230" s="180"/>
      <c r="J230" s="38"/>
      <c r="K230" s="38"/>
      <c r="L230" s="39"/>
      <c r="M230" s="181"/>
      <c r="N230" s="182"/>
      <c r="O230" s="72"/>
      <c r="P230" s="72"/>
      <c r="Q230" s="72"/>
      <c r="R230" s="72"/>
      <c r="S230" s="72"/>
      <c r="T230" s="73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9" t="s">
        <v>135</v>
      </c>
      <c r="AU230" s="19" t="s">
        <v>82</v>
      </c>
    </row>
    <row r="231" spans="1:51" s="15" customFormat="1" ht="12">
      <c r="A231" s="15"/>
      <c r="B231" s="210"/>
      <c r="C231" s="15"/>
      <c r="D231" s="184" t="s">
        <v>137</v>
      </c>
      <c r="E231" s="211" t="s">
        <v>3</v>
      </c>
      <c r="F231" s="212" t="s">
        <v>357</v>
      </c>
      <c r="G231" s="15"/>
      <c r="H231" s="211" t="s">
        <v>3</v>
      </c>
      <c r="I231" s="213"/>
      <c r="J231" s="15"/>
      <c r="K231" s="15"/>
      <c r="L231" s="210"/>
      <c r="M231" s="214"/>
      <c r="N231" s="215"/>
      <c r="O231" s="215"/>
      <c r="P231" s="215"/>
      <c r="Q231" s="215"/>
      <c r="R231" s="215"/>
      <c r="S231" s="215"/>
      <c r="T231" s="216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11" t="s">
        <v>137</v>
      </c>
      <c r="AU231" s="211" t="s">
        <v>82</v>
      </c>
      <c r="AV231" s="15" t="s">
        <v>80</v>
      </c>
      <c r="AW231" s="15" t="s">
        <v>33</v>
      </c>
      <c r="AX231" s="15" t="s">
        <v>72</v>
      </c>
      <c r="AY231" s="211" t="s">
        <v>126</v>
      </c>
    </row>
    <row r="232" spans="1:51" s="13" customFormat="1" ht="12">
      <c r="A232" s="13"/>
      <c r="B232" s="183"/>
      <c r="C232" s="13"/>
      <c r="D232" s="184" t="s">
        <v>137</v>
      </c>
      <c r="E232" s="185" t="s">
        <v>3</v>
      </c>
      <c r="F232" s="186" t="s">
        <v>358</v>
      </c>
      <c r="G232" s="13"/>
      <c r="H232" s="187">
        <v>12.331</v>
      </c>
      <c r="I232" s="188"/>
      <c r="J232" s="13"/>
      <c r="K232" s="13"/>
      <c r="L232" s="183"/>
      <c r="M232" s="189"/>
      <c r="N232" s="190"/>
      <c r="O232" s="190"/>
      <c r="P232" s="190"/>
      <c r="Q232" s="190"/>
      <c r="R232" s="190"/>
      <c r="S232" s="190"/>
      <c r="T232" s="19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5" t="s">
        <v>137</v>
      </c>
      <c r="AU232" s="185" t="s">
        <v>82</v>
      </c>
      <c r="AV232" s="13" t="s">
        <v>82</v>
      </c>
      <c r="AW232" s="13" t="s">
        <v>33</v>
      </c>
      <c r="AX232" s="13" t="s">
        <v>72</v>
      </c>
      <c r="AY232" s="185" t="s">
        <v>126</v>
      </c>
    </row>
    <row r="233" spans="1:51" s="13" customFormat="1" ht="12">
      <c r="A233" s="13"/>
      <c r="B233" s="183"/>
      <c r="C233" s="13"/>
      <c r="D233" s="184" t="s">
        <v>137</v>
      </c>
      <c r="E233" s="185" t="s">
        <v>3</v>
      </c>
      <c r="F233" s="186" t="s">
        <v>359</v>
      </c>
      <c r="G233" s="13"/>
      <c r="H233" s="187">
        <v>0.713</v>
      </c>
      <c r="I233" s="188"/>
      <c r="J233" s="13"/>
      <c r="K233" s="13"/>
      <c r="L233" s="183"/>
      <c r="M233" s="189"/>
      <c r="N233" s="190"/>
      <c r="O233" s="190"/>
      <c r="P233" s="190"/>
      <c r="Q233" s="190"/>
      <c r="R233" s="190"/>
      <c r="S233" s="190"/>
      <c r="T233" s="19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185" t="s">
        <v>137</v>
      </c>
      <c r="AU233" s="185" t="s">
        <v>82</v>
      </c>
      <c r="AV233" s="13" t="s">
        <v>82</v>
      </c>
      <c r="AW233" s="13" t="s">
        <v>33</v>
      </c>
      <c r="AX233" s="13" t="s">
        <v>72</v>
      </c>
      <c r="AY233" s="185" t="s">
        <v>126</v>
      </c>
    </row>
    <row r="234" spans="1:51" s="13" customFormat="1" ht="12">
      <c r="A234" s="13"/>
      <c r="B234" s="183"/>
      <c r="C234" s="13"/>
      <c r="D234" s="184" t="s">
        <v>137</v>
      </c>
      <c r="E234" s="185" t="s">
        <v>3</v>
      </c>
      <c r="F234" s="186" t="s">
        <v>360</v>
      </c>
      <c r="G234" s="13"/>
      <c r="H234" s="187">
        <v>4.494</v>
      </c>
      <c r="I234" s="188"/>
      <c r="J234" s="13"/>
      <c r="K234" s="13"/>
      <c r="L234" s="183"/>
      <c r="M234" s="189"/>
      <c r="N234" s="190"/>
      <c r="O234" s="190"/>
      <c r="P234" s="190"/>
      <c r="Q234" s="190"/>
      <c r="R234" s="190"/>
      <c r="S234" s="190"/>
      <c r="T234" s="19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5" t="s">
        <v>137</v>
      </c>
      <c r="AU234" s="185" t="s">
        <v>82</v>
      </c>
      <c r="AV234" s="13" t="s">
        <v>82</v>
      </c>
      <c r="AW234" s="13" t="s">
        <v>33</v>
      </c>
      <c r="AX234" s="13" t="s">
        <v>72</v>
      </c>
      <c r="AY234" s="185" t="s">
        <v>126</v>
      </c>
    </row>
    <row r="235" spans="1:51" s="14" customFormat="1" ht="12">
      <c r="A235" s="14"/>
      <c r="B235" s="192"/>
      <c r="C235" s="14"/>
      <c r="D235" s="184" t="s">
        <v>137</v>
      </c>
      <c r="E235" s="193" t="s">
        <v>3</v>
      </c>
      <c r="F235" s="194" t="s">
        <v>140</v>
      </c>
      <c r="G235" s="14"/>
      <c r="H235" s="195">
        <v>17.537999999999997</v>
      </c>
      <c r="I235" s="196"/>
      <c r="J235" s="14"/>
      <c r="K235" s="14"/>
      <c r="L235" s="192"/>
      <c r="M235" s="197"/>
      <c r="N235" s="198"/>
      <c r="O235" s="198"/>
      <c r="P235" s="198"/>
      <c r="Q235" s="198"/>
      <c r="R235" s="198"/>
      <c r="S235" s="198"/>
      <c r="T235" s="199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193" t="s">
        <v>137</v>
      </c>
      <c r="AU235" s="193" t="s">
        <v>82</v>
      </c>
      <c r="AV235" s="14" t="s">
        <v>133</v>
      </c>
      <c r="AW235" s="14" t="s">
        <v>33</v>
      </c>
      <c r="AX235" s="14" t="s">
        <v>80</v>
      </c>
      <c r="AY235" s="193" t="s">
        <v>126</v>
      </c>
    </row>
    <row r="236" spans="1:65" s="2" customFormat="1" ht="19.8" customHeight="1">
      <c r="A236" s="38"/>
      <c r="B236" s="164"/>
      <c r="C236" s="165" t="s">
        <v>361</v>
      </c>
      <c r="D236" s="165" t="s">
        <v>128</v>
      </c>
      <c r="E236" s="166" t="s">
        <v>362</v>
      </c>
      <c r="F236" s="167" t="s">
        <v>363</v>
      </c>
      <c r="G236" s="168" t="s">
        <v>131</v>
      </c>
      <c r="H236" s="169">
        <v>0.268</v>
      </c>
      <c r="I236" s="170"/>
      <c r="J236" s="171">
        <f>ROUND(I236*H236,2)</f>
        <v>0</v>
      </c>
      <c r="K236" s="167" t="s">
        <v>132</v>
      </c>
      <c r="L236" s="39"/>
      <c r="M236" s="172" t="s">
        <v>3</v>
      </c>
      <c r="N236" s="173" t="s">
        <v>43</v>
      </c>
      <c r="O236" s="72"/>
      <c r="P236" s="174">
        <f>O236*H236</f>
        <v>0</v>
      </c>
      <c r="Q236" s="174">
        <v>2.30102</v>
      </c>
      <c r="R236" s="174">
        <f>Q236*H236</f>
        <v>0.61667336</v>
      </c>
      <c r="S236" s="174">
        <v>0</v>
      </c>
      <c r="T236" s="17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76" t="s">
        <v>133</v>
      </c>
      <c r="AT236" s="176" t="s">
        <v>128</v>
      </c>
      <c r="AU236" s="176" t="s">
        <v>82</v>
      </c>
      <c r="AY236" s="19" t="s">
        <v>126</v>
      </c>
      <c r="BE236" s="177">
        <f>IF(N236="základní",J236,0)</f>
        <v>0</v>
      </c>
      <c r="BF236" s="177">
        <f>IF(N236="snížená",J236,0)</f>
        <v>0</v>
      </c>
      <c r="BG236" s="177">
        <f>IF(N236="zákl. přenesená",J236,0)</f>
        <v>0</v>
      </c>
      <c r="BH236" s="177">
        <f>IF(N236="sníž. přenesená",J236,0)</f>
        <v>0</v>
      </c>
      <c r="BI236" s="177">
        <f>IF(N236="nulová",J236,0)</f>
        <v>0</v>
      </c>
      <c r="BJ236" s="19" t="s">
        <v>80</v>
      </c>
      <c r="BK236" s="177">
        <f>ROUND(I236*H236,2)</f>
        <v>0</v>
      </c>
      <c r="BL236" s="19" t="s">
        <v>133</v>
      </c>
      <c r="BM236" s="176" t="s">
        <v>364</v>
      </c>
    </row>
    <row r="237" spans="1:47" s="2" customFormat="1" ht="12">
      <c r="A237" s="38"/>
      <c r="B237" s="39"/>
      <c r="C237" s="38"/>
      <c r="D237" s="178" t="s">
        <v>135</v>
      </c>
      <c r="E237" s="38"/>
      <c r="F237" s="179" t="s">
        <v>365</v>
      </c>
      <c r="G237" s="38"/>
      <c r="H237" s="38"/>
      <c r="I237" s="180"/>
      <c r="J237" s="38"/>
      <c r="K237" s="38"/>
      <c r="L237" s="39"/>
      <c r="M237" s="181"/>
      <c r="N237" s="182"/>
      <c r="O237" s="72"/>
      <c r="P237" s="72"/>
      <c r="Q237" s="72"/>
      <c r="R237" s="72"/>
      <c r="S237" s="72"/>
      <c r="T237" s="73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9" t="s">
        <v>135</v>
      </c>
      <c r="AU237" s="19" t="s">
        <v>82</v>
      </c>
    </row>
    <row r="238" spans="1:51" s="13" customFormat="1" ht="12">
      <c r="A238" s="13"/>
      <c r="B238" s="183"/>
      <c r="C238" s="13"/>
      <c r="D238" s="184" t="s">
        <v>137</v>
      </c>
      <c r="E238" s="185" t="s">
        <v>3</v>
      </c>
      <c r="F238" s="186" t="s">
        <v>366</v>
      </c>
      <c r="G238" s="13"/>
      <c r="H238" s="187">
        <v>0.268</v>
      </c>
      <c r="I238" s="188"/>
      <c r="J238" s="13"/>
      <c r="K238" s="13"/>
      <c r="L238" s="183"/>
      <c r="M238" s="189"/>
      <c r="N238" s="190"/>
      <c r="O238" s="190"/>
      <c r="P238" s="190"/>
      <c r="Q238" s="190"/>
      <c r="R238" s="190"/>
      <c r="S238" s="190"/>
      <c r="T238" s="19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5" t="s">
        <v>137</v>
      </c>
      <c r="AU238" s="185" t="s">
        <v>82</v>
      </c>
      <c r="AV238" s="13" t="s">
        <v>82</v>
      </c>
      <c r="AW238" s="13" t="s">
        <v>33</v>
      </c>
      <c r="AX238" s="13" t="s">
        <v>80</v>
      </c>
      <c r="AY238" s="185" t="s">
        <v>126</v>
      </c>
    </row>
    <row r="239" spans="1:65" s="2" customFormat="1" ht="19.8" customHeight="1">
      <c r="A239" s="38"/>
      <c r="B239" s="164"/>
      <c r="C239" s="165" t="s">
        <v>367</v>
      </c>
      <c r="D239" s="165" t="s">
        <v>128</v>
      </c>
      <c r="E239" s="166" t="s">
        <v>368</v>
      </c>
      <c r="F239" s="167" t="s">
        <v>369</v>
      </c>
      <c r="G239" s="168" t="s">
        <v>131</v>
      </c>
      <c r="H239" s="169">
        <v>1.425</v>
      </c>
      <c r="I239" s="170"/>
      <c r="J239" s="171">
        <f>ROUND(I239*H239,2)</f>
        <v>0</v>
      </c>
      <c r="K239" s="167" t="s">
        <v>132</v>
      </c>
      <c r="L239" s="39"/>
      <c r="M239" s="172" t="s">
        <v>3</v>
      </c>
      <c r="N239" s="173" t="s">
        <v>43</v>
      </c>
      <c r="O239" s="72"/>
      <c r="P239" s="174">
        <f>O239*H239</f>
        <v>0</v>
      </c>
      <c r="Q239" s="174">
        <v>2.30102</v>
      </c>
      <c r="R239" s="174">
        <f>Q239*H239</f>
        <v>3.2789535</v>
      </c>
      <c r="S239" s="174">
        <v>0</v>
      </c>
      <c r="T239" s="175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76" t="s">
        <v>133</v>
      </c>
      <c r="AT239" s="176" t="s">
        <v>128</v>
      </c>
      <c r="AU239" s="176" t="s">
        <v>82</v>
      </c>
      <c r="AY239" s="19" t="s">
        <v>126</v>
      </c>
      <c r="BE239" s="177">
        <f>IF(N239="základní",J239,0)</f>
        <v>0</v>
      </c>
      <c r="BF239" s="177">
        <f>IF(N239="snížená",J239,0)</f>
        <v>0</v>
      </c>
      <c r="BG239" s="177">
        <f>IF(N239="zákl. přenesená",J239,0)</f>
        <v>0</v>
      </c>
      <c r="BH239" s="177">
        <f>IF(N239="sníž. přenesená",J239,0)</f>
        <v>0</v>
      </c>
      <c r="BI239" s="177">
        <f>IF(N239="nulová",J239,0)</f>
        <v>0</v>
      </c>
      <c r="BJ239" s="19" t="s">
        <v>80</v>
      </c>
      <c r="BK239" s="177">
        <f>ROUND(I239*H239,2)</f>
        <v>0</v>
      </c>
      <c r="BL239" s="19" t="s">
        <v>133</v>
      </c>
      <c r="BM239" s="176" t="s">
        <v>370</v>
      </c>
    </row>
    <row r="240" spans="1:47" s="2" customFormat="1" ht="12">
      <c r="A240" s="38"/>
      <c r="B240" s="39"/>
      <c r="C240" s="38"/>
      <c r="D240" s="178" t="s">
        <v>135</v>
      </c>
      <c r="E240" s="38"/>
      <c r="F240" s="179" t="s">
        <v>371</v>
      </c>
      <c r="G240" s="38"/>
      <c r="H240" s="38"/>
      <c r="I240" s="180"/>
      <c r="J240" s="38"/>
      <c r="K240" s="38"/>
      <c r="L240" s="39"/>
      <c r="M240" s="181"/>
      <c r="N240" s="182"/>
      <c r="O240" s="72"/>
      <c r="P240" s="72"/>
      <c r="Q240" s="72"/>
      <c r="R240" s="72"/>
      <c r="S240" s="72"/>
      <c r="T240" s="73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9" t="s">
        <v>135</v>
      </c>
      <c r="AU240" s="19" t="s">
        <v>82</v>
      </c>
    </row>
    <row r="241" spans="1:51" s="13" customFormat="1" ht="12">
      <c r="A241" s="13"/>
      <c r="B241" s="183"/>
      <c r="C241" s="13"/>
      <c r="D241" s="184" t="s">
        <v>137</v>
      </c>
      <c r="E241" s="185" t="s">
        <v>3</v>
      </c>
      <c r="F241" s="186" t="s">
        <v>372</v>
      </c>
      <c r="G241" s="13"/>
      <c r="H241" s="187">
        <v>0.345</v>
      </c>
      <c r="I241" s="188"/>
      <c r="J241" s="13"/>
      <c r="K241" s="13"/>
      <c r="L241" s="183"/>
      <c r="M241" s="189"/>
      <c r="N241" s="190"/>
      <c r="O241" s="190"/>
      <c r="P241" s="190"/>
      <c r="Q241" s="190"/>
      <c r="R241" s="190"/>
      <c r="S241" s="190"/>
      <c r="T241" s="19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185" t="s">
        <v>137</v>
      </c>
      <c r="AU241" s="185" t="s">
        <v>82</v>
      </c>
      <c r="AV241" s="13" t="s">
        <v>82</v>
      </c>
      <c r="AW241" s="13" t="s">
        <v>33</v>
      </c>
      <c r="AX241" s="13" t="s">
        <v>72</v>
      </c>
      <c r="AY241" s="185" t="s">
        <v>126</v>
      </c>
    </row>
    <row r="242" spans="1:51" s="13" customFormat="1" ht="12">
      <c r="A242" s="13"/>
      <c r="B242" s="183"/>
      <c r="C242" s="13"/>
      <c r="D242" s="184" t="s">
        <v>137</v>
      </c>
      <c r="E242" s="185" t="s">
        <v>3</v>
      </c>
      <c r="F242" s="186" t="s">
        <v>373</v>
      </c>
      <c r="G242" s="13"/>
      <c r="H242" s="187">
        <v>1.08</v>
      </c>
      <c r="I242" s="188"/>
      <c r="J242" s="13"/>
      <c r="K242" s="13"/>
      <c r="L242" s="183"/>
      <c r="M242" s="189"/>
      <c r="N242" s="190"/>
      <c r="O242" s="190"/>
      <c r="P242" s="190"/>
      <c r="Q242" s="190"/>
      <c r="R242" s="190"/>
      <c r="S242" s="190"/>
      <c r="T242" s="19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5" t="s">
        <v>137</v>
      </c>
      <c r="AU242" s="185" t="s">
        <v>82</v>
      </c>
      <c r="AV242" s="13" t="s">
        <v>82</v>
      </c>
      <c r="AW242" s="13" t="s">
        <v>33</v>
      </c>
      <c r="AX242" s="13" t="s">
        <v>72</v>
      </c>
      <c r="AY242" s="185" t="s">
        <v>126</v>
      </c>
    </row>
    <row r="243" spans="1:51" s="14" customFormat="1" ht="12">
      <c r="A243" s="14"/>
      <c r="B243" s="192"/>
      <c r="C243" s="14"/>
      <c r="D243" s="184" t="s">
        <v>137</v>
      </c>
      <c r="E243" s="193" t="s">
        <v>3</v>
      </c>
      <c r="F243" s="194" t="s">
        <v>140</v>
      </c>
      <c r="G243" s="14"/>
      <c r="H243" s="195">
        <v>1.425</v>
      </c>
      <c r="I243" s="196"/>
      <c r="J243" s="14"/>
      <c r="K243" s="14"/>
      <c r="L243" s="192"/>
      <c r="M243" s="197"/>
      <c r="N243" s="198"/>
      <c r="O243" s="198"/>
      <c r="P243" s="198"/>
      <c r="Q243" s="198"/>
      <c r="R243" s="198"/>
      <c r="S243" s="198"/>
      <c r="T243" s="199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193" t="s">
        <v>137</v>
      </c>
      <c r="AU243" s="193" t="s">
        <v>82</v>
      </c>
      <c r="AV243" s="14" t="s">
        <v>133</v>
      </c>
      <c r="AW243" s="14" t="s">
        <v>33</v>
      </c>
      <c r="AX243" s="14" t="s">
        <v>80</v>
      </c>
      <c r="AY243" s="193" t="s">
        <v>126</v>
      </c>
    </row>
    <row r="244" spans="1:65" s="2" customFormat="1" ht="19.8" customHeight="1">
      <c r="A244" s="38"/>
      <c r="B244" s="164"/>
      <c r="C244" s="165" t="s">
        <v>374</v>
      </c>
      <c r="D244" s="165" t="s">
        <v>128</v>
      </c>
      <c r="E244" s="166" t="s">
        <v>375</v>
      </c>
      <c r="F244" s="167" t="s">
        <v>376</v>
      </c>
      <c r="G244" s="168" t="s">
        <v>131</v>
      </c>
      <c r="H244" s="169">
        <v>26.848</v>
      </c>
      <c r="I244" s="170"/>
      <c r="J244" s="171">
        <f>ROUND(I244*H244,2)</f>
        <v>0</v>
      </c>
      <c r="K244" s="167" t="s">
        <v>132</v>
      </c>
      <c r="L244" s="39"/>
      <c r="M244" s="172" t="s">
        <v>3</v>
      </c>
      <c r="N244" s="173" t="s">
        <v>43</v>
      </c>
      <c r="O244" s="72"/>
      <c r="P244" s="174">
        <f>O244*H244</f>
        <v>0</v>
      </c>
      <c r="Q244" s="174">
        <v>2.30102</v>
      </c>
      <c r="R244" s="174">
        <f>Q244*H244</f>
        <v>61.77778495999999</v>
      </c>
      <c r="S244" s="174">
        <v>0</v>
      </c>
      <c r="T244" s="175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176" t="s">
        <v>133</v>
      </c>
      <c r="AT244" s="176" t="s">
        <v>128</v>
      </c>
      <c r="AU244" s="176" t="s">
        <v>82</v>
      </c>
      <c r="AY244" s="19" t="s">
        <v>126</v>
      </c>
      <c r="BE244" s="177">
        <f>IF(N244="základní",J244,0)</f>
        <v>0</v>
      </c>
      <c r="BF244" s="177">
        <f>IF(N244="snížená",J244,0)</f>
        <v>0</v>
      </c>
      <c r="BG244" s="177">
        <f>IF(N244="zákl. přenesená",J244,0)</f>
        <v>0</v>
      </c>
      <c r="BH244" s="177">
        <f>IF(N244="sníž. přenesená",J244,0)</f>
        <v>0</v>
      </c>
      <c r="BI244" s="177">
        <f>IF(N244="nulová",J244,0)</f>
        <v>0</v>
      </c>
      <c r="BJ244" s="19" t="s">
        <v>80</v>
      </c>
      <c r="BK244" s="177">
        <f>ROUND(I244*H244,2)</f>
        <v>0</v>
      </c>
      <c r="BL244" s="19" t="s">
        <v>133</v>
      </c>
      <c r="BM244" s="176" t="s">
        <v>377</v>
      </c>
    </row>
    <row r="245" spans="1:47" s="2" customFormat="1" ht="12">
      <c r="A245" s="38"/>
      <c r="B245" s="39"/>
      <c r="C245" s="38"/>
      <c r="D245" s="178" t="s">
        <v>135</v>
      </c>
      <c r="E245" s="38"/>
      <c r="F245" s="179" t="s">
        <v>378</v>
      </c>
      <c r="G245" s="38"/>
      <c r="H245" s="38"/>
      <c r="I245" s="180"/>
      <c r="J245" s="38"/>
      <c r="K245" s="38"/>
      <c r="L245" s="39"/>
      <c r="M245" s="181"/>
      <c r="N245" s="182"/>
      <c r="O245" s="72"/>
      <c r="P245" s="72"/>
      <c r="Q245" s="72"/>
      <c r="R245" s="72"/>
      <c r="S245" s="72"/>
      <c r="T245" s="73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9" t="s">
        <v>135</v>
      </c>
      <c r="AU245" s="19" t="s">
        <v>82</v>
      </c>
    </row>
    <row r="246" spans="1:51" s="13" customFormat="1" ht="12">
      <c r="A246" s="13"/>
      <c r="B246" s="183"/>
      <c r="C246" s="13"/>
      <c r="D246" s="184" t="s">
        <v>137</v>
      </c>
      <c r="E246" s="185" t="s">
        <v>3</v>
      </c>
      <c r="F246" s="186" t="s">
        <v>379</v>
      </c>
      <c r="G246" s="13"/>
      <c r="H246" s="187">
        <v>9.443</v>
      </c>
      <c r="I246" s="188"/>
      <c r="J246" s="13"/>
      <c r="K246" s="13"/>
      <c r="L246" s="183"/>
      <c r="M246" s="189"/>
      <c r="N246" s="190"/>
      <c r="O246" s="190"/>
      <c r="P246" s="190"/>
      <c r="Q246" s="190"/>
      <c r="R246" s="190"/>
      <c r="S246" s="190"/>
      <c r="T246" s="19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5" t="s">
        <v>137</v>
      </c>
      <c r="AU246" s="185" t="s">
        <v>82</v>
      </c>
      <c r="AV246" s="13" t="s">
        <v>82</v>
      </c>
      <c r="AW246" s="13" t="s">
        <v>33</v>
      </c>
      <c r="AX246" s="13" t="s">
        <v>72</v>
      </c>
      <c r="AY246" s="185" t="s">
        <v>126</v>
      </c>
    </row>
    <row r="247" spans="1:51" s="13" customFormat="1" ht="12">
      <c r="A247" s="13"/>
      <c r="B247" s="183"/>
      <c r="C247" s="13"/>
      <c r="D247" s="184" t="s">
        <v>137</v>
      </c>
      <c r="E247" s="185" t="s">
        <v>3</v>
      </c>
      <c r="F247" s="186" t="s">
        <v>380</v>
      </c>
      <c r="G247" s="13"/>
      <c r="H247" s="187">
        <v>17.405</v>
      </c>
      <c r="I247" s="188"/>
      <c r="J247" s="13"/>
      <c r="K247" s="13"/>
      <c r="L247" s="183"/>
      <c r="M247" s="189"/>
      <c r="N247" s="190"/>
      <c r="O247" s="190"/>
      <c r="P247" s="190"/>
      <c r="Q247" s="190"/>
      <c r="R247" s="190"/>
      <c r="S247" s="190"/>
      <c r="T247" s="19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185" t="s">
        <v>137</v>
      </c>
      <c r="AU247" s="185" t="s">
        <v>82</v>
      </c>
      <c r="AV247" s="13" t="s">
        <v>82</v>
      </c>
      <c r="AW247" s="13" t="s">
        <v>33</v>
      </c>
      <c r="AX247" s="13" t="s">
        <v>72</v>
      </c>
      <c r="AY247" s="185" t="s">
        <v>126</v>
      </c>
    </row>
    <row r="248" spans="1:51" s="14" customFormat="1" ht="12">
      <c r="A248" s="14"/>
      <c r="B248" s="192"/>
      <c r="C248" s="14"/>
      <c r="D248" s="184" t="s">
        <v>137</v>
      </c>
      <c r="E248" s="193" t="s">
        <v>3</v>
      </c>
      <c r="F248" s="194" t="s">
        <v>140</v>
      </c>
      <c r="G248" s="14"/>
      <c r="H248" s="195">
        <v>26.848</v>
      </c>
      <c r="I248" s="196"/>
      <c r="J248" s="14"/>
      <c r="K248" s="14"/>
      <c r="L248" s="192"/>
      <c r="M248" s="197"/>
      <c r="N248" s="198"/>
      <c r="O248" s="198"/>
      <c r="P248" s="198"/>
      <c r="Q248" s="198"/>
      <c r="R248" s="198"/>
      <c r="S248" s="198"/>
      <c r="T248" s="19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193" t="s">
        <v>137</v>
      </c>
      <c r="AU248" s="193" t="s">
        <v>82</v>
      </c>
      <c r="AV248" s="14" t="s">
        <v>133</v>
      </c>
      <c r="AW248" s="14" t="s">
        <v>33</v>
      </c>
      <c r="AX248" s="14" t="s">
        <v>80</v>
      </c>
      <c r="AY248" s="193" t="s">
        <v>126</v>
      </c>
    </row>
    <row r="249" spans="1:65" s="2" customFormat="1" ht="19.8" customHeight="1">
      <c r="A249" s="38"/>
      <c r="B249" s="164"/>
      <c r="C249" s="165" t="s">
        <v>381</v>
      </c>
      <c r="D249" s="165" t="s">
        <v>128</v>
      </c>
      <c r="E249" s="166" t="s">
        <v>382</v>
      </c>
      <c r="F249" s="167" t="s">
        <v>383</v>
      </c>
      <c r="G249" s="168" t="s">
        <v>131</v>
      </c>
      <c r="H249" s="169">
        <v>74.925</v>
      </c>
      <c r="I249" s="170"/>
      <c r="J249" s="171">
        <f>ROUND(I249*H249,2)</f>
        <v>0</v>
      </c>
      <c r="K249" s="167" t="s">
        <v>132</v>
      </c>
      <c r="L249" s="39"/>
      <c r="M249" s="172" t="s">
        <v>3</v>
      </c>
      <c r="N249" s="173" t="s">
        <v>43</v>
      </c>
      <c r="O249" s="72"/>
      <c r="P249" s="174">
        <f>O249*H249</f>
        <v>0</v>
      </c>
      <c r="Q249" s="174">
        <v>2.50187</v>
      </c>
      <c r="R249" s="174">
        <f>Q249*H249</f>
        <v>187.45260974999997</v>
      </c>
      <c r="S249" s="174">
        <v>0</v>
      </c>
      <c r="T249" s="175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76" t="s">
        <v>133</v>
      </c>
      <c r="AT249" s="176" t="s">
        <v>128</v>
      </c>
      <c r="AU249" s="176" t="s">
        <v>82</v>
      </c>
      <c r="AY249" s="19" t="s">
        <v>126</v>
      </c>
      <c r="BE249" s="177">
        <f>IF(N249="základní",J249,0)</f>
        <v>0</v>
      </c>
      <c r="BF249" s="177">
        <f>IF(N249="snížená",J249,0)</f>
        <v>0</v>
      </c>
      <c r="BG249" s="177">
        <f>IF(N249="zákl. přenesená",J249,0)</f>
        <v>0</v>
      </c>
      <c r="BH249" s="177">
        <f>IF(N249="sníž. přenesená",J249,0)</f>
        <v>0</v>
      </c>
      <c r="BI249" s="177">
        <f>IF(N249="nulová",J249,0)</f>
        <v>0</v>
      </c>
      <c r="BJ249" s="19" t="s">
        <v>80</v>
      </c>
      <c r="BK249" s="177">
        <f>ROUND(I249*H249,2)</f>
        <v>0</v>
      </c>
      <c r="BL249" s="19" t="s">
        <v>133</v>
      </c>
      <c r="BM249" s="176" t="s">
        <v>384</v>
      </c>
    </row>
    <row r="250" spans="1:47" s="2" customFormat="1" ht="12">
      <c r="A250" s="38"/>
      <c r="B250" s="39"/>
      <c r="C250" s="38"/>
      <c r="D250" s="178" t="s">
        <v>135</v>
      </c>
      <c r="E250" s="38"/>
      <c r="F250" s="179" t="s">
        <v>385</v>
      </c>
      <c r="G250" s="38"/>
      <c r="H250" s="38"/>
      <c r="I250" s="180"/>
      <c r="J250" s="38"/>
      <c r="K250" s="38"/>
      <c r="L250" s="39"/>
      <c r="M250" s="181"/>
      <c r="N250" s="182"/>
      <c r="O250" s="72"/>
      <c r="P250" s="72"/>
      <c r="Q250" s="72"/>
      <c r="R250" s="72"/>
      <c r="S250" s="72"/>
      <c r="T250" s="73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9" t="s">
        <v>135</v>
      </c>
      <c r="AU250" s="19" t="s">
        <v>82</v>
      </c>
    </row>
    <row r="251" spans="1:51" s="13" customFormat="1" ht="12">
      <c r="A251" s="13"/>
      <c r="B251" s="183"/>
      <c r="C251" s="13"/>
      <c r="D251" s="184" t="s">
        <v>137</v>
      </c>
      <c r="E251" s="185" t="s">
        <v>3</v>
      </c>
      <c r="F251" s="186" t="s">
        <v>386</v>
      </c>
      <c r="G251" s="13"/>
      <c r="H251" s="187">
        <v>4.5</v>
      </c>
      <c r="I251" s="188"/>
      <c r="J251" s="13"/>
      <c r="K251" s="13"/>
      <c r="L251" s="183"/>
      <c r="M251" s="189"/>
      <c r="N251" s="190"/>
      <c r="O251" s="190"/>
      <c r="P251" s="190"/>
      <c r="Q251" s="190"/>
      <c r="R251" s="190"/>
      <c r="S251" s="190"/>
      <c r="T251" s="19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5" t="s">
        <v>137</v>
      </c>
      <c r="AU251" s="185" t="s">
        <v>82</v>
      </c>
      <c r="AV251" s="13" t="s">
        <v>82</v>
      </c>
      <c r="AW251" s="13" t="s">
        <v>33</v>
      </c>
      <c r="AX251" s="13" t="s">
        <v>72</v>
      </c>
      <c r="AY251" s="185" t="s">
        <v>126</v>
      </c>
    </row>
    <row r="252" spans="1:51" s="13" customFormat="1" ht="12">
      <c r="A252" s="13"/>
      <c r="B252" s="183"/>
      <c r="C252" s="13"/>
      <c r="D252" s="184" t="s">
        <v>137</v>
      </c>
      <c r="E252" s="185" t="s">
        <v>3</v>
      </c>
      <c r="F252" s="186" t="s">
        <v>387</v>
      </c>
      <c r="G252" s="13"/>
      <c r="H252" s="187">
        <v>70.425</v>
      </c>
      <c r="I252" s="188"/>
      <c r="J252" s="13"/>
      <c r="K252" s="13"/>
      <c r="L252" s="183"/>
      <c r="M252" s="189"/>
      <c r="N252" s="190"/>
      <c r="O252" s="190"/>
      <c r="P252" s="190"/>
      <c r="Q252" s="190"/>
      <c r="R252" s="190"/>
      <c r="S252" s="190"/>
      <c r="T252" s="19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5" t="s">
        <v>137</v>
      </c>
      <c r="AU252" s="185" t="s">
        <v>82</v>
      </c>
      <c r="AV252" s="13" t="s">
        <v>82</v>
      </c>
      <c r="AW252" s="13" t="s">
        <v>33</v>
      </c>
      <c r="AX252" s="13" t="s">
        <v>72</v>
      </c>
      <c r="AY252" s="185" t="s">
        <v>126</v>
      </c>
    </row>
    <row r="253" spans="1:51" s="14" customFormat="1" ht="12">
      <c r="A253" s="14"/>
      <c r="B253" s="192"/>
      <c r="C253" s="14"/>
      <c r="D253" s="184" t="s">
        <v>137</v>
      </c>
      <c r="E253" s="193" t="s">
        <v>3</v>
      </c>
      <c r="F253" s="194" t="s">
        <v>140</v>
      </c>
      <c r="G253" s="14"/>
      <c r="H253" s="195">
        <v>74.925</v>
      </c>
      <c r="I253" s="196"/>
      <c r="J253" s="14"/>
      <c r="K253" s="14"/>
      <c r="L253" s="192"/>
      <c r="M253" s="197"/>
      <c r="N253" s="198"/>
      <c r="O253" s="198"/>
      <c r="P253" s="198"/>
      <c r="Q253" s="198"/>
      <c r="R253" s="198"/>
      <c r="S253" s="198"/>
      <c r="T253" s="199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193" t="s">
        <v>137</v>
      </c>
      <c r="AU253" s="193" t="s">
        <v>82</v>
      </c>
      <c r="AV253" s="14" t="s">
        <v>133</v>
      </c>
      <c r="AW253" s="14" t="s">
        <v>33</v>
      </c>
      <c r="AX253" s="14" t="s">
        <v>80</v>
      </c>
      <c r="AY253" s="193" t="s">
        <v>126</v>
      </c>
    </row>
    <row r="254" spans="1:65" s="2" customFormat="1" ht="19.8" customHeight="1">
      <c r="A254" s="38"/>
      <c r="B254" s="164"/>
      <c r="C254" s="165" t="s">
        <v>388</v>
      </c>
      <c r="D254" s="165" t="s">
        <v>128</v>
      </c>
      <c r="E254" s="166" t="s">
        <v>389</v>
      </c>
      <c r="F254" s="167" t="s">
        <v>390</v>
      </c>
      <c r="G254" s="168" t="s">
        <v>131</v>
      </c>
      <c r="H254" s="169">
        <v>84.368</v>
      </c>
      <c r="I254" s="170"/>
      <c r="J254" s="171">
        <f>ROUND(I254*H254,2)</f>
        <v>0</v>
      </c>
      <c r="K254" s="167" t="s">
        <v>132</v>
      </c>
      <c r="L254" s="39"/>
      <c r="M254" s="172" t="s">
        <v>3</v>
      </c>
      <c r="N254" s="173" t="s">
        <v>43</v>
      </c>
      <c r="O254" s="72"/>
      <c r="P254" s="174">
        <f>O254*H254</f>
        <v>0</v>
      </c>
      <c r="Q254" s="174">
        <v>0</v>
      </c>
      <c r="R254" s="174">
        <f>Q254*H254</f>
        <v>0</v>
      </c>
      <c r="S254" s="174">
        <v>0</v>
      </c>
      <c r="T254" s="175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176" t="s">
        <v>133</v>
      </c>
      <c r="AT254" s="176" t="s">
        <v>128</v>
      </c>
      <c r="AU254" s="176" t="s">
        <v>82</v>
      </c>
      <c r="AY254" s="19" t="s">
        <v>126</v>
      </c>
      <c r="BE254" s="177">
        <f>IF(N254="základní",J254,0)</f>
        <v>0</v>
      </c>
      <c r="BF254" s="177">
        <f>IF(N254="snížená",J254,0)</f>
        <v>0</v>
      </c>
      <c r="BG254" s="177">
        <f>IF(N254="zákl. přenesená",J254,0)</f>
        <v>0</v>
      </c>
      <c r="BH254" s="177">
        <f>IF(N254="sníž. přenesená",J254,0)</f>
        <v>0</v>
      </c>
      <c r="BI254" s="177">
        <f>IF(N254="nulová",J254,0)</f>
        <v>0</v>
      </c>
      <c r="BJ254" s="19" t="s">
        <v>80</v>
      </c>
      <c r="BK254" s="177">
        <f>ROUND(I254*H254,2)</f>
        <v>0</v>
      </c>
      <c r="BL254" s="19" t="s">
        <v>133</v>
      </c>
      <c r="BM254" s="176" t="s">
        <v>391</v>
      </c>
    </row>
    <row r="255" spans="1:47" s="2" customFormat="1" ht="12">
      <c r="A255" s="38"/>
      <c r="B255" s="39"/>
      <c r="C255" s="38"/>
      <c r="D255" s="178" t="s">
        <v>135</v>
      </c>
      <c r="E255" s="38"/>
      <c r="F255" s="179" t="s">
        <v>392</v>
      </c>
      <c r="G255" s="38"/>
      <c r="H255" s="38"/>
      <c r="I255" s="180"/>
      <c r="J255" s="38"/>
      <c r="K255" s="38"/>
      <c r="L255" s="39"/>
      <c r="M255" s="181"/>
      <c r="N255" s="182"/>
      <c r="O255" s="72"/>
      <c r="P255" s="72"/>
      <c r="Q255" s="72"/>
      <c r="R255" s="72"/>
      <c r="S255" s="72"/>
      <c r="T255" s="73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9" t="s">
        <v>135</v>
      </c>
      <c r="AU255" s="19" t="s">
        <v>82</v>
      </c>
    </row>
    <row r="256" spans="1:51" s="13" customFormat="1" ht="12">
      <c r="A256" s="13"/>
      <c r="B256" s="183"/>
      <c r="C256" s="13"/>
      <c r="D256" s="184" t="s">
        <v>137</v>
      </c>
      <c r="E256" s="185" t="s">
        <v>3</v>
      </c>
      <c r="F256" s="186" t="s">
        <v>393</v>
      </c>
      <c r="G256" s="13"/>
      <c r="H256" s="187">
        <v>84.368</v>
      </c>
      <c r="I256" s="188"/>
      <c r="J256" s="13"/>
      <c r="K256" s="13"/>
      <c r="L256" s="183"/>
      <c r="M256" s="189"/>
      <c r="N256" s="190"/>
      <c r="O256" s="190"/>
      <c r="P256" s="190"/>
      <c r="Q256" s="190"/>
      <c r="R256" s="190"/>
      <c r="S256" s="190"/>
      <c r="T256" s="19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185" t="s">
        <v>137</v>
      </c>
      <c r="AU256" s="185" t="s">
        <v>82</v>
      </c>
      <c r="AV256" s="13" t="s">
        <v>82</v>
      </c>
      <c r="AW256" s="13" t="s">
        <v>33</v>
      </c>
      <c r="AX256" s="13" t="s">
        <v>80</v>
      </c>
      <c r="AY256" s="185" t="s">
        <v>126</v>
      </c>
    </row>
    <row r="257" spans="1:65" s="2" customFormat="1" ht="22.2" customHeight="1">
      <c r="A257" s="38"/>
      <c r="B257" s="164"/>
      <c r="C257" s="165" t="s">
        <v>394</v>
      </c>
      <c r="D257" s="165" t="s">
        <v>128</v>
      </c>
      <c r="E257" s="166" t="s">
        <v>395</v>
      </c>
      <c r="F257" s="167" t="s">
        <v>396</v>
      </c>
      <c r="G257" s="168" t="s">
        <v>131</v>
      </c>
      <c r="H257" s="169">
        <v>74.925</v>
      </c>
      <c r="I257" s="170"/>
      <c r="J257" s="171">
        <f>ROUND(I257*H257,2)</f>
        <v>0</v>
      </c>
      <c r="K257" s="167" t="s">
        <v>132</v>
      </c>
      <c r="L257" s="39"/>
      <c r="M257" s="172" t="s">
        <v>3</v>
      </c>
      <c r="N257" s="173" t="s">
        <v>43</v>
      </c>
      <c r="O257" s="72"/>
      <c r="P257" s="174">
        <f>O257*H257</f>
        <v>0</v>
      </c>
      <c r="Q257" s="174">
        <v>0</v>
      </c>
      <c r="R257" s="174">
        <f>Q257*H257</f>
        <v>0</v>
      </c>
      <c r="S257" s="174">
        <v>0</v>
      </c>
      <c r="T257" s="175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176" t="s">
        <v>133</v>
      </c>
      <c r="AT257" s="176" t="s">
        <v>128</v>
      </c>
      <c r="AU257" s="176" t="s">
        <v>82</v>
      </c>
      <c r="AY257" s="19" t="s">
        <v>126</v>
      </c>
      <c r="BE257" s="177">
        <f>IF(N257="základní",J257,0)</f>
        <v>0</v>
      </c>
      <c r="BF257" s="177">
        <f>IF(N257="snížená",J257,0)</f>
        <v>0</v>
      </c>
      <c r="BG257" s="177">
        <f>IF(N257="zákl. přenesená",J257,0)</f>
        <v>0</v>
      </c>
      <c r="BH257" s="177">
        <f>IF(N257="sníž. přenesená",J257,0)</f>
        <v>0</v>
      </c>
      <c r="BI257" s="177">
        <f>IF(N257="nulová",J257,0)</f>
        <v>0</v>
      </c>
      <c r="BJ257" s="19" t="s">
        <v>80</v>
      </c>
      <c r="BK257" s="177">
        <f>ROUND(I257*H257,2)</f>
        <v>0</v>
      </c>
      <c r="BL257" s="19" t="s">
        <v>133</v>
      </c>
      <c r="BM257" s="176" t="s">
        <v>397</v>
      </c>
    </row>
    <row r="258" spans="1:47" s="2" customFormat="1" ht="12">
      <c r="A258" s="38"/>
      <c r="B258" s="39"/>
      <c r="C258" s="38"/>
      <c r="D258" s="178" t="s">
        <v>135</v>
      </c>
      <c r="E258" s="38"/>
      <c r="F258" s="179" t="s">
        <v>398</v>
      </c>
      <c r="G258" s="38"/>
      <c r="H258" s="38"/>
      <c r="I258" s="180"/>
      <c r="J258" s="38"/>
      <c r="K258" s="38"/>
      <c r="L258" s="39"/>
      <c r="M258" s="181"/>
      <c r="N258" s="182"/>
      <c r="O258" s="72"/>
      <c r="P258" s="72"/>
      <c r="Q258" s="72"/>
      <c r="R258" s="72"/>
      <c r="S258" s="72"/>
      <c r="T258" s="73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9" t="s">
        <v>135</v>
      </c>
      <c r="AU258" s="19" t="s">
        <v>82</v>
      </c>
    </row>
    <row r="259" spans="1:51" s="13" customFormat="1" ht="12">
      <c r="A259" s="13"/>
      <c r="B259" s="183"/>
      <c r="C259" s="13"/>
      <c r="D259" s="184" t="s">
        <v>137</v>
      </c>
      <c r="E259" s="185" t="s">
        <v>3</v>
      </c>
      <c r="F259" s="186" t="s">
        <v>399</v>
      </c>
      <c r="G259" s="13"/>
      <c r="H259" s="187">
        <v>74.925</v>
      </c>
      <c r="I259" s="188"/>
      <c r="J259" s="13"/>
      <c r="K259" s="13"/>
      <c r="L259" s="183"/>
      <c r="M259" s="189"/>
      <c r="N259" s="190"/>
      <c r="O259" s="190"/>
      <c r="P259" s="190"/>
      <c r="Q259" s="190"/>
      <c r="R259" s="190"/>
      <c r="S259" s="190"/>
      <c r="T259" s="19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5" t="s">
        <v>137</v>
      </c>
      <c r="AU259" s="185" t="s">
        <v>82</v>
      </c>
      <c r="AV259" s="13" t="s">
        <v>82</v>
      </c>
      <c r="AW259" s="13" t="s">
        <v>33</v>
      </c>
      <c r="AX259" s="13" t="s">
        <v>80</v>
      </c>
      <c r="AY259" s="185" t="s">
        <v>126</v>
      </c>
    </row>
    <row r="260" spans="1:65" s="2" customFormat="1" ht="14.4" customHeight="1">
      <c r="A260" s="38"/>
      <c r="B260" s="164"/>
      <c r="C260" s="165" t="s">
        <v>400</v>
      </c>
      <c r="D260" s="165" t="s">
        <v>128</v>
      </c>
      <c r="E260" s="166" t="s">
        <v>401</v>
      </c>
      <c r="F260" s="167" t="s">
        <v>402</v>
      </c>
      <c r="G260" s="168" t="s">
        <v>198</v>
      </c>
      <c r="H260" s="169">
        <v>2.19</v>
      </c>
      <c r="I260" s="170"/>
      <c r="J260" s="171">
        <f>ROUND(I260*H260,2)</f>
        <v>0</v>
      </c>
      <c r="K260" s="167" t="s">
        <v>132</v>
      </c>
      <c r="L260" s="39"/>
      <c r="M260" s="172" t="s">
        <v>3</v>
      </c>
      <c r="N260" s="173" t="s">
        <v>43</v>
      </c>
      <c r="O260" s="72"/>
      <c r="P260" s="174">
        <f>O260*H260</f>
        <v>0</v>
      </c>
      <c r="Q260" s="174">
        <v>0.01352</v>
      </c>
      <c r="R260" s="174">
        <f>Q260*H260</f>
        <v>0.0296088</v>
      </c>
      <c r="S260" s="174">
        <v>0</v>
      </c>
      <c r="T260" s="175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176" t="s">
        <v>133</v>
      </c>
      <c r="AT260" s="176" t="s">
        <v>128</v>
      </c>
      <c r="AU260" s="176" t="s">
        <v>82</v>
      </c>
      <c r="AY260" s="19" t="s">
        <v>126</v>
      </c>
      <c r="BE260" s="177">
        <f>IF(N260="základní",J260,0)</f>
        <v>0</v>
      </c>
      <c r="BF260" s="177">
        <f>IF(N260="snížená",J260,0)</f>
        <v>0</v>
      </c>
      <c r="BG260" s="177">
        <f>IF(N260="zákl. přenesená",J260,0)</f>
        <v>0</v>
      </c>
      <c r="BH260" s="177">
        <f>IF(N260="sníž. přenesená",J260,0)</f>
        <v>0</v>
      </c>
      <c r="BI260" s="177">
        <f>IF(N260="nulová",J260,0)</f>
        <v>0</v>
      </c>
      <c r="BJ260" s="19" t="s">
        <v>80</v>
      </c>
      <c r="BK260" s="177">
        <f>ROUND(I260*H260,2)</f>
        <v>0</v>
      </c>
      <c r="BL260" s="19" t="s">
        <v>133</v>
      </c>
      <c r="BM260" s="176" t="s">
        <v>403</v>
      </c>
    </row>
    <row r="261" spans="1:47" s="2" customFormat="1" ht="12">
      <c r="A261" s="38"/>
      <c r="B261" s="39"/>
      <c r="C261" s="38"/>
      <c r="D261" s="178" t="s">
        <v>135</v>
      </c>
      <c r="E261" s="38"/>
      <c r="F261" s="179" t="s">
        <v>404</v>
      </c>
      <c r="G261" s="38"/>
      <c r="H261" s="38"/>
      <c r="I261" s="180"/>
      <c r="J261" s="38"/>
      <c r="K261" s="38"/>
      <c r="L261" s="39"/>
      <c r="M261" s="181"/>
      <c r="N261" s="182"/>
      <c r="O261" s="72"/>
      <c r="P261" s="72"/>
      <c r="Q261" s="72"/>
      <c r="R261" s="72"/>
      <c r="S261" s="72"/>
      <c r="T261" s="73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9" t="s">
        <v>135</v>
      </c>
      <c r="AU261" s="19" t="s">
        <v>82</v>
      </c>
    </row>
    <row r="262" spans="1:51" s="13" customFormat="1" ht="12">
      <c r="A262" s="13"/>
      <c r="B262" s="183"/>
      <c r="C262" s="13"/>
      <c r="D262" s="184" t="s">
        <v>137</v>
      </c>
      <c r="E262" s="185" t="s">
        <v>3</v>
      </c>
      <c r="F262" s="186" t="s">
        <v>405</v>
      </c>
      <c r="G262" s="13"/>
      <c r="H262" s="187">
        <v>2.19</v>
      </c>
      <c r="I262" s="188"/>
      <c r="J262" s="13"/>
      <c r="K262" s="13"/>
      <c r="L262" s="183"/>
      <c r="M262" s="189"/>
      <c r="N262" s="190"/>
      <c r="O262" s="190"/>
      <c r="P262" s="190"/>
      <c r="Q262" s="190"/>
      <c r="R262" s="190"/>
      <c r="S262" s="190"/>
      <c r="T262" s="19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185" t="s">
        <v>137</v>
      </c>
      <c r="AU262" s="185" t="s">
        <v>82</v>
      </c>
      <c r="AV262" s="13" t="s">
        <v>82</v>
      </c>
      <c r="AW262" s="13" t="s">
        <v>33</v>
      </c>
      <c r="AX262" s="13" t="s">
        <v>80</v>
      </c>
      <c r="AY262" s="185" t="s">
        <v>126</v>
      </c>
    </row>
    <row r="263" spans="1:65" s="2" customFormat="1" ht="14.4" customHeight="1">
      <c r="A263" s="38"/>
      <c r="B263" s="164"/>
      <c r="C263" s="165" t="s">
        <v>406</v>
      </c>
      <c r="D263" s="165" t="s">
        <v>128</v>
      </c>
      <c r="E263" s="166" t="s">
        <v>407</v>
      </c>
      <c r="F263" s="167" t="s">
        <v>408</v>
      </c>
      <c r="G263" s="168" t="s">
        <v>198</v>
      </c>
      <c r="H263" s="169">
        <v>2.19</v>
      </c>
      <c r="I263" s="170"/>
      <c r="J263" s="171">
        <f>ROUND(I263*H263,2)</f>
        <v>0</v>
      </c>
      <c r="K263" s="167" t="s">
        <v>132</v>
      </c>
      <c r="L263" s="39"/>
      <c r="M263" s="172" t="s">
        <v>3</v>
      </c>
      <c r="N263" s="173" t="s">
        <v>43</v>
      </c>
      <c r="O263" s="72"/>
      <c r="P263" s="174">
        <f>O263*H263</f>
        <v>0</v>
      </c>
      <c r="Q263" s="174">
        <v>0</v>
      </c>
      <c r="R263" s="174">
        <f>Q263*H263</f>
        <v>0</v>
      </c>
      <c r="S263" s="174">
        <v>0</v>
      </c>
      <c r="T263" s="175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76" t="s">
        <v>133</v>
      </c>
      <c r="AT263" s="176" t="s">
        <v>128</v>
      </c>
      <c r="AU263" s="176" t="s">
        <v>82</v>
      </c>
      <c r="AY263" s="19" t="s">
        <v>126</v>
      </c>
      <c r="BE263" s="177">
        <f>IF(N263="základní",J263,0)</f>
        <v>0</v>
      </c>
      <c r="BF263" s="177">
        <f>IF(N263="snížená",J263,0)</f>
        <v>0</v>
      </c>
      <c r="BG263" s="177">
        <f>IF(N263="zákl. přenesená",J263,0)</f>
        <v>0</v>
      </c>
      <c r="BH263" s="177">
        <f>IF(N263="sníž. přenesená",J263,0)</f>
        <v>0</v>
      </c>
      <c r="BI263" s="177">
        <f>IF(N263="nulová",J263,0)</f>
        <v>0</v>
      </c>
      <c r="BJ263" s="19" t="s">
        <v>80</v>
      </c>
      <c r="BK263" s="177">
        <f>ROUND(I263*H263,2)</f>
        <v>0</v>
      </c>
      <c r="BL263" s="19" t="s">
        <v>133</v>
      </c>
      <c r="BM263" s="176" t="s">
        <v>409</v>
      </c>
    </row>
    <row r="264" spans="1:47" s="2" customFormat="1" ht="12">
      <c r="A264" s="38"/>
      <c r="B264" s="39"/>
      <c r="C264" s="38"/>
      <c r="D264" s="178" t="s">
        <v>135</v>
      </c>
      <c r="E264" s="38"/>
      <c r="F264" s="179" t="s">
        <v>410</v>
      </c>
      <c r="G264" s="38"/>
      <c r="H264" s="38"/>
      <c r="I264" s="180"/>
      <c r="J264" s="38"/>
      <c r="K264" s="38"/>
      <c r="L264" s="39"/>
      <c r="M264" s="181"/>
      <c r="N264" s="182"/>
      <c r="O264" s="72"/>
      <c r="P264" s="72"/>
      <c r="Q264" s="72"/>
      <c r="R264" s="72"/>
      <c r="S264" s="72"/>
      <c r="T264" s="73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9" t="s">
        <v>135</v>
      </c>
      <c r="AU264" s="19" t="s">
        <v>82</v>
      </c>
    </row>
    <row r="265" spans="1:65" s="2" customFormat="1" ht="14.4" customHeight="1">
      <c r="A265" s="38"/>
      <c r="B265" s="164"/>
      <c r="C265" s="165" t="s">
        <v>411</v>
      </c>
      <c r="D265" s="165" t="s">
        <v>128</v>
      </c>
      <c r="E265" s="166" t="s">
        <v>412</v>
      </c>
      <c r="F265" s="167" t="s">
        <v>413</v>
      </c>
      <c r="G265" s="168" t="s">
        <v>167</v>
      </c>
      <c r="H265" s="169">
        <v>3.137</v>
      </c>
      <c r="I265" s="170"/>
      <c r="J265" s="171">
        <f>ROUND(I265*H265,2)</f>
        <v>0</v>
      </c>
      <c r="K265" s="167" t="s">
        <v>132</v>
      </c>
      <c r="L265" s="39"/>
      <c r="M265" s="172" t="s">
        <v>3</v>
      </c>
      <c r="N265" s="173" t="s">
        <v>43</v>
      </c>
      <c r="O265" s="72"/>
      <c r="P265" s="174">
        <f>O265*H265</f>
        <v>0</v>
      </c>
      <c r="Q265" s="174">
        <v>1.06277</v>
      </c>
      <c r="R265" s="174">
        <f>Q265*H265</f>
        <v>3.33390949</v>
      </c>
      <c r="S265" s="174">
        <v>0</v>
      </c>
      <c r="T265" s="175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176" t="s">
        <v>133</v>
      </c>
      <c r="AT265" s="176" t="s">
        <v>128</v>
      </c>
      <c r="AU265" s="176" t="s">
        <v>82</v>
      </c>
      <c r="AY265" s="19" t="s">
        <v>126</v>
      </c>
      <c r="BE265" s="177">
        <f>IF(N265="základní",J265,0)</f>
        <v>0</v>
      </c>
      <c r="BF265" s="177">
        <f>IF(N265="snížená",J265,0)</f>
        <v>0</v>
      </c>
      <c r="BG265" s="177">
        <f>IF(N265="zákl. přenesená",J265,0)</f>
        <v>0</v>
      </c>
      <c r="BH265" s="177">
        <f>IF(N265="sníž. přenesená",J265,0)</f>
        <v>0</v>
      </c>
      <c r="BI265" s="177">
        <f>IF(N265="nulová",J265,0)</f>
        <v>0</v>
      </c>
      <c r="BJ265" s="19" t="s">
        <v>80</v>
      </c>
      <c r="BK265" s="177">
        <f>ROUND(I265*H265,2)</f>
        <v>0</v>
      </c>
      <c r="BL265" s="19" t="s">
        <v>133</v>
      </c>
      <c r="BM265" s="176" t="s">
        <v>414</v>
      </c>
    </row>
    <row r="266" spans="1:47" s="2" customFormat="1" ht="12">
      <c r="A266" s="38"/>
      <c r="B266" s="39"/>
      <c r="C266" s="38"/>
      <c r="D266" s="178" t="s">
        <v>135</v>
      </c>
      <c r="E266" s="38"/>
      <c r="F266" s="179" t="s">
        <v>415</v>
      </c>
      <c r="G266" s="38"/>
      <c r="H266" s="38"/>
      <c r="I266" s="180"/>
      <c r="J266" s="38"/>
      <c r="K266" s="38"/>
      <c r="L266" s="39"/>
      <c r="M266" s="181"/>
      <c r="N266" s="182"/>
      <c r="O266" s="72"/>
      <c r="P266" s="72"/>
      <c r="Q266" s="72"/>
      <c r="R266" s="72"/>
      <c r="S266" s="72"/>
      <c r="T266" s="73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9" t="s">
        <v>135</v>
      </c>
      <c r="AU266" s="19" t="s">
        <v>82</v>
      </c>
    </row>
    <row r="267" spans="1:51" s="13" customFormat="1" ht="12">
      <c r="A267" s="13"/>
      <c r="B267" s="183"/>
      <c r="C267" s="13"/>
      <c r="D267" s="184" t="s">
        <v>137</v>
      </c>
      <c r="E267" s="185" t="s">
        <v>3</v>
      </c>
      <c r="F267" s="186" t="s">
        <v>416</v>
      </c>
      <c r="G267" s="13"/>
      <c r="H267" s="187">
        <v>0.175</v>
      </c>
      <c r="I267" s="188"/>
      <c r="J267" s="13"/>
      <c r="K267" s="13"/>
      <c r="L267" s="183"/>
      <c r="M267" s="189"/>
      <c r="N267" s="190"/>
      <c r="O267" s="190"/>
      <c r="P267" s="190"/>
      <c r="Q267" s="190"/>
      <c r="R267" s="190"/>
      <c r="S267" s="190"/>
      <c r="T267" s="19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85" t="s">
        <v>137</v>
      </c>
      <c r="AU267" s="185" t="s">
        <v>82</v>
      </c>
      <c r="AV267" s="13" t="s">
        <v>82</v>
      </c>
      <c r="AW267" s="13" t="s">
        <v>33</v>
      </c>
      <c r="AX267" s="13" t="s">
        <v>72</v>
      </c>
      <c r="AY267" s="185" t="s">
        <v>126</v>
      </c>
    </row>
    <row r="268" spans="1:51" s="13" customFormat="1" ht="12">
      <c r="A268" s="13"/>
      <c r="B268" s="183"/>
      <c r="C268" s="13"/>
      <c r="D268" s="184" t="s">
        <v>137</v>
      </c>
      <c r="E268" s="185" t="s">
        <v>3</v>
      </c>
      <c r="F268" s="186" t="s">
        <v>417</v>
      </c>
      <c r="G268" s="13"/>
      <c r="H268" s="187">
        <v>2.738</v>
      </c>
      <c r="I268" s="188"/>
      <c r="J268" s="13"/>
      <c r="K268" s="13"/>
      <c r="L268" s="183"/>
      <c r="M268" s="189"/>
      <c r="N268" s="190"/>
      <c r="O268" s="190"/>
      <c r="P268" s="190"/>
      <c r="Q268" s="190"/>
      <c r="R268" s="190"/>
      <c r="S268" s="190"/>
      <c r="T268" s="19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185" t="s">
        <v>137</v>
      </c>
      <c r="AU268" s="185" t="s">
        <v>82</v>
      </c>
      <c r="AV268" s="13" t="s">
        <v>82</v>
      </c>
      <c r="AW268" s="13" t="s">
        <v>33</v>
      </c>
      <c r="AX268" s="13" t="s">
        <v>72</v>
      </c>
      <c r="AY268" s="185" t="s">
        <v>126</v>
      </c>
    </row>
    <row r="269" spans="1:51" s="13" customFormat="1" ht="12">
      <c r="A269" s="13"/>
      <c r="B269" s="183"/>
      <c r="C269" s="13"/>
      <c r="D269" s="184" t="s">
        <v>137</v>
      </c>
      <c r="E269" s="185" t="s">
        <v>3</v>
      </c>
      <c r="F269" s="186" t="s">
        <v>418</v>
      </c>
      <c r="G269" s="13"/>
      <c r="H269" s="187">
        <v>0.224</v>
      </c>
      <c r="I269" s="188"/>
      <c r="J269" s="13"/>
      <c r="K269" s="13"/>
      <c r="L269" s="183"/>
      <c r="M269" s="189"/>
      <c r="N269" s="190"/>
      <c r="O269" s="190"/>
      <c r="P269" s="190"/>
      <c r="Q269" s="190"/>
      <c r="R269" s="190"/>
      <c r="S269" s="190"/>
      <c r="T269" s="19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85" t="s">
        <v>137</v>
      </c>
      <c r="AU269" s="185" t="s">
        <v>82</v>
      </c>
      <c r="AV269" s="13" t="s">
        <v>82</v>
      </c>
      <c r="AW269" s="13" t="s">
        <v>33</v>
      </c>
      <c r="AX269" s="13" t="s">
        <v>72</v>
      </c>
      <c r="AY269" s="185" t="s">
        <v>126</v>
      </c>
    </row>
    <row r="270" spans="1:51" s="14" customFormat="1" ht="12">
      <c r="A270" s="14"/>
      <c r="B270" s="192"/>
      <c r="C270" s="14"/>
      <c r="D270" s="184" t="s">
        <v>137</v>
      </c>
      <c r="E270" s="193" t="s">
        <v>3</v>
      </c>
      <c r="F270" s="194" t="s">
        <v>140</v>
      </c>
      <c r="G270" s="14"/>
      <c r="H270" s="195">
        <v>3.137</v>
      </c>
      <c r="I270" s="196"/>
      <c r="J270" s="14"/>
      <c r="K270" s="14"/>
      <c r="L270" s="192"/>
      <c r="M270" s="197"/>
      <c r="N270" s="198"/>
      <c r="O270" s="198"/>
      <c r="P270" s="198"/>
      <c r="Q270" s="198"/>
      <c r="R270" s="198"/>
      <c r="S270" s="198"/>
      <c r="T270" s="199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193" t="s">
        <v>137</v>
      </c>
      <c r="AU270" s="193" t="s">
        <v>82</v>
      </c>
      <c r="AV270" s="14" t="s">
        <v>133</v>
      </c>
      <c r="AW270" s="14" t="s">
        <v>33</v>
      </c>
      <c r="AX270" s="14" t="s">
        <v>80</v>
      </c>
      <c r="AY270" s="193" t="s">
        <v>126</v>
      </c>
    </row>
    <row r="271" spans="1:65" s="2" customFormat="1" ht="14.4" customHeight="1">
      <c r="A271" s="38"/>
      <c r="B271" s="164"/>
      <c r="C271" s="165" t="s">
        <v>419</v>
      </c>
      <c r="D271" s="165" t="s">
        <v>128</v>
      </c>
      <c r="E271" s="166" t="s">
        <v>420</v>
      </c>
      <c r="F271" s="167" t="s">
        <v>421</v>
      </c>
      <c r="G271" s="168" t="s">
        <v>198</v>
      </c>
      <c r="H271" s="169">
        <v>30</v>
      </c>
      <c r="I271" s="170"/>
      <c r="J271" s="171">
        <f>ROUND(I271*H271,2)</f>
        <v>0</v>
      </c>
      <c r="K271" s="167" t="s">
        <v>132</v>
      </c>
      <c r="L271" s="39"/>
      <c r="M271" s="172" t="s">
        <v>3</v>
      </c>
      <c r="N271" s="173" t="s">
        <v>43</v>
      </c>
      <c r="O271" s="72"/>
      <c r="P271" s="174">
        <f>O271*H271</f>
        <v>0</v>
      </c>
      <c r="Q271" s="174">
        <v>0.00013</v>
      </c>
      <c r="R271" s="174">
        <f>Q271*H271</f>
        <v>0.0039</v>
      </c>
      <c r="S271" s="174">
        <v>0</v>
      </c>
      <c r="T271" s="175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176" t="s">
        <v>133</v>
      </c>
      <c r="AT271" s="176" t="s">
        <v>128</v>
      </c>
      <c r="AU271" s="176" t="s">
        <v>82</v>
      </c>
      <c r="AY271" s="19" t="s">
        <v>126</v>
      </c>
      <c r="BE271" s="177">
        <f>IF(N271="základní",J271,0)</f>
        <v>0</v>
      </c>
      <c r="BF271" s="177">
        <f>IF(N271="snížená",J271,0)</f>
        <v>0</v>
      </c>
      <c r="BG271" s="177">
        <f>IF(N271="zákl. přenesená",J271,0)</f>
        <v>0</v>
      </c>
      <c r="BH271" s="177">
        <f>IF(N271="sníž. přenesená",J271,0)</f>
        <v>0</v>
      </c>
      <c r="BI271" s="177">
        <f>IF(N271="nulová",J271,0)</f>
        <v>0</v>
      </c>
      <c r="BJ271" s="19" t="s">
        <v>80</v>
      </c>
      <c r="BK271" s="177">
        <f>ROUND(I271*H271,2)</f>
        <v>0</v>
      </c>
      <c r="BL271" s="19" t="s">
        <v>133</v>
      </c>
      <c r="BM271" s="176" t="s">
        <v>422</v>
      </c>
    </row>
    <row r="272" spans="1:47" s="2" customFormat="1" ht="12">
      <c r="A272" s="38"/>
      <c r="B272" s="39"/>
      <c r="C272" s="38"/>
      <c r="D272" s="178" t="s">
        <v>135</v>
      </c>
      <c r="E272" s="38"/>
      <c r="F272" s="179" t="s">
        <v>423</v>
      </c>
      <c r="G272" s="38"/>
      <c r="H272" s="38"/>
      <c r="I272" s="180"/>
      <c r="J272" s="38"/>
      <c r="K272" s="38"/>
      <c r="L272" s="39"/>
      <c r="M272" s="181"/>
      <c r="N272" s="182"/>
      <c r="O272" s="72"/>
      <c r="P272" s="72"/>
      <c r="Q272" s="72"/>
      <c r="R272" s="72"/>
      <c r="S272" s="72"/>
      <c r="T272" s="73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9" t="s">
        <v>135</v>
      </c>
      <c r="AU272" s="19" t="s">
        <v>82</v>
      </c>
    </row>
    <row r="273" spans="1:51" s="13" customFormat="1" ht="12">
      <c r="A273" s="13"/>
      <c r="B273" s="183"/>
      <c r="C273" s="13"/>
      <c r="D273" s="184" t="s">
        <v>137</v>
      </c>
      <c r="E273" s="185" t="s">
        <v>3</v>
      </c>
      <c r="F273" s="186" t="s">
        <v>201</v>
      </c>
      <c r="G273" s="13"/>
      <c r="H273" s="187">
        <v>30</v>
      </c>
      <c r="I273" s="188"/>
      <c r="J273" s="13"/>
      <c r="K273" s="13"/>
      <c r="L273" s="183"/>
      <c r="M273" s="189"/>
      <c r="N273" s="190"/>
      <c r="O273" s="190"/>
      <c r="P273" s="190"/>
      <c r="Q273" s="190"/>
      <c r="R273" s="190"/>
      <c r="S273" s="190"/>
      <c r="T273" s="19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5" t="s">
        <v>137</v>
      </c>
      <c r="AU273" s="185" t="s">
        <v>82</v>
      </c>
      <c r="AV273" s="13" t="s">
        <v>82</v>
      </c>
      <c r="AW273" s="13" t="s">
        <v>33</v>
      </c>
      <c r="AX273" s="13" t="s">
        <v>80</v>
      </c>
      <c r="AY273" s="185" t="s">
        <v>126</v>
      </c>
    </row>
    <row r="274" spans="1:63" s="12" customFormat="1" ht="22.8" customHeight="1">
      <c r="A274" s="12"/>
      <c r="B274" s="151"/>
      <c r="C274" s="12"/>
      <c r="D274" s="152" t="s">
        <v>71</v>
      </c>
      <c r="E274" s="162" t="s">
        <v>176</v>
      </c>
      <c r="F274" s="162" t="s">
        <v>424</v>
      </c>
      <c r="G274" s="12"/>
      <c r="H274" s="12"/>
      <c r="I274" s="154"/>
      <c r="J274" s="163">
        <f>BK274</f>
        <v>0</v>
      </c>
      <c r="K274" s="12"/>
      <c r="L274" s="151"/>
      <c r="M274" s="156"/>
      <c r="N274" s="157"/>
      <c r="O274" s="157"/>
      <c r="P274" s="158">
        <f>SUM(P275:P283)</f>
        <v>0</v>
      </c>
      <c r="Q274" s="157"/>
      <c r="R274" s="158">
        <f>SUM(R275:R283)</f>
        <v>1.36606</v>
      </c>
      <c r="S274" s="157"/>
      <c r="T274" s="159">
        <f>SUM(T275:T283)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152" t="s">
        <v>80</v>
      </c>
      <c r="AT274" s="160" t="s">
        <v>71</v>
      </c>
      <c r="AU274" s="160" t="s">
        <v>80</v>
      </c>
      <c r="AY274" s="152" t="s">
        <v>126</v>
      </c>
      <c r="BK274" s="161">
        <f>SUM(BK275:BK283)</f>
        <v>0</v>
      </c>
    </row>
    <row r="275" spans="1:65" s="2" customFormat="1" ht="22.2" customHeight="1">
      <c r="A275" s="38"/>
      <c r="B275" s="164"/>
      <c r="C275" s="165" t="s">
        <v>425</v>
      </c>
      <c r="D275" s="165" t="s">
        <v>128</v>
      </c>
      <c r="E275" s="166" t="s">
        <v>426</v>
      </c>
      <c r="F275" s="167" t="s">
        <v>427</v>
      </c>
      <c r="G275" s="168" t="s">
        <v>428</v>
      </c>
      <c r="H275" s="169">
        <v>30</v>
      </c>
      <c r="I275" s="170"/>
      <c r="J275" s="171">
        <f>ROUND(I275*H275,2)</f>
        <v>0</v>
      </c>
      <c r="K275" s="167" t="s">
        <v>132</v>
      </c>
      <c r="L275" s="39"/>
      <c r="M275" s="172" t="s">
        <v>3</v>
      </c>
      <c r="N275" s="173" t="s">
        <v>43</v>
      </c>
      <c r="O275" s="72"/>
      <c r="P275" s="174">
        <f>O275*H275</f>
        <v>0</v>
      </c>
      <c r="Q275" s="174">
        <v>0.01235</v>
      </c>
      <c r="R275" s="174">
        <f>Q275*H275</f>
        <v>0.3705</v>
      </c>
      <c r="S275" s="174">
        <v>0</v>
      </c>
      <c r="T275" s="175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176" t="s">
        <v>133</v>
      </c>
      <c r="AT275" s="176" t="s">
        <v>128</v>
      </c>
      <c r="AU275" s="176" t="s">
        <v>82</v>
      </c>
      <c r="AY275" s="19" t="s">
        <v>126</v>
      </c>
      <c r="BE275" s="177">
        <f>IF(N275="základní",J275,0)</f>
        <v>0</v>
      </c>
      <c r="BF275" s="177">
        <f>IF(N275="snížená",J275,0)</f>
        <v>0</v>
      </c>
      <c r="BG275" s="177">
        <f>IF(N275="zákl. přenesená",J275,0)</f>
        <v>0</v>
      </c>
      <c r="BH275" s="177">
        <f>IF(N275="sníž. přenesená",J275,0)</f>
        <v>0</v>
      </c>
      <c r="BI275" s="177">
        <f>IF(N275="nulová",J275,0)</f>
        <v>0</v>
      </c>
      <c r="BJ275" s="19" t="s">
        <v>80</v>
      </c>
      <c r="BK275" s="177">
        <f>ROUND(I275*H275,2)</f>
        <v>0</v>
      </c>
      <c r="BL275" s="19" t="s">
        <v>133</v>
      </c>
      <c r="BM275" s="176" t="s">
        <v>429</v>
      </c>
    </row>
    <row r="276" spans="1:47" s="2" customFormat="1" ht="12">
      <c r="A276" s="38"/>
      <c r="B276" s="39"/>
      <c r="C276" s="38"/>
      <c r="D276" s="178" t="s">
        <v>135</v>
      </c>
      <c r="E276" s="38"/>
      <c r="F276" s="179" t="s">
        <v>430</v>
      </c>
      <c r="G276" s="38"/>
      <c r="H276" s="38"/>
      <c r="I276" s="180"/>
      <c r="J276" s="38"/>
      <c r="K276" s="38"/>
      <c r="L276" s="39"/>
      <c r="M276" s="181"/>
      <c r="N276" s="182"/>
      <c r="O276" s="72"/>
      <c r="P276" s="72"/>
      <c r="Q276" s="72"/>
      <c r="R276" s="72"/>
      <c r="S276" s="72"/>
      <c r="T276" s="73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9" t="s">
        <v>135</v>
      </c>
      <c r="AU276" s="19" t="s">
        <v>82</v>
      </c>
    </row>
    <row r="277" spans="1:51" s="13" customFormat="1" ht="12">
      <c r="A277" s="13"/>
      <c r="B277" s="183"/>
      <c r="C277" s="13"/>
      <c r="D277" s="184" t="s">
        <v>137</v>
      </c>
      <c r="E277" s="185" t="s">
        <v>3</v>
      </c>
      <c r="F277" s="186" t="s">
        <v>431</v>
      </c>
      <c r="G277" s="13"/>
      <c r="H277" s="187">
        <v>30</v>
      </c>
      <c r="I277" s="188"/>
      <c r="J277" s="13"/>
      <c r="K277" s="13"/>
      <c r="L277" s="183"/>
      <c r="M277" s="189"/>
      <c r="N277" s="190"/>
      <c r="O277" s="190"/>
      <c r="P277" s="190"/>
      <c r="Q277" s="190"/>
      <c r="R277" s="190"/>
      <c r="S277" s="190"/>
      <c r="T277" s="19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85" t="s">
        <v>137</v>
      </c>
      <c r="AU277" s="185" t="s">
        <v>82</v>
      </c>
      <c r="AV277" s="13" t="s">
        <v>82</v>
      </c>
      <c r="AW277" s="13" t="s">
        <v>33</v>
      </c>
      <c r="AX277" s="13" t="s">
        <v>80</v>
      </c>
      <c r="AY277" s="185" t="s">
        <v>126</v>
      </c>
    </row>
    <row r="278" spans="1:65" s="2" customFormat="1" ht="14.4" customHeight="1">
      <c r="A278" s="38"/>
      <c r="B278" s="164"/>
      <c r="C278" s="165" t="s">
        <v>432</v>
      </c>
      <c r="D278" s="165" t="s">
        <v>128</v>
      </c>
      <c r="E278" s="166" t="s">
        <v>433</v>
      </c>
      <c r="F278" s="167" t="s">
        <v>434</v>
      </c>
      <c r="G278" s="168" t="s">
        <v>428</v>
      </c>
      <c r="H278" s="169">
        <v>30</v>
      </c>
      <c r="I278" s="170"/>
      <c r="J278" s="171">
        <f>ROUND(I278*H278,2)</f>
        <v>0</v>
      </c>
      <c r="K278" s="167" t="s">
        <v>132</v>
      </c>
      <c r="L278" s="39"/>
      <c r="M278" s="172" t="s">
        <v>3</v>
      </c>
      <c r="N278" s="173" t="s">
        <v>43</v>
      </c>
      <c r="O278" s="72"/>
      <c r="P278" s="174">
        <f>O278*H278</f>
        <v>0</v>
      </c>
      <c r="Q278" s="174">
        <v>0</v>
      </c>
      <c r="R278" s="174">
        <f>Q278*H278</f>
        <v>0</v>
      </c>
      <c r="S278" s="174">
        <v>0</v>
      </c>
      <c r="T278" s="175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76" t="s">
        <v>133</v>
      </c>
      <c r="AT278" s="176" t="s">
        <v>128</v>
      </c>
      <c r="AU278" s="176" t="s">
        <v>82</v>
      </c>
      <c r="AY278" s="19" t="s">
        <v>126</v>
      </c>
      <c r="BE278" s="177">
        <f>IF(N278="základní",J278,0)</f>
        <v>0</v>
      </c>
      <c r="BF278" s="177">
        <f>IF(N278="snížená",J278,0)</f>
        <v>0</v>
      </c>
      <c r="BG278" s="177">
        <f>IF(N278="zákl. přenesená",J278,0)</f>
        <v>0</v>
      </c>
      <c r="BH278" s="177">
        <f>IF(N278="sníž. přenesená",J278,0)</f>
        <v>0</v>
      </c>
      <c r="BI278" s="177">
        <f>IF(N278="nulová",J278,0)</f>
        <v>0</v>
      </c>
      <c r="BJ278" s="19" t="s">
        <v>80</v>
      </c>
      <c r="BK278" s="177">
        <f>ROUND(I278*H278,2)</f>
        <v>0</v>
      </c>
      <c r="BL278" s="19" t="s">
        <v>133</v>
      </c>
      <c r="BM278" s="176" t="s">
        <v>435</v>
      </c>
    </row>
    <row r="279" spans="1:47" s="2" customFormat="1" ht="12">
      <c r="A279" s="38"/>
      <c r="B279" s="39"/>
      <c r="C279" s="38"/>
      <c r="D279" s="178" t="s">
        <v>135</v>
      </c>
      <c r="E279" s="38"/>
      <c r="F279" s="179" t="s">
        <v>436</v>
      </c>
      <c r="G279" s="38"/>
      <c r="H279" s="38"/>
      <c r="I279" s="180"/>
      <c r="J279" s="38"/>
      <c r="K279" s="38"/>
      <c r="L279" s="39"/>
      <c r="M279" s="181"/>
      <c r="N279" s="182"/>
      <c r="O279" s="72"/>
      <c r="P279" s="72"/>
      <c r="Q279" s="72"/>
      <c r="R279" s="72"/>
      <c r="S279" s="72"/>
      <c r="T279" s="73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9" t="s">
        <v>135</v>
      </c>
      <c r="AU279" s="19" t="s">
        <v>82</v>
      </c>
    </row>
    <row r="280" spans="1:65" s="2" customFormat="1" ht="14.4" customHeight="1">
      <c r="A280" s="38"/>
      <c r="B280" s="164"/>
      <c r="C280" s="165" t="s">
        <v>437</v>
      </c>
      <c r="D280" s="165" t="s">
        <v>128</v>
      </c>
      <c r="E280" s="166" t="s">
        <v>438</v>
      </c>
      <c r="F280" s="167" t="s">
        <v>439</v>
      </c>
      <c r="G280" s="168" t="s">
        <v>440</v>
      </c>
      <c r="H280" s="169">
        <v>2</v>
      </c>
      <c r="I280" s="170"/>
      <c r="J280" s="171">
        <f>ROUND(I280*H280,2)</f>
        <v>0</v>
      </c>
      <c r="K280" s="167" t="s">
        <v>132</v>
      </c>
      <c r="L280" s="39"/>
      <c r="M280" s="172" t="s">
        <v>3</v>
      </c>
      <c r="N280" s="173" t="s">
        <v>43</v>
      </c>
      <c r="O280" s="72"/>
      <c r="P280" s="174">
        <f>O280*H280</f>
        <v>0</v>
      </c>
      <c r="Q280" s="174">
        <v>0.45937</v>
      </c>
      <c r="R280" s="174">
        <f>Q280*H280</f>
        <v>0.91874</v>
      </c>
      <c r="S280" s="174">
        <v>0</v>
      </c>
      <c r="T280" s="175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176" t="s">
        <v>133</v>
      </c>
      <c r="AT280" s="176" t="s">
        <v>128</v>
      </c>
      <c r="AU280" s="176" t="s">
        <v>82</v>
      </c>
      <c r="AY280" s="19" t="s">
        <v>126</v>
      </c>
      <c r="BE280" s="177">
        <f>IF(N280="základní",J280,0)</f>
        <v>0</v>
      </c>
      <c r="BF280" s="177">
        <f>IF(N280="snížená",J280,0)</f>
        <v>0</v>
      </c>
      <c r="BG280" s="177">
        <f>IF(N280="zákl. přenesená",J280,0)</f>
        <v>0</v>
      </c>
      <c r="BH280" s="177">
        <f>IF(N280="sníž. přenesená",J280,0)</f>
        <v>0</v>
      </c>
      <c r="BI280" s="177">
        <f>IF(N280="nulová",J280,0)</f>
        <v>0</v>
      </c>
      <c r="BJ280" s="19" t="s">
        <v>80</v>
      </c>
      <c r="BK280" s="177">
        <f>ROUND(I280*H280,2)</f>
        <v>0</v>
      </c>
      <c r="BL280" s="19" t="s">
        <v>133</v>
      </c>
      <c r="BM280" s="176" t="s">
        <v>441</v>
      </c>
    </row>
    <row r="281" spans="1:47" s="2" customFormat="1" ht="12">
      <c r="A281" s="38"/>
      <c r="B281" s="39"/>
      <c r="C281" s="38"/>
      <c r="D281" s="178" t="s">
        <v>135</v>
      </c>
      <c r="E281" s="38"/>
      <c r="F281" s="179" t="s">
        <v>442</v>
      </c>
      <c r="G281" s="38"/>
      <c r="H281" s="38"/>
      <c r="I281" s="180"/>
      <c r="J281" s="38"/>
      <c r="K281" s="38"/>
      <c r="L281" s="39"/>
      <c r="M281" s="181"/>
      <c r="N281" s="182"/>
      <c r="O281" s="72"/>
      <c r="P281" s="72"/>
      <c r="Q281" s="72"/>
      <c r="R281" s="72"/>
      <c r="S281" s="72"/>
      <c r="T281" s="73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9" t="s">
        <v>135</v>
      </c>
      <c r="AU281" s="19" t="s">
        <v>82</v>
      </c>
    </row>
    <row r="282" spans="1:65" s="2" customFormat="1" ht="22.2" customHeight="1">
      <c r="A282" s="38"/>
      <c r="B282" s="164"/>
      <c r="C282" s="165" t="s">
        <v>443</v>
      </c>
      <c r="D282" s="165" t="s">
        <v>128</v>
      </c>
      <c r="E282" s="166" t="s">
        <v>444</v>
      </c>
      <c r="F282" s="167" t="s">
        <v>445</v>
      </c>
      <c r="G282" s="168" t="s">
        <v>440</v>
      </c>
      <c r="H282" s="169">
        <v>2</v>
      </c>
      <c r="I282" s="170"/>
      <c r="J282" s="171">
        <f>ROUND(I282*H282,2)</f>
        <v>0</v>
      </c>
      <c r="K282" s="167" t="s">
        <v>132</v>
      </c>
      <c r="L282" s="39"/>
      <c r="M282" s="172" t="s">
        <v>3</v>
      </c>
      <c r="N282" s="173" t="s">
        <v>43</v>
      </c>
      <c r="O282" s="72"/>
      <c r="P282" s="174">
        <f>O282*H282</f>
        <v>0</v>
      </c>
      <c r="Q282" s="174">
        <v>0.03841</v>
      </c>
      <c r="R282" s="174">
        <f>Q282*H282</f>
        <v>0.07682</v>
      </c>
      <c r="S282" s="174">
        <v>0</v>
      </c>
      <c r="T282" s="175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176" t="s">
        <v>133</v>
      </c>
      <c r="AT282" s="176" t="s">
        <v>128</v>
      </c>
      <c r="AU282" s="176" t="s">
        <v>82</v>
      </c>
      <c r="AY282" s="19" t="s">
        <v>126</v>
      </c>
      <c r="BE282" s="177">
        <f>IF(N282="základní",J282,0)</f>
        <v>0</v>
      </c>
      <c r="BF282" s="177">
        <f>IF(N282="snížená",J282,0)</f>
        <v>0</v>
      </c>
      <c r="BG282" s="177">
        <f>IF(N282="zákl. přenesená",J282,0)</f>
        <v>0</v>
      </c>
      <c r="BH282" s="177">
        <f>IF(N282="sníž. přenesená",J282,0)</f>
        <v>0</v>
      </c>
      <c r="BI282" s="177">
        <f>IF(N282="nulová",J282,0)</f>
        <v>0</v>
      </c>
      <c r="BJ282" s="19" t="s">
        <v>80</v>
      </c>
      <c r="BK282" s="177">
        <f>ROUND(I282*H282,2)</f>
        <v>0</v>
      </c>
      <c r="BL282" s="19" t="s">
        <v>133</v>
      </c>
      <c r="BM282" s="176" t="s">
        <v>446</v>
      </c>
    </row>
    <row r="283" spans="1:47" s="2" customFormat="1" ht="12">
      <c r="A283" s="38"/>
      <c r="B283" s="39"/>
      <c r="C283" s="38"/>
      <c r="D283" s="178" t="s">
        <v>135</v>
      </c>
      <c r="E283" s="38"/>
      <c r="F283" s="179" t="s">
        <v>447</v>
      </c>
      <c r="G283" s="38"/>
      <c r="H283" s="38"/>
      <c r="I283" s="180"/>
      <c r="J283" s="38"/>
      <c r="K283" s="38"/>
      <c r="L283" s="39"/>
      <c r="M283" s="181"/>
      <c r="N283" s="182"/>
      <c r="O283" s="72"/>
      <c r="P283" s="72"/>
      <c r="Q283" s="72"/>
      <c r="R283" s="72"/>
      <c r="S283" s="72"/>
      <c r="T283" s="73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9" t="s">
        <v>135</v>
      </c>
      <c r="AU283" s="19" t="s">
        <v>82</v>
      </c>
    </row>
    <row r="284" spans="1:63" s="12" customFormat="1" ht="22.8" customHeight="1">
      <c r="A284" s="12"/>
      <c r="B284" s="151"/>
      <c r="C284" s="12"/>
      <c r="D284" s="152" t="s">
        <v>71</v>
      </c>
      <c r="E284" s="162" t="s">
        <v>183</v>
      </c>
      <c r="F284" s="162" t="s">
        <v>448</v>
      </c>
      <c r="G284" s="12"/>
      <c r="H284" s="12"/>
      <c r="I284" s="154"/>
      <c r="J284" s="163">
        <f>BK284</f>
        <v>0</v>
      </c>
      <c r="K284" s="12"/>
      <c r="L284" s="151"/>
      <c r="M284" s="156"/>
      <c r="N284" s="157"/>
      <c r="O284" s="157"/>
      <c r="P284" s="158">
        <f>SUM(P285:P327)</f>
        <v>0</v>
      </c>
      <c r="Q284" s="157"/>
      <c r="R284" s="158">
        <f>SUM(R285:R327)</f>
        <v>0.0321</v>
      </c>
      <c r="S284" s="157"/>
      <c r="T284" s="159">
        <f>SUM(T285:T327)</f>
        <v>21.022675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152" t="s">
        <v>80</v>
      </c>
      <c r="AT284" s="160" t="s">
        <v>71</v>
      </c>
      <c r="AU284" s="160" t="s">
        <v>80</v>
      </c>
      <c r="AY284" s="152" t="s">
        <v>126</v>
      </c>
      <c r="BK284" s="161">
        <f>SUM(BK285:BK327)</f>
        <v>0</v>
      </c>
    </row>
    <row r="285" spans="1:65" s="2" customFormat="1" ht="14.4" customHeight="1">
      <c r="A285" s="38"/>
      <c r="B285" s="164"/>
      <c r="C285" s="165" t="s">
        <v>449</v>
      </c>
      <c r="D285" s="165" t="s">
        <v>128</v>
      </c>
      <c r="E285" s="166" t="s">
        <v>450</v>
      </c>
      <c r="F285" s="167" t="s">
        <v>451</v>
      </c>
      <c r="G285" s="168" t="s">
        <v>198</v>
      </c>
      <c r="H285" s="169">
        <v>30</v>
      </c>
      <c r="I285" s="170"/>
      <c r="J285" s="171">
        <f>ROUND(I285*H285,2)</f>
        <v>0</v>
      </c>
      <c r="K285" s="167" t="s">
        <v>132</v>
      </c>
      <c r="L285" s="39"/>
      <c r="M285" s="172" t="s">
        <v>3</v>
      </c>
      <c r="N285" s="173" t="s">
        <v>43</v>
      </c>
      <c r="O285" s="72"/>
      <c r="P285" s="174">
        <f>O285*H285</f>
        <v>0</v>
      </c>
      <c r="Q285" s="174">
        <v>0.00047</v>
      </c>
      <c r="R285" s="174">
        <f>Q285*H285</f>
        <v>0.0141</v>
      </c>
      <c r="S285" s="174">
        <v>0</v>
      </c>
      <c r="T285" s="175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176" t="s">
        <v>133</v>
      </c>
      <c r="AT285" s="176" t="s">
        <v>128</v>
      </c>
      <c r="AU285" s="176" t="s">
        <v>82</v>
      </c>
      <c r="AY285" s="19" t="s">
        <v>126</v>
      </c>
      <c r="BE285" s="177">
        <f>IF(N285="základní",J285,0)</f>
        <v>0</v>
      </c>
      <c r="BF285" s="177">
        <f>IF(N285="snížená",J285,0)</f>
        <v>0</v>
      </c>
      <c r="BG285" s="177">
        <f>IF(N285="zákl. přenesená",J285,0)</f>
        <v>0</v>
      </c>
      <c r="BH285" s="177">
        <f>IF(N285="sníž. přenesená",J285,0)</f>
        <v>0</v>
      </c>
      <c r="BI285" s="177">
        <f>IF(N285="nulová",J285,0)</f>
        <v>0</v>
      </c>
      <c r="BJ285" s="19" t="s">
        <v>80</v>
      </c>
      <c r="BK285" s="177">
        <f>ROUND(I285*H285,2)</f>
        <v>0</v>
      </c>
      <c r="BL285" s="19" t="s">
        <v>133</v>
      </c>
      <c r="BM285" s="176" t="s">
        <v>452</v>
      </c>
    </row>
    <row r="286" spans="1:47" s="2" customFormat="1" ht="12">
      <c r="A286" s="38"/>
      <c r="B286" s="39"/>
      <c r="C286" s="38"/>
      <c r="D286" s="178" t="s">
        <v>135</v>
      </c>
      <c r="E286" s="38"/>
      <c r="F286" s="179" t="s">
        <v>453</v>
      </c>
      <c r="G286" s="38"/>
      <c r="H286" s="38"/>
      <c r="I286" s="180"/>
      <c r="J286" s="38"/>
      <c r="K286" s="38"/>
      <c r="L286" s="39"/>
      <c r="M286" s="181"/>
      <c r="N286" s="182"/>
      <c r="O286" s="72"/>
      <c r="P286" s="72"/>
      <c r="Q286" s="72"/>
      <c r="R286" s="72"/>
      <c r="S286" s="72"/>
      <c r="T286" s="73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9" t="s">
        <v>135</v>
      </c>
      <c r="AU286" s="19" t="s">
        <v>82</v>
      </c>
    </row>
    <row r="287" spans="1:51" s="13" customFormat="1" ht="12">
      <c r="A287" s="13"/>
      <c r="B287" s="183"/>
      <c r="C287" s="13"/>
      <c r="D287" s="184" t="s">
        <v>137</v>
      </c>
      <c r="E287" s="185" t="s">
        <v>3</v>
      </c>
      <c r="F287" s="186" t="s">
        <v>201</v>
      </c>
      <c r="G287" s="13"/>
      <c r="H287" s="187">
        <v>30</v>
      </c>
      <c r="I287" s="188"/>
      <c r="J287" s="13"/>
      <c r="K287" s="13"/>
      <c r="L287" s="183"/>
      <c r="M287" s="189"/>
      <c r="N287" s="190"/>
      <c r="O287" s="190"/>
      <c r="P287" s="190"/>
      <c r="Q287" s="190"/>
      <c r="R287" s="190"/>
      <c r="S287" s="190"/>
      <c r="T287" s="19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5" t="s">
        <v>137</v>
      </c>
      <c r="AU287" s="185" t="s">
        <v>82</v>
      </c>
      <c r="AV287" s="13" t="s">
        <v>82</v>
      </c>
      <c r="AW287" s="13" t="s">
        <v>33</v>
      </c>
      <c r="AX287" s="13" t="s">
        <v>80</v>
      </c>
      <c r="AY287" s="185" t="s">
        <v>126</v>
      </c>
    </row>
    <row r="288" spans="1:65" s="2" customFormat="1" ht="14.4" customHeight="1">
      <c r="A288" s="38"/>
      <c r="B288" s="164"/>
      <c r="C288" s="165" t="s">
        <v>454</v>
      </c>
      <c r="D288" s="165" t="s">
        <v>128</v>
      </c>
      <c r="E288" s="166" t="s">
        <v>455</v>
      </c>
      <c r="F288" s="167" t="s">
        <v>456</v>
      </c>
      <c r="G288" s="168" t="s">
        <v>428</v>
      </c>
      <c r="H288" s="169">
        <v>84</v>
      </c>
      <c r="I288" s="170"/>
      <c r="J288" s="171">
        <f>ROUND(I288*H288,2)</f>
        <v>0</v>
      </c>
      <c r="K288" s="167" t="s">
        <v>132</v>
      </c>
      <c r="L288" s="39"/>
      <c r="M288" s="172" t="s">
        <v>3</v>
      </c>
      <c r="N288" s="173" t="s">
        <v>43</v>
      </c>
      <c r="O288" s="72"/>
      <c r="P288" s="174">
        <f>O288*H288</f>
        <v>0</v>
      </c>
      <c r="Q288" s="174">
        <v>3E-05</v>
      </c>
      <c r="R288" s="174">
        <f>Q288*H288</f>
        <v>0.00252</v>
      </c>
      <c r="S288" s="174">
        <v>0</v>
      </c>
      <c r="T288" s="175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176" t="s">
        <v>133</v>
      </c>
      <c r="AT288" s="176" t="s">
        <v>128</v>
      </c>
      <c r="AU288" s="176" t="s">
        <v>82</v>
      </c>
      <c r="AY288" s="19" t="s">
        <v>126</v>
      </c>
      <c r="BE288" s="177">
        <f>IF(N288="základní",J288,0)</f>
        <v>0</v>
      </c>
      <c r="BF288" s="177">
        <f>IF(N288="snížená",J288,0)</f>
        <v>0</v>
      </c>
      <c r="BG288" s="177">
        <f>IF(N288="zákl. přenesená",J288,0)</f>
        <v>0</v>
      </c>
      <c r="BH288" s="177">
        <f>IF(N288="sníž. přenesená",J288,0)</f>
        <v>0</v>
      </c>
      <c r="BI288" s="177">
        <f>IF(N288="nulová",J288,0)</f>
        <v>0</v>
      </c>
      <c r="BJ288" s="19" t="s">
        <v>80</v>
      </c>
      <c r="BK288" s="177">
        <f>ROUND(I288*H288,2)</f>
        <v>0</v>
      </c>
      <c r="BL288" s="19" t="s">
        <v>133</v>
      </c>
      <c r="BM288" s="176" t="s">
        <v>457</v>
      </c>
    </row>
    <row r="289" spans="1:47" s="2" customFormat="1" ht="12">
      <c r="A289" s="38"/>
      <c r="B289" s="39"/>
      <c r="C289" s="38"/>
      <c r="D289" s="178" t="s">
        <v>135</v>
      </c>
      <c r="E289" s="38"/>
      <c r="F289" s="179" t="s">
        <v>458</v>
      </c>
      <c r="G289" s="38"/>
      <c r="H289" s="38"/>
      <c r="I289" s="180"/>
      <c r="J289" s="38"/>
      <c r="K289" s="38"/>
      <c r="L289" s="39"/>
      <c r="M289" s="181"/>
      <c r="N289" s="182"/>
      <c r="O289" s="72"/>
      <c r="P289" s="72"/>
      <c r="Q289" s="72"/>
      <c r="R289" s="72"/>
      <c r="S289" s="72"/>
      <c r="T289" s="73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9" t="s">
        <v>135</v>
      </c>
      <c r="AU289" s="19" t="s">
        <v>82</v>
      </c>
    </row>
    <row r="290" spans="1:51" s="13" customFormat="1" ht="12">
      <c r="A290" s="13"/>
      <c r="B290" s="183"/>
      <c r="C290" s="13"/>
      <c r="D290" s="184" t="s">
        <v>137</v>
      </c>
      <c r="E290" s="185" t="s">
        <v>3</v>
      </c>
      <c r="F290" s="186" t="s">
        <v>459</v>
      </c>
      <c r="G290" s="13"/>
      <c r="H290" s="187">
        <v>84</v>
      </c>
      <c r="I290" s="188"/>
      <c r="J290" s="13"/>
      <c r="K290" s="13"/>
      <c r="L290" s="183"/>
      <c r="M290" s="189"/>
      <c r="N290" s="190"/>
      <c r="O290" s="190"/>
      <c r="P290" s="190"/>
      <c r="Q290" s="190"/>
      <c r="R290" s="190"/>
      <c r="S290" s="190"/>
      <c r="T290" s="19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185" t="s">
        <v>137</v>
      </c>
      <c r="AU290" s="185" t="s">
        <v>82</v>
      </c>
      <c r="AV290" s="13" t="s">
        <v>82</v>
      </c>
      <c r="AW290" s="13" t="s">
        <v>33</v>
      </c>
      <c r="AX290" s="13" t="s">
        <v>80</v>
      </c>
      <c r="AY290" s="185" t="s">
        <v>126</v>
      </c>
    </row>
    <row r="291" spans="1:65" s="2" customFormat="1" ht="22.2" customHeight="1">
      <c r="A291" s="38"/>
      <c r="B291" s="164"/>
      <c r="C291" s="165" t="s">
        <v>460</v>
      </c>
      <c r="D291" s="165" t="s">
        <v>128</v>
      </c>
      <c r="E291" s="166" t="s">
        <v>461</v>
      </c>
      <c r="F291" s="167" t="s">
        <v>462</v>
      </c>
      <c r="G291" s="168" t="s">
        <v>198</v>
      </c>
      <c r="H291" s="169">
        <v>545</v>
      </c>
      <c r="I291" s="170"/>
      <c r="J291" s="171">
        <f>ROUND(I291*H291,2)</f>
        <v>0</v>
      </c>
      <c r="K291" s="167" t="s">
        <v>132</v>
      </c>
      <c r="L291" s="39"/>
      <c r="M291" s="172" t="s">
        <v>3</v>
      </c>
      <c r="N291" s="173" t="s">
        <v>43</v>
      </c>
      <c r="O291" s="72"/>
      <c r="P291" s="174">
        <f>O291*H291</f>
        <v>0</v>
      </c>
      <c r="Q291" s="174">
        <v>0</v>
      </c>
      <c r="R291" s="174">
        <f>Q291*H291</f>
        <v>0</v>
      </c>
      <c r="S291" s="174">
        <v>0</v>
      </c>
      <c r="T291" s="175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176" t="s">
        <v>133</v>
      </c>
      <c r="AT291" s="176" t="s">
        <v>128</v>
      </c>
      <c r="AU291" s="176" t="s">
        <v>82</v>
      </c>
      <c r="AY291" s="19" t="s">
        <v>126</v>
      </c>
      <c r="BE291" s="177">
        <f>IF(N291="základní",J291,0)</f>
        <v>0</v>
      </c>
      <c r="BF291" s="177">
        <f>IF(N291="snížená",J291,0)</f>
        <v>0</v>
      </c>
      <c r="BG291" s="177">
        <f>IF(N291="zákl. přenesená",J291,0)</f>
        <v>0</v>
      </c>
      <c r="BH291" s="177">
        <f>IF(N291="sníž. přenesená",J291,0)</f>
        <v>0</v>
      </c>
      <c r="BI291" s="177">
        <f>IF(N291="nulová",J291,0)</f>
        <v>0</v>
      </c>
      <c r="BJ291" s="19" t="s">
        <v>80</v>
      </c>
      <c r="BK291" s="177">
        <f>ROUND(I291*H291,2)</f>
        <v>0</v>
      </c>
      <c r="BL291" s="19" t="s">
        <v>133</v>
      </c>
      <c r="BM291" s="176" t="s">
        <v>463</v>
      </c>
    </row>
    <row r="292" spans="1:47" s="2" customFormat="1" ht="12">
      <c r="A292" s="38"/>
      <c r="B292" s="39"/>
      <c r="C292" s="38"/>
      <c r="D292" s="178" t="s">
        <v>135</v>
      </c>
      <c r="E292" s="38"/>
      <c r="F292" s="179" t="s">
        <v>464</v>
      </c>
      <c r="G292" s="38"/>
      <c r="H292" s="38"/>
      <c r="I292" s="180"/>
      <c r="J292" s="38"/>
      <c r="K292" s="38"/>
      <c r="L292" s="39"/>
      <c r="M292" s="181"/>
      <c r="N292" s="182"/>
      <c r="O292" s="72"/>
      <c r="P292" s="72"/>
      <c r="Q292" s="72"/>
      <c r="R292" s="72"/>
      <c r="S292" s="72"/>
      <c r="T292" s="73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9" t="s">
        <v>135</v>
      </c>
      <c r="AU292" s="19" t="s">
        <v>82</v>
      </c>
    </row>
    <row r="293" spans="1:51" s="13" customFormat="1" ht="12">
      <c r="A293" s="13"/>
      <c r="B293" s="183"/>
      <c r="C293" s="13"/>
      <c r="D293" s="184" t="s">
        <v>137</v>
      </c>
      <c r="E293" s="185" t="s">
        <v>3</v>
      </c>
      <c r="F293" s="186" t="s">
        <v>465</v>
      </c>
      <c r="G293" s="13"/>
      <c r="H293" s="187">
        <v>545</v>
      </c>
      <c r="I293" s="188"/>
      <c r="J293" s="13"/>
      <c r="K293" s="13"/>
      <c r="L293" s="183"/>
      <c r="M293" s="189"/>
      <c r="N293" s="190"/>
      <c r="O293" s="190"/>
      <c r="P293" s="190"/>
      <c r="Q293" s="190"/>
      <c r="R293" s="190"/>
      <c r="S293" s="190"/>
      <c r="T293" s="19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85" t="s">
        <v>137</v>
      </c>
      <c r="AU293" s="185" t="s">
        <v>82</v>
      </c>
      <c r="AV293" s="13" t="s">
        <v>82</v>
      </c>
      <c r="AW293" s="13" t="s">
        <v>33</v>
      </c>
      <c r="AX293" s="13" t="s">
        <v>80</v>
      </c>
      <c r="AY293" s="185" t="s">
        <v>126</v>
      </c>
    </row>
    <row r="294" spans="1:65" s="2" customFormat="1" ht="22.2" customHeight="1">
      <c r="A294" s="38"/>
      <c r="B294" s="164"/>
      <c r="C294" s="165" t="s">
        <v>466</v>
      </c>
      <c r="D294" s="165" t="s">
        <v>128</v>
      </c>
      <c r="E294" s="166" t="s">
        <v>467</v>
      </c>
      <c r="F294" s="167" t="s">
        <v>468</v>
      </c>
      <c r="G294" s="168" t="s">
        <v>198</v>
      </c>
      <c r="H294" s="169">
        <v>32700</v>
      </c>
      <c r="I294" s="170"/>
      <c r="J294" s="171">
        <f>ROUND(I294*H294,2)</f>
        <v>0</v>
      </c>
      <c r="K294" s="167" t="s">
        <v>132</v>
      </c>
      <c r="L294" s="39"/>
      <c r="M294" s="172" t="s">
        <v>3</v>
      </c>
      <c r="N294" s="173" t="s">
        <v>43</v>
      </c>
      <c r="O294" s="72"/>
      <c r="P294" s="174">
        <f>O294*H294</f>
        <v>0</v>
      </c>
      <c r="Q294" s="174">
        <v>0</v>
      </c>
      <c r="R294" s="174">
        <f>Q294*H294</f>
        <v>0</v>
      </c>
      <c r="S294" s="174">
        <v>0</v>
      </c>
      <c r="T294" s="175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176" t="s">
        <v>133</v>
      </c>
      <c r="AT294" s="176" t="s">
        <v>128</v>
      </c>
      <c r="AU294" s="176" t="s">
        <v>82</v>
      </c>
      <c r="AY294" s="19" t="s">
        <v>126</v>
      </c>
      <c r="BE294" s="177">
        <f>IF(N294="základní",J294,0)</f>
        <v>0</v>
      </c>
      <c r="BF294" s="177">
        <f>IF(N294="snížená",J294,0)</f>
        <v>0</v>
      </c>
      <c r="BG294" s="177">
        <f>IF(N294="zákl. přenesená",J294,0)</f>
        <v>0</v>
      </c>
      <c r="BH294" s="177">
        <f>IF(N294="sníž. přenesená",J294,0)</f>
        <v>0</v>
      </c>
      <c r="BI294" s="177">
        <f>IF(N294="nulová",J294,0)</f>
        <v>0</v>
      </c>
      <c r="BJ294" s="19" t="s">
        <v>80</v>
      </c>
      <c r="BK294" s="177">
        <f>ROUND(I294*H294,2)</f>
        <v>0</v>
      </c>
      <c r="BL294" s="19" t="s">
        <v>133</v>
      </c>
      <c r="BM294" s="176" t="s">
        <v>469</v>
      </c>
    </row>
    <row r="295" spans="1:47" s="2" customFormat="1" ht="12">
      <c r="A295" s="38"/>
      <c r="B295" s="39"/>
      <c r="C295" s="38"/>
      <c r="D295" s="178" t="s">
        <v>135</v>
      </c>
      <c r="E295" s="38"/>
      <c r="F295" s="179" t="s">
        <v>470</v>
      </c>
      <c r="G295" s="38"/>
      <c r="H295" s="38"/>
      <c r="I295" s="180"/>
      <c r="J295" s="38"/>
      <c r="K295" s="38"/>
      <c r="L295" s="39"/>
      <c r="M295" s="181"/>
      <c r="N295" s="182"/>
      <c r="O295" s="72"/>
      <c r="P295" s="72"/>
      <c r="Q295" s="72"/>
      <c r="R295" s="72"/>
      <c r="S295" s="72"/>
      <c r="T295" s="73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9" t="s">
        <v>135</v>
      </c>
      <c r="AU295" s="19" t="s">
        <v>82</v>
      </c>
    </row>
    <row r="296" spans="1:51" s="13" customFormat="1" ht="12">
      <c r="A296" s="13"/>
      <c r="B296" s="183"/>
      <c r="C296" s="13"/>
      <c r="D296" s="184" t="s">
        <v>137</v>
      </c>
      <c r="E296" s="185" t="s">
        <v>3</v>
      </c>
      <c r="F296" s="186" t="s">
        <v>471</v>
      </c>
      <c r="G296" s="13"/>
      <c r="H296" s="187">
        <v>32700</v>
      </c>
      <c r="I296" s="188"/>
      <c r="J296" s="13"/>
      <c r="K296" s="13"/>
      <c r="L296" s="183"/>
      <c r="M296" s="189"/>
      <c r="N296" s="190"/>
      <c r="O296" s="190"/>
      <c r="P296" s="190"/>
      <c r="Q296" s="190"/>
      <c r="R296" s="190"/>
      <c r="S296" s="190"/>
      <c r="T296" s="19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85" t="s">
        <v>137</v>
      </c>
      <c r="AU296" s="185" t="s">
        <v>82</v>
      </c>
      <c r="AV296" s="13" t="s">
        <v>82</v>
      </c>
      <c r="AW296" s="13" t="s">
        <v>33</v>
      </c>
      <c r="AX296" s="13" t="s">
        <v>80</v>
      </c>
      <c r="AY296" s="185" t="s">
        <v>126</v>
      </c>
    </row>
    <row r="297" spans="1:65" s="2" customFormat="1" ht="22.2" customHeight="1">
      <c r="A297" s="38"/>
      <c r="B297" s="164"/>
      <c r="C297" s="165" t="s">
        <v>472</v>
      </c>
      <c r="D297" s="165" t="s">
        <v>128</v>
      </c>
      <c r="E297" s="166" t="s">
        <v>473</v>
      </c>
      <c r="F297" s="167" t="s">
        <v>474</v>
      </c>
      <c r="G297" s="168" t="s">
        <v>198</v>
      </c>
      <c r="H297" s="169">
        <v>545</v>
      </c>
      <c r="I297" s="170"/>
      <c r="J297" s="171">
        <f>ROUND(I297*H297,2)</f>
        <v>0</v>
      </c>
      <c r="K297" s="167" t="s">
        <v>132</v>
      </c>
      <c r="L297" s="39"/>
      <c r="M297" s="172" t="s">
        <v>3</v>
      </c>
      <c r="N297" s="173" t="s">
        <v>43</v>
      </c>
      <c r="O297" s="72"/>
      <c r="P297" s="174">
        <f>O297*H297</f>
        <v>0</v>
      </c>
      <c r="Q297" s="174">
        <v>0</v>
      </c>
      <c r="R297" s="174">
        <f>Q297*H297</f>
        <v>0</v>
      </c>
      <c r="S297" s="174">
        <v>0</v>
      </c>
      <c r="T297" s="175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176" t="s">
        <v>133</v>
      </c>
      <c r="AT297" s="176" t="s">
        <v>128</v>
      </c>
      <c r="AU297" s="176" t="s">
        <v>82</v>
      </c>
      <c r="AY297" s="19" t="s">
        <v>126</v>
      </c>
      <c r="BE297" s="177">
        <f>IF(N297="základní",J297,0)</f>
        <v>0</v>
      </c>
      <c r="BF297" s="177">
        <f>IF(N297="snížená",J297,0)</f>
        <v>0</v>
      </c>
      <c r="BG297" s="177">
        <f>IF(N297="zákl. přenesená",J297,0)</f>
        <v>0</v>
      </c>
      <c r="BH297" s="177">
        <f>IF(N297="sníž. přenesená",J297,0)</f>
        <v>0</v>
      </c>
      <c r="BI297" s="177">
        <f>IF(N297="nulová",J297,0)</f>
        <v>0</v>
      </c>
      <c r="BJ297" s="19" t="s">
        <v>80</v>
      </c>
      <c r="BK297" s="177">
        <f>ROUND(I297*H297,2)</f>
        <v>0</v>
      </c>
      <c r="BL297" s="19" t="s">
        <v>133</v>
      </c>
      <c r="BM297" s="176" t="s">
        <v>475</v>
      </c>
    </row>
    <row r="298" spans="1:47" s="2" customFormat="1" ht="12">
      <c r="A298" s="38"/>
      <c r="B298" s="39"/>
      <c r="C298" s="38"/>
      <c r="D298" s="178" t="s">
        <v>135</v>
      </c>
      <c r="E298" s="38"/>
      <c r="F298" s="179" t="s">
        <v>476</v>
      </c>
      <c r="G298" s="38"/>
      <c r="H298" s="38"/>
      <c r="I298" s="180"/>
      <c r="J298" s="38"/>
      <c r="K298" s="38"/>
      <c r="L298" s="39"/>
      <c r="M298" s="181"/>
      <c r="N298" s="182"/>
      <c r="O298" s="72"/>
      <c r="P298" s="72"/>
      <c r="Q298" s="72"/>
      <c r="R298" s="72"/>
      <c r="S298" s="72"/>
      <c r="T298" s="73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9" t="s">
        <v>135</v>
      </c>
      <c r="AU298" s="19" t="s">
        <v>82</v>
      </c>
    </row>
    <row r="299" spans="1:65" s="2" customFormat="1" ht="22.2" customHeight="1">
      <c r="A299" s="38"/>
      <c r="B299" s="164"/>
      <c r="C299" s="165" t="s">
        <v>477</v>
      </c>
      <c r="D299" s="165" t="s">
        <v>128</v>
      </c>
      <c r="E299" s="166" t="s">
        <v>478</v>
      </c>
      <c r="F299" s="167" t="s">
        <v>479</v>
      </c>
      <c r="G299" s="168" t="s">
        <v>131</v>
      </c>
      <c r="H299" s="169">
        <v>1805</v>
      </c>
      <c r="I299" s="170"/>
      <c r="J299" s="171">
        <f>ROUND(I299*H299,2)</f>
        <v>0</v>
      </c>
      <c r="K299" s="167" t="s">
        <v>132</v>
      </c>
      <c r="L299" s="39"/>
      <c r="M299" s="172" t="s">
        <v>3</v>
      </c>
      <c r="N299" s="173" t="s">
        <v>43</v>
      </c>
      <c r="O299" s="72"/>
      <c r="P299" s="174">
        <f>O299*H299</f>
        <v>0</v>
      </c>
      <c r="Q299" s="174">
        <v>0</v>
      </c>
      <c r="R299" s="174">
        <f>Q299*H299</f>
        <v>0</v>
      </c>
      <c r="S299" s="174">
        <v>0</v>
      </c>
      <c r="T299" s="175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176" t="s">
        <v>133</v>
      </c>
      <c r="AT299" s="176" t="s">
        <v>128</v>
      </c>
      <c r="AU299" s="176" t="s">
        <v>82</v>
      </c>
      <c r="AY299" s="19" t="s">
        <v>126</v>
      </c>
      <c r="BE299" s="177">
        <f>IF(N299="základní",J299,0)</f>
        <v>0</v>
      </c>
      <c r="BF299" s="177">
        <f>IF(N299="snížená",J299,0)</f>
        <v>0</v>
      </c>
      <c r="BG299" s="177">
        <f>IF(N299="zákl. přenesená",J299,0)</f>
        <v>0</v>
      </c>
      <c r="BH299" s="177">
        <f>IF(N299="sníž. přenesená",J299,0)</f>
        <v>0</v>
      </c>
      <c r="BI299" s="177">
        <f>IF(N299="nulová",J299,0)</f>
        <v>0</v>
      </c>
      <c r="BJ299" s="19" t="s">
        <v>80</v>
      </c>
      <c r="BK299" s="177">
        <f>ROUND(I299*H299,2)</f>
        <v>0</v>
      </c>
      <c r="BL299" s="19" t="s">
        <v>133</v>
      </c>
      <c r="BM299" s="176" t="s">
        <v>480</v>
      </c>
    </row>
    <row r="300" spans="1:47" s="2" customFormat="1" ht="12">
      <c r="A300" s="38"/>
      <c r="B300" s="39"/>
      <c r="C300" s="38"/>
      <c r="D300" s="178" t="s">
        <v>135</v>
      </c>
      <c r="E300" s="38"/>
      <c r="F300" s="179" t="s">
        <v>481</v>
      </c>
      <c r="G300" s="38"/>
      <c r="H300" s="38"/>
      <c r="I300" s="180"/>
      <c r="J300" s="38"/>
      <c r="K300" s="38"/>
      <c r="L300" s="39"/>
      <c r="M300" s="181"/>
      <c r="N300" s="182"/>
      <c r="O300" s="72"/>
      <c r="P300" s="72"/>
      <c r="Q300" s="72"/>
      <c r="R300" s="72"/>
      <c r="S300" s="72"/>
      <c r="T300" s="73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9" t="s">
        <v>135</v>
      </c>
      <c r="AU300" s="19" t="s">
        <v>82</v>
      </c>
    </row>
    <row r="301" spans="1:51" s="13" customFormat="1" ht="12">
      <c r="A301" s="13"/>
      <c r="B301" s="183"/>
      <c r="C301" s="13"/>
      <c r="D301" s="184" t="s">
        <v>137</v>
      </c>
      <c r="E301" s="185" t="s">
        <v>3</v>
      </c>
      <c r="F301" s="186" t="s">
        <v>482</v>
      </c>
      <c r="G301" s="13"/>
      <c r="H301" s="187">
        <v>1805</v>
      </c>
      <c r="I301" s="188"/>
      <c r="J301" s="13"/>
      <c r="K301" s="13"/>
      <c r="L301" s="183"/>
      <c r="M301" s="189"/>
      <c r="N301" s="190"/>
      <c r="O301" s="190"/>
      <c r="P301" s="190"/>
      <c r="Q301" s="190"/>
      <c r="R301" s="190"/>
      <c r="S301" s="190"/>
      <c r="T301" s="19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85" t="s">
        <v>137</v>
      </c>
      <c r="AU301" s="185" t="s">
        <v>82</v>
      </c>
      <c r="AV301" s="13" t="s">
        <v>82</v>
      </c>
      <c r="AW301" s="13" t="s">
        <v>33</v>
      </c>
      <c r="AX301" s="13" t="s">
        <v>80</v>
      </c>
      <c r="AY301" s="185" t="s">
        <v>126</v>
      </c>
    </row>
    <row r="302" spans="1:65" s="2" customFormat="1" ht="22.2" customHeight="1">
      <c r="A302" s="38"/>
      <c r="B302" s="164"/>
      <c r="C302" s="165" t="s">
        <v>483</v>
      </c>
      <c r="D302" s="165" t="s">
        <v>128</v>
      </c>
      <c r="E302" s="166" t="s">
        <v>484</v>
      </c>
      <c r="F302" s="167" t="s">
        <v>485</v>
      </c>
      <c r="G302" s="168" t="s">
        <v>131</v>
      </c>
      <c r="H302" s="169">
        <v>108300</v>
      </c>
      <c r="I302" s="170"/>
      <c r="J302" s="171">
        <f>ROUND(I302*H302,2)</f>
        <v>0</v>
      </c>
      <c r="K302" s="167" t="s">
        <v>132</v>
      </c>
      <c r="L302" s="39"/>
      <c r="M302" s="172" t="s">
        <v>3</v>
      </c>
      <c r="N302" s="173" t="s">
        <v>43</v>
      </c>
      <c r="O302" s="72"/>
      <c r="P302" s="174">
        <f>O302*H302</f>
        <v>0</v>
      </c>
      <c r="Q302" s="174">
        <v>0</v>
      </c>
      <c r="R302" s="174">
        <f>Q302*H302</f>
        <v>0</v>
      </c>
      <c r="S302" s="174">
        <v>0</v>
      </c>
      <c r="T302" s="175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176" t="s">
        <v>133</v>
      </c>
      <c r="AT302" s="176" t="s">
        <v>128</v>
      </c>
      <c r="AU302" s="176" t="s">
        <v>82</v>
      </c>
      <c r="AY302" s="19" t="s">
        <v>126</v>
      </c>
      <c r="BE302" s="177">
        <f>IF(N302="základní",J302,0)</f>
        <v>0</v>
      </c>
      <c r="BF302" s="177">
        <f>IF(N302="snížená",J302,0)</f>
        <v>0</v>
      </c>
      <c r="BG302" s="177">
        <f>IF(N302="zákl. přenesená",J302,0)</f>
        <v>0</v>
      </c>
      <c r="BH302" s="177">
        <f>IF(N302="sníž. přenesená",J302,0)</f>
        <v>0</v>
      </c>
      <c r="BI302" s="177">
        <f>IF(N302="nulová",J302,0)</f>
        <v>0</v>
      </c>
      <c r="BJ302" s="19" t="s">
        <v>80</v>
      </c>
      <c r="BK302" s="177">
        <f>ROUND(I302*H302,2)</f>
        <v>0</v>
      </c>
      <c r="BL302" s="19" t="s">
        <v>133</v>
      </c>
      <c r="BM302" s="176" t="s">
        <v>486</v>
      </c>
    </row>
    <row r="303" spans="1:47" s="2" customFormat="1" ht="12">
      <c r="A303" s="38"/>
      <c r="B303" s="39"/>
      <c r="C303" s="38"/>
      <c r="D303" s="178" t="s">
        <v>135</v>
      </c>
      <c r="E303" s="38"/>
      <c r="F303" s="179" t="s">
        <v>487</v>
      </c>
      <c r="G303" s="38"/>
      <c r="H303" s="38"/>
      <c r="I303" s="180"/>
      <c r="J303" s="38"/>
      <c r="K303" s="38"/>
      <c r="L303" s="39"/>
      <c r="M303" s="181"/>
      <c r="N303" s="182"/>
      <c r="O303" s="72"/>
      <c r="P303" s="72"/>
      <c r="Q303" s="72"/>
      <c r="R303" s="72"/>
      <c r="S303" s="72"/>
      <c r="T303" s="73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9" t="s">
        <v>135</v>
      </c>
      <c r="AU303" s="19" t="s">
        <v>82</v>
      </c>
    </row>
    <row r="304" spans="1:51" s="13" customFormat="1" ht="12">
      <c r="A304" s="13"/>
      <c r="B304" s="183"/>
      <c r="C304" s="13"/>
      <c r="D304" s="184" t="s">
        <v>137</v>
      </c>
      <c r="E304" s="185" t="s">
        <v>3</v>
      </c>
      <c r="F304" s="186" t="s">
        <v>488</v>
      </c>
      <c r="G304" s="13"/>
      <c r="H304" s="187">
        <v>108300</v>
      </c>
      <c r="I304" s="188"/>
      <c r="J304" s="13"/>
      <c r="K304" s="13"/>
      <c r="L304" s="183"/>
      <c r="M304" s="189"/>
      <c r="N304" s="190"/>
      <c r="O304" s="190"/>
      <c r="P304" s="190"/>
      <c r="Q304" s="190"/>
      <c r="R304" s="190"/>
      <c r="S304" s="190"/>
      <c r="T304" s="19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85" t="s">
        <v>137</v>
      </c>
      <c r="AU304" s="185" t="s">
        <v>82</v>
      </c>
      <c r="AV304" s="13" t="s">
        <v>82</v>
      </c>
      <c r="AW304" s="13" t="s">
        <v>33</v>
      </c>
      <c r="AX304" s="13" t="s">
        <v>80</v>
      </c>
      <c r="AY304" s="185" t="s">
        <v>126</v>
      </c>
    </row>
    <row r="305" spans="1:65" s="2" customFormat="1" ht="22.2" customHeight="1">
      <c r="A305" s="38"/>
      <c r="B305" s="164"/>
      <c r="C305" s="165" t="s">
        <v>489</v>
      </c>
      <c r="D305" s="165" t="s">
        <v>128</v>
      </c>
      <c r="E305" s="166" t="s">
        <v>490</v>
      </c>
      <c r="F305" s="167" t="s">
        <v>491</v>
      </c>
      <c r="G305" s="168" t="s">
        <v>131</v>
      </c>
      <c r="H305" s="169">
        <v>1805</v>
      </c>
      <c r="I305" s="170"/>
      <c r="J305" s="171">
        <f>ROUND(I305*H305,2)</f>
        <v>0</v>
      </c>
      <c r="K305" s="167" t="s">
        <v>132</v>
      </c>
      <c r="L305" s="39"/>
      <c r="M305" s="172" t="s">
        <v>3</v>
      </c>
      <c r="N305" s="173" t="s">
        <v>43</v>
      </c>
      <c r="O305" s="72"/>
      <c r="P305" s="174">
        <f>O305*H305</f>
        <v>0</v>
      </c>
      <c r="Q305" s="174">
        <v>0</v>
      </c>
      <c r="R305" s="174">
        <f>Q305*H305</f>
        <v>0</v>
      </c>
      <c r="S305" s="174">
        <v>0</v>
      </c>
      <c r="T305" s="175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176" t="s">
        <v>133</v>
      </c>
      <c r="AT305" s="176" t="s">
        <v>128</v>
      </c>
      <c r="AU305" s="176" t="s">
        <v>82</v>
      </c>
      <c r="AY305" s="19" t="s">
        <v>126</v>
      </c>
      <c r="BE305" s="177">
        <f>IF(N305="základní",J305,0)</f>
        <v>0</v>
      </c>
      <c r="BF305" s="177">
        <f>IF(N305="snížená",J305,0)</f>
        <v>0</v>
      </c>
      <c r="BG305" s="177">
        <f>IF(N305="zákl. přenesená",J305,0)</f>
        <v>0</v>
      </c>
      <c r="BH305" s="177">
        <f>IF(N305="sníž. přenesená",J305,0)</f>
        <v>0</v>
      </c>
      <c r="BI305" s="177">
        <f>IF(N305="nulová",J305,0)</f>
        <v>0</v>
      </c>
      <c r="BJ305" s="19" t="s">
        <v>80</v>
      </c>
      <c r="BK305" s="177">
        <f>ROUND(I305*H305,2)</f>
        <v>0</v>
      </c>
      <c r="BL305" s="19" t="s">
        <v>133</v>
      </c>
      <c r="BM305" s="176" t="s">
        <v>492</v>
      </c>
    </row>
    <row r="306" spans="1:47" s="2" customFormat="1" ht="12">
      <c r="A306" s="38"/>
      <c r="B306" s="39"/>
      <c r="C306" s="38"/>
      <c r="D306" s="178" t="s">
        <v>135</v>
      </c>
      <c r="E306" s="38"/>
      <c r="F306" s="179" t="s">
        <v>493</v>
      </c>
      <c r="G306" s="38"/>
      <c r="H306" s="38"/>
      <c r="I306" s="180"/>
      <c r="J306" s="38"/>
      <c r="K306" s="38"/>
      <c r="L306" s="39"/>
      <c r="M306" s="181"/>
      <c r="N306" s="182"/>
      <c r="O306" s="72"/>
      <c r="P306" s="72"/>
      <c r="Q306" s="72"/>
      <c r="R306" s="72"/>
      <c r="S306" s="72"/>
      <c r="T306" s="73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9" t="s">
        <v>135</v>
      </c>
      <c r="AU306" s="19" t="s">
        <v>82</v>
      </c>
    </row>
    <row r="307" spans="1:65" s="2" customFormat="1" ht="22.2" customHeight="1">
      <c r="A307" s="38"/>
      <c r="B307" s="164"/>
      <c r="C307" s="165" t="s">
        <v>494</v>
      </c>
      <c r="D307" s="165" t="s">
        <v>128</v>
      </c>
      <c r="E307" s="166" t="s">
        <v>495</v>
      </c>
      <c r="F307" s="167" t="s">
        <v>496</v>
      </c>
      <c r="G307" s="168" t="s">
        <v>198</v>
      </c>
      <c r="H307" s="169">
        <v>480</v>
      </c>
      <c r="I307" s="170"/>
      <c r="J307" s="171">
        <f>ROUND(I307*H307,2)</f>
        <v>0</v>
      </c>
      <c r="K307" s="167" t="s">
        <v>132</v>
      </c>
      <c r="L307" s="39"/>
      <c r="M307" s="172" t="s">
        <v>3</v>
      </c>
      <c r="N307" s="173" t="s">
        <v>43</v>
      </c>
      <c r="O307" s="72"/>
      <c r="P307" s="174">
        <f>O307*H307</f>
        <v>0</v>
      </c>
      <c r="Q307" s="174">
        <v>3E-05</v>
      </c>
      <c r="R307" s="174">
        <f>Q307*H307</f>
        <v>0.0144</v>
      </c>
      <c r="S307" s="174">
        <v>0</v>
      </c>
      <c r="T307" s="175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176" t="s">
        <v>133</v>
      </c>
      <c r="AT307" s="176" t="s">
        <v>128</v>
      </c>
      <c r="AU307" s="176" t="s">
        <v>82</v>
      </c>
      <c r="AY307" s="19" t="s">
        <v>126</v>
      </c>
      <c r="BE307" s="177">
        <f>IF(N307="základní",J307,0)</f>
        <v>0</v>
      </c>
      <c r="BF307" s="177">
        <f>IF(N307="snížená",J307,0)</f>
        <v>0</v>
      </c>
      <c r="BG307" s="177">
        <f>IF(N307="zákl. přenesená",J307,0)</f>
        <v>0</v>
      </c>
      <c r="BH307" s="177">
        <f>IF(N307="sníž. přenesená",J307,0)</f>
        <v>0</v>
      </c>
      <c r="BI307" s="177">
        <f>IF(N307="nulová",J307,0)</f>
        <v>0</v>
      </c>
      <c r="BJ307" s="19" t="s">
        <v>80</v>
      </c>
      <c r="BK307" s="177">
        <f>ROUND(I307*H307,2)</f>
        <v>0</v>
      </c>
      <c r="BL307" s="19" t="s">
        <v>133</v>
      </c>
      <c r="BM307" s="176" t="s">
        <v>497</v>
      </c>
    </row>
    <row r="308" spans="1:47" s="2" customFormat="1" ht="12">
      <c r="A308" s="38"/>
      <c r="B308" s="39"/>
      <c r="C308" s="38"/>
      <c r="D308" s="178" t="s">
        <v>135</v>
      </c>
      <c r="E308" s="38"/>
      <c r="F308" s="179" t="s">
        <v>498</v>
      </c>
      <c r="G308" s="38"/>
      <c r="H308" s="38"/>
      <c r="I308" s="180"/>
      <c r="J308" s="38"/>
      <c r="K308" s="38"/>
      <c r="L308" s="39"/>
      <c r="M308" s="181"/>
      <c r="N308" s="182"/>
      <c r="O308" s="72"/>
      <c r="P308" s="72"/>
      <c r="Q308" s="72"/>
      <c r="R308" s="72"/>
      <c r="S308" s="72"/>
      <c r="T308" s="73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9" t="s">
        <v>135</v>
      </c>
      <c r="AU308" s="19" t="s">
        <v>82</v>
      </c>
    </row>
    <row r="309" spans="1:51" s="13" customFormat="1" ht="12">
      <c r="A309" s="13"/>
      <c r="B309" s="183"/>
      <c r="C309" s="13"/>
      <c r="D309" s="184" t="s">
        <v>137</v>
      </c>
      <c r="E309" s="185" t="s">
        <v>3</v>
      </c>
      <c r="F309" s="186" t="s">
        <v>499</v>
      </c>
      <c r="G309" s="13"/>
      <c r="H309" s="187">
        <v>480</v>
      </c>
      <c r="I309" s="188"/>
      <c r="J309" s="13"/>
      <c r="K309" s="13"/>
      <c r="L309" s="183"/>
      <c r="M309" s="189"/>
      <c r="N309" s="190"/>
      <c r="O309" s="190"/>
      <c r="P309" s="190"/>
      <c r="Q309" s="190"/>
      <c r="R309" s="190"/>
      <c r="S309" s="190"/>
      <c r="T309" s="19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85" t="s">
        <v>137</v>
      </c>
      <c r="AU309" s="185" t="s">
        <v>82</v>
      </c>
      <c r="AV309" s="13" t="s">
        <v>82</v>
      </c>
      <c r="AW309" s="13" t="s">
        <v>33</v>
      </c>
      <c r="AX309" s="13" t="s">
        <v>80</v>
      </c>
      <c r="AY309" s="185" t="s">
        <v>126</v>
      </c>
    </row>
    <row r="310" spans="1:65" s="2" customFormat="1" ht="22.2" customHeight="1">
      <c r="A310" s="38"/>
      <c r="B310" s="164"/>
      <c r="C310" s="165" t="s">
        <v>500</v>
      </c>
      <c r="D310" s="165" t="s">
        <v>128</v>
      </c>
      <c r="E310" s="166" t="s">
        <v>501</v>
      </c>
      <c r="F310" s="167" t="s">
        <v>502</v>
      </c>
      <c r="G310" s="168" t="s">
        <v>440</v>
      </c>
      <c r="H310" s="169">
        <v>54</v>
      </c>
      <c r="I310" s="170"/>
      <c r="J310" s="171">
        <f>ROUND(I310*H310,2)</f>
        <v>0</v>
      </c>
      <c r="K310" s="167" t="s">
        <v>132</v>
      </c>
      <c r="L310" s="39"/>
      <c r="M310" s="172" t="s">
        <v>3</v>
      </c>
      <c r="N310" s="173" t="s">
        <v>43</v>
      </c>
      <c r="O310" s="72"/>
      <c r="P310" s="174">
        <f>O310*H310</f>
        <v>0</v>
      </c>
      <c r="Q310" s="174">
        <v>2E-05</v>
      </c>
      <c r="R310" s="174">
        <f>Q310*H310</f>
        <v>0.00108</v>
      </c>
      <c r="S310" s="174">
        <v>0</v>
      </c>
      <c r="T310" s="175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176" t="s">
        <v>133</v>
      </c>
      <c r="AT310" s="176" t="s">
        <v>128</v>
      </c>
      <c r="AU310" s="176" t="s">
        <v>82</v>
      </c>
      <c r="AY310" s="19" t="s">
        <v>126</v>
      </c>
      <c r="BE310" s="177">
        <f>IF(N310="základní",J310,0)</f>
        <v>0</v>
      </c>
      <c r="BF310" s="177">
        <f>IF(N310="snížená",J310,0)</f>
        <v>0</v>
      </c>
      <c r="BG310" s="177">
        <f>IF(N310="zákl. přenesená",J310,0)</f>
        <v>0</v>
      </c>
      <c r="BH310" s="177">
        <f>IF(N310="sníž. přenesená",J310,0)</f>
        <v>0</v>
      </c>
      <c r="BI310" s="177">
        <f>IF(N310="nulová",J310,0)</f>
        <v>0</v>
      </c>
      <c r="BJ310" s="19" t="s">
        <v>80</v>
      </c>
      <c r="BK310" s="177">
        <f>ROUND(I310*H310,2)</f>
        <v>0</v>
      </c>
      <c r="BL310" s="19" t="s">
        <v>133</v>
      </c>
      <c r="BM310" s="176" t="s">
        <v>503</v>
      </c>
    </row>
    <row r="311" spans="1:47" s="2" customFormat="1" ht="12">
      <c r="A311" s="38"/>
      <c r="B311" s="39"/>
      <c r="C311" s="38"/>
      <c r="D311" s="178" t="s">
        <v>135</v>
      </c>
      <c r="E311" s="38"/>
      <c r="F311" s="179" t="s">
        <v>504</v>
      </c>
      <c r="G311" s="38"/>
      <c r="H311" s="38"/>
      <c r="I311" s="180"/>
      <c r="J311" s="38"/>
      <c r="K311" s="38"/>
      <c r="L311" s="39"/>
      <c r="M311" s="181"/>
      <c r="N311" s="182"/>
      <c r="O311" s="72"/>
      <c r="P311" s="72"/>
      <c r="Q311" s="72"/>
      <c r="R311" s="72"/>
      <c r="S311" s="72"/>
      <c r="T311" s="73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9" t="s">
        <v>135</v>
      </c>
      <c r="AU311" s="19" t="s">
        <v>82</v>
      </c>
    </row>
    <row r="312" spans="1:51" s="13" customFormat="1" ht="12">
      <c r="A312" s="13"/>
      <c r="B312" s="183"/>
      <c r="C312" s="13"/>
      <c r="D312" s="184" t="s">
        <v>137</v>
      </c>
      <c r="E312" s="185" t="s">
        <v>3</v>
      </c>
      <c r="F312" s="186" t="s">
        <v>505</v>
      </c>
      <c r="G312" s="13"/>
      <c r="H312" s="187">
        <v>54</v>
      </c>
      <c r="I312" s="188"/>
      <c r="J312" s="13"/>
      <c r="K312" s="13"/>
      <c r="L312" s="183"/>
      <c r="M312" s="189"/>
      <c r="N312" s="190"/>
      <c r="O312" s="190"/>
      <c r="P312" s="190"/>
      <c r="Q312" s="190"/>
      <c r="R312" s="190"/>
      <c r="S312" s="190"/>
      <c r="T312" s="19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85" t="s">
        <v>137</v>
      </c>
      <c r="AU312" s="185" t="s">
        <v>82</v>
      </c>
      <c r="AV312" s="13" t="s">
        <v>82</v>
      </c>
      <c r="AW312" s="13" t="s">
        <v>33</v>
      </c>
      <c r="AX312" s="13" t="s">
        <v>80</v>
      </c>
      <c r="AY312" s="185" t="s">
        <v>126</v>
      </c>
    </row>
    <row r="313" spans="1:65" s="2" customFormat="1" ht="14.4" customHeight="1">
      <c r="A313" s="38"/>
      <c r="B313" s="164"/>
      <c r="C313" s="165" t="s">
        <v>506</v>
      </c>
      <c r="D313" s="165" t="s">
        <v>128</v>
      </c>
      <c r="E313" s="166" t="s">
        <v>507</v>
      </c>
      <c r="F313" s="167" t="s">
        <v>508</v>
      </c>
      <c r="G313" s="168" t="s">
        <v>131</v>
      </c>
      <c r="H313" s="169">
        <v>4.576</v>
      </c>
      <c r="I313" s="170"/>
      <c r="J313" s="171">
        <f>ROUND(I313*H313,2)</f>
        <v>0</v>
      </c>
      <c r="K313" s="167" t="s">
        <v>132</v>
      </c>
      <c r="L313" s="39"/>
      <c r="M313" s="172" t="s">
        <v>3</v>
      </c>
      <c r="N313" s="173" t="s">
        <v>43</v>
      </c>
      <c r="O313" s="72"/>
      <c r="P313" s="174">
        <f>O313*H313</f>
        <v>0</v>
      </c>
      <c r="Q313" s="174">
        <v>0</v>
      </c>
      <c r="R313" s="174">
        <f>Q313*H313</f>
        <v>0</v>
      </c>
      <c r="S313" s="174">
        <v>2</v>
      </c>
      <c r="T313" s="175">
        <f>S313*H313</f>
        <v>9.152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176" t="s">
        <v>133</v>
      </c>
      <c r="AT313" s="176" t="s">
        <v>128</v>
      </c>
      <c r="AU313" s="176" t="s">
        <v>82</v>
      </c>
      <c r="AY313" s="19" t="s">
        <v>126</v>
      </c>
      <c r="BE313" s="177">
        <f>IF(N313="základní",J313,0)</f>
        <v>0</v>
      </c>
      <c r="BF313" s="177">
        <f>IF(N313="snížená",J313,0)</f>
        <v>0</v>
      </c>
      <c r="BG313" s="177">
        <f>IF(N313="zákl. přenesená",J313,0)</f>
        <v>0</v>
      </c>
      <c r="BH313" s="177">
        <f>IF(N313="sníž. přenesená",J313,0)</f>
        <v>0</v>
      </c>
      <c r="BI313" s="177">
        <f>IF(N313="nulová",J313,0)</f>
        <v>0</v>
      </c>
      <c r="BJ313" s="19" t="s">
        <v>80</v>
      </c>
      <c r="BK313" s="177">
        <f>ROUND(I313*H313,2)</f>
        <v>0</v>
      </c>
      <c r="BL313" s="19" t="s">
        <v>133</v>
      </c>
      <c r="BM313" s="176" t="s">
        <v>509</v>
      </c>
    </row>
    <row r="314" spans="1:47" s="2" customFormat="1" ht="12">
      <c r="A314" s="38"/>
      <c r="B314" s="39"/>
      <c r="C314" s="38"/>
      <c r="D314" s="178" t="s">
        <v>135</v>
      </c>
      <c r="E314" s="38"/>
      <c r="F314" s="179" t="s">
        <v>510</v>
      </c>
      <c r="G314" s="38"/>
      <c r="H314" s="38"/>
      <c r="I314" s="180"/>
      <c r="J314" s="38"/>
      <c r="K314" s="38"/>
      <c r="L314" s="39"/>
      <c r="M314" s="181"/>
      <c r="N314" s="182"/>
      <c r="O314" s="72"/>
      <c r="P314" s="72"/>
      <c r="Q314" s="72"/>
      <c r="R314" s="72"/>
      <c r="S314" s="72"/>
      <c r="T314" s="73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9" t="s">
        <v>135</v>
      </c>
      <c r="AU314" s="19" t="s">
        <v>82</v>
      </c>
    </row>
    <row r="315" spans="1:51" s="13" customFormat="1" ht="12">
      <c r="A315" s="13"/>
      <c r="B315" s="183"/>
      <c r="C315" s="13"/>
      <c r="D315" s="184" t="s">
        <v>137</v>
      </c>
      <c r="E315" s="185" t="s">
        <v>3</v>
      </c>
      <c r="F315" s="186" t="s">
        <v>511</v>
      </c>
      <c r="G315" s="13"/>
      <c r="H315" s="187">
        <v>4.576</v>
      </c>
      <c r="I315" s="188"/>
      <c r="J315" s="13"/>
      <c r="K315" s="13"/>
      <c r="L315" s="183"/>
      <c r="M315" s="189"/>
      <c r="N315" s="190"/>
      <c r="O315" s="190"/>
      <c r="P315" s="190"/>
      <c r="Q315" s="190"/>
      <c r="R315" s="190"/>
      <c r="S315" s="190"/>
      <c r="T315" s="19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85" t="s">
        <v>137</v>
      </c>
      <c r="AU315" s="185" t="s">
        <v>82</v>
      </c>
      <c r="AV315" s="13" t="s">
        <v>82</v>
      </c>
      <c r="AW315" s="13" t="s">
        <v>33</v>
      </c>
      <c r="AX315" s="13" t="s">
        <v>80</v>
      </c>
      <c r="AY315" s="185" t="s">
        <v>126</v>
      </c>
    </row>
    <row r="316" spans="1:65" s="2" customFormat="1" ht="14.4" customHeight="1">
      <c r="A316" s="38"/>
      <c r="B316" s="164"/>
      <c r="C316" s="165" t="s">
        <v>512</v>
      </c>
      <c r="D316" s="165" t="s">
        <v>128</v>
      </c>
      <c r="E316" s="166" t="s">
        <v>513</v>
      </c>
      <c r="F316" s="167" t="s">
        <v>514</v>
      </c>
      <c r="G316" s="168" t="s">
        <v>131</v>
      </c>
      <c r="H316" s="169">
        <v>5.171</v>
      </c>
      <c r="I316" s="170"/>
      <c r="J316" s="171">
        <f>ROUND(I316*H316,2)</f>
        <v>0</v>
      </c>
      <c r="K316" s="167" t="s">
        <v>132</v>
      </c>
      <c r="L316" s="39"/>
      <c r="M316" s="172" t="s">
        <v>3</v>
      </c>
      <c r="N316" s="173" t="s">
        <v>43</v>
      </c>
      <c r="O316" s="72"/>
      <c r="P316" s="174">
        <f>O316*H316</f>
        <v>0</v>
      </c>
      <c r="Q316" s="174">
        <v>0</v>
      </c>
      <c r="R316" s="174">
        <f>Q316*H316</f>
        <v>0</v>
      </c>
      <c r="S316" s="174">
        <v>2.2</v>
      </c>
      <c r="T316" s="175">
        <f>S316*H316</f>
        <v>11.3762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176" t="s">
        <v>133</v>
      </c>
      <c r="AT316" s="176" t="s">
        <v>128</v>
      </c>
      <c r="AU316" s="176" t="s">
        <v>82</v>
      </c>
      <c r="AY316" s="19" t="s">
        <v>126</v>
      </c>
      <c r="BE316" s="177">
        <f>IF(N316="základní",J316,0)</f>
        <v>0</v>
      </c>
      <c r="BF316" s="177">
        <f>IF(N316="snížená",J316,0)</f>
        <v>0</v>
      </c>
      <c r="BG316" s="177">
        <f>IF(N316="zákl. přenesená",J316,0)</f>
        <v>0</v>
      </c>
      <c r="BH316" s="177">
        <f>IF(N316="sníž. přenesená",J316,0)</f>
        <v>0</v>
      </c>
      <c r="BI316" s="177">
        <f>IF(N316="nulová",J316,0)</f>
        <v>0</v>
      </c>
      <c r="BJ316" s="19" t="s">
        <v>80</v>
      </c>
      <c r="BK316" s="177">
        <f>ROUND(I316*H316,2)</f>
        <v>0</v>
      </c>
      <c r="BL316" s="19" t="s">
        <v>133</v>
      </c>
      <c r="BM316" s="176" t="s">
        <v>515</v>
      </c>
    </row>
    <row r="317" spans="1:47" s="2" customFormat="1" ht="12">
      <c r="A317" s="38"/>
      <c r="B317" s="39"/>
      <c r="C317" s="38"/>
      <c r="D317" s="178" t="s">
        <v>135</v>
      </c>
      <c r="E317" s="38"/>
      <c r="F317" s="179" t="s">
        <v>516</v>
      </c>
      <c r="G317" s="38"/>
      <c r="H317" s="38"/>
      <c r="I317" s="180"/>
      <c r="J317" s="38"/>
      <c r="K317" s="38"/>
      <c r="L317" s="39"/>
      <c r="M317" s="181"/>
      <c r="N317" s="182"/>
      <c r="O317" s="72"/>
      <c r="P317" s="72"/>
      <c r="Q317" s="72"/>
      <c r="R317" s="72"/>
      <c r="S317" s="72"/>
      <c r="T317" s="73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9" t="s">
        <v>135</v>
      </c>
      <c r="AU317" s="19" t="s">
        <v>82</v>
      </c>
    </row>
    <row r="318" spans="1:51" s="13" customFormat="1" ht="12">
      <c r="A318" s="13"/>
      <c r="B318" s="183"/>
      <c r="C318" s="13"/>
      <c r="D318" s="184" t="s">
        <v>137</v>
      </c>
      <c r="E318" s="185" t="s">
        <v>3</v>
      </c>
      <c r="F318" s="186" t="s">
        <v>517</v>
      </c>
      <c r="G318" s="13"/>
      <c r="H318" s="187">
        <v>1.08</v>
      </c>
      <c r="I318" s="188"/>
      <c r="J318" s="13"/>
      <c r="K318" s="13"/>
      <c r="L318" s="183"/>
      <c r="M318" s="189"/>
      <c r="N318" s="190"/>
      <c r="O318" s="190"/>
      <c r="P318" s="190"/>
      <c r="Q318" s="190"/>
      <c r="R318" s="190"/>
      <c r="S318" s="190"/>
      <c r="T318" s="19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85" t="s">
        <v>137</v>
      </c>
      <c r="AU318" s="185" t="s">
        <v>82</v>
      </c>
      <c r="AV318" s="13" t="s">
        <v>82</v>
      </c>
      <c r="AW318" s="13" t="s">
        <v>33</v>
      </c>
      <c r="AX318" s="13" t="s">
        <v>72</v>
      </c>
      <c r="AY318" s="185" t="s">
        <v>126</v>
      </c>
    </row>
    <row r="319" spans="1:51" s="13" customFormat="1" ht="12">
      <c r="A319" s="13"/>
      <c r="B319" s="183"/>
      <c r="C319" s="13"/>
      <c r="D319" s="184" t="s">
        <v>137</v>
      </c>
      <c r="E319" s="185" t="s">
        <v>3</v>
      </c>
      <c r="F319" s="186" t="s">
        <v>518</v>
      </c>
      <c r="G319" s="13"/>
      <c r="H319" s="187">
        <v>2.898</v>
      </c>
      <c r="I319" s="188"/>
      <c r="J319" s="13"/>
      <c r="K319" s="13"/>
      <c r="L319" s="183"/>
      <c r="M319" s="189"/>
      <c r="N319" s="190"/>
      <c r="O319" s="190"/>
      <c r="P319" s="190"/>
      <c r="Q319" s="190"/>
      <c r="R319" s="190"/>
      <c r="S319" s="190"/>
      <c r="T319" s="19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85" t="s">
        <v>137</v>
      </c>
      <c r="AU319" s="185" t="s">
        <v>82</v>
      </c>
      <c r="AV319" s="13" t="s">
        <v>82</v>
      </c>
      <c r="AW319" s="13" t="s">
        <v>33</v>
      </c>
      <c r="AX319" s="13" t="s">
        <v>72</v>
      </c>
      <c r="AY319" s="185" t="s">
        <v>126</v>
      </c>
    </row>
    <row r="320" spans="1:51" s="13" customFormat="1" ht="12">
      <c r="A320" s="13"/>
      <c r="B320" s="183"/>
      <c r="C320" s="13"/>
      <c r="D320" s="184" t="s">
        <v>137</v>
      </c>
      <c r="E320" s="185" t="s">
        <v>3</v>
      </c>
      <c r="F320" s="186" t="s">
        <v>519</v>
      </c>
      <c r="G320" s="13"/>
      <c r="H320" s="187">
        <v>0.396</v>
      </c>
      <c r="I320" s="188"/>
      <c r="J320" s="13"/>
      <c r="K320" s="13"/>
      <c r="L320" s="183"/>
      <c r="M320" s="189"/>
      <c r="N320" s="190"/>
      <c r="O320" s="190"/>
      <c r="P320" s="190"/>
      <c r="Q320" s="190"/>
      <c r="R320" s="190"/>
      <c r="S320" s="190"/>
      <c r="T320" s="19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185" t="s">
        <v>137</v>
      </c>
      <c r="AU320" s="185" t="s">
        <v>82</v>
      </c>
      <c r="AV320" s="13" t="s">
        <v>82</v>
      </c>
      <c r="AW320" s="13" t="s">
        <v>33</v>
      </c>
      <c r="AX320" s="13" t="s">
        <v>72</v>
      </c>
      <c r="AY320" s="185" t="s">
        <v>126</v>
      </c>
    </row>
    <row r="321" spans="1:51" s="13" customFormat="1" ht="12">
      <c r="A321" s="13"/>
      <c r="B321" s="183"/>
      <c r="C321" s="13"/>
      <c r="D321" s="184" t="s">
        <v>137</v>
      </c>
      <c r="E321" s="185" t="s">
        <v>3</v>
      </c>
      <c r="F321" s="186" t="s">
        <v>520</v>
      </c>
      <c r="G321" s="13"/>
      <c r="H321" s="187">
        <v>0.797</v>
      </c>
      <c r="I321" s="188"/>
      <c r="J321" s="13"/>
      <c r="K321" s="13"/>
      <c r="L321" s="183"/>
      <c r="M321" s="189"/>
      <c r="N321" s="190"/>
      <c r="O321" s="190"/>
      <c r="P321" s="190"/>
      <c r="Q321" s="190"/>
      <c r="R321" s="190"/>
      <c r="S321" s="190"/>
      <c r="T321" s="19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85" t="s">
        <v>137</v>
      </c>
      <c r="AU321" s="185" t="s">
        <v>82</v>
      </c>
      <c r="AV321" s="13" t="s">
        <v>82</v>
      </c>
      <c r="AW321" s="13" t="s">
        <v>33</v>
      </c>
      <c r="AX321" s="13" t="s">
        <v>72</v>
      </c>
      <c r="AY321" s="185" t="s">
        <v>126</v>
      </c>
    </row>
    <row r="322" spans="1:51" s="14" customFormat="1" ht="12">
      <c r="A322" s="14"/>
      <c r="B322" s="192"/>
      <c r="C322" s="14"/>
      <c r="D322" s="184" t="s">
        <v>137</v>
      </c>
      <c r="E322" s="193" t="s">
        <v>3</v>
      </c>
      <c r="F322" s="194" t="s">
        <v>140</v>
      </c>
      <c r="G322" s="14"/>
      <c r="H322" s="195">
        <v>5.171</v>
      </c>
      <c r="I322" s="196"/>
      <c r="J322" s="14"/>
      <c r="K322" s="14"/>
      <c r="L322" s="192"/>
      <c r="M322" s="197"/>
      <c r="N322" s="198"/>
      <c r="O322" s="198"/>
      <c r="P322" s="198"/>
      <c r="Q322" s="198"/>
      <c r="R322" s="198"/>
      <c r="S322" s="198"/>
      <c r="T322" s="199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193" t="s">
        <v>137</v>
      </c>
      <c r="AU322" s="193" t="s">
        <v>82</v>
      </c>
      <c r="AV322" s="14" t="s">
        <v>133</v>
      </c>
      <c r="AW322" s="14" t="s">
        <v>33</v>
      </c>
      <c r="AX322" s="14" t="s">
        <v>80</v>
      </c>
      <c r="AY322" s="193" t="s">
        <v>126</v>
      </c>
    </row>
    <row r="323" spans="1:65" s="2" customFormat="1" ht="19.8" customHeight="1">
      <c r="A323" s="38"/>
      <c r="B323" s="164"/>
      <c r="C323" s="165" t="s">
        <v>521</v>
      </c>
      <c r="D323" s="165" t="s">
        <v>128</v>
      </c>
      <c r="E323" s="166" t="s">
        <v>522</v>
      </c>
      <c r="F323" s="167" t="s">
        <v>523</v>
      </c>
      <c r="G323" s="168" t="s">
        <v>131</v>
      </c>
      <c r="H323" s="169">
        <v>4.775</v>
      </c>
      <c r="I323" s="170"/>
      <c r="J323" s="171">
        <f>ROUND(I323*H323,2)</f>
        <v>0</v>
      </c>
      <c r="K323" s="167" t="s">
        <v>132</v>
      </c>
      <c r="L323" s="39"/>
      <c r="M323" s="172" t="s">
        <v>3</v>
      </c>
      <c r="N323" s="173" t="s">
        <v>43</v>
      </c>
      <c r="O323" s="72"/>
      <c r="P323" s="174">
        <f>O323*H323</f>
        <v>0</v>
      </c>
      <c r="Q323" s="174">
        <v>0</v>
      </c>
      <c r="R323" s="174">
        <f>Q323*H323</f>
        <v>0</v>
      </c>
      <c r="S323" s="174">
        <v>0.029</v>
      </c>
      <c r="T323" s="175">
        <f>S323*H323</f>
        <v>0.13847500000000001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176" t="s">
        <v>133</v>
      </c>
      <c r="AT323" s="176" t="s">
        <v>128</v>
      </c>
      <c r="AU323" s="176" t="s">
        <v>82</v>
      </c>
      <c r="AY323" s="19" t="s">
        <v>126</v>
      </c>
      <c r="BE323" s="177">
        <f>IF(N323="základní",J323,0)</f>
        <v>0</v>
      </c>
      <c r="BF323" s="177">
        <f>IF(N323="snížená",J323,0)</f>
        <v>0</v>
      </c>
      <c r="BG323" s="177">
        <f>IF(N323="zákl. přenesená",J323,0)</f>
        <v>0</v>
      </c>
      <c r="BH323" s="177">
        <f>IF(N323="sníž. přenesená",J323,0)</f>
        <v>0</v>
      </c>
      <c r="BI323" s="177">
        <f>IF(N323="nulová",J323,0)</f>
        <v>0</v>
      </c>
      <c r="BJ323" s="19" t="s">
        <v>80</v>
      </c>
      <c r="BK323" s="177">
        <f>ROUND(I323*H323,2)</f>
        <v>0</v>
      </c>
      <c r="BL323" s="19" t="s">
        <v>133</v>
      </c>
      <c r="BM323" s="176" t="s">
        <v>524</v>
      </c>
    </row>
    <row r="324" spans="1:47" s="2" customFormat="1" ht="12">
      <c r="A324" s="38"/>
      <c r="B324" s="39"/>
      <c r="C324" s="38"/>
      <c r="D324" s="178" t="s">
        <v>135</v>
      </c>
      <c r="E324" s="38"/>
      <c r="F324" s="179" t="s">
        <v>525</v>
      </c>
      <c r="G324" s="38"/>
      <c r="H324" s="38"/>
      <c r="I324" s="180"/>
      <c r="J324" s="38"/>
      <c r="K324" s="38"/>
      <c r="L324" s="39"/>
      <c r="M324" s="181"/>
      <c r="N324" s="182"/>
      <c r="O324" s="72"/>
      <c r="P324" s="72"/>
      <c r="Q324" s="72"/>
      <c r="R324" s="72"/>
      <c r="S324" s="72"/>
      <c r="T324" s="73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9" t="s">
        <v>135</v>
      </c>
      <c r="AU324" s="19" t="s">
        <v>82</v>
      </c>
    </row>
    <row r="325" spans="1:65" s="2" customFormat="1" ht="22.2" customHeight="1">
      <c r="A325" s="38"/>
      <c r="B325" s="164"/>
      <c r="C325" s="165" t="s">
        <v>526</v>
      </c>
      <c r="D325" s="165" t="s">
        <v>128</v>
      </c>
      <c r="E325" s="166" t="s">
        <v>527</v>
      </c>
      <c r="F325" s="167" t="s">
        <v>528</v>
      </c>
      <c r="G325" s="168" t="s">
        <v>440</v>
      </c>
      <c r="H325" s="169">
        <v>4</v>
      </c>
      <c r="I325" s="170"/>
      <c r="J325" s="171">
        <f>ROUND(I325*H325,2)</f>
        <v>0</v>
      </c>
      <c r="K325" s="167" t="s">
        <v>132</v>
      </c>
      <c r="L325" s="39"/>
      <c r="M325" s="172" t="s">
        <v>3</v>
      </c>
      <c r="N325" s="173" t="s">
        <v>43</v>
      </c>
      <c r="O325" s="72"/>
      <c r="P325" s="174">
        <f>O325*H325</f>
        <v>0</v>
      </c>
      <c r="Q325" s="174">
        <v>0</v>
      </c>
      <c r="R325" s="174">
        <f>Q325*H325</f>
        <v>0</v>
      </c>
      <c r="S325" s="174">
        <v>0.089</v>
      </c>
      <c r="T325" s="175">
        <f>S325*H325</f>
        <v>0.356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176" t="s">
        <v>133</v>
      </c>
      <c r="AT325" s="176" t="s">
        <v>128</v>
      </c>
      <c r="AU325" s="176" t="s">
        <v>82</v>
      </c>
      <c r="AY325" s="19" t="s">
        <v>126</v>
      </c>
      <c r="BE325" s="177">
        <f>IF(N325="základní",J325,0)</f>
        <v>0</v>
      </c>
      <c r="BF325" s="177">
        <f>IF(N325="snížená",J325,0)</f>
        <v>0</v>
      </c>
      <c r="BG325" s="177">
        <f>IF(N325="zákl. přenesená",J325,0)</f>
        <v>0</v>
      </c>
      <c r="BH325" s="177">
        <f>IF(N325="sníž. přenesená",J325,0)</f>
        <v>0</v>
      </c>
      <c r="BI325" s="177">
        <f>IF(N325="nulová",J325,0)</f>
        <v>0</v>
      </c>
      <c r="BJ325" s="19" t="s">
        <v>80</v>
      </c>
      <c r="BK325" s="177">
        <f>ROUND(I325*H325,2)</f>
        <v>0</v>
      </c>
      <c r="BL325" s="19" t="s">
        <v>133</v>
      </c>
      <c r="BM325" s="176" t="s">
        <v>529</v>
      </c>
    </row>
    <row r="326" spans="1:47" s="2" customFormat="1" ht="12">
      <c r="A326" s="38"/>
      <c r="B326" s="39"/>
      <c r="C326" s="38"/>
      <c r="D326" s="178" t="s">
        <v>135</v>
      </c>
      <c r="E326" s="38"/>
      <c r="F326" s="179" t="s">
        <v>530</v>
      </c>
      <c r="G326" s="38"/>
      <c r="H326" s="38"/>
      <c r="I326" s="180"/>
      <c r="J326" s="38"/>
      <c r="K326" s="38"/>
      <c r="L326" s="39"/>
      <c r="M326" s="181"/>
      <c r="N326" s="182"/>
      <c r="O326" s="72"/>
      <c r="P326" s="72"/>
      <c r="Q326" s="72"/>
      <c r="R326" s="72"/>
      <c r="S326" s="72"/>
      <c r="T326" s="73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9" t="s">
        <v>135</v>
      </c>
      <c r="AU326" s="19" t="s">
        <v>82</v>
      </c>
    </row>
    <row r="327" spans="1:51" s="13" customFormat="1" ht="12">
      <c r="A327" s="13"/>
      <c r="B327" s="183"/>
      <c r="C327" s="13"/>
      <c r="D327" s="184" t="s">
        <v>137</v>
      </c>
      <c r="E327" s="185" t="s">
        <v>3</v>
      </c>
      <c r="F327" s="186" t="s">
        <v>531</v>
      </c>
      <c r="G327" s="13"/>
      <c r="H327" s="187">
        <v>4</v>
      </c>
      <c r="I327" s="188"/>
      <c r="J327" s="13"/>
      <c r="K327" s="13"/>
      <c r="L327" s="183"/>
      <c r="M327" s="189"/>
      <c r="N327" s="190"/>
      <c r="O327" s="190"/>
      <c r="P327" s="190"/>
      <c r="Q327" s="190"/>
      <c r="R327" s="190"/>
      <c r="S327" s="190"/>
      <c r="T327" s="19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85" t="s">
        <v>137</v>
      </c>
      <c r="AU327" s="185" t="s">
        <v>82</v>
      </c>
      <c r="AV327" s="13" t="s">
        <v>82</v>
      </c>
      <c r="AW327" s="13" t="s">
        <v>33</v>
      </c>
      <c r="AX327" s="13" t="s">
        <v>80</v>
      </c>
      <c r="AY327" s="185" t="s">
        <v>126</v>
      </c>
    </row>
    <row r="328" spans="1:63" s="12" customFormat="1" ht="22.8" customHeight="1">
      <c r="A328" s="12"/>
      <c r="B328" s="151"/>
      <c r="C328" s="12"/>
      <c r="D328" s="152" t="s">
        <v>71</v>
      </c>
      <c r="E328" s="162" t="s">
        <v>532</v>
      </c>
      <c r="F328" s="162" t="s">
        <v>533</v>
      </c>
      <c r="G328" s="12"/>
      <c r="H328" s="12"/>
      <c r="I328" s="154"/>
      <c r="J328" s="163">
        <f>BK328</f>
        <v>0</v>
      </c>
      <c r="K328" s="12"/>
      <c r="L328" s="151"/>
      <c r="M328" s="156"/>
      <c r="N328" s="157"/>
      <c r="O328" s="157"/>
      <c r="P328" s="158">
        <f>SUM(P329:P343)</f>
        <v>0</v>
      </c>
      <c r="Q328" s="157"/>
      <c r="R328" s="158">
        <f>SUM(R329:R343)</f>
        <v>0</v>
      </c>
      <c r="S328" s="157"/>
      <c r="T328" s="159">
        <f>SUM(T329:T343)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152" t="s">
        <v>80</v>
      </c>
      <c r="AT328" s="160" t="s">
        <v>71</v>
      </c>
      <c r="AU328" s="160" t="s">
        <v>80</v>
      </c>
      <c r="AY328" s="152" t="s">
        <v>126</v>
      </c>
      <c r="BK328" s="161">
        <f>SUM(BK329:BK343)</f>
        <v>0</v>
      </c>
    </row>
    <row r="329" spans="1:65" s="2" customFormat="1" ht="14.4" customHeight="1">
      <c r="A329" s="38"/>
      <c r="B329" s="164"/>
      <c r="C329" s="165" t="s">
        <v>534</v>
      </c>
      <c r="D329" s="165" t="s">
        <v>128</v>
      </c>
      <c r="E329" s="166" t="s">
        <v>535</v>
      </c>
      <c r="F329" s="167" t="s">
        <v>536</v>
      </c>
      <c r="G329" s="168" t="s">
        <v>167</v>
      </c>
      <c r="H329" s="169">
        <v>21.023</v>
      </c>
      <c r="I329" s="170"/>
      <c r="J329" s="171">
        <f>ROUND(I329*H329,2)</f>
        <v>0</v>
      </c>
      <c r="K329" s="167" t="s">
        <v>132</v>
      </c>
      <c r="L329" s="39"/>
      <c r="M329" s="172" t="s">
        <v>3</v>
      </c>
      <c r="N329" s="173" t="s">
        <v>43</v>
      </c>
      <c r="O329" s="72"/>
      <c r="P329" s="174">
        <f>O329*H329</f>
        <v>0</v>
      </c>
      <c r="Q329" s="174">
        <v>0</v>
      </c>
      <c r="R329" s="174">
        <f>Q329*H329</f>
        <v>0</v>
      </c>
      <c r="S329" s="174">
        <v>0</v>
      </c>
      <c r="T329" s="175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176" t="s">
        <v>133</v>
      </c>
      <c r="AT329" s="176" t="s">
        <v>128</v>
      </c>
      <c r="AU329" s="176" t="s">
        <v>82</v>
      </c>
      <c r="AY329" s="19" t="s">
        <v>126</v>
      </c>
      <c r="BE329" s="177">
        <f>IF(N329="základní",J329,0)</f>
        <v>0</v>
      </c>
      <c r="BF329" s="177">
        <f>IF(N329="snížená",J329,0)</f>
        <v>0</v>
      </c>
      <c r="BG329" s="177">
        <f>IF(N329="zákl. přenesená",J329,0)</f>
        <v>0</v>
      </c>
      <c r="BH329" s="177">
        <f>IF(N329="sníž. přenesená",J329,0)</f>
        <v>0</v>
      </c>
      <c r="BI329" s="177">
        <f>IF(N329="nulová",J329,0)</f>
        <v>0</v>
      </c>
      <c r="BJ329" s="19" t="s">
        <v>80</v>
      </c>
      <c r="BK329" s="177">
        <f>ROUND(I329*H329,2)</f>
        <v>0</v>
      </c>
      <c r="BL329" s="19" t="s">
        <v>133</v>
      </c>
      <c r="BM329" s="176" t="s">
        <v>537</v>
      </c>
    </row>
    <row r="330" spans="1:47" s="2" customFormat="1" ht="12">
      <c r="A330" s="38"/>
      <c r="B330" s="39"/>
      <c r="C330" s="38"/>
      <c r="D330" s="178" t="s">
        <v>135</v>
      </c>
      <c r="E330" s="38"/>
      <c r="F330" s="179" t="s">
        <v>538</v>
      </c>
      <c r="G330" s="38"/>
      <c r="H330" s="38"/>
      <c r="I330" s="180"/>
      <c r="J330" s="38"/>
      <c r="K330" s="38"/>
      <c r="L330" s="39"/>
      <c r="M330" s="181"/>
      <c r="N330" s="182"/>
      <c r="O330" s="72"/>
      <c r="P330" s="72"/>
      <c r="Q330" s="72"/>
      <c r="R330" s="72"/>
      <c r="S330" s="72"/>
      <c r="T330" s="73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9" t="s">
        <v>135</v>
      </c>
      <c r="AU330" s="19" t="s">
        <v>82</v>
      </c>
    </row>
    <row r="331" spans="1:65" s="2" customFormat="1" ht="19.8" customHeight="1">
      <c r="A331" s="38"/>
      <c r="B331" s="164"/>
      <c r="C331" s="165" t="s">
        <v>539</v>
      </c>
      <c r="D331" s="165" t="s">
        <v>128</v>
      </c>
      <c r="E331" s="166" t="s">
        <v>540</v>
      </c>
      <c r="F331" s="167" t="s">
        <v>541</v>
      </c>
      <c r="G331" s="168" t="s">
        <v>167</v>
      </c>
      <c r="H331" s="169">
        <v>21.023</v>
      </c>
      <c r="I331" s="170"/>
      <c r="J331" s="171">
        <f>ROUND(I331*H331,2)</f>
        <v>0</v>
      </c>
      <c r="K331" s="167" t="s">
        <v>132</v>
      </c>
      <c r="L331" s="39"/>
      <c r="M331" s="172" t="s">
        <v>3</v>
      </c>
      <c r="N331" s="173" t="s">
        <v>43</v>
      </c>
      <c r="O331" s="72"/>
      <c r="P331" s="174">
        <f>O331*H331</f>
        <v>0</v>
      </c>
      <c r="Q331" s="174">
        <v>0</v>
      </c>
      <c r="R331" s="174">
        <f>Q331*H331</f>
        <v>0</v>
      </c>
      <c r="S331" s="174">
        <v>0</v>
      </c>
      <c r="T331" s="175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176" t="s">
        <v>133</v>
      </c>
      <c r="AT331" s="176" t="s">
        <v>128</v>
      </c>
      <c r="AU331" s="176" t="s">
        <v>82</v>
      </c>
      <c r="AY331" s="19" t="s">
        <v>126</v>
      </c>
      <c r="BE331" s="177">
        <f>IF(N331="základní",J331,0)</f>
        <v>0</v>
      </c>
      <c r="BF331" s="177">
        <f>IF(N331="snížená",J331,0)</f>
        <v>0</v>
      </c>
      <c r="BG331" s="177">
        <f>IF(N331="zákl. přenesená",J331,0)</f>
        <v>0</v>
      </c>
      <c r="BH331" s="177">
        <f>IF(N331="sníž. přenesená",J331,0)</f>
        <v>0</v>
      </c>
      <c r="BI331" s="177">
        <f>IF(N331="nulová",J331,0)</f>
        <v>0</v>
      </c>
      <c r="BJ331" s="19" t="s">
        <v>80</v>
      </c>
      <c r="BK331" s="177">
        <f>ROUND(I331*H331,2)</f>
        <v>0</v>
      </c>
      <c r="BL331" s="19" t="s">
        <v>133</v>
      </c>
      <c r="BM331" s="176" t="s">
        <v>542</v>
      </c>
    </row>
    <row r="332" spans="1:47" s="2" customFormat="1" ht="12">
      <c r="A332" s="38"/>
      <c r="B332" s="39"/>
      <c r="C332" s="38"/>
      <c r="D332" s="178" t="s">
        <v>135</v>
      </c>
      <c r="E332" s="38"/>
      <c r="F332" s="179" t="s">
        <v>543</v>
      </c>
      <c r="G332" s="38"/>
      <c r="H332" s="38"/>
      <c r="I332" s="180"/>
      <c r="J332" s="38"/>
      <c r="K332" s="38"/>
      <c r="L332" s="39"/>
      <c r="M332" s="181"/>
      <c r="N332" s="182"/>
      <c r="O332" s="72"/>
      <c r="P332" s="72"/>
      <c r="Q332" s="72"/>
      <c r="R332" s="72"/>
      <c r="S332" s="72"/>
      <c r="T332" s="73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9" t="s">
        <v>135</v>
      </c>
      <c r="AU332" s="19" t="s">
        <v>82</v>
      </c>
    </row>
    <row r="333" spans="1:65" s="2" customFormat="1" ht="14.4" customHeight="1">
      <c r="A333" s="38"/>
      <c r="B333" s="164"/>
      <c r="C333" s="165" t="s">
        <v>544</v>
      </c>
      <c r="D333" s="165" t="s">
        <v>128</v>
      </c>
      <c r="E333" s="166" t="s">
        <v>545</v>
      </c>
      <c r="F333" s="167" t="s">
        <v>546</v>
      </c>
      <c r="G333" s="168" t="s">
        <v>167</v>
      </c>
      <c r="H333" s="169">
        <v>294.322</v>
      </c>
      <c r="I333" s="170"/>
      <c r="J333" s="171">
        <f>ROUND(I333*H333,2)</f>
        <v>0</v>
      </c>
      <c r="K333" s="167" t="s">
        <v>132</v>
      </c>
      <c r="L333" s="39"/>
      <c r="M333" s="172" t="s">
        <v>3</v>
      </c>
      <c r="N333" s="173" t="s">
        <v>43</v>
      </c>
      <c r="O333" s="72"/>
      <c r="P333" s="174">
        <f>O333*H333</f>
        <v>0</v>
      </c>
      <c r="Q333" s="174">
        <v>0</v>
      </c>
      <c r="R333" s="174">
        <f>Q333*H333</f>
        <v>0</v>
      </c>
      <c r="S333" s="174">
        <v>0</v>
      </c>
      <c r="T333" s="175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176" t="s">
        <v>133</v>
      </c>
      <c r="AT333" s="176" t="s">
        <v>128</v>
      </c>
      <c r="AU333" s="176" t="s">
        <v>82</v>
      </c>
      <c r="AY333" s="19" t="s">
        <v>126</v>
      </c>
      <c r="BE333" s="177">
        <f>IF(N333="základní",J333,0)</f>
        <v>0</v>
      </c>
      <c r="BF333" s="177">
        <f>IF(N333="snížená",J333,0)</f>
        <v>0</v>
      </c>
      <c r="BG333" s="177">
        <f>IF(N333="zákl. přenesená",J333,0)</f>
        <v>0</v>
      </c>
      <c r="BH333" s="177">
        <f>IF(N333="sníž. přenesená",J333,0)</f>
        <v>0</v>
      </c>
      <c r="BI333" s="177">
        <f>IF(N333="nulová",J333,0)</f>
        <v>0</v>
      </c>
      <c r="BJ333" s="19" t="s">
        <v>80</v>
      </c>
      <c r="BK333" s="177">
        <f>ROUND(I333*H333,2)</f>
        <v>0</v>
      </c>
      <c r="BL333" s="19" t="s">
        <v>133</v>
      </c>
      <c r="BM333" s="176" t="s">
        <v>547</v>
      </c>
    </row>
    <row r="334" spans="1:47" s="2" customFormat="1" ht="12">
      <c r="A334" s="38"/>
      <c r="B334" s="39"/>
      <c r="C334" s="38"/>
      <c r="D334" s="178" t="s">
        <v>135</v>
      </c>
      <c r="E334" s="38"/>
      <c r="F334" s="179" t="s">
        <v>548</v>
      </c>
      <c r="G334" s="38"/>
      <c r="H334" s="38"/>
      <c r="I334" s="180"/>
      <c r="J334" s="38"/>
      <c r="K334" s="38"/>
      <c r="L334" s="39"/>
      <c r="M334" s="181"/>
      <c r="N334" s="182"/>
      <c r="O334" s="72"/>
      <c r="P334" s="72"/>
      <c r="Q334" s="72"/>
      <c r="R334" s="72"/>
      <c r="S334" s="72"/>
      <c r="T334" s="73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9" t="s">
        <v>135</v>
      </c>
      <c r="AU334" s="19" t="s">
        <v>82</v>
      </c>
    </row>
    <row r="335" spans="1:51" s="13" customFormat="1" ht="12">
      <c r="A335" s="13"/>
      <c r="B335" s="183"/>
      <c r="C335" s="13"/>
      <c r="D335" s="184" t="s">
        <v>137</v>
      </c>
      <c r="E335" s="185" t="s">
        <v>3</v>
      </c>
      <c r="F335" s="186" t="s">
        <v>549</v>
      </c>
      <c r="G335" s="13"/>
      <c r="H335" s="187">
        <v>294.322</v>
      </c>
      <c r="I335" s="188"/>
      <c r="J335" s="13"/>
      <c r="K335" s="13"/>
      <c r="L335" s="183"/>
      <c r="M335" s="189"/>
      <c r="N335" s="190"/>
      <c r="O335" s="190"/>
      <c r="P335" s="190"/>
      <c r="Q335" s="190"/>
      <c r="R335" s="190"/>
      <c r="S335" s="190"/>
      <c r="T335" s="19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185" t="s">
        <v>137</v>
      </c>
      <c r="AU335" s="185" t="s">
        <v>82</v>
      </c>
      <c r="AV335" s="13" t="s">
        <v>82</v>
      </c>
      <c r="AW335" s="13" t="s">
        <v>33</v>
      </c>
      <c r="AX335" s="13" t="s">
        <v>80</v>
      </c>
      <c r="AY335" s="185" t="s">
        <v>126</v>
      </c>
    </row>
    <row r="336" spans="1:65" s="2" customFormat="1" ht="14.4" customHeight="1">
      <c r="A336" s="38"/>
      <c r="B336" s="164"/>
      <c r="C336" s="165" t="s">
        <v>550</v>
      </c>
      <c r="D336" s="165" t="s">
        <v>128</v>
      </c>
      <c r="E336" s="166" t="s">
        <v>551</v>
      </c>
      <c r="F336" s="167" t="s">
        <v>552</v>
      </c>
      <c r="G336" s="168" t="s">
        <v>167</v>
      </c>
      <c r="H336" s="169">
        <v>21.023</v>
      </c>
      <c r="I336" s="170"/>
      <c r="J336" s="171">
        <f>ROUND(I336*H336,2)</f>
        <v>0</v>
      </c>
      <c r="K336" s="167" t="s">
        <v>132</v>
      </c>
      <c r="L336" s="39"/>
      <c r="M336" s="172" t="s">
        <v>3</v>
      </c>
      <c r="N336" s="173" t="s">
        <v>43</v>
      </c>
      <c r="O336" s="72"/>
      <c r="P336" s="174">
        <f>O336*H336</f>
        <v>0</v>
      </c>
      <c r="Q336" s="174">
        <v>0</v>
      </c>
      <c r="R336" s="174">
        <f>Q336*H336</f>
        <v>0</v>
      </c>
      <c r="S336" s="174">
        <v>0</v>
      </c>
      <c r="T336" s="175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176" t="s">
        <v>133</v>
      </c>
      <c r="AT336" s="176" t="s">
        <v>128</v>
      </c>
      <c r="AU336" s="176" t="s">
        <v>82</v>
      </c>
      <c r="AY336" s="19" t="s">
        <v>126</v>
      </c>
      <c r="BE336" s="177">
        <f>IF(N336="základní",J336,0)</f>
        <v>0</v>
      </c>
      <c r="BF336" s="177">
        <f>IF(N336="snížená",J336,0)</f>
        <v>0</v>
      </c>
      <c r="BG336" s="177">
        <f>IF(N336="zákl. přenesená",J336,0)</f>
        <v>0</v>
      </c>
      <c r="BH336" s="177">
        <f>IF(N336="sníž. přenesená",J336,0)</f>
        <v>0</v>
      </c>
      <c r="BI336" s="177">
        <f>IF(N336="nulová",J336,0)</f>
        <v>0</v>
      </c>
      <c r="BJ336" s="19" t="s">
        <v>80</v>
      </c>
      <c r="BK336" s="177">
        <f>ROUND(I336*H336,2)</f>
        <v>0</v>
      </c>
      <c r="BL336" s="19" t="s">
        <v>133</v>
      </c>
      <c r="BM336" s="176" t="s">
        <v>553</v>
      </c>
    </row>
    <row r="337" spans="1:47" s="2" customFormat="1" ht="12">
      <c r="A337" s="38"/>
      <c r="B337" s="39"/>
      <c r="C337" s="38"/>
      <c r="D337" s="178" t="s">
        <v>135</v>
      </c>
      <c r="E337" s="38"/>
      <c r="F337" s="179" t="s">
        <v>554</v>
      </c>
      <c r="G337" s="38"/>
      <c r="H337" s="38"/>
      <c r="I337" s="180"/>
      <c r="J337" s="38"/>
      <c r="K337" s="38"/>
      <c r="L337" s="39"/>
      <c r="M337" s="181"/>
      <c r="N337" s="182"/>
      <c r="O337" s="72"/>
      <c r="P337" s="72"/>
      <c r="Q337" s="72"/>
      <c r="R337" s="72"/>
      <c r="S337" s="72"/>
      <c r="T337" s="73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9" t="s">
        <v>135</v>
      </c>
      <c r="AU337" s="19" t="s">
        <v>82</v>
      </c>
    </row>
    <row r="338" spans="1:65" s="2" customFormat="1" ht="22.2" customHeight="1">
      <c r="A338" s="38"/>
      <c r="B338" s="164"/>
      <c r="C338" s="165" t="s">
        <v>555</v>
      </c>
      <c r="D338" s="165" t="s">
        <v>128</v>
      </c>
      <c r="E338" s="166" t="s">
        <v>556</v>
      </c>
      <c r="F338" s="167" t="s">
        <v>557</v>
      </c>
      <c r="G338" s="168" t="s">
        <v>167</v>
      </c>
      <c r="H338" s="169">
        <v>9.508</v>
      </c>
      <c r="I338" s="170"/>
      <c r="J338" s="171">
        <f>ROUND(I338*H338,2)</f>
        <v>0</v>
      </c>
      <c r="K338" s="167" t="s">
        <v>132</v>
      </c>
      <c r="L338" s="39"/>
      <c r="M338" s="172" t="s">
        <v>3</v>
      </c>
      <c r="N338" s="173" t="s">
        <v>43</v>
      </c>
      <c r="O338" s="72"/>
      <c r="P338" s="174">
        <f>O338*H338</f>
        <v>0</v>
      </c>
      <c r="Q338" s="174">
        <v>0</v>
      </c>
      <c r="R338" s="174">
        <f>Q338*H338</f>
        <v>0</v>
      </c>
      <c r="S338" s="174">
        <v>0</v>
      </c>
      <c r="T338" s="175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176" t="s">
        <v>133</v>
      </c>
      <c r="AT338" s="176" t="s">
        <v>128</v>
      </c>
      <c r="AU338" s="176" t="s">
        <v>82</v>
      </c>
      <c r="AY338" s="19" t="s">
        <v>126</v>
      </c>
      <c r="BE338" s="177">
        <f>IF(N338="základní",J338,0)</f>
        <v>0</v>
      </c>
      <c r="BF338" s="177">
        <f>IF(N338="snížená",J338,0)</f>
        <v>0</v>
      </c>
      <c r="BG338" s="177">
        <f>IF(N338="zákl. přenesená",J338,0)</f>
        <v>0</v>
      </c>
      <c r="BH338" s="177">
        <f>IF(N338="sníž. přenesená",J338,0)</f>
        <v>0</v>
      </c>
      <c r="BI338" s="177">
        <f>IF(N338="nulová",J338,0)</f>
        <v>0</v>
      </c>
      <c r="BJ338" s="19" t="s">
        <v>80</v>
      </c>
      <c r="BK338" s="177">
        <f>ROUND(I338*H338,2)</f>
        <v>0</v>
      </c>
      <c r="BL338" s="19" t="s">
        <v>133</v>
      </c>
      <c r="BM338" s="176" t="s">
        <v>558</v>
      </c>
    </row>
    <row r="339" spans="1:47" s="2" customFormat="1" ht="12">
      <c r="A339" s="38"/>
      <c r="B339" s="39"/>
      <c r="C339" s="38"/>
      <c r="D339" s="178" t="s">
        <v>135</v>
      </c>
      <c r="E339" s="38"/>
      <c r="F339" s="179" t="s">
        <v>559</v>
      </c>
      <c r="G339" s="38"/>
      <c r="H339" s="38"/>
      <c r="I339" s="180"/>
      <c r="J339" s="38"/>
      <c r="K339" s="38"/>
      <c r="L339" s="39"/>
      <c r="M339" s="181"/>
      <c r="N339" s="182"/>
      <c r="O339" s="72"/>
      <c r="P339" s="72"/>
      <c r="Q339" s="72"/>
      <c r="R339" s="72"/>
      <c r="S339" s="72"/>
      <c r="T339" s="73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9" t="s">
        <v>135</v>
      </c>
      <c r="AU339" s="19" t="s">
        <v>82</v>
      </c>
    </row>
    <row r="340" spans="1:51" s="13" customFormat="1" ht="12">
      <c r="A340" s="13"/>
      <c r="B340" s="183"/>
      <c r="C340" s="13"/>
      <c r="D340" s="184" t="s">
        <v>137</v>
      </c>
      <c r="E340" s="185" t="s">
        <v>3</v>
      </c>
      <c r="F340" s="186" t="s">
        <v>560</v>
      </c>
      <c r="G340" s="13"/>
      <c r="H340" s="187">
        <v>9.508</v>
      </c>
      <c r="I340" s="188"/>
      <c r="J340" s="13"/>
      <c r="K340" s="13"/>
      <c r="L340" s="183"/>
      <c r="M340" s="189"/>
      <c r="N340" s="190"/>
      <c r="O340" s="190"/>
      <c r="P340" s="190"/>
      <c r="Q340" s="190"/>
      <c r="R340" s="190"/>
      <c r="S340" s="190"/>
      <c r="T340" s="19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185" t="s">
        <v>137</v>
      </c>
      <c r="AU340" s="185" t="s">
        <v>82</v>
      </c>
      <c r="AV340" s="13" t="s">
        <v>82</v>
      </c>
      <c r="AW340" s="13" t="s">
        <v>33</v>
      </c>
      <c r="AX340" s="13" t="s">
        <v>80</v>
      </c>
      <c r="AY340" s="185" t="s">
        <v>126</v>
      </c>
    </row>
    <row r="341" spans="1:65" s="2" customFormat="1" ht="22.2" customHeight="1">
      <c r="A341" s="38"/>
      <c r="B341" s="164"/>
      <c r="C341" s="165" t="s">
        <v>561</v>
      </c>
      <c r="D341" s="165" t="s">
        <v>128</v>
      </c>
      <c r="E341" s="166" t="s">
        <v>562</v>
      </c>
      <c r="F341" s="167" t="s">
        <v>563</v>
      </c>
      <c r="G341" s="168" t="s">
        <v>167</v>
      </c>
      <c r="H341" s="169">
        <v>11.514</v>
      </c>
      <c r="I341" s="170"/>
      <c r="J341" s="171">
        <f>ROUND(I341*H341,2)</f>
        <v>0</v>
      </c>
      <c r="K341" s="167" t="s">
        <v>132</v>
      </c>
      <c r="L341" s="39"/>
      <c r="M341" s="172" t="s">
        <v>3</v>
      </c>
      <c r="N341" s="173" t="s">
        <v>43</v>
      </c>
      <c r="O341" s="72"/>
      <c r="P341" s="174">
        <f>O341*H341</f>
        <v>0</v>
      </c>
      <c r="Q341" s="174">
        <v>0</v>
      </c>
      <c r="R341" s="174">
        <f>Q341*H341</f>
        <v>0</v>
      </c>
      <c r="S341" s="174">
        <v>0</v>
      </c>
      <c r="T341" s="175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176" t="s">
        <v>133</v>
      </c>
      <c r="AT341" s="176" t="s">
        <v>128</v>
      </c>
      <c r="AU341" s="176" t="s">
        <v>82</v>
      </c>
      <c r="AY341" s="19" t="s">
        <v>126</v>
      </c>
      <c r="BE341" s="177">
        <f>IF(N341="základní",J341,0)</f>
        <v>0</v>
      </c>
      <c r="BF341" s="177">
        <f>IF(N341="snížená",J341,0)</f>
        <v>0</v>
      </c>
      <c r="BG341" s="177">
        <f>IF(N341="zákl. přenesená",J341,0)</f>
        <v>0</v>
      </c>
      <c r="BH341" s="177">
        <f>IF(N341="sníž. přenesená",J341,0)</f>
        <v>0</v>
      </c>
      <c r="BI341" s="177">
        <f>IF(N341="nulová",J341,0)</f>
        <v>0</v>
      </c>
      <c r="BJ341" s="19" t="s">
        <v>80</v>
      </c>
      <c r="BK341" s="177">
        <f>ROUND(I341*H341,2)</f>
        <v>0</v>
      </c>
      <c r="BL341" s="19" t="s">
        <v>133</v>
      </c>
      <c r="BM341" s="176" t="s">
        <v>564</v>
      </c>
    </row>
    <row r="342" spans="1:47" s="2" customFormat="1" ht="12">
      <c r="A342" s="38"/>
      <c r="B342" s="39"/>
      <c r="C342" s="38"/>
      <c r="D342" s="178" t="s">
        <v>135</v>
      </c>
      <c r="E342" s="38"/>
      <c r="F342" s="179" t="s">
        <v>565</v>
      </c>
      <c r="G342" s="38"/>
      <c r="H342" s="38"/>
      <c r="I342" s="180"/>
      <c r="J342" s="38"/>
      <c r="K342" s="38"/>
      <c r="L342" s="39"/>
      <c r="M342" s="181"/>
      <c r="N342" s="182"/>
      <c r="O342" s="72"/>
      <c r="P342" s="72"/>
      <c r="Q342" s="72"/>
      <c r="R342" s="72"/>
      <c r="S342" s="72"/>
      <c r="T342" s="73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9" t="s">
        <v>135</v>
      </c>
      <c r="AU342" s="19" t="s">
        <v>82</v>
      </c>
    </row>
    <row r="343" spans="1:51" s="13" customFormat="1" ht="12">
      <c r="A343" s="13"/>
      <c r="B343" s="183"/>
      <c r="C343" s="13"/>
      <c r="D343" s="184" t="s">
        <v>137</v>
      </c>
      <c r="E343" s="185" t="s">
        <v>3</v>
      </c>
      <c r="F343" s="186" t="s">
        <v>566</v>
      </c>
      <c r="G343" s="13"/>
      <c r="H343" s="187">
        <v>11.514</v>
      </c>
      <c r="I343" s="188"/>
      <c r="J343" s="13"/>
      <c r="K343" s="13"/>
      <c r="L343" s="183"/>
      <c r="M343" s="189"/>
      <c r="N343" s="190"/>
      <c r="O343" s="190"/>
      <c r="P343" s="190"/>
      <c r="Q343" s="190"/>
      <c r="R343" s="190"/>
      <c r="S343" s="190"/>
      <c r="T343" s="19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185" t="s">
        <v>137</v>
      </c>
      <c r="AU343" s="185" t="s">
        <v>82</v>
      </c>
      <c r="AV343" s="13" t="s">
        <v>82</v>
      </c>
      <c r="AW343" s="13" t="s">
        <v>33</v>
      </c>
      <c r="AX343" s="13" t="s">
        <v>80</v>
      </c>
      <c r="AY343" s="185" t="s">
        <v>126</v>
      </c>
    </row>
    <row r="344" spans="1:63" s="12" customFormat="1" ht="22.8" customHeight="1">
      <c r="A344" s="12"/>
      <c r="B344" s="151"/>
      <c r="C344" s="12"/>
      <c r="D344" s="152" t="s">
        <v>71</v>
      </c>
      <c r="E344" s="162" t="s">
        <v>567</v>
      </c>
      <c r="F344" s="162" t="s">
        <v>568</v>
      </c>
      <c r="G344" s="12"/>
      <c r="H344" s="12"/>
      <c r="I344" s="154"/>
      <c r="J344" s="163">
        <f>BK344</f>
        <v>0</v>
      </c>
      <c r="K344" s="12"/>
      <c r="L344" s="151"/>
      <c r="M344" s="156"/>
      <c r="N344" s="157"/>
      <c r="O344" s="157"/>
      <c r="P344" s="158">
        <f>SUM(P345:P346)</f>
        <v>0</v>
      </c>
      <c r="Q344" s="157"/>
      <c r="R344" s="158">
        <f>SUM(R345:R346)</f>
        <v>0</v>
      </c>
      <c r="S344" s="157"/>
      <c r="T344" s="159">
        <f>SUM(T345:T346)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152" t="s">
        <v>80</v>
      </c>
      <c r="AT344" s="160" t="s">
        <v>71</v>
      </c>
      <c r="AU344" s="160" t="s">
        <v>80</v>
      </c>
      <c r="AY344" s="152" t="s">
        <v>126</v>
      </c>
      <c r="BK344" s="161">
        <f>SUM(BK345:BK346)</f>
        <v>0</v>
      </c>
    </row>
    <row r="345" spans="1:65" s="2" customFormat="1" ht="30" customHeight="1">
      <c r="A345" s="38"/>
      <c r="B345" s="164"/>
      <c r="C345" s="165" t="s">
        <v>569</v>
      </c>
      <c r="D345" s="165" t="s">
        <v>128</v>
      </c>
      <c r="E345" s="166" t="s">
        <v>570</v>
      </c>
      <c r="F345" s="167" t="s">
        <v>571</v>
      </c>
      <c r="G345" s="168" t="s">
        <v>167</v>
      </c>
      <c r="H345" s="169">
        <v>498.019</v>
      </c>
      <c r="I345" s="170"/>
      <c r="J345" s="171">
        <f>ROUND(I345*H345,2)</f>
        <v>0</v>
      </c>
      <c r="K345" s="167" t="s">
        <v>132</v>
      </c>
      <c r="L345" s="39"/>
      <c r="M345" s="172" t="s">
        <v>3</v>
      </c>
      <c r="N345" s="173" t="s">
        <v>43</v>
      </c>
      <c r="O345" s="72"/>
      <c r="P345" s="174">
        <f>O345*H345</f>
        <v>0</v>
      </c>
      <c r="Q345" s="174">
        <v>0</v>
      </c>
      <c r="R345" s="174">
        <f>Q345*H345</f>
        <v>0</v>
      </c>
      <c r="S345" s="174">
        <v>0</v>
      </c>
      <c r="T345" s="175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176" t="s">
        <v>133</v>
      </c>
      <c r="AT345" s="176" t="s">
        <v>128</v>
      </c>
      <c r="AU345" s="176" t="s">
        <v>82</v>
      </c>
      <c r="AY345" s="19" t="s">
        <v>126</v>
      </c>
      <c r="BE345" s="177">
        <f>IF(N345="základní",J345,0)</f>
        <v>0</v>
      </c>
      <c r="BF345" s="177">
        <f>IF(N345="snížená",J345,0)</f>
        <v>0</v>
      </c>
      <c r="BG345" s="177">
        <f>IF(N345="zákl. přenesená",J345,0)</f>
        <v>0</v>
      </c>
      <c r="BH345" s="177">
        <f>IF(N345="sníž. přenesená",J345,0)</f>
        <v>0</v>
      </c>
      <c r="BI345" s="177">
        <f>IF(N345="nulová",J345,0)</f>
        <v>0</v>
      </c>
      <c r="BJ345" s="19" t="s">
        <v>80</v>
      </c>
      <c r="BK345" s="177">
        <f>ROUND(I345*H345,2)</f>
        <v>0</v>
      </c>
      <c r="BL345" s="19" t="s">
        <v>133</v>
      </c>
      <c r="BM345" s="176" t="s">
        <v>572</v>
      </c>
    </row>
    <row r="346" spans="1:47" s="2" customFormat="1" ht="12">
      <c r="A346" s="38"/>
      <c r="B346" s="39"/>
      <c r="C346" s="38"/>
      <c r="D346" s="178" t="s">
        <v>135</v>
      </c>
      <c r="E346" s="38"/>
      <c r="F346" s="179" t="s">
        <v>573</v>
      </c>
      <c r="G346" s="38"/>
      <c r="H346" s="38"/>
      <c r="I346" s="180"/>
      <c r="J346" s="38"/>
      <c r="K346" s="38"/>
      <c r="L346" s="39"/>
      <c r="M346" s="181"/>
      <c r="N346" s="182"/>
      <c r="O346" s="72"/>
      <c r="P346" s="72"/>
      <c r="Q346" s="72"/>
      <c r="R346" s="72"/>
      <c r="S346" s="72"/>
      <c r="T346" s="73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9" t="s">
        <v>135</v>
      </c>
      <c r="AU346" s="19" t="s">
        <v>82</v>
      </c>
    </row>
    <row r="347" spans="1:63" s="12" customFormat="1" ht="25.9" customHeight="1">
      <c r="A347" s="12"/>
      <c r="B347" s="151"/>
      <c r="C347" s="12"/>
      <c r="D347" s="152" t="s">
        <v>71</v>
      </c>
      <c r="E347" s="153" t="s">
        <v>574</v>
      </c>
      <c r="F347" s="153" t="s">
        <v>575</v>
      </c>
      <c r="G347" s="12"/>
      <c r="H347" s="12"/>
      <c r="I347" s="154"/>
      <c r="J347" s="155">
        <f>BK347</f>
        <v>0</v>
      </c>
      <c r="K347" s="12"/>
      <c r="L347" s="151"/>
      <c r="M347" s="156"/>
      <c r="N347" s="157"/>
      <c r="O347" s="157"/>
      <c r="P347" s="158">
        <f>P348+P365+P370+P372+P389+P427</f>
        <v>0</v>
      </c>
      <c r="Q347" s="157"/>
      <c r="R347" s="158">
        <f>R348+R365+R370+R372+R389+R427</f>
        <v>9.648963360000002</v>
      </c>
      <c r="S347" s="157"/>
      <c r="T347" s="159">
        <f>T348+T365+T370+T372+T389+T427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152" t="s">
        <v>82</v>
      </c>
      <c r="AT347" s="160" t="s">
        <v>71</v>
      </c>
      <c r="AU347" s="160" t="s">
        <v>72</v>
      </c>
      <c r="AY347" s="152" t="s">
        <v>126</v>
      </c>
      <c r="BK347" s="161">
        <f>BK348+BK365+BK370+BK372+BK389+BK427</f>
        <v>0</v>
      </c>
    </row>
    <row r="348" spans="1:63" s="12" customFormat="1" ht="22.8" customHeight="1">
      <c r="A348" s="12"/>
      <c r="B348" s="151"/>
      <c r="C348" s="12"/>
      <c r="D348" s="152" t="s">
        <v>71</v>
      </c>
      <c r="E348" s="162" t="s">
        <v>576</v>
      </c>
      <c r="F348" s="162" t="s">
        <v>577</v>
      </c>
      <c r="G348" s="12"/>
      <c r="H348" s="12"/>
      <c r="I348" s="154"/>
      <c r="J348" s="163">
        <f>BK348</f>
        <v>0</v>
      </c>
      <c r="K348" s="12"/>
      <c r="L348" s="151"/>
      <c r="M348" s="156"/>
      <c r="N348" s="157"/>
      <c r="O348" s="157"/>
      <c r="P348" s="158">
        <f>SUM(P349:P364)</f>
        <v>0</v>
      </c>
      <c r="Q348" s="157"/>
      <c r="R348" s="158">
        <f>SUM(R349:R364)</f>
        <v>6.006800000000001</v>
      </c>
      <c r="S348" s="157"/>
      <c r="T348" s="159">
        <f>SUM(T349:T364)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152" t="s">
        <v>82</v>
      </c>
      <c r="AT348" s="160" t="s">
        <v>71</v>
      </c>
      <c r="AU348" s="160" t="s">
        <v>80</v>
      </c>
      <c r="AY348" s="152" t="s">
        <v>126</v>
      </c>
      <c r="BK348" s="161">
        <f>SUM(BK349:BK364)</f>
        <v>0</v>
      </c>
    </row>
    <row r="349" spans="1:65" s="2" customFormat="1" ht="19.8" customHeight="1">
      <c r="A349" s="38"/>
      <c r="B349" s="164"/>
      <c r="C349" s="165" t="s">
        <v>578</v>
      </c>
      <c r="D349" s="165" t="s">
        <v>128</v>
      </c>
      <c r="E349" s="166" t="s">
        <v>579</v>
      </c>
      <c r="F349" s="167" t="s">
        <v>580</v>
      </c>
      <c r="G349" s="168" t="s">
        <v>198</v>
      </c>
      <c r="H349" s="169">
        <v>480</v>
      </c>
      <c r="I349" s="170"/>
      <c r="J349" s="171">
        <f>ROUND(I349*H349,2)</f>
        <v>0</v>
      </c>
      <c r="K349" s="167" t="s">
        <v>132</v>
      </c>
      <c r="L349" s="39"/>
      <c r="M349" s="172" t="s">
        <v>3</v>
      </c>
      <c r="N349" s="173" t="s">
        <v>43</v>
      </c>
      <c r="O349" s="72"/>
      <c r="P349" s="174">
        <f>O349*H349</f>
        <v>0</v>
      </c>
      <c r="Q349" s="174">
        <v>0</v>
      </c>
      <c r="R349" s="174">
        <f>Q349*H349</f>
        <v>0</v>
      </c>
      <c r="S349" s="174">
        <v>0</v>
      </c>
      <c r="T349" s="175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176" t="s">
        <v>228</v>
      </c>
      <c r="AT349" s="176" t="s">
        <v>128</v>
      </c>
      <c r="AU349" s="176" t="s">
        <v>82</v>
      </c>
      <c r="AY349" s="19" t="s">
        <v>126</v>
      </c>
      <c r="BE349" s="177">
        <f>IF(N349="základní",J349,0)</f>
        <v>0</v>
      </c>
      <c r="BF349" s="177">
        <f>IF(N349="snížená",J349,0)</f>
        <v>0</v>
      </c>
      <c r="BG349" s="177">
        <f>IF(N349="zákl. přenesená",J349,0)</f>
        <v>0</v>
      </c>
      <c r="BH349" s="177">
        <f>IF(N349="sníž. přenesená",J349,0)</f>
        <v>0</v>
      </c>
      <c r="BI349" s="177">
        <f>IF(N349="nulová",J349,0)</f>
        <v>0</v>
      </c>
      <c r="BJ349" s="19" t="s">
        <v>80</v>
      </c>
      <c r="BK349" s="177">
        <f>ROUND(I349*H349,2)</f>
        <v>0</v>
      </c>
      <c r="BL349" s="19" t="s">
        <v>228</v>
      </c>
      <c r="BM349" s="176" t="s">
        <v>581</v>
      </c>
    </row>
    <row r="350" spans="1:47" s="2" customFormat="1" ht="12">
      <c r="A350" s="38"/>
      <c r="B350" s="39"/>
      <c r="C350" s="38"/>
      <c r="D350" s="178" t="s">
        <v>135</v>
      </c>
      <c r="E350" s="38"/>
      <c r="F350" s="179" t="s">
        <v>582</v>
      </c>
      <c r="G350" s="38"/>
      <c r="H350" s="38"/>
      <c r="I350" s="180"/>
      <c r="J350" s="38"/>
      <c r="K350" s="38"/>
      <c r="L350" s="39"/>
      <c r="M350" s="181"/>
      <c r="N350" s="182"/>
      <c r="O350" s="72"/>
      <c r="P350" s="72"/>
      <c r="Q350" s="72"/>
      <c r="R350" s="72"/>
      <c r="S350" s="72"/>
      <c r="T350" s="73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9" t="s">
        <v>135</v>
      </c>
      <c r="AU350" s="19" t="s">
        <v>82</v>
      </c>
    </row>
    <row r="351" spans="1:51" s="13" customFormat="1" ht="12">
      <c r="A351" s="13"/>
      <c r="B351" s="183"/>
      <c r="C351" s="13"/>
      <c r="D351" s="184" t="s">
        <v>137</v>
      </c>
      <c r="E351" s="185" t="s">
        <v>3</v>
      </c>
      <c r="F351" s="186" t="s">
        <v>583</v>
      </c>
      <c r="G351" s="13"/>
      <c r="H351" s="187">
        <v>480</v>
      </c>
      <c r="I351" s="188"/>
      <c r="J351" s="13"/>
      <c r="K351" s="13"/>
      <c r="L351" s="183"/>
      <c r="M351" s="189"/>
      <c r="N351" s="190"/>
      <c r="O351" s="190"/>
      <c r="P351" s="190"/>
      <c r="Q351" s="190"/>
      <c r="R351" s="190"/>
      <c r="S351" s="190"/>
      <c r="T351" s="19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85" t="s">
        <v>137</v>
      </c>
      <c r="AU351" s="185" t="s">
        <v>82</v>
      </c>
      <c r="AV351" s="13" t="s">
        <v>82</v>
      </c>
      <c r="AW351" s="13" t="s">
        <v>33</v>
      </c>
      <c r="AX351" s="13" t="s">
        <v>80</v>
      </c>
      <c r="AY351" s="185" t="s">
        <v>126</v>
      </c>
    </row>
    <row r="352" spans="1:65" s="2" customFormat="1" ht="14.4" customHeight="1">
      <c r="A352" s="38"/>
      <c r="B352" s="164"/>
      <c r="C352" s="200" t="s">
        <v>584</v>
      </c>
      <c r="D352" s="200" t="s">
        <v>190</v>
      </c>
      <c r="E352" s="201" t="s">
        <v>585</v>
      </c>
      <c r="F352" s="202" t="s">
        <v>586</v>
      </c>
      <c r="G352" s="203" t="s">
        <v>167</v>
      </c>
      <c r="H352" s="204">
        <v>0.158</v>
      </c>
      <c r="I352" s="205"/>
      <c r="J352" s="206">
        <f>ROUND(I352*H352,2)</f>
        <v>0</v>
      </c>
      <c r="K352" s="202" t="s">
        <v>132</v>
      </c>
      <c r="L352" s="207"/>
      <c r="M352" s="208" t="s">
        <v>3</v>
      </c>
      <c r="N352" s="209" t="s">
        <v>43</v>
      </c>
      <c r="O352" s="72"/>
      <c r="P352" s="174">
        <f>O352*H352</f>
        <v>0</v>
      </c>
      <c r="Q352" s="174">
        <v>1</v>
      </c>
      <c r="R352" s="174">
        <f>Q352*H352</f>
        <v>0.158</v>
      </c>
      <c r="S352" s="174">
        <v>0</v>
      </c>
      <c r="T352" s="175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176" t="s">
        <v>326</v>
      </c>
      <c r="AT352" s="176" t="s">
        <v>190</v>
      </c>
      <c r="AU352" s="176" t="s">
        <v>82</v>
      </c>
      <c r="AY352" s="19" t="s">
        <v>126</v>
      </c>
      <c r="BE352" s="177">
        <f>IF(N352="základní",J352,0)</f>
        <v>0</v>
      </c>
      <c r="BF352" s="177">
        <f>IF(N352="snížená",J352,0)</f>
        <v>0</v>
      </c>
      <c r="BG352" s="177">
        <f>IF(N352="zákl. přenesená",J352,0)</f>
        <v>0</v>
      </c>
      <c r="BH352" s="177">
        <f>IF(N352="sníž. přenesená",J352,0)</f>
        <v>0</v>
      </c>
      <c r="BI352" s="177">
        <f>IF(N352="nulová",J352,0)</f>
        <v>0</v>
      </c>
      <c r="BJ352" s="19" t="s">
        <v>80</v>
      </c>
      <c r="BK352" s="177">
        <f>ROUND(I352*H352,2)</f>
        <v>0</v>
      </c>
      <c r="BL352" s="19" t="s">
        <v>228</v>
      </c>
      <c r="BM352" s="176" t="s">
        <v>587</v>
      </c>
    </row>
    <row r="353" spans="1:51" s="13" customFormat="1" ht="12">
      <c r="A353" s="13"/>
      <c r="B353" s="183"/>
      <c r="C353" s="13"/>
      <c r="D353" s="184" t="s">
        <v>137</v>
      </c>
      <c r="E353" s="13"/>
      <c r="F353" s="186" t="s">
        <v>588</v>
      </c>
      <c r="G353" s="13"/>
      <c r="H353" s="187">
        <v>0.158</v>
      </c>
      <c r="I353" s="188"/>
      <c r="J353" s="13"/>
      <c r="K353" s="13"/>
      <c r="L353" s="183"/>
      <c r="M353" s="189"/>
      <c r="N353" s="190"/>
      <c r="O353" s="190"/>
      <c r="P353" s="190"/>
      <c r="Q353" s="190"/>
      <c r="R353" s="190"/>
      <c r="S353" s="190"/>
      <c r="T353" s="19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85" t="s">
        <v>137</v>
      </c>
      <c r="AU353" s="185" t="s">
        <v>82</v>
      </c>
      <c r="AV353" s="13" t="s">
        <v>82</v>
      </c>
      <c r="AW353" s="13" t="s">
        <v>4</v>
      </c>
      <c r="AX353" s="13" t="s">
        <v>80</v>
      </c>
      <c r="AY353" s="185" t="s">
        <v>126</v>
      </c>
    </row>
    <row r="354" spans="1:65" s="2" customFormat="1" ht="14.4" customHeight="1">
      <c r="A354" s="38"/>
      <c r="B354" s="164"/>
      <c r="C354" s="165" t="s">
        <v>589</v>
      </c>
      <c r="D354" s="165" t="s">
        <v>128</v>
      </c>
      <c r="E354" s="166" t="s">
        <v>590</v>
      </c>
      <c r="F354" s="167" t="s">
        <v>591</v>
      </c>
      <c r="G354" s="168" t="s">
        <v>198</v>
      </c>
      <c r="H354" s="169">
        <v>960</v>
      </c>
      <c r="I354" s="170"/>
      <c r="J354" s="171">
        <f>ROUND(I354*H354,2)</f>
        <v>0</v>
      </c>
      <c r="K354" s="167" t="s">
        <v>132</v>
      </c>
      <c r="L354" s="39"/>
      <c r="M354" s="172" t="s">
        <v>3</v>
      </c>
      <c r="N354" s="173" t="s">
        <v>43</v>
      </c>
      <c r="O354" s="72"/>
      <c r="P354" s="174">
        <f>O354*H354</f>
        <v>0</v>
      </c>
      <c r="Q354" s="174">
        <v>0.0004</v>
      </c>
      <c r="R354" s="174">
        <f>Q354*H354</f>
        <v>0.384</v>
      </c>
      <c r="S354" s="174">
        <v>0</v>
      </c>
      <c r="T354" s="175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176" t="s">
        <v>228</v>
      </c>
      <c r="AT354" s="176" t="s">
        <v>128</v>
      </c>
      <c r="AU354" s="176" t="s">
        <v>82</v>
      </c>
      <c r="AY354" s="19" t="s">
        <v>126</v>
      </c>
      <c r="BE354" s="177">
        <f>IF(N354="základní",J354,0)</f>
        <v>0</v>
      </c>
      <c r="BF354" s="177">
        <f>IF(N354="snížená",J354,0)</f>
        <v>0</v>
      </c>
      <c r="BG354" s="177">
        <f>IF(N354="zákl. přenesená",J354,0)</f>
        <v>0</v>
      </c>
      <c r="BH354" s="177">
        <f>IF(N354="sníž. přenesená",J354,0)</f>
        <v>0</v>
      </c>
      <c r="BI354" s="177">
        <f>IF(N354="nulová",J354,0)</f>
        <v>0</v>
      </c>
      <c r="BJ354" s="19" t="s">
        <v>80</v>
      </c>
      <c r="BK354" s="177">
        <f>ROUND(I354*H354,2)</f>
        <v>0</v>
      </c>
      <c r="BL354" s="19" t="s">
        <v>228</v>
      </c>
      <c r="BM354" s="176" t="s">
        <v>592</v>
      </c>
    </row>
    <row r="355" spans="1:47" s="2" customFormat="1" ht="12">
      <c r="A355" s="38"/>
      <c r="B355" s="39"/>
      <c r="C355" s="38"/>
      <c r="D355" s="178" t="s">
        <v>135</v>
      </c>
      <c r="E355" s="38"/>
      <c r="F355" s="179" t="s">
        <v>593</v>
      </c>
      <c r="G355" s="38"/>
      <c r="H355" s="38"/>
      <c r="I355" s="180"/>
      <c r="J355" s="38"/>
      <c r="K355" s="38"/>
      <c r="L355" s="39"/>
      <c r="M355" s="181"/>
      <c r="N355" s="182"/>
      <c r="O355" s="72"/>
      <c r="P355" s="72"/>
      <c r="Q355" s="72"/>
      <c r="R355" s="72"/>
      <c r="S355" s="72"/>
      <c r="T355" s="73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9" t="s">
        <v>135</v>
      </c>
      <c r="AU355" s="19" t="s">
        <v>82</v>
      </c>
    </row>
    <row r="356" spans="1:51" s="13" customFormat="1" ht="12">
      <c r="A356" s="13"/>
      <c r="B356" s="183"/>
      <c r="C356" s="13"/>
      <c r="D356" s="184" t="s">
        <v>137</v>
      </c>
      <c r="E356" s="185" t="s">
        <v>3</v>
      </c>
      <c r="F356" s="186" t="s">
        <v>594</v>
      </c>
      <c r="G356" s="13"/>
      <c r="H356" s="187">
        <v>960</v>
      </c>
      <c r="I356" s="188"/>
      <c r="J356" s="13"/>
      <c r="K356" s="13"/>
      <c r="L356" s="183"/>
      <c r="M356" s="189"/>
      <c r="N356" s="190"/>
      <c r="O356" s="190"/>
      <c r="P356" s="190"/>
      <c r="Q356" s="190"/>
      <c r="R356" s="190"/>
      <c r="S356" s="190"/>
      <c r="T356" s="19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185" t="s">
        <v>137</v>
      </c>
      <c r="AU356" s="185" t="s">
        <v>82</v>
      </c>
      <c r="AV356" s="13" t="s">
        <v>82</v>
      </c>
      <c r="AW356" s="13" t="s">
        <v>33</v>
      </c>
      <c r="AX356" s="13" t="s">
        <v>80</v>
      </c>
      <c r="AY356" s="185" t="s">
        <v>126</v>
      </c>
    </row>
    <row r="357" spans="1:65" s="2" customFormat="1" ht="22.2" customHeight="1">
      <c r="A357" s="38"/>
      <c r="B357" s="164"/>
      <c r="C357" s="200" t="s">
        <v>595</v>
      </c>
      <c r="D357" s="200" t="s">
        <v>190</v>
      </c>
      <c r="E357" s="201" t="s">
        <v>596</v>
      </c>
      <c r="F357" s="202" t="s">
        <v>597</v>
      </c>
      <c r="G357" s="203" t="s">
        <v>198</v>
      </c>
      <c r="H357" s="204">
        <v>552</v>
      </c>
      <c r="I357" s="205"/>
      <c r="J357" s="206">
        <f>ROUND(I357*H357,2)</f>
        <v>0</v>
      </c>
      <c r="K357" s="202" t="s">
        <v>132</v>
      </c>
      <c r="L357" s="207"/>
      <c r="M357" s="208" t="s">
        <v>3</v>
      </c>
      <c r="N357" s="209" t="s">
        <v>43</v>
      </c>
      <c r="O357" s="72"/>
      <c r="P357" s="174">
        <f>O357*H357</f>
        <v>0</v>
      </c>
      <c r="Q357" s="174">
        <v>0.0045</v>
      </c>
      <c r="R357" s="174">
        <f>Q357*H357</f>
        <v>2.484</v>
      </c>
      <c r="S357" s="174">
        <v>0</v>
      </c>
      <c r="T357" s="175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176" t="s">
        <v>326</v>
      </c>
      <c r="AT357" s="176" t="s">
        <v>190</v>
      </c>
      <c r="AU357" s="176" t="s">
        <v>82</v>
      </c>
      <c r="AY357" s="19" t="s">
        <v>126</v>
      </c>
      <c r="BE357" s="177">
        <f>IF(N357="základní",J357,0)</f>
        <v>0</v>
      </c>
      <c r="BF357" s="177">
        <f>IF(N357="snížená",J357,0)</f>
        <v>0</v>
      </c>
      <c r="BG357" s="177">
        <f>IF(N357="zákl. přenesená",J357,0)</f>
        <v>0</v>
      </c>
      <c r="BH357" s="177">
        <f>IF(N357="sníž. přenesená",J357,0)</f>
        <v>0</v>
      </c>
      <c r="BI357" s="177">
        <f>IF(N357="nulová",J357,0)</f>
        <v>0</v>
      </c>
      <c r="BJ357" s="19" t="s">
        <v>80</v>
      </c>
      <c r="BK357" s="177">
        <f>ROUND(I357*H357,2)</f>
        <v>0</v>
      </c>
      <c r="BL357" s="19" t="s">
        <v>228</v>
      </c>
      <c r="BM357" s="176" t="s">
        <v>598</v>
      </c>
    </row>
    <row r="358" spans="1:51" s="13" customFormat="1" ht="12">
      <c r="A358" s="13"/>
      <c r="B358" s="183"/>
      <c r="C358" s="13"/>
      <c r="D358" s="184" t="s">
        <v>137</v>
      </c>
      <c r="E358" s="185" t="s">
        <v>3</v>
      </c>
      <c r="F358" s="186" t="s">
        <v>599</v>
      </c>
      <c r="G358" s="13"/>
      <c r="H358" s="187">
        <v>480</v>
      </c>
      <c r="I358" s="188"/>
      <c r="J358" s="13"/>
      <c r="K358" s="13"/>
      <c r="L358" s="183"/>
      <c r="M358" s="189"/>
      <c r="N358" s="190"/>
      <c r="O358" s="190"/>
      <c r="P358" s="190"/>
      <c r="Q358" s="190"/>
      <c r="R358" s="190"/>
      <c r="S358" s="190"/>
      <c r="T358" s="19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185" t="s">
        <v>137</v>
      </c>
      <c r="AU358" s="185" t="s">
        <v>82</v>
      </c>
      <c r="AV358" s="13" t="s">
        <v>82</v>
      </c>
      <c r="AW358" s="13" t="s">
        <v>33</v>
      </c>
      <c r="AX358" s="13" t="s">
        <v>80</v>
      </c>
      <c r="AY358" s="185" t="s">
        <v>126</v>
      </c>
    </row>
    <row r="359" spans="1:51" s="13" customFormat="1" ht="12">
      <c r="A359" s="13"/>
      <c r="B359" s="183"/>
      <c r="C359" s="13"/>
      <c r="D359" s="184" t="s">
        <v>137</v>
      </c>
      <c r="E359" s="13"/>
      <c r="F359" s="186" t="s">
        <v>600</v>
      </c>
      <c r="G359" s="13"/>
      <c r="H359" s="187">
        <v>552</v>
      </c>
      <c r="I359" s="188"/>
      <c r="J359" s="13"/>
      <c r="K359" s="13"/>
      <c r="L359" s="183"/>
      <c r="M359" s="189"/>
      <c r="N359" s="190"/>
      <c r="O359" s="190"/>
      <c r="P359" s="190"/>
      <c r="Q359" s="190"/>
      <c r="R359" s="190"/>
      <c r="S359" s="190"/>
      <c r="T359" s="19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85" t="s">
        <v>137</v>
      </c>
      <c r="AU359" s="185" t="s">
        <v>82</v>
      </c>
      <c r="AV359" s="13" t="s">
        <v>82</v>
      </c>
      <c r="AW359" s="13" t="s">
        <v>4</v>
      </c>
      <c r="AX359" s="13" t="s">
        <v>80</v>
      </c>
      <c r="AY359" s="185" t="s">
        <v>126</v>
      </c>
    </row>
    <row r="360" spans="1:65" s="2" customFormat="1" ht="22.2" customHeight="1">
      <c r="A360" s="38"/>
      <c r="B360" s="164"/>
      <c r="C360" s="200" t="s">
        <v>601</v>
      </c>
      <c r="D360" s="200" t="s">
        <v>190</v>
      </c>
      <c r="E360" s="201" t="s">
        <v>602</v>
      </c>
      <c r="F360" s="202" t="s">
        <v>603</v>
      </c>
      <c r="G360" s="203" t="s">
        <v>198</v>
      </c>
      <c r="H360" s="204">
        <v>552</v>
      </c>
      <c r="I360" s="205"/>
      <c r="J360" s="206">
        <f>ROUND(I360*H360,2)</f>
        <v>0</v>
      </c>
      <c r="K360" s="202" t="s">
        <v>132</v>
      </c>
      <c r="L360" s="207"/>
      <c r="M360" s="208" t="s">
        <v>3</v>
      </c>
      <c r="N360" s="209" t="s">
        <v>43</v>
      </c>
      <c r="O360" s="72"/>
      <c r="P360" s="174">
        <f>O360*H360</f>
        <v>0</v>
      </c>
      <c r="Q360" s="174">
        <v>0.0054</v>
      </c>
      <c r="R360" s="174">
        <f>Q360*H360</f>
        <v>2.9808000000000003</v>
      </c>
      <c r="S360" s="174">
        <v>0</v>
      </c>
      <c r="T360" s="175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176" t="s">
        <v>326</v>
      </c>
      <c r="AT360" s="176" t="s">
        <v>190</v>
      </c>
      <c r="AU360" s="176" t="s">
        <v>82</v>
      </c>
      <c r="AY360" s="19" t="s">
        <v>126</v>
      </c>
      <c r="BE360" s="177">
        <f>IF(N360="základní",J360,0)</f>
        <v>0</v>
      </c>
      <c r="BF360" s="177">
        <f>IF(N360="snížená",J360,0)</f>
        <v>0</v>
      </c>
      <c r="BG360" s="177">
        <f>IF(N360="zákl. přenesená",J360,0)</f>
        <v>0</v>
      </c>
      <c r="BH360" s="177">
        <f>IF(N360="sníž. přenesená",J360,0)</f>
        <v>0</v>
      </c>
      <c r="BI360" s="177">
        <f>IF(N360="nulová",J360,0)</f>
        <v>0</v>
      </c>
      <c r="BJ360" s="19" t="s">
        <v>80</v>
      </c>
      <c r="BK360" s="177">
        <f>ROUND(I360*H360,2)</f>
        <v>0</v>
      </c>
      <c r="BL360" s="19" t="s">
        <v>228</v>
      </c>
      <c r="BM360" s="176" t="s">
        <v>604</v>
      </c>
    </row>
    <row r="361" spans="1:51" s="13" customFormat="1" ht="12">
      <c r="A361" s="13"/>
      <c r="B361" s="183"/>
      <c r="C361" s="13"/>
      <c r="D361" s="184" t="s">
        <v>137</v>
      </c>
      <c r="E361" s="185" t="s">
        <v>3</v>
      </c>
      <c r="F361" s="186" t="s">
        <v>599</v>
      </c>
      <c r="G361" s="13"/>
      <c r="H361" s="187">
        <v>480</v>
      </c>
      <c r="I361" s="188"/>
      <c r="J361" s="13"/>
      <c r="K361" s="13"/>
      <c r="L361" s="183"/>
      <c r="M361" s="189"/>
      <c r="N361" s="190"/>
      <c r="O361" s="190"/>
      <c r="P361" s="190"/>
      <c r="Q361" s="190"/>
      <c r="R361" s="190"/>
      <c r="S361" s="190"/>
      <c r="T361" s="19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85" t="s">
        <v>137</v>
      </c>
      <c r="AU361" s="185" t="s">
        <v>82</v>
      </c>
      <c r="AV361" s="13" t="s">
        <v>82</v>
      </c>
      <c r="AW361" s="13" t="s">
        <v>33</v>
      </c>
      <c r="AX361" s="13" t="s">
        <v>80</v>
      </c>
      <c r="AY361" s="185" t="s">
        <v>126</v>
      </c>
    </row>
    <row r="362" spans="1:51" s="13" customFormat="1" ht="12">
      <c r="A362" s="13"/>
      <c r="B362" s="183"/>
      <c r="C362" s="13"/>
      <c r="D362" s="184" t="s">
        <v>137</v>
      </c>
      <c r="E362" s="13"/>
      <c r="F362" s="186" t="s">
        <v>600</v>
      </c>
      <c r="G362" s="13"/>
      <c r="H362" s="187">
        <v>552</v>
      </c>
      <c r="I362" s="188"/>
      <c r="J362" s="13"/>
      <c r="K362" s="13"/>
      <c r="L362" s="183"/>
      <c r="M362" s="189"/>
      <c r="N362" s="190"/>
      <c r="O362" s="190"/>
      <c r="P362" s="190"/>
      <c r="Q362" s="190"/>
      <c r="R362" s="190"/>
      <c r="S362" s="190"/>
      <c r="T362" s="19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185" t="s">
        <v>137</v>
      </c>
      <c r="AU362" s="185" t="s">
        <v>82</v>
      </c>
      <c r="AV362" s="13" t="s">
        <v>82</v>
      </c>
      <c r="AW362" s="13" t="s">
        <v>4</v>
      </c>
      <c r="AX362" s="13" t="s">
        <v>80</v>
      </c>
      <c r="AY362" s="185" t="s">
        <v>126</v>
      </c>
    </row>
    <row r="363" spans="1:65" s="2" customFormat="1" ht="22.2" customHeight="1">
      <c r="A363" s="38"/>
      <c r="B363" s="164"/>
      <c r="C363" s="165" t="s">
        <v>605</v>
      </c>
      <c r="D363" s="165" t="s">
        <v>128</v>
      </c>
      <c r="E363" s="166" t="s">
        <v>606</v>
      </c>
      <c r="F363" s="167" t="s">
        <v>607</v>
      </c>
      <c r="G363" s="168" t="s">
        <v>167</v>
      </c>
      <c r="H363" s="169">
        <v>6.007</v>
      </c>
      <c r="I363" s="170"/>
      <c r="J363" s="171">
        <f>ROUND(I363*H363,2)</f>
        <v>0</v>
      </c>
      <c r="K363" s="167" t="s">
        <v>132</v>
      </c>
      <c r="L363" s="39"/>
      <c r="M363" s="172" t="s">
        <v>3</v>
      </c>
      <c r="N363" s="173" t="s">
        <v>43</v>
      </c>
      <c r="O363" s="72"/>
      <c r="P363" s="174">
        <f>O363*H363</f>
        <v>0</v>
      </c>
      <c r="Q363" s="174">
        <v>0</v>
      </c>
      <c r="R363" s="174">
        <f>Q363*H363</f>
        <v>0</v>
      </c>
      <c r="S363" s="174">
        <v>0</v>
      </c>
      <c r="T363" s="175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176" t="s">
        <v>228</v>
      </c>
      <c r="AT363" s="176" t="s">
        <v>128</v>
      </c>
      <c r="AU363" s="176" t="s">
        <v>82</v>
      </c>
      <c r="AY363" s="19" t="s">
        <v>126</v>
      </c>
      <c r="BE363" s="177">
        <f>IF(N363="základní",J363,0)</f>
        <v>0</v>
      </c>
      <c r="BF363" s="177">
        <f>IF(N363="snížená",J363,0)</f>
        <v>0</v>
      </c>
      <c r="BG363" s="177">
        <f>IF(N363="zákl. přenesená",J363,0)</f>
        <v>0</v>
      </c>
      <c r="BH363" s="177">
        <f>IF(N363="sníž. přenesená",J363,0)</f>
        <v>0</v>
      </c>
      <c r="BI363" s="177">
        <f>IF(N363="nulová",J363,0)</f>
        <v>0</v>
      </c>
      <c r="BJ363" s="19" t="s">
        <v>80</v>
      </c>
      <c r="BK363" s="177">
        <f>ROUND(I363*H363,2)</f>
        <v>0</v>
      </c>
      <c r="BL363" s="19" t="s">
        <v>228</v>
      </c>
      <c r="BM363" s="176" t="s">
        <v>608</v>
      </c>
    </row>
    <row r="364" spans="1:47" s="2" customFormat="1" ht="12">
      <c r="A364" s="38"/>
      <c r="B364" s="39"/>
      <c r="C364" s="38"/>
      <c r="D364" s="178" t="s">
        <v>135</v>
      </c>
      <c r="E364" s="38"/>
      <c r="F364" s="179" t="s">
        <v>609</v>
      </c>
      <c r="G364" s="38"/>
      <c r="H364" s="38"/>
      <c r="I364" s="180"/>
      <c r="J364" s="38"/>
      <c r="K364" s="38"/>
      <c r="L364" s="39"/>
      <c r="M364" s="181"/>
      <c r="N364" s="182"/>
      <c r="O364" s="72"/>
      <c r="P364" s="72"/>
      <c r="Q364" s="72"/>
      <c r="R364" s="72"/>
      <c r="S364" s="72"/>
      <c r="T364" s="73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9" t="s">
        <v>135</v>
      </c>
      <c r="AU364" s="19" t="s">
        <v>82</v>
      </c>
    </row>
    <row r="365" spans="1:63" s="12" customFormat="1" ht="22.8" customHeight="1">
      <c r="A365" s="12"/>
      <c r="B365" s="151"/>
      <c r="C365" s="12"/>
      <c r="D365" s="152" t="s">
        <v>71</v>
      </c>
      <c r="E365" s="162" t="s">
        <v>610</v>
      </c>
      <c r="F365" s="162" t="s">
        <v>611</v>
      </c>
      <c r="G365" s="12"/>
      <c r="H365" s="12"/>
      <c r="I365" s="154"/>
      <c r="J365" s="163">
        <f>BK365</f>
        <v>0</v>
      </c>
      <c r="K365" s="12"/>
      <c r="L365" s="151"/>
      <c r="M365" s="156"/>
      <c r="N365" s="157"/>
      <c r="O365" s="157"/>
      <c r="P365" s="158">
        <f>SUM(P366:P369)</f>
        <v>0</v>
      </c>
      <c r="Q365" s="157"/>
      <c r="R365" s="158">
        <f>SUM(R366:R369)</f>
        <v>0.006</v>
      </c>
      <c r="S365" s="157"/>
      <c r="T365" s="159">
        <f>SUM(T366:T369)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152" t="s">
        <v>82</v>
      </c>
      <c r="AT365" s="160" t="s">
        <v>71</v>
      </c>
      <c r="AU365" s="160" t="s">
        <v>80</v>
      </c>
      <c r="AY365" s="152" t="s">
        <v>126</v>
      </c>
      <c r="BK365" s="161">
        <f>SUM(BK366:BK369)</f>
        <v>0</v>
      </c>
    </row>
    <row r="366" spans="1:65" s="2" customFormat="1" ht="14.4" customHeight="1">
      <c r="A366" s="38"/>
      <c r="B366" s="164"/>
      <c r="C366" s="165" t="s">
        <v>612</v>
      </c>
      <c r="D366" s="165" t="s">
        <v>128</v>
      </c>
      <c r="E366" s="166" t="s">
        <v>613</v>
      </c>
      <c r="F366" s="167" t="s">
        <v>614</v>
      </c>
      <c r="G366" s="168" t="s">
        <v>440</v>
      </c>
      <c r="H366" s="169">
        <v>4</v>
      </c>
      <c r="I366" s="170"/>
      <c r="J366" s="171">
        <f>ROUND(I366*H366,2)</f>
        <v>0</v>
      </c>
      <c r="K366" s="167" t="s">
        <v>132</v>
      </c>
      <c r="L366" s="39"/>
      <c r="M366" s="172" t="s">
        <v>3</v>
      </c>
      <c r="N366" s="173" t="s">
        <v>43</v>
      </c>
      <c r="O366" s="72"/>
      <c r="P366" s="174">
        <f>O366*H366</f>
        <v>0</v>
      </c>
      <c r="Q366" s="174">
        <v>0.0015</v>
      </c>
      <c r="R366" s="174">
        <f>Q366*H366</f>
        <v>0.006</v>
      </c>
      <c r="S366" s="174">
        <v>0</v>
      </c>
      <c r="T366" s="175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176" t="s">
        <v>228</v>
      </c>
      <c r="AT366" s="176" t="s">
        <v>128</v>
      </c>
      <c r="AU366" s="176" t="s">
        <v>82</v>
      </c>
      <c r="AY366" s="19" t="s">
        <v>126</v>
      </c>
      <c r="BE366" s="177">
        <f>IF(N366="základní",J366,0)</f>
        <v>0</v>
      </c>
      <c r="BF366" s="177">
        <f>IF(N366="snížená",J366,0)</f>
        <v>0</v>
      </c>
      <c r="BG366" s="177">
        <f>IF(N366="zákl. přenesená",J366,0)</f>
        <v>0</v>
      </c>
      <c r="BH366" s="177">
        <f>IF(N366="sníž. přenesená",J366,0)</f>
        <v>0</v>
      </c>
      <c r="BI366" s="177">
        <f>IF(N366="nulová",J366,0)</f>
        <v>0</v>
      </c>
      <c r="BJ366" s="19" t="s">
        <v>80</v>
      </c>
      <c r="BK366" s="177">
        <f>ROUND(I366*H366,2)</f>
        <v>0</v>
      </c>
      <c r="BL366" s="19" t="s">
        <v>228</v>
      </c>
      <c r="BM366" s="176" t="s">
        <v>615</v>
      </c>
    </row>
    <row r="367" spans="1:47" s="2" customFormat="1" ht="12">
      <c r="A367" s="38"/>
      <c r="B367" s="39"/>
      <c r="C367" s="38"/>
      <c r="D367" s="178" t="s">
        <v>135</v>
      </c>
      <c r="E367" s="38"/>
      <c r="F367" s="179" t="s">
        <v>616</v>
      </c>
      <c r="G367" s="38"/>
      <c r="H367" s="38"/>
      <c r="I367" s="180"/>
      <c r="J367" s="38"/>
      <c r="K367" s="38"/>
      <c r="L367" s="39"/>
      <c r="M367" s="181"/>
      <c r="N367" s="182"/>
      <c r="O367" s="72"/>
      <c r="P367" s="72"/>
      <c r="Q367" s="72"/>
      <c r="R367" s="72"/>
      <c r="S367" s="72"/>
      <c r="T367" s="73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9" t="s">
        <v>135</v>
      </c>
      <c r="AU367" s="19" t="s">
        <v>82</v>
      </c>
    </row>
    <row r="368" spans="1:65" s="2" customFormat="1" ht="22.2" customHeight="1">
      <c r="A368" s="38"/>
      <c r="B368" s="164"/>
      <c r="C368" s="165" t="s">
        <v>617</v>
      </c>
      <c r="D368" s="165" t="s">
        <v>128</v>
      </c>
      <c r="E368" s="166" t="s">
        <v>618</v>
      </c>
      <c r="F368" s="167" t="s">
        <v>619</v>
      </c>
      <c r="G368" s="168" t="s">
        <v>167</v>
      </c>
      <c r="H368" s="169">
        <v>0.006</v>
      </c>
      <c r="I368" s="170"/>
      <c r="J368" s="171">
        <f>ROUND(I368*H368,2)</f>
        <v>0</v>
      </c>
      <c r="K368" s="167" t="s">
        <v>132</v>
      </c>
      <c r="L368" s="39"/>
      <c r="M368" s="172" t="s">
        <v>3</v>
      </c>
      <c r="N368" s="173" t="s">
        <v>43</v>
      </c>
      <c r="O368" s="72"/>
      <c r="P368" s="174">
        <f>O368*H368</f>
        <v>0</v>
      </c>
      <c r="Q368" s="174">
        <v>0</v>
      </c>
      <c r="R368" s="174">
        <f>Q368*H368</f>
        <v>0</v>
      </c>
      <c r="S368" s="174">
        <v>0</v>
      </c>
      <c r="T368" s="175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176" t="s">
        <v>228</v>
      </c>
      <c r="AT368" s="176" t="s">
        <v>128</v>
      </c>
      <c r="AU368" s="176" t="s">
        <v>82</v>
      </c>
      <c r="AY368" s="19" t="s">
        <v>126</v>
      </c>
      <c r="BE368" s="177">
        <f>IF(N368="základní",J368,0)</f>
        <v>0</v>
      </c>
      <c r="BF368" s="177">
        <f>IF(N368="snížená",J368,0)</f>
        <v>0</v>
      </c>
      <c r="BG368" s="177">
        <f>IF(N368="zákl. přenesená",J368,0)</f>
        <v>0</v>
      </c>
      <c r="BH368" s="177">
        <f>IF(N368="sníž. přenesená",J368,0)</f>
        <v>0</v>
      </c>
      <c r="BI368" s="177">
        <f>IF(N368="nulová",J368,0)</f>
        <v>0</v>
      </c>
      <c r="BJ368" s="19" t="s">
        <v>80</v>
      </c>
      <c r="BK368" s="177">
        <f>ROUND(I368*H368,2)</f>
        <v>0</v>
      </c>
      <c r="BL368" s="19" t="s">
        <v>228</v>
      </c>
      <c r="BM368" s="176" t="s">
        <v>620</v>
      </c>
    </row>
    <row r="369" spans="1:47" s="2" customFormat="1" ht="12">
      <c r="A369" s="38"/>
      <c r="B369" s="39"/>
      <c r="C369" s="38"/>
      <c r="D369" s="178" t="s">
        <v>135</v>
      </c>
      <c r="E369" s="38"/>
      <c r="F369" s="179" t="s">
        <v>621</v>
      </c>
      <c r="G369" s="38"/>
      <c r="H369" s="38"/>
      <c r="I369" s="180"/>
      <c r="J369" s="38"/>
      <c r="K369" s="38"/>
      <c r="L369" s="39"/>
      <c r="M369" s="181"/>
      <c r="N369" s="182"/>
      <c r="O369" s="72"/>
      <c r="P369" s="72"/>
      <c r="Q369" s="72"/>
      <c r="R369" s="72"/>
      <c r="S369" s="72"/>
      <c r="T369" s="73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9" t="s">
        <v>135</v>
      </c>
      <c r="AU369" s="19" t="s">
        <v>82</v>
      </c>
    </row>
    <row r="370" spans="1:63" s="12" customFormat="1" ht="22.8" customHeight="1">
      <c r="A370" s="12"/>
      <c r="B370" s="151"/>
      <c r="C370" s="12"/>
      <c r="D370" s="152" t="s">
        <v>71</v>
      </c>
      <c r="E370" s="162" t="s">
        <v>622</v>
      </c>
      <c r="F370" s="162" t="s">
        <v>623</v>
      </c>
      <c r="G370" s="12"/>
      <c r="H370" s="12"/>
      <c r="I370" s="154"/>
      <c r="J370" s="163">
        <f>BK370</f>
        <v>0</v>
      </c>
      <c r="K370" s="12"/>
      <c r="L370" s="151"/>
      <c r="M370" s="156"/>
      <c r="N370" s="157"/>
      <c r="O370" s="157"/>
      <c r="P370" s="158">
        <f>P371</f>
        <v>0</v>
      </c>
      <c r="Q370" s="157"/>
      <c r="R370" s="158">
        <f>R371</f>
        <v>0</v>
      </c>
      <c r="S370" s="157"/>
      <c r="T370" s="159">
        <f>T371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152" t="s">
        <v>82</v>
      </c>
      <c r="AT370" s="160" t="s">
        <v>71</v>
      </c>
      <c r="AU370" s="160" t="s">
        <v>80</v>
      </c>
      <c r="AY370" s="152" t="s">
        <v>126</v>
      </c>
      <c r="BK370" s="161">
        <f>BK371</f>
        <v>0</v>
      </c>
    </row>
    <row r="371" spans="1:65" s="2" customFormat="1" ht="14.4" customHeight="1">
      <c r="A371" s="38"/>
      <c r="B371" s="164"/>
      <c r="C371" s="165" t="s">
        <v>624</v>
      </c>
      <c r="D371" s="165" t="s">
        <v>128</v>
      </c>
      <c r="E371" s="166" t="s">
        <v>625</v>
      </c>
      <c r="F371" s="167" t="s">
        <v>626</v>
      </c>
      <c r="G371" s="168" t="s">
        <v>627</v>
      </c>
      <c r="H371" s="169">
        <v>1</v>
      </c>
      <c r="I371" s="170"/>
      <c r="J371" s="171">
        <f>ROUND(I371*H371,2)</f>
        <v>0</v>
      </c>
      <c r="K371" s="167" t="s">
        <v>3</v>
      </c>
      <c r="L371" s="39"/>
      <c r="M371" s="172" t="s">
        <v>3</v>
      </c>
      <c r="N371" s="173" t="s">
        <v>43</v>
      </c>
      <c r="O371" s="72"/>
      <c r="P371" s="174">
        <f>O371*H371</f>
        <v>0</v>
      </c>
      <c r="Q371" s="174">
        <v>0</v>
      </c>
      <c r="R371" s="174">
        <f>Q371*H371</f>
        <v>0</v>
      </c>
      <c r="S371" s="174">
        <v>0</v>
      </c>
      <c r="T371" s="175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176" t="s">
        <v>228</v>
      </c>
      <c r="AT371" s="176" t="s">
        <v>128</v>
      </c>
      <c r="AU371" s="176" t="s">
        <v>82</v>
      </c>
      <c r="AY371" s="19" t="s">
        <v>126</v>
      </c>
      <c r="BE371" s="177">
        <f>IF(N371="základní",J371,0)</f>
        <v>0</v>
      </c>
      <c r="BF371" s="177">
        <f>IF(N371="snížená",J371,0)</f>
        <v>0</v>
      </c>
      <c r="BG371" s="177">
        <f>IF(N371="zákl. přenesená",J371,0)</f>
        <v>0</v>
      </c>
      <c r="BH371" s="177">
        <f>IF(N371="sníž. přenesená",J371,0)</f>
        <v>0</v>
      </c>
      <c r="BI371" s="177">
        <f>IF(N371="nulová",J371,0)</f>
        <v>0</v>
      </c>
      <c r="BJ371" s="19" t="s">
        <v>80</v>
      </c>
      <c r="BK371" s="177">
        <f>ROUND(I371*H371,2)</f>
        <v>0</v>
      </c>
      <c r="BL371" s="19" t="s">
        <v>228</v>
      </c>
      <c r="BM371" s="176" t="s">
        <v>628</v>
      </c>
    </row>
    <row r="372" spans="1:63" s="12" customFormat="1" ht="22.8" customHeight="1">
      <c r="A372" s="12"/>
      <c r="B372" s="151"/>
      <c r="C372" s="12"/>
      <c r="D372" s="152" t="s">
        <v>71</v>
      </c>
      <c r="E372" s="162" t="s">
        <v>629</v>
      </c>
      <c r="F372" s="162" t="s">
        <v>630</v>
      </c>
      <c r="G372" s="12"/>
      <c r="H372" s="12"/>
      <c r="I372" s="154"/>
      <c r="J372" s="163">
        <f>BK372</f>
        <v>0</v>
      </c>
      <c r="K372" s="12"/>
      <c r="L372" s="151"/>
      <c r="M372" s="156"/>
      <c r="N372" s="157"/>
      <c r="O372" s="157"/>
      <c r="P372" s="158">
        <f>SUM(P373:P388)</f>
        <v>0</v>
      </c>
      <c r="Q372" s="157"/>
      <c r="R372" s="158">
        <f>SUM(R373:R388)</f>
        <v>0.5360929999999999</v>
      </c>
      <c r="S372" s="157"/>
      <c r="T372" s="159">
        <f>SUM(T373:T388)</f>
        <v>0</v>
      </c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R372" s="152" t="s">
        <v>82</v>
      </c>
      <c r="AT372" s="160" t="s">
        <v>71</v>
      </c>
      <c r="AU372" s="160" t="s">
        <v>80</v>
      </c>
      <c r="AY372" s="152" t="s">
        <v>126</v>
      </c>
      <c r="BK372" s="161">
        <f>SUM(BK373:BK388)</f>
        <v>0</v>
      </c>
    </row>
    <row r="373" spans="1:65" s="2" customFormat="1" ht="22.2" customHeight="1">
      <c r="A373" s="38"/>
      <c r="B373" s="164"/>
      <c r="C373" s="165" t="s">
        <v>631</v>
      </c>
      <c r="D373" s="165" t="s">
        <v>128</v>
      </c>
      <c r="E373" s="166" t="s">
        <v>632</v>
      </c>
      <c r="F373" s="167" t="s">
        <v>633</v>
      </c>
      <c r="G373" s="168" t="s">
        <v>428</v>
      </c>
      <c r="H373" s="169">
        <v>48</v>
      </c>
      <c r="I373" s="170"/>
      <c r="J373" s="171">
        <f>ROUND(I373*H373,2)</f>
        <v>0</v>
      </c>
      <c r="K373" s="167" t="s">
        <v>132</v>
      </c>
      <c r="L373" s="39"/>
      <c r="M373" s="172" t="s">
        <v>3</v>
      </c>
      <c r="N373" s="173" t="s">
        <v>43</v>
      </c>
      <c r="O373" s="72"/>
      <c r="P373" s="174">
        <f>O373*H373</f>
        <v>0</v>
      </c>
      <c r="Q373" s="174">
        <v>0.0024</v>
      </c>
      <c r="R373" s="174">
        <f>Q373*H373</f>
        <v>0.1152</v>
      </c>
      <c r="S373" s="174">
        <v>0</v>
      </c>
      <c r="T373" s="175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176" t="s">
        <v>228</v>
      </c>
      <c r="AT373" s="176" t="s">
        <v>128</v>
      </c>
      <c r="AU373" s="176" t="s">
        <v>82</v>
      </c>
      <c r="AY373" s="19" t="s">
        <v>126</v>
      </c>
      <c r="BE373" s="177">
        <f>IF(N373="základní",J373,0)</f>
        <v>0</v>
      </c>
      <c r="BF373" s="177">
        <f>IF(N373="snížená",J373,0)</f>
        <v>0</v>
      </c>
      <c r="BG373" s="177">
        <f>IF(N373="zákl. přenesená",J373,0)</f>
        <v>0</v>
      </c>
      <c r="BH373" s="177">
        <f>IF(N373="sníž. přenesená",J373,0)</f>
        <v>0</v>
      </c>
      <c r="BI373" s="177">
        <f>IF(N373="nulová",J373,0)</f>
        <v>0</v>
      </c>
      <c r="BJ373" s="19" t="s">
        <v>80</v>
      </c>
      <c r="BK373" s="177">
        <f>ROUND(I373*H373,2)</f>
        <v>0</v>
      </c>
      <c r="BL373" s="19" t="s">
        <v>228</v>
      </c>
      <c r="BM373" s="176" t="s">
        <v>634</v>
      </c>
    </row>
    <row r="374" spans="1:47" s="2" customFormat="1" ht="12">
      <c r="A374" s="38"/>
      <c r="B374" s="39"/>
      <c r="C374" s="38"/>
      <c r="D374" s="178" t="s">
        <v>135</v>
      </c>
      <c r="E374" s="38"/>
      <c r="F374" s="179" t="s">
        <v>635</v>
      </c>
      <c r="G374" s="38"/>
      <c r="H374" s="38"/>
      <c r="I374" s="180"/>
      <c r="J374" s="38"/>
      <c r="K374" s="38"/>
      <c r="L374" s="39"/>
      <c r="M374" s="181"/>
      <c r="N374" s="182"/>
      <c r="O374" s="72"/>
      <c r="P374" s="72"/>
      <c r="Q374" s="72"/>
      <c r="R374" s="72"/>
      <c r="S374" s="72"/>
      <c r="T374" s="73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9" t="s">
        <v>135</v>
      </c>
      <c r="AU374" s="19" t="s">
        <v>82</v>
      </c>
    </row>
    <row r="375" spans="1:65" s="2" customFormat="1" ht="19.8" customHeight="1">
      <c r="A375" s="38"/>
      <c r="B375" s="164"/>
      <c r="C375" s="165" t="s">
        <v>636</v>
      </c>
      <c r="D375" s="165" t="s">
        <v>128</v>
      </c>
      <c r="E375" s="166" t="s">
        <v>637</v>
      </c>
      <c r="F375" s="167" t="s">
        <v>638</v>
      </c>
      <c r="G375" s="168" t="s">
        <v>428</v>
      </c>
      <c r="H375" s="169">
        <v>10.7</v>
      </c>
      <c r="I375" s="170"/>
      <c r="J375" s="171">
        <f>ROUND(I375*H375,2)</f>
        <v>0</v>
      </c>
      <c r="K375" s="167" t="s">
        <v>132</v>
      </c>
      <c r="L375" s="39"/>
      <c r="M375" s="172" t="s">
        <v>3</v>
      </c>
      <c r="N375" s="173" t="s">
        <v>43</v>
      </c>
      <c r="O375" s="72"/>
      <c r="P375" s="174">
        <f>O375*H375</f>
        <v>0</v>
      </c>
      <c r="Q375" s="174">
        <v>0.00224</v>
      </c>
      <c r="R375" s="174">
        <f>Q375*H375</f>
        <v>0.023967999999999996</v>
      </c>
      <c r="S375" s="174">
        <v>0</v>
      </c>
      <c r="T375" s="175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176" t="s">
        <v>228</v>
      </c>
      <c r="AT375" s="176" t="s">
        <v>128</v>
      </c>
      <c r="AU375" s="176" t="s">
        <v>82</v>
      </c>
      <c r="AY375" s="19" t="s">
        <v>126</v>
      </c>
      <c r="BE375" s="177">
        <f>IF(N375="základní",J375,0)</f>
        <v>0</v>
      </c>
      <c r="BF375" s="177">
        <f>IF(N375="snížená",J375,0)</f>
        <v>0</v>
      </c>
      <c r="BG375" s="177">
        <f>IF(N375="zákl. přenesená",J375,0)</f>
        <v>0</v>
      </c>
      <c r="BH375" s="177">
        <f>IF(N375="sníž. přenesená",J375,0)</f>
        <v>0</v>
      </c>
      <c r="BI375" s="177">
        <f>IF(N375="nulová",J375,0)</f>
        <v>0</v>
      </c>
      <c r="BJ375" s="19" t="s">
        <v>80</v>
      </c>
      <c r="BK375" s="177">
        <f>ROUND(I375*H375,2)</f>
        <v>0</v>
      </c>
      <c r="BL375" s="19" t="s">
        <v>228</v>
      </c>
      <c r="BM375" s="176" t="s">
        <v>639</v>
      </c>
    </row>
    <row r="376" spans="1:47" s="2" customFormat="1" ht="12">
      <c r="A376" s="38"/>
      <c r="B376" s="39"/>
      <c r="C376" s="38"/>
      <c r="D376" s="178" t="s">
        <v>135</v>
      </c>
      <c r="E376" s="38"/>
      <c r="F376" s="179" t="s">
        <v>640</v>
      </c>
      <c r="G376" s="38"/>
      <c r="H376" s="38"/>
      <c r="I376" s="180"/>
      <c r="J376" s="38"/>
      <c r="K376" s="38"/>
      <c r="L376" s="39"/>
      <c r="M376" s="181"/>
      <c r="N376" s="182"/>
      <c r="O376" s="72"/>
      <c r="P376" s="72"/>
      <c r="Q376" s="72"/>
      <c r="R376" s="72"/>
      <c r="S376" s="72"/>
      <c r="T376" s="73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9" t="s">
        <v>135</v>
      </c>
      <c r="AU376" s="19" t="s">
        <v>82</v>
      </c>
    </row>
    <row r="377" spans="1:65" s="2" customFormat="1" ht="22.2" customHeight="1">
      <c r="A377" s="38"/>
      <c r="B377" s="164"/>
      <c r="C377" s="165" t="s">
        <v>641</v>
      </c>
      <c r="D377" s="165" t="s">
        <v>128</v>
      </c>
      <c r="E377" s="166" t="s">
        <v>642</v>
      </c>
      <c r="F377" s="167" t="s">
        <v>643</v>
      </c>
      <c r="G377" s="168" t="s">
        <v>428</v>
      </c>
      <c r="H377" s="169">
        <v>10.7</v>
      </c>
      <c r="I377" s="170"/>
      <c r="J377" s="171">
        <f>ROUND(I377*H377,2)</f>
        <v>0</v>
      </c>
      <c r="K377" s="167" t="s">
        <v>132</v>
      </c>
      <c r="L377" s="39"/>
      <c r="M377" s="172" t="s">
        <v>3</v>
      </c>
      <c r="N377" s="173" t="s">
        <v>43</v>
      </c>
      <c r="O377" s="72"/>
      <c r="P377" s="174">
        <f>O377*H377</f>
        <v>0</v>
      </c>
      <c r="Q377" s="174">
        <v>0.00175</v>
      </c>
      <c r="R377" s="174">
        <f>Q377*H377</f>
        <v>0.018725</v>
      </c>
      <c r="S377" s="174">
        <v>0</v>
      </c>
      <c r="T377" s="175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176" t="s">
        <v>228</v>
      </c>
      <c r="AT377" s="176" t="s">
        <v>128</v>
      </c>
      <c r="AU377" s="176" t="s">
        <v>82</v>
      </c>
      <c r="AY377" s="19" t="s">
        <v>126</v>
      </c>
      <c r="BE377" s="177">
        <f>IF(N377="základní",J377,0)</f>
        <v>0</v>
      </c>
      <c r="BF377" s="177">
        <f>IF(N377="snížená",J377,0)</f>
        <v>0</v>
      </c>
      <c r="BG377" s="177">
        <f>IF(N377="zákl. přenesená",J377,0)</f>
        <v>0</v>
      </c>
      <c r="BH377" s="177">
        <f>IF(N377="sníž. přenesená",J377,0)</f>
        <v>0</v>
      </c>
      <c r="BI377" s="177">
        <f>IF(N377="nulová",J377,0)</f>
        <v>0</v>
      </c>
      <c r="BJ377" s="19" t="s">
        <v>80</v>
      </c>
      <c r="BK377" s="177">
        <f>ROUND(I377*H377,2)</f>
        <v>0</v>
      </c>
      <c r="BL377" s="19" t="s">
        <v>228</v>
      </c>
      <c r="BM377" s="176" t="s">
        <v>644</v>
      </c>
    </row>
    <row r="378" spans="1:47" s="2" customFormat="1" ht="12">
      <c r="A378" s="38"/>
      <c r="B378" s="39"/>
      <c r="C378" s="38"/>
      <c r="D378" s="178" t="s">
        <v>135</v>
      </c>
      <c r="E378" s="38"/>
      <c r="F378" s="179" t="s">
        <v>645</v>
      </c>
      <c r="G378" s="38"/>
      <c r="H378" s="38"/>
      <c r="I378" s="180"/>
      <c r="J378" s="38"/>
      <c r="K378" s="38"/>
      <c r="L378" s="39"/>
      <c r="M378" s="181"/>
      <c r="N378" s="182"/>
      <c r="O378" s="72"/>
      <c r="P378" s="72"/>
      <c r="Q378" s="72"/>
      <c r="R378" s="72"/>
      <c r="S378" s="72"/>
      <c r="T378" s="73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9" t="s">
        <v>135</v>
      </c>
      <c r="AU378" s="19" t="s">
        <v>82</v>
      </c>
    </row>
    <row r="379" spans="1:65" s="2" customFormat="1" ht="14.4" customHeight="1">
      <c r="A379" s="38"/>
      <c r="B379" s="164"/>
      <c r="C379" s="165" t="s">
        <v>646</v>
      </c>
      <c r="D379" s="165" t="s">
        <v>128</v>
      </c>
      <c r="E379" s="166" t="s">
        <v>647</v>
      </c>
      <c r="F379" s="167" t="s">
        <v>648</v>
      </c>
      <c r="G379" s="168" t="s">
        <v>428</v>
      </c>
      <c r="H379" s="169">
        <v>96</v>
      </c>
      <c r="I379" s="170"/>
      <c r="J379" s="171">
        <f>ROUND(I379*H379,2)</f>
        <v>0</v>
      </c>
      <c r="K379" s="167" t="s">
        <v>132</v>
      </c>
      <c r="L379" s="39"/>
      <c r="M379" s="172" t="s">
        <v>3</v>
      </c>
      <c r="N379" s="173" t="s">
        <v>43</v>
      </c>
      <c r="O379" s="72"/>
      <c r="P379" s="174">
        <f>O379*H379</f>
        <v>0</v>
      </c>
      <c r="Q379" s="174">
        <v>0.00322</v>
      </c>
      <c r="R379" s="174">
        <f>Q379*H379</f>
        <v>0.30912</v>
      </c>
      <c r="S379" s="174">
        <v>0</v>
      </c>
      <c r="T379" s="175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176" t="s">
        <v>228</v>
      </c>
      <c r="AT379" s="176" t="s">
        <v>128</v>
      </c>
      <c r="AU379" s="176" t="s">
        <v>82</v>
      </c>
      <c r="AY379" s="19" t="s">
        <v>126</v>
      </c>
      <c r="BE379" s="177">
        <f>IF(N379="základní",J379,0)</f>
        <v>0</v>
      </c>
      <c r="BF379" s="177">
        <f>IF(N379="snížená",J379,0)</f>
        <v>0</v>
      </c>
      <c r="BG379" s="177">
        <f>IF(N379="zákl. přenesená",J379,0)</f>
        <v>0</v>
      </c>
      <c r="BH379" s="177">
        <f>IF(N379="sníž. přenesená",J379,0)</f>
        <v>0</v>
      </c>
      <c r="BI379" s="177">
        <f>IF(N379="nulová",J379,0)</f>
        <v>0</v>
      </c>
      <c r="BJ379" s="19" t="s">
        <v>80</v>
      </c>
      <c r="BK379" s="177">
        <f>ROUND(I379*H379,2)</f>
        <v>0</v>
      </c>
      <c r="BL379" s="19" t="s">
        <v>228</v>
      </c>
      <c r="BM379" s="176" t="s">
        <v>649</v>
      </c>
    </row>
    <row r="380" spans="1:47" s="2" customFormat="1" ht="12">
      <c r="A380" s="38"/>
      <c r="B380" s="39"/>
      <c r="C380" s="38"/>
      <c r="D380" s="178" t="s">
        <v>135</v>
      </c>
      <c r="E380" s="38"/>
      <c r="F380" s="179" t="s">
        <v>650</v>
      </c>
      <c r="G380" s="38"/>
      <c r="H380" s="38"/>
      <c r="I380" s="180"/>
      <c r="J380" s="38"/>
      <c r="K380" s="38"/>
      <c r="L380" s="39"/>
      <c r="M380" s="181"/>
      <c r="N380" s="182"/>
      <c r="O380" s="72"/>
      <c r="P380" s="72"/>
      <c r="Q380" s="72"/>
      <c r="R380" s="72"/>
      <c r="S380" s="72"/>
      <c r="T380" s="73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9" t="s">
        <v>135</v>
      </c>
      <c r="AU380" s="19" t="s">
        <v>82</v>
      </c>
    </row>
    <row r="381" spans="1:51" s="13" customFormat="1" ht="12">
      <c r="A381" s="13"/>
      <c r="B381" s="183"/>
      <c r="C381" s="13"/>
      <c r="D381" s="184" t="s">
        <v>137</v>
      </c>
      <c r="E381" s="185" t="s">
        <v>3</v>
      </c>
      <c r="F381" s="186" t="s">
        <v>651</v>
      </c>
      <c r="G381" s="13"/>
      <c r="H381" s="187">
        <v>96</v>
      </c>
      <c r="I381" s="188"/>
      <c r="J381" s="13"/>
      <c r="K381" s="13"/>
      <c r="L381" s="183"/>
      <c r="M381" s="189"/>
      <c r="N381" s="190"/>
      <c r="O381" s="190"/>
      <c r="P381" s="190"/>
      <c r="Q381" s="190"/>
      <c r="R381" s="190"/>
      <c r="S381" s="190"/>
      <c r="T381" s="19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85" t="s">
        <v>137</v>
      </c>
      <c r="AU381" s="185" t="s">
        <v>82</v>
      </c>
      <c r="AV381" s="13" t="s">
        <v>82</v>
      </c>
      <c r="AW381" s="13" t="s">
        <v>33</v>
      </c>
      <c r="AX381" s="13" t="s">
        <v>80</v>
      </c>
      <c r="AY381" s="185" t="s">
        <v>126</v>
      </c>
    </row>
    <row r="382" spans="1:65" s="2" customFormat="1" ht="22.2" customHeight="1">
      <c r="A382" s="38"/>
      <c r="B382" s="164"/>
      <c r="C382" s="165" t="s">
        <v>652</v>
      </c>
      <c r="D382" s="165" t="s">
        <v>128</v>
      </c>
      <c r="E382" s="166" t="s">
        <v>653</v>
      </c>
      <c r="F382" s="167" t="s">
        <v>654</v>
      </c>
      <c r="G382" s="168" t="s">
        <v>440</v>
      </c>
      <c r="H382" s="169">
        <v>4</v>
      </c>
      <c r="I382" s="170"/>
      <c r="J382" s="171">
        <f>ROUND(I382*H382,2)</f>
        <v>0</v>
      </c>
      <c r="K382" s="167" t="s">
        <v>132</v>
      </c>
      <c r="L382" s="39"/>
      <c r="M382" s="172" t="s">
        <v>3</v>
      </c>
      <c r="N382" s="173" t="s">
        <v>43</v>
      </c>
      <c r="O382" s="72"/>
      <c r="P382" s="174">
        <f>O382*H382</f>
        <v>0</v>
      </c>
      <c r="Q382" s="174">
        <v>0.00312</v>
      </c>
      <c r="R382" s="174">
        <f>Q382*H382</f>
        <v>0.01248</v>
      </c>
      <c r="S382" s="174">
        <v>0</v>
      </c>
      <c r="T382" s="175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176" t="s">
        <v>228</v>
      </c>
      <c r="AT382" s="176" t="s">
        <v>128</v>
      </c>
      <c r="AU382" s="176" t="s">
        <v>82</v>
      </c>
      <c r="AY382" s="19" t="s">
        <v>126</v>
      </c>
      <c r="BE382" s="177">
        <f>IF(N382="základní",J382,0)</f>
        <v>0</v>
      </c>
      <c r="BF382" s="177">
        <f>IF(N382="snížená",J382,0)</f>
        <v>0</v>
      </c>
      <c r="BG382" s="177">
        <f>IF(N382="zákl. přenesená",J382,0)</f>
        <v>0</v>
      </c>
      <c r="BH382" s="177">
        <f>IF(N382="sníž. přenesená",J382,0)</f>
        <v>0</v>
      </c>
      <c r="BI382" s="177">
        <f>IF(N382="nulová",J382,0)</f>
        <v>0</v>
      </c>
      <c r="BJ382" s="19" t="s">
        <v>80</v>
      </c>
      <c r="BK382" s="177">
        <f>ROUND(I382*H382,2)</f>
        <v>0</v>
      </c>
      <c r="BL382" s="19" t="s">
        <v>228</v>
      </c>
      <c r="BM382" s="176" t="s">
        <v>655</v>
      </c>
    </row>
    <row r="383" spans="1:47" s="2" customFormat="1" ht="12">
      <c r="A383" s="38"/>
      <c r="B383" s="39"/>
      <c r="C383" s="38"/>
      <c r="D383" s="178" t="s">
        <v>135</v>
      </c>
      <c r="E383" s="38"/>
      <c r="F383" s="179" t="s">
        <v>656</v>
      </c>
      <c r="G383" s="38"/>
      <c r="H383" s="38"/>
      <c r="I383" s="180"/>
      <c r="J383" s="38"/>
      <c r="K383" s="38"/>
      <c r="L383" s="39"/>
      <c r="M383" s="181"/>
      <c r="N383" s="182"/>
      <c r="O383" s="72"/>
      <c r="P383" s="72"/>
      <c r="Q383" s="72"/>
      <c r="R383" s="72"/>
      <c r="S383" s="72"/>
      <c r="T383" s="73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9" t="s">
        <v>135</v>
      </c>
      <c r="AU383" s="19" t="s">
        <v>82</v>
      </c>
    </row>
    <row r="384" spans="1:65" s="2" customFormat="1" ht="14.4" customHeight="1">
      <c r="A384" s="38"/>
      <c r="B384" s="164"/>
      <c r="C384" s="165" t="s">
        <v>657</v>
      </c>
      <c r="D384" s="165" t="s">
        <v>128</v>
      </c>
      <c r="E384" s="166" t="s">
        <v>658</v>
      </c>
      <c r="F384" s="167" t="s">
        <v>659</v>
      </c>
      <c r="G384" s="168" t="s">
        <v>428</v>
      </c>
      <c r="H384" s="169">
        <v>20</v>
      </c>
      <c r="I384" s="170"/>
      <c r="J384" s="171">
        <f>ROUND(I384*H384,2)</f>
        <v>0</v>
      </c>
      <c r="K384" s="167" t="s">
        <v>132</v>
      </c>
      <c r="L384" s="39"/>
      <c r="M384" s="172" t="s">
        <v>3</v>
      </c>
      <c r="N384" s="173" t="s">
        <v>43</v>
      </c>
      <c r="O384" s="72"/>
      <c r="P384" s="174">
        <f>O384*H384</f>
        <v>0</v>
      </c>
      <c r="Q384" s="174">
        <v>0.00283</v>
      </c>
      <c r="R384" s="174">
        <f>Q384*H384</f>
        <v>0.0566</v>
      </c>
      <c r="S384" s="174">
        <v>0</v>
      </c>
      <c r="T384" s="175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176" t="s">
        <v>228</v>
      </c>
      <c r="AT384" s="176" t="s">
        <v>128</v>
      </c>
      <c r="AU384" s="176" t="s">
        <v>82</v>
      </c>
      <c r="AY384" s="19" t="s">
        <v>126</v>
      </c>
      <c r="BE384" s="177">
        <f>IF(N384="základní",J384,0)</f>
        <v>0</v>
      </c>
      <c r="BF384" s="177">
        <f>IF(N384="snížená",J384,0)</f>
        <v>0</v>
      </c>
      <c r="BG384" s="177">
        <f>IF(N384="zákl. přenesená",J384,0)</f>
        <v>0</v>
      </c>
      <c r="BH384" s="177">
        <f>IF(N384="sníž. přenesená",J384,0)</f>
        <v>0</v>
      </c>
      <c r="BI384" s="177">
        <f>IF(N384="nulová",J384,0)</f>
        <v>0</v>
      </c>
      <c r="BJ384" s="19" t="s">
        <v>80</v>
      </c>
      <c r="BK384" s="177">
        <f>ROUND(I384*H384,2)</f>
        <v>0</v>
      </c>
      <c r="BL384" s="19" t="s">
        <v>228</v>
      </c>
      <c r="BM384" s="176" t="s">
        <v>660</v>
      </c>
    </row>
    <row r="385" spans="1:47" s="2" customFormat="1" ht="12">
      <c r="A385" s="38"/>
      <c r="B385" s="39"/>
      <c r="C385" s="38"/>
      <c r="D385" s="178" t="s">
        <v>135</v>
      </c>
      <c r="E385" s="38"/>
      <c r="F385" s="179" t="s">
        <v>661</v>
      </c>
      <c r="G385" s="38"/>
      <c r="H385" s="38"/>
      <c r="I385" s="180"/>
      <c r="J385" s="38"/>
      <c r="K385" s="38"/>
      <c r="L385" s="39"/>
      <c r="M385" s="181"/>
      <c r="N385" s="182"/>
      <c r="O385" s="72"/>
      <c r="P385" s="72"/>
      <c r="Q385" s="72"/>
      <c r="R385" s="72"/>
      <c r="S385" s="72"/>
      <c r="T385" s="73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9" t="s">
        <v>135</v>
      </c>
      <c r="AU385" s="19" t="s">
        <v>82</v>
      </c>
    </row>
    <row r="386" spans="1:51" s="13" customFormat="1" ht="12">
      <c r="A386" s="13"/>
      <c r="B386" s="183"/>
      <c r="C386" s="13"/>
      <c r="D386" s="184" t="s">
        <v>137</v>
      </c>
      <c r="E386" s="185" t="s">
        <v>3</v>
      </c>
      <c r="F386" s="186" t="s">
        <v>662</v>
      </c>
      <c r="G386" s="13"/>
      <c r="H386" s="187">
        <v>20</v>
      </c>
      <c r="I386" s="188"/>
      <c r="J386" s="13"/>
      <c r="K386" s="13"/>
      <c r="L386" s="183"/>
      <c r="M386" s="189"/>
      <c r="N386" s="190"/>
      <c r="O386" s="190"/>
      <c r="P386" s="190"/>
      <c r="Q386" s="190"/>
      <c r="R386" s="190"/>
      <c r="S386" s="190"/>
      <c r="T386" s="19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185" t="s">
        <v>137</v>
      </c>
      <c r="AU386" s="185" t="s">
        <v>82</v>
      </c>
      <c r="AV386" s="13" t="s">
        <v>82</v>
      </c>
      <c r="AW386" s="13" t="s">
        <v>33</v>
      </c>
      <c r="AX386" s="13" t="s">
        <v>80</v>
      </c>
      <c r="AY386" s="185" t="s">
        <v>126</v>
      </c>
    </row>
    <row r="387" spans="1:65" s="2" customFormat="1" ht="22.2" customHeight="1">
      <c r="A387" s="38"/>
      <c r="B387" s="164"/>
      <c r="C387" s="165" t="s">
        <v>663</v>
      </c>
      <c r="D387" s="165" t="s">
        <v>128</v>
      </c>
      <c r="E387" s="166" t="s">
        <v>664</v>
      </c>
      <c r="F387" s="167" t="s">
        <v>665</v>
      </c>
      <c r="G387" s="168" t="s">
        <v>167</v>
      </c>
      <c r="H387" s="169">
        <v>0.536</v>
      </c>
      <c r="I387" s="170"/>
      <c r="J387" s="171">
        <f>ROUND(I387*H387,2)</f>
        <v>0</v>
      </c>
      <c r="K387" s="167" t="s">
        <v>132</v>
      </c>
      <c r="L387" s="39"/>
      <c r="M387" s="172" t="s">
        <v>3</v>
      </c>
      <c r="N387" s="173" t="s">
        <v>43</v>
      </c>
      <c r="O387" s="72"/>
      <c r="P387" s="174">
        <f>O387*H387</f>
        <v>0</v>
      </c>
      <c r="Q387" s="174">
        <v>0</v>
      </c>
      <c r="R387" s="174">
        <f>Q387*H387</f>
        <v>0</v>
      </c>
      <c r="S387" s="174">
        <v>0</v>
      </c>
      <c r="T387" s="175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176" t="s">
        <v>228</v>
      </c>
      <c r="AT387" s="176" t="s">
        <v>128</v>
      </c>
      <c r="AU387" s="176" t="s">
        <v>82</v>
      </c>
      <c r="AY387" s="19" t="s">
        <v>126</v>
      </c>
      <c r="BE387" s="177">
        <f>IF(N387="základní",J387,0)</f>
        <v>0</v>
      </c>
      <c r="BF387" s="177">
        <f>IF(N387="snížená",J387,0)</f>
        <v>0</v>
      </c>
      <c r="BG387" s="177">
        <f>IF(N387="zákl. přenesená",J387,0)</f>
        <v>0</v>
      </c>
      <c r="BH387" s="177">
        <f>IF(N387="sníž. přenesená",J387,0)</f>
        <v>0</v>
      </c>
      <c r="BI387" s="177">
        <f>IF(N387="nulová",J387,0)</f>
        <v>0</v>
      </c>
      <c r="BJ387" s="19" t="s">
        <v>80</v>
      </c>
      <c r="BK387" s="177">
        <f>ROUND(I387*H387,2)</f>
        <v>0</v>
      </c>
      <c r="BL387" s="19" t="s">
        <v>228</v>
      </c>
      <c r="BM387" s="176" t="s">
        <v>666</v>
      </c>
    </row>
    <row r="388" spans="1:47" s="2" customFormat="1" ht="12">
      <c r="A388" s="38"/>
      <c r="B388" s="39"/>
      <c r="C388" s="38"/>
      <c r="D388" s="178" t="s">
        <v>135</v>
      </c>
      <c r="E388" s="38"/>
      <c r="F388" s="179" t="s">
        <v>667</v>
      </c>
      <c r="G388" s="38"/>
      <c r="H388" s="38"/>
      <c r="I388" s="180"/>
      <c r="J388" s="38"/>
      <c r="K388" s="38"/>
      <c r="L388" s="39"/>
      <c r="M388" s="181"/>
      <c r="N388" s="182"/>
      <c r="O388" s="72"/>
      <c r="P388" s="72"/>
      <c r="Q388" s="72"/>
      <c r="R388" s="72"/>
      <c r="S388" s="72"/>
      <c r="T388" s="73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9" t="s">
        <v>135</v>
      </c>
      <c r="AU388" s="19" t="s">
        <v>82</v>
      </c>
    </row>
    <row r="389" spans="1:63" s="12" customFormat="1" ht="22.8" customHeight="1">
      <c r="A389" s="12"/>
      <c r="B389" s="151"/>
      <c r="C389" s="12"/>
      <c r="D389" s="152" t="s">
        <v>71</v>
      </c>
      <c r="E389" s="162" t="s">
        <v>668</v>
      </c>
      <c r="F389" s="162" t="s">
        <v>669</v>
      </c>
      <c r="G389" s="12"/>
      <c r="H389" s="12"/>
      <c r="I389" s="154"/>
      <c r="J389" s="163">
        <f>BK389</f>
        <v>0</v>
      </c>
      <c r="K389" s="12"/>
      <c r="L389" s="151"/>
      <c r="M389" s="156"/>
      <c r="N389" s="157"/>
      <c r="O389" s="157"/>
      <c r="P389" s="158">
        <f>SUM(P390:P426)</f>
        <v>0</v>
      </c>
      <c r="Q389" s="157"/>
      <c r="R389" s="158">
        <f>SUM(R390:R426)</f>
        <v>2.53153266</v>
      </c>
      <c r="S389" s="157"/>
      <c r="T389" s="159">
        <f>SUM(T390:T426)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52" t="s">
        <v>82</v>
      </c>
      <c r="AT389" s="160" t="s">
        <v>71</v>
      </c>
      <c r="AU389" s="160" t="s">
        <v>80</v>
      </c>
      <c r="AY389" s="152" t="s">
        <v>126</v>
      </c>
      <c r="BK389" s="161">
        <f>SUM(BK390:BK426)</f>
        <v>0</v>
      </c>
    </row>
    <row r="390" spans="1:65" s="2" customFormat="1" ht="14.4" customHeight="1">
      <c r="A390" s="38"/>
      <c r="B390" s="164"/>
      <c r="C390" s="165" t="s">
        <v>670</v>
      </c>
      <c r="D390" s="165" t="s">
        <v>128</v>
      </c>
      <c r="E390" s="166" t="s">
        <v>671</v>
      </c>
      <c r="F390" s="167" t="s">
        <v>672</v>
      </c>
      <c r="G390" s="168" t="s">
        <v>198</v>
      </c>
      <c r="H390" s="169">
        <v>198.22</v>
      </c>
      <c r="I390" s="170"/>
      <c r="J390" s="171">
        <f>ROUND(I390*H390,2)</f>
        <v>0</v>
      </c>
      <c r="K390" s="167" t="s">
        <v>3</v>
      </c>
      <c r="L390" s="39"/>
      <c r="M390" s="172" t="s">
        <v>3</v>
      </c>
      <c r="N390" s="173" t="s">
        <v>43</v>
      </c>
      <c r="O390" s="72"/>
      <c r="P390" s="174">
        <f>O390*H390</f>
        <v>0</v>
      </c>
      <c r="Q390" s="174">
        <v>0.00028</v>
      </c>
      <c r="R390" s="174">
        <f>Q390*H390</f>
        <v>0.0555016</v>
      </c>
      <c r="S390" s="174">
        <v>0</v>
      </c>
      <c r="T390" s="175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176" t="s">
        <v>228</v>
      </c>
      <c r="AT390" s="176" t="s">
        <v>128</v>
      </c>
      <c r="AU390" s="176" t="s">
        <v>82</v>
      </c>
      <c r="AY390" s="19" t="s">
        <v>126</v>
      </c>
      <c r="BE390" s="177">
        <f>IF(N390="základní",J390,0)</f>
        <v>0</v>
      </c>
      <c r="BF390" s="177">
        <f>IF(N390="snížená",J390,0)</f>
        <v>0</v>
      </c>
      <c r="BG390" s="177">
        <f>IF(N390="zákl. přenesená",J390,0)</f>
        <v>0</v>
      </c>
      <c r="BH390" s="177">
        <f>IF(N390="sníž. přenesená",J390,0)</f>
        <v>0</v>
      </c>
      <c r="BI390" s="177">
        <f>IF(N390="nulová",J390,0)</f>
        <v>0</v>
      </c>
      <c r="BJ390" s="19" t="s">
        <v>80</v>
      </c>
      <c r="BK390" s="177">
        <f>ROUND(I390*H390,2)</f>
        <v>0</v>
      </c>
      <c r="BL390" s="19" t="s">
        <v>228</v>
      </c>
      <c r="BM390" s="176" t="s">
        <v>673</v>
      </c>
    </row>
    <row r="391" spans="1:51" s="13" customFormat="1" ht="12">
      <c r="A391" s="13"/>
      <c r="B391" s="183"/>
      <c r="C391" s="13"/>
      <c r="D391" s="184" t="s">
        <v>137</v>
      </c>
      <c r="E391" s="185" t="s">
        <v>3</v>
      </c>
      <c r="F391" s="186" t="s">
        <v>674</v>
      </c>
      <c r="G391" s="13"/>
      <c r="H391" s="187">
        <v>198.22</v>
      </c>
      <c r="I391" s="188"/>
      <c r="J391" s="13"/>
      <c r="K391" s="13"/>
      <c r="L391" s="183"/>
      <c r="M391" s="189"/>
      <c r="N391" s="190"/>
      <c r="O391" s="190"/>
      <c r="P391" s="190"/>
      <c r="Q391" s="190"/>
      <c r="R391" s="190"/>
      <c r="S391" s="190"/>
      <c r="T391" s="19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85" t="s">
        <v>137</v>
      </c>
      <c r="AU391" s="185" t="s">
        <v>82</v>
      </c>
      <c r="AV391" s="13" t="s">
        <v>82</v>
      </c>
      <c r="AW391" s="13" t="s">
        <v>33</v>
      </c>
      <c r="AX391" s="13" t="s">
        <v>80</v>
      </c>
      <c r="AY391" s="185" t="s">
        <v>126</v>
      </c>
    </row>
    <row r="392" spans="1:65" s="2" customFormat="1" ht="14.4" customHeight="1">
      <c r="A392" s="38"/>
      <c r="B392" s="164"/>
      <c r="C392" s="200" t="s">
        <v>675</v>
      </c>
      <c r="D392" s="200" t="s">
        <v>190</v>
      </c>
      <c r="E392" s="201" t="s">
        <v>676</v>
      </c>
      <c r="F392" s="202" t="s">
        <v>677</v>
      </c>
      <c r="G392" s="203" t="s">
        <v>198</v>
      </c>
      <c r="H392" s="204">
        <v>218.042</v>
      </c>
      <c r="I392" s="205"/>
      <c r="J392" s="206">
        <f>ROUND(I392*H392,2)</f>
        <v>0</v>
      </c>
      <c r="K392" s="202" t="s">
        <v>3</v>
      </c>
      <c r="L392" s="207"/>
      <c r="M392" s="208" t="s">
        <v>3</v>
      </c>
      <c r="N392" s="209" t="s">
        <v>43</v>
      </c>
      <c r="O392" s="72"/>
      <c r="P392" s="174">
        <f>O392*H392</f>
        <v>0</v>
      </c>
      <c r="Q392" s="174">
        <v>0.00693</v>
      </c>
      <c r="R392" s="174">
        <f>Q392*H392</f>
        <v>1.51103106</v>
      </c>
      <c r="S392" s="174">
        <v>0</v>
      </c>
      <c r="T392" s="175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176" t="s">
        <v>326</v>
      </c>
      <c r="AT392" s="176" t="s">
        <v>190</v>
      </c>
      <c r="AU392" s="176" t="s">
        <v>82</v>
      </c>
      <c r="AY392" s="19" t="s">
        <v>126</v>
      </c>
      <c r="BE392" s="177">
        <f>IF(N392="základní",J392,0)</f>
        <v>0</v>
      </c>
      <c r="BF392" s="177">
        <f>IF(N392="snížená",J392,0)</f>
        <v>0</v>
      </c>
      <c r="BG392" s="177">
        <f>IF(N392="zákl. přenesená",J392,0)</f>
        <v>0</v>
      </c>
      <c r="BH392" s="177">
        <f>IF(N392="sníž. přenesená",J392,0)</f>
        <v>0</v>
      </c>
      <c r="BI392" s="177">
        <f>IF(N392="nulová",J392,0)</f>
        <v>0</v>
      </c>
      <c r="BJ392" s="19" t="s">
        <v>80</v>
      </c>
      <c r="BK392" s="177">
        <f>ROUND(I392*H392,2)</f>
        <v>0</v>
      </c>
      <c r="BL392" s="19" t="s">
        <v>228</v>
      </c>
      <c r="BM392" s="176" t="s">
        <v>678</v>
      </c>
    </row>
    <row r="393" spans="1:51" s="13" customFormat="1" ht="12">
      <c r="A393" s="13"/>
      <c r="B393" s="183"/>
      <c r="C393" s="13"/>
      <c r="D393" s="184" t="s">
        <v>137</v>
      </c>
      <c r="E393" s="185" t="s">
        <v>3</v>
      </c>
      <c r="F393" s="186" t="s">
        <v>679</v>
      </c>
      <c r="G393" s="13"/>
      <c r="H393" s="187">
        <v>198.22</v>
      </c>
      <c r="I393" s="188"/>
      <c r="J393" s="13"/>
      <c r="K393" s="13"/>
      <c r="L393" s="183"/>
      <c r="M393" s="189"/>
      <c r="N393" s="190"/>
      <c r="O393" s="190"/>
      <c r="P393" s="190"/>
      <c r="Q393" s="190"/>
      <c r="R393" s="190"/>
      <c r="S393" s="190"/>
      <c r="T393" s="19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85" t="s">
        <v>137</v>
      </c>
      <c r="AU393" s="185" t="s">
        <v>82</v>
      </c>
      <c r="AV393" s="13" t="s">
        <v>82</v>
      </c>
      <c r="AW393" s="13" t="s">
        <v>33</v>
      </c>
      <c r="AX393" s="13" t="s">
        <v>80</v>
      </c>
      <c r="AY393" s="185" t="s">
        <v>126</v>
      </c>
    </row>
    <row r="394" spans="1:51" s="13" customFormat="1" ht="12">
      <c r="A394" s="13"/>
      <c r="B394" s="183"/>
      <c r="C394" s="13"/>
      <c r="D394" s="184" t="s">
        <v>137</v>
      </c>
      <c r="E394" s="13"/>
      <c r="F394" s="186" t="s">
        <v>680</v>
      </c>
      <c r="G394" s="13"/>
      <c r="H394" s="187">
        <v>218.042</v>
      </c>
      <c r="I394" s="188"/>
      <c r="J394" s="13"/>
      <c r="K394" s="13"/>
      <c r="L394" s="183"/>
      <c r="M394" s="189"/>
      <c r="N394" s="190"/>
      <c r="O394" s="190"/>
      <c r="P394" s="190"/>
      <c r="Q394" s="190"/>
      <c r="R394" s="190"/>
      <c r="S394" s="190"/>
      <c r="T394" s="19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85" t="s">
        <v>137</v>
      </c>
      <c r="AU394" s="185" t="s">
        <v>82</v>
      </c>
      <c r="AV394" s="13" t="s">
        <v>82</v>
      </c>
      <c r="AW394" s="13" t="s">
        <v>4</v>
      </c>
      <c r="AX394" s="13" t="s">
        <v>80</v>
      </c>
      <c r="AY394" s="185" t="s">
        <v>126</v>
      </c>
    </row>
    <row r="395" spans="1:65" s="2" customFormat="1" ht="14.4" customHeight="1">
      <c r="A395" s="38"/>
      <c r="B395" s="164"/>
      <c r="C395" s="165" t="s">
        <v>681</v>
      </c>
      <c r="D395" s="165" t="s">
        <v>128</v>
      </c>
      <c r="E395" s="166" t="s">
        <v>682</v>
      </c>
      <c r="F395" s="167" t="s">
        <v>683</v>
      </c>
      <c r="G395" s="168" t="s">
        <v>198</v>
      </c>
      <c r="H395" s="169">
        <v>3.21</v>
      </c>
      <c r="I395" s="170"/>
      <c r="J395" s="171">
        <f>ROUND(I395*H395,2)</f>
        <v>0</v>
      </c>
      <c r="K395" s="167" t="s">
        <v>132</v>
      </c>
      <c r="L395" s="39"/>
      <c r="M395" s="172" t="s">
        <v>3</v>
      </c>
      <c r="N395" s="173" t="s">
        <v>43</v>
      </c>
      <c r="O395" s="72"/>
      <c r="P395" s="174">
        <f>O395*H395</f>
        <v>0</v>
      </c>
      <c r="Q395" s="174">
        <v>0</v>
      </c>
      <c r="R395" s="174">
        <f>Q395*H395</f>
        <v>0</v>
      </c>
      <c r="S395" s="174">
        <v>0</v>
      </c>
      <c r="T395" s="175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176" t="s">
        <v>228</v>
      </c>
      <c r="AT395" s="176" t="s">
        <v>128</v>
      </c>
      <c r="AU395" s="176" t="s">
        <v>82</v>
      </c>
      <c r="AY395" s="19" t="s">
        <v>126</v>
      </c>
      <c r="BE395" s="177">
        <f>IF(N395="základní",J395,0)</f>
        <v>0</v>
      </c>
      <c r="BF395" s="177">
        <f>IF(N395="snížená",J395,0)</f>
        <v>0</v>
      </c>
      <c r="BG395" s="177">
        <f>IF(N395="zákl. přenesená",J395,0)</f>
        <v>0</v>
      </c>
      <c r="BH395" s="177">
        <f>IF(N395="sníž. přenesená",J395,0)</f>
        <v>0</v>
      </c>
      <c r="BI395" s="177">
        <f>IF(N395="nulová",J395,0)</f>
        <v>0</v>
      </c>
      <c r="BJ395" s="19" t="s">
        <v>80</v>
      </c>
      <c r="BK395" s="177">
        <f>ROUND(I395*H395,2)</f>
        <v>0</v>
      </c>
      <c r="BL395" s="19" t="s">
        <v>228</v>
      </c>
      <c r="BM395" s="176" t="s">
        <v>684</v>
      </c>
    </row>
    <row r="396" spans="1:47" s="2" customFormat="1" ht="12">
      <c r="A396" s="38"/>
      <c r="B396" s="39"/>
      <c r="C396" s="38"/>
      <c r="D396" s="178" t="s">
        <v>135</v>
      </c>
      <c r="E396" s="38"/>
      <c r="F396" s="179" t="s">
        <v>685</v>
      </c>
      <c r="G396" s="38"/>
      <c r="H396" s="38"/>
      <c r="I396" s="180"/>
      <c r="J396" s="38"/>
      <c r="K396" s="38"/>
      <c r="L396" s="39"/>
      <c r="M396" s="181"/>
      <c r="N396" s="182"/>
      <c r="O396" s="72"/>
      <c r="P396" s="72"/>
      <c r="Q396" s="72"/>
      <c r="R396" s="72"/>
      <c r="S396" s="72"/>
      <c r="T396" s="73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9" t="s">
        <v>135</v>
      </c>
      <c r="AU396" s="19" t="s">
        <v>82</v>
      </c>
    </row>
    <row r="397" spans="1:51" s="13" customFormat="1" ht="12">
      <c r="A397" s="13"/>
      <c r="B397" s="183"/>
      <c r="C397" s="13"/>
      <c r="D397" s="184" t="s">
        <v>137</v>
      </c>
      <c r="E397" s="185" t="s">
        <v>3</v>
      </c>
      <c r="F397" s="186" t="s">
        <v>686</v>
      </c>
      <c r="G397" s="13"/>
      <c r="H397" s="187">
        <v>3.21</v>
      </c>
      <c r="I397" s="188"/>
      <c r="J397" s="13"/>
      <c r="K397" s="13"/>
      <c r="L397" s="183"/>
      <c r="M397" s="189"/>
      <c r="N397" s="190"/>
      <c r="O397" s="190"/>
      <c r="P397" s="190"/>
      <c r="Q397" s="190"/>
      <c r="R397" s="190"/>
      <c r="S397" s="190"/>
      <c r="T397" s="19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185" t="s">
        <v>137</v>
      </c>
      <c r="AU397" s="185" t="s">
        <v>82</v>
      </c>
      <c r="AV397" s="13" t="s">
        <v>82</v>
      </c>
      <c r="AW397" s="13" t="s">
        <v>33</v>
      </c>
      <c r="AX397" s="13" t="s">
        <v>80</v>
      </c>
      <c r="AY397" s="185" t="s">
        <v>126</v>
      </c>
    </row>
    <row r="398" spans="1:65" s="2" customFormat="1" ht="14.4" customHeight="1">
      <c r="A398" s="38"/>
      <c r="B398" s="164"/>
      <c r="C398" s="165" t="s">
        <v>687</v>
      </c>
      <c r="D398" s="165" t="s">
        <v>128</v>
      </c>
      <c r="E398" s="166" t="s">
        <v>688</v>
      </c>
      <c r="F398" s="167" t="s">
        <v>689</v>
      </c>
      <c r="G398" s="168" t="s">
        <v>690</v>
      </c>
      <c r="H398" s="169">
        <v>25012.017</v>
      </c>
      <c r="I398" s="170"/>
      <c r="J398" s="171">
        <f>ROUND(I398*H398,2)</f>
        <v>0</v>
      </c>
      <c r="K398" s="167" t="s">
        <v>3</v>
      </c>
      <c r="L398" s="39"/>
      <c r="M398" s="172" t="s">
        <v>3</v>
      </c>
      <c r="N398" s="173" t="s">
        <v>43</v>
      </c>
      <c r="O398" s="72"/>
      <c r="P398" s="174">
        <f>O398*H398</f>
        <v>0</v>
      </c>
      <c r="Q398" s="174">
        <v>0</v>
      </c>
      <c r="R398" s="174">
        <f>Q398*H398</f>
        <v>0</v>
      </c>
      <c r="S398" s="174">
        <v>0</v>
      </c>
      <c r="T398" s="175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176" t="s">
        <v>228</v>
      </c>
      <c r="AT398" s="176" t="s">
        <v>128</v>
      </c>
      <c r="AU398" s="176" t="s">
        <v>82</v>
      </c>
      <c r="AY398" s="19" t="s">
        <v>126</v>
      </c>
      <c r="BE398" s="177">
        <f>IF(N398="základní",J398,0)</f>
        <v>0</v>
      </c>
      <c r="BF398" s="177">
        <f>IF(N398="snížená",J398,0)</f>
        <v>0</v>
      </c>
      <c r="BG398" s="177">
        <f>IF(N398="zákl. přenesená",J398,0)</f>
        <v>0</v>
      </c>
      <c r="BH398" s="177">
        <f>IF(N398="sníž. přenesená",J398,0)</f>
        <v>0</v>
      </c>
      <c r="BI398" s="177">
        <f>IF(N398="nulová",J398,0)</f>
        <v>0</v>
      </c>
      <c r="BJ398" s="19" t="s">
        <v>80</v>
      </c>
      <c r="BK398" s="177">
        <f>ROUND(I398*H398,2)</f>
        <v>0</v>
      </c>
      <c r="BL398" s="19" t="s">
        <v>228</v>
      </c>
      <c r="BM398" s="176" t="s">
        <v>691</v>
      </c>
    </row>
    <row r="399" spans="1:51" s="13" customFormat="1" ht="12">
      <c r="A399" s="13"/>
      <c r="B399" s="183"/>
      <c r="C399" s="13"/>
      <c r="D399" s="184" t="s">
        <v>137</v>
      </c>
      <c r="E399" s="185" t="s">
        <v>3</v>
      </c>
      <c r="F399" s="186" t="s">
        <v>692</v>
      </c>
      <c r="G399" s="13"/>
      <c r="H399" s="187">
        <v>11961</v>
      </c>
      <c r="I399" s="188"/>
      <c r="J399" s="13"/>
      <c r="K399" s="13"/>
      <c r="L399" s="183"/>
      <c r="M399" s="189"/>
      <c r="N399" s="190"/>
      <c r="O399" s="190"/>
      <c r="P399" s="190"/>
      <c r="Q399" s="190"/>
      <c r="R399" s="190"/>
      <c r="S399" s="190"/>
      <c r="T399" s="19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185" t="s">
        <v>137</v>
      </c>
      <c r="AU399" s="185" t="s">
        <v>82</v>
      </c>
      <c r="AV399" s="13" t="s">
        <v>82</v>
      </c>
      <c r="AW399" s="13" t="s">
        <v>33</v>
      </c>
      <c r="AX399" s="13" t="s">
        <v>72</v>
      </c>
      <c r="AY399" s="185" t="s">
        <v>126</v>
      </c>
    </row>
    <row r="400" spans="1:51" s="13" customFormat="1" ht="12">
      <c r="A400" s="13"/>
      <c r="B400" s="183"/>
      <c r="C400" s="13"/>
      <c r="D400" s="184" t="s">
        <v>137</v>
      </c>
      <c r="E400" s="185" t="s">
        <v>3</v>
      </c>
      <c r="F400" s="186" t="s">
        <v>693</v>
      </c>
      <c r="G400" s="13"/>
      <c r="H400" s="187">
        <v>267.624</v>
      </c>
      <c r="I400" s="188"/>
      <c r="J400" s="13"/>
      <c r="K400" s="13"/>
      <c r="L400" s="183"/>
      <c r="M400" s="189"/>
      <c r="N400" s="190"/>
      <c r="O400" s="190"/>
      <c r="P400" s="190"/>
      <c r="Q400" s="190"/>
      <c r="R400" s="190"/>
      <c r="S400" s="190"/>
      <c r="T400" s="191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185" t="s">
        <v>137</v>
      </c>
      <c r="AU400" s="185" t="s">
        <v>82</v>
      </c>
      <c r="AV400" s="13" t="s">
        <v>82</v>
      </c>
      <c r="AW400" s="13" t="s">
        <v>33</v>
      </c>
      <c r="AX400" s="13" t="s">
        <v>72</v>
      </c>
      <c r="AY400" s="185" t="s">
        <v>126</v>
      </c>
    </row>
    <row r="401" spans="1:51" s="13" customFormat="1" ht="12">
      <c r="A401" s="13"/>
      <c r="B401" s="183"/>
      <c r="C401" s="13"/>
      <c r="D401" s="184" t="s">
        <v>137</v>
      </c>
      <c r="E401" s="185" t="s">
        <v>3</v>
      </c>
      <c r="F401" s="186" t="s">
        <v>694</v>
      </c>
      <c r="G401" s="13"/>
      <c r="H401" s="187">
        <v>7207.92</v>
      </c>
      <c r="I401" s="188"/>
      <c r="J401" s="13"/>
      <c r="K401" s="13"/>
      <c r="L401" s="183"/>
      <c r="M401" s="189"/>
      <c r="N401" s="190"/>
      <c r="O401" s="190"/>
      <c r="P401" s="190"/>
      <c r="Q401" s="190"/>
      <c r="R401" s="190"/>
      <c r="S401" s="190"/>
      <c r="T401" s="19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85" t="s">
        <v>137</v>
      </c>
      <c r="AU401" s="185" t="s">
        <v>82</v>
      </c>
      <c r="AV401" s="13" t="s">
        <v>82</v>
      </c>
      <c r="AW401" s="13" t="s">
        <v>33</v>
      </c>
      <c r="AX401" s="13" t="s">
        <v>72</v>
      </c>
      <c r="AY401" s="185" t="s">
        <v>126</v>
      </c>
    </row>
    <row r="402" spans="1:51" s="13" customFormat="1" ht="12">
      <c r="A402" s="13"/>
      <c r="B402" s="183"/>
      <c r="C402" s="13"/>
      <c r="D402" s="184" t="s">
        <v>137</v>
      </c>
      <c r="E402" s="185" t="s">
        <v>3</v>
      </c>
      <c r="F402" s="186" t="s">
        <v>695</v>
      </c>
      <c r="G402" s="13"/>
      <c r="H402" s="187">
        <v>121.107</v>
      </c>
      <c r="I402" s="188"/>
      <c r="J402" s="13"/>
      <c r="K402" s="13"/>
      <c r="L402" s="183"/>
      <c r="M402" s="189"/>
      <c r="N402" s="190"/>
      <c r="O402" s="190"/>
      <c r="P402" s="190"/>
      <c r="Q402" s="190"/>
      <c r="R402" s="190"/>
      <c r="S402" s="190"/>
      <c r="T402" s="19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185" t="s">
        <v>137</v>
      </c>
      <c r="AU402" s="185" t="s">
        <v>82</v>
      </c>
      <c r="AV402" s="13" t="s">
        <v>82</v>
      </c>
      <c r="AW402" s="13" t="s">
        <v>33</v>
      </c>
      <c r="AX402" s="13" t="s">
        <v>72</v>
      </c>
      <c r="AY402" s="185" t="s">
        <v>126</v>
      </c>
    </row>
    <row r="403" spans="1:51" s="13" customFormat="1" ht="12">
      <c r="A403" s="13"/>
      <c r="B403" s="183"/>
      <c r="C403" s="13"/>
      <c r="D403" s="184" t="s">
        <v>137</v>
      </c>
      <c r="E403" s="185" t="s">
        <v>3</v>
      </c>
      <c r="F403" s="186" t="s">
        <v>696</v>
      </c>
      <c r="G403" s="13"/>
      <c r="H403" s="187">
        <v>367.517</v>
      </c>
      <c r="I403" s="188"/>
      <c r="J403" s="13"/>
      <c r="K403" s="13"/>
      <c r="L403" s="183"/>
      <c r="M403" s="189"/>
      <c r="N403" s="190"/>
      <c r="O403" s="190"/>
      <c r="P403" s="190"/>
      <c r="Q403" s="190"/>
      <c r="R403" s="190"/>
      <c r="S403" s="190"/>
      <c r="T403" s="19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185" t="s">
        <v>137</v>
      </c>
      <c r="AU403" s="185" t="s">
        <v>82</v>
      </c>
      <c r="AV403" s="13" t="s">
        <v>82</v>
      </c>
      <c r="AW403" s="13" t="s">
        <v>33</v>
      </c>
      <c r="AX403" s="13" t="s">
        <v>72</v>
      </c>
      <c r="AY403" s="185" t="s">
        <v>126</v>
      </c>
    </row>
    <row r="404" spans="1:51" s="13" customFormat="1" ht="12">
      <c r="A404" s="13"/>
      <c r="B404" s="183"/>
      <c r="C404" s="13"/>
      <c r="D404" s="184" t="s">
        <v>137</v>
      </c>
      <c r="E404" s="185" t="s">
        <v>3</v>
      </c>
      <c r="F404" s="186" t="s">
        <v>697</v>
      </c>
      <c r="G404" s="13"/>
      <c r="H404" s="187">
        <v>1362.19</v>
      </c>
      <c r="I404" s="188"/>
      <c r="J404" s="13"/>
      <c r="K404" s="13"/>
      <c r="L404" s="183"/>
      <c r="M404" s="189"/>
      <c r="N404" s="190"/>
      <c r="O404" s="190"/>
      <c r="P404" s="190"/>
      <c r="Q404" s="190"/>
      <c r="R404" s="190"/>
      <c r="S404" s="190"/>
      <c r="T404" s="19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85" t="s">
        <v>137</v>
      </c>
      <c r="AU404" s="185" t="s">
        <v>82</v>
      </c>
      <c r="AV404" s="13" t="s">
        <v>82</v>
      </c>
      <c r="AW404" s="13" t="s">
        <v>33</v>
      </c>
      <c r="AX404" s="13" t="s">
        <v>72</v>
      </c>
      <c r="AY404" s="185" t="s">
        <v>126</v>
      </c>
    </row>
    <row r="405" spans="1:51" s="13" customFormat="1" ht="12">
      <c r="A405" s="13"/>
      <c r="B405" s="183"/>
      <c r="C405" s="13"/>
      <c r="D405" s="184" t="s">
        <v>137</v>
      </c>
      <c r="E405" s="185" t="s">
        <v>3</v>
      </c>
      <c r="F405" s="186" t="s">
        <v>698</v>
      </c>
      <c r="G405" s="13"/>
      <c r="H405" s="187">
        <v>446.664</v>
      </c>
      <c r="I405" s="188"/>
      <c r="J405" s="13"/>
      <c r="K405" s="13"/>
      <c r="L405" s="183"/>
      <c r="M405" s="189"/>
      <c r="N405" s="190"/>
      <c r="O405" s="190"/>
      <c r="P405" s="190"/>
      <c r="Q405" s="190"/>
      <c r="R405" s="190"/>
      <c r="S405" s="190"/>
      <c r="T405" s="19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185" t="s">
        <v>137</v>
      </c>
      <c r="AU405" s="185" t="s">
        <v>82</v>
      </c>
      <c r="AV405" s="13" t="s">
        <v>82</v>
      </c>
      <c r="AW405" s="13" t="s">
        <v>33</v>
      </c>
      <c r="AX405" s="13" t="s">
        <v>72</v>
      </c>
      <c r="AY405" s="185" t="s">
        <v>126</v>
      </c>
    </row>
    <row r="406" spans="1:51" s="13" customFormat="1" ht="12">
      <c r="A406" s="13"/>
      <c r="B406" s="183"/>
      <c r="C406" s="13"/>
      <c r="D406" s="184" t="s">
        <v>137</v>
      </c>
      <c r="E406" s="185" t="s">
        <v>3</v>
      </c>
      <c r="F406" s="186" t="s">
        <v>699</v>
      </c>
      <c r="G406" s="13"/>
      <c r="H406" s="187">
        <v>245.25</v>
      </c>
      <c r="I406" s="188"/>
      <c r="J406" s="13"/>
      <c r="K406" s="13"/>
      <c r="L406" s="183"/>
      <c r="M406" s="189"/>
      <c r="N406" s="190"/>
      <c r="O406" s="190"/>
      <c r="P406" s="190"/>
      <c r="Q406" s="190"/>
      <c r="R406" s="190"/>
      <c r="S406" s="190"/>
      <c r="T406" s="19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185" t="s">
        <v>137</v>
      </c>
      <c r="AU406" s="185" t="s">
        <v>82</v>
      </c>
      <c r="AV406" s="13" t="s">
        <v>82</v>
      </c>
      <c r="AW406" s="13" t="s">
        <v>33</v>
      </c>
      <c r="AX406" s="13" t="s">
        <v>72</v>
      </c>
      <c r="AY406" s="185" t="s">
        <v>126</v>
      </c>
    </row>
    <row r="407" spans="1:51" s="13" customFormat="1" ht="12">
      <c r="A407" s="13"/>
      <c r="B407" s="183"/>
      <c r="C407" s="13"/>
      <c r="D407" s="184" t="s">
        <v>137</v>
      </c>
      <c r="E407" s="185" t="s">
        <v>3</v>
      </c>
      <c r="F407" s="186" t="s">
        <v>700</v>
      </c>
      <c r="G407" s="13"/>
      <c r="H407" s="187">
        <v>498.967</v>
      </c>
      <c r="I407" s="188"/>
      <c r="J407" s="13"/>
      <c r="K407" s="13"/>
      <c r="L407" s="183"/>
      <c r="M407" s="189"/>
      <c r="N407" s="190"/>
      <c r="O407" s="190"/>
      <c r="P407" s="190"/>
      <c r="Q407" s="190"/>
      <c r="R407" s="190"/>
      <c r="S407" s="190"/>
      <c r="T407" s="19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185" t="s">
        <v>137</v>
      </c>
      <c r="AU407" s="185" t="s">
        <v>82</v>
      </c>
      <c r="AV407" s="13" t="s">
        <v>82</v>
      </c>
      <c r="AW407" s="13" t="s">
        <v>33</v>
      </c>
      <c r="AX407" s="13" t="s">
        <v>72</v>
      </c>
      <c r="AY407" s="185" t="s">
        <v>126</v>
      </c>
    </row>
    <row r="408" spans="1:51" s="13" customFormat="1" ht="12">
      <c r="A408" s="13"/>
      <c r="B408" s="183"/>
      <c r="C408" s="13"/>
      <c r="D408" s="184" t="s">
        <v>137</v>
      </c>
      <c r="E408" s="185" t="s">
        <v>3</v>
      </c>
      <c r="F408" s="186" t="s">
        <v>701</v>
      </c>
      <c r="G408" s="13"/>
      <c r="H408" s="187">
        <v>681.036</v>
      </c>
      <c r="I408" s="188"/>
      <c r="J408" s="13"/>
      <c r="K408" s="13"/>
      <c r="L408" s="183"/>
      <c r="M408" s="189"/>
      <c r="N408" s="190"/>
      <c r="O408" s="190"/>
      <c r="P408" s="190"/>
      <c r="Q408" s="190"/>
      <c r="R408" s="190"/>
      <c r="S408" s="190"/>
      <c r="T408" s="19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185" t="s">
        <v>137</v>
      </c>
      <c r="AU408" s="185" t="s">
        <v>82</v>
      </c>
      <c r="AV408" s="13" t="s">
        <v>82</v>
      </c>
      <c r="AW408" s="13" t="s">
        <v>33</v>
      </c>
      <c r="AX408" s="13" t="s">
        <v>72</v>
      </c>
      <c r="AY408" s="185" t="s">
        <v>126</v>
      </c>
    </row>
    <row r="409" spans="1:51" s="14" customFormat="1" ht="12">
      <c r="A409" s="14"/>
      <c r="B409" s="192"/>
      <c r="C409" s="14"/>
      <c r="D409" s="184" t="s">
        <v>137</v>
      </c>
      <c r="E409" s="193" t="s">
        <v>3</v>
      </c>
      <c r="F409" s="194" t="s">
        <v>140</v>
      </c>
      <c r="G409" s="14"/>
      <c r="H409" s="195">
        <v>23159.275</v>
      </c>
      <c r="I409" s="196"/>
      <c r="J409" s="14"/>
      <c r="K409" s="14"/>
      <c r="L409" s="192"/>
      <c r="M409" s="197"/>
      <c r="N409" s="198"/>
      <c r="O409" s="198"/>
      <c r="P409" s="198"/>
      <c r="Q409" s="198"/>
      <c r="R409" s="198"/>
      <c r="S409" s="198"/>
      <c r="T409" s="199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193" t="s">
        <v>137</v>
      </c>
      <c r="AU409" s="193" t="s">
        <v>82</v>
      </c>
      <c r="AV409" s="14" t="s">
        <v>133</v>
      </c>
      <c r="AW409" s="14" t="s">
        <v>33</v>
      </c>
      <c r="AX409" s="14" t="s">
        <v>80</v>
      </c>
      <c r="AY409" s="193" t="s">
        <v>126</v>
      </c>
    </row>
    <row r="410" spans="1:51" s="13" customFormat="1" ht="12">
      <c r="A410" s="13"/>
      <c r="B410" s="183"/>
      <c r="C410" s="13"/>
      <c r="D410" s="184" t="s">
        <v>137</v>
      </c>
      <c r="E410" s="13"/>
      <c r="F410" s="186" t="s">
        <v>702</v>
      </c>
      <c r="G410" s="13"/>
      <c r="H410" s="187">
        <v>25012.017</v>
      </c>
      <c r="I410" s="188"/>
      <c r="J410" s="13"/>
      <c r="K410" s="13"/>
      <c r="L410" s="183"/>
      <c r="M410" s="189"/>
      <c r="N410" s="190"/>
      <c r="O410" s="190"/>
      <c r="P410" s="190"/>
      <c r="Q410" s="190"/>
      <c r="R410" s="190"/>
      <c r="S410" s="190"/>
      <c r="T410" s="19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185" t="s">
        <v>137</v>
      </c>
      <c r="AU410" s="185" t="s">
        <v>82</v>
      </c>
      <c r="AV410" s="13" t="s">
        <v>82</v>
      </c>
      <c r="AW410" s="13" t="s">
        <v>4</v>
      </c>
      <c r="AX410" s="13" t="s">
        <v>80</v>
      </c>
      <c r="AY410" s="185" t="s">
        <v>126</v>
      </c>
    </row>
    <row r="411" spans="1:65" s="2" customFormat="1" ht="22.2" customHeight="1">
      <c r="A411" s="38"/>
      <c r="B411" s="164"/>
      <c r="C411" s="165" t="s">
        <v>703</v>
      </c>
      <c r="D411" s="165" t="s">
        <v>128</v>
      </c>
      <c r="E411" s="166" t="s">
        <v>704</v>
      </c>
      <c r="F411" s="167" t="s">
        <v>705</v>
      </c>
      <c r="G411" s="168" t="s">
        <v>198</v>
      </c>
      <c r="H411" s="169">
        <v>415.1</v>
      </c>
      <c r="I411" s="170"/>
      <c r="J411" s="171">
        <f>ROUND(I411*H411,2)</f>
        <v>0</v>
      </c>
      <c r="K411" s="167" t="s">
        <v>3</v>
      </c>
      <c r="L411" s="39"/>
      <c r="M411" s="172" t="s">
        <v>3</v>
      </c>
      <c r="N411" s="173" t="s">
        <v>43</v>
      </c>
      <c r="O411" s="72"/>
      <c r="P411" s="174">
        <f>O411*H411</f>
        <v>0</v>
      </c>
      <c r="Q411" s="174">
        <v>0</v>
      </c>
      <c r="R411" s="174">
        <f>Q411*H411</f>
        <v>0</v>
      </c>
      <c r="S411" s="174">
        <v>0</v>
      </c>
      <c r="T411" s="175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176" t="s">
        <v>228</v>
      </c>
      <c r="AT411" s="176" t="s">
        <v>128</v>
      </c>
      <c r="AU411" s="176" t="s">
        <v>82</v>
      </c>
      <c r="AY411" s="19" t="s">
        <v>126</v>
      </c>
      <c r="BE411" s="177">
        <f>IF(N411="základní",J411,0)</f>
        <v>0</v>
      </c>
      <c r="BF411" s="177">
        <f>IF(N411="snížená",J411,0)</f>
        <v>0</v>
      </c>
      <c r="BG411" s="177">
        <f>IF(N411="zákl. přenesená",J411,0)</f>
        <v>0</v>
      </c>
      <c r="BH411" s="177">
        <f>IF(N411="sníž. přenesená",J411,0)</f>
        <v>0</v>
      </c>
      <c r="BI411" s="177">
        <f>IF(N411="nulová",J411,0)</f>
        <v>0</v>
      </c>
      <c r="BJ411" s="19" t="s">
        <v>80</v>
      </c>
      <c r="BK411" s="177">
        <f>ROUND(I411*H411,2)</f>
        <v>0</v>
      </c>
      <c r="BL411" s="19" t="s">
        <v>228</v>
      </c>
      <c r="BM411" s="176" t="s">
        <v>706</v>
      </c>
    </row>
    <row r="412" spans="1:51" s="13" customFormat="1" ht="12">
      <c r="A412" s="13"/>
      <c r="B412" s="183"/>
      <c r="C412" s="13"/>
      <c r="D412" s="184" t="s">
        <v>137</v>
      </c>
      <c r="E412" s="185" t="s">
        <v>3</v>
      </c>
      <c r="F412" s="186" t="s">
        <v>707</v>
      </c>
      <c r="G412" s="13"/>
      <c r="H412" s="187">
        <v>441.6</v>
      </c>
      <c r="I412" s="188"/>
      <c r="J412" s="13"/>
      <c r="K412" s="13"/>
      <c r="L412" s="183"/>
      <c r="M412" s="189"/>
      <c r="N412" s="190"/>
      <c r="O412" s="190"/>
      <c r="P412" s="190"/>
      <c r="Q412" s="190"/>
      <c r="R412" s="190"/>
      <c r="S412" s="190"/>
      <c r="T412" s="19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185" t="s">
        <v>137</v>
      </c>
      <c r="AU412" s="185" t="s">
        <v>82</v>
      </c>
      <c r="AV412" s="13" t="s">
        <v>82</v>
      </c>
      <c r="AW412" s="13" t="s">
        <v>33</v>
      </c>
      <c r="AX412" s="13" t="s">
        <v>72</v>
      </c>
      <c r="AY412" s="185" t="s">
        <v>126</v>
      </c>
    </row>
    <row r="413" spans="1:51" s="13" customFormat="1" ht="12">
      <c r="A413" s="13"/>
      <c r="B413" s="183"/>
      <c r="C413" s="13"/>
      <c r="D413" s="184" t="s">
        <v>137</v>
      </c>
      <c r="E413" s="185" t="s">
        <v>3</v>
      </c>
      <c r="F413" s="186" t="s">
        <v>708</v>
      </c>
      <c r="G413" s="13"/>
      <c r="H413" s="187">
        <v>51.5</v>
      </c>
      <c r="I413" s="188"/>
      <c r="J413" s="13"/>
      <c r="K413" s="13"/>
      <c r="L413" s="183"/>
      <c r="M413" s="189"/>
      <c r="N413" s="190"/>
      <c r="O413" s="190"/>
      <c r="P413" s="190"/>
      <c r="Q413" s="190"/>
      <c r="R413" s="190"/>
      <c r="S413" s="190"/>
      <c r="T413" s="19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85" t="s">
        <v>137</v>
      </c>
      <c r="AU413" s="185" t="s">
        <v>82</v>
      </c>
      <c r="AV413" s="13" t="s">
        <v>82</v>
      </c>
      <c r="AW413" s="13" t="s">
        <v>33</v>
      </c>
      <c r="AX413" s="13" t="s">
        <v>72</v>
      </c>
      <c r="AY413" s="185" t="s">
        <v>126</v>
      </c>
    </row>
    <row r="414" spans="1:51" s="13" customFormat="1" ht="12">
      <c r="A414" s="13"/>
      <c r="B414" s="183"/>
      <c r="C414" s="13"/>
      <c r="D414" s="184" t="s">
        <v>137</v>
      </c>
      <c r="E414" s="185" t="s">
        <v>3</v>
      </c>
      <c r="F414" s="186" t="s">
        <v>709</v>
      </c>
      <c r="G414" s="13"/>
      <c r="H414" s="187">
        <v>-78</v>
      </c>
      <c r="I414" s="188"/>
      <c r="J414" s="13"/>
      <c r="K414" s="13"/>
      <c r="L414" s="183"/>
      <c r="M414" s="189"/>
      <c r="N414" s="190"/>
      <c r="O414" s="190"/>
      <c r="P414" s="190"/>
      <c r="Q414" s="190"/>
      <c r="R414" s="190"/>
      <c r="S414" s="190"/>
      <c r="T414" s="19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185" t="s">
        <v>137</v>
      </c>
      <c r="AU414" s="185" t="s">
        <v>82</v>
      </c>
      <c r="AV414" s="13" t="s">
        <v>82</v>
      </c>
      <c r="AW414" s="13" t="s">
        <v>33</v>
      </c>
      <c r="AX414" s="13" t="s">
        <v>72</v>
      </c>
      <c r="AY414" s="185" t="s">
        <v>126</v>
      </c>
    </row>
    <row r="415" spans="1:51" s="14" customFormat="1" ht="12">
      <c r="A415" s="14"/>
      <c r="B415" s="192"/>
      <c r="C415" s="14"/>
      <c r="D415" s="184" t="s">
        <v>137</v>
      </c>
      <c r="E415" s="193" t="s">
        <v>3</v>
      </c>
      <c r="F415" s="194" t="s">
        <v>140</v>
      </c>
      <c r="G415" s="14"/>
      <c r="H415" s="195">
        <v>415.1</v>
      </c>
      <c r="I415" s="196"/>
      <c r="J415" s="14"/>
      <c r="K415" s="14"/>
      <c r="L415" s="192"/>
      <c r="M415" s="197"/>
      <c r="N415" s="198"/>
      <c r="O415" s="198"/>
      <c r="P415" s="198"/>
      <c r="Q415" s="198"/>
      <c r="R415" s="198"/>
      <c r="S415" s="198"/>
      <c r="T415" s="199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193" t="s">
        <v>137</v>
      </c>
      <c r="AU415" s="193" t="s">
        <v>82</v>
      </c>
      <c r="AV415" s="14" t="s">
        <v>133</v>
      </c>
      <c r="AW415" s="14" t="s">
        <v>33</v>
      </c>
      <c r="AX415" s="14" t="s">
        <v>80</v>
      </c>
      <c r="AY415" s="193" t="s">
        <v>126</v>
      </c>
    </row>
    <row r="416" spans="1:65" s="2" customFormat="1" ht="22.2" customHeight="1">
      <c r="A416" s="38"/>
      <c r="B416" s="164"/>
      <c r="C416" s="165" t="s">
        <v>710</v>
      </c>
      <c r="D416" s="165" t="s">
        <v>128</v>
      </c>
      <c r="E416" s="166" t="s">
        <v>711</v>
      </c>
      <c r="F416" s="167" t="s">
        <v>712</v>
      </c>
      <c r="G416" s="168" t="s">
        <v>198</v>
      </c>
      <c r="H416" s="169">
        <v>508.8</v>
      </c>
      <c r="I416" s="170"/>
      <c r="J416" s="171">
        <f>ROUND(I416*H416,2)</f>
        <v>0</v>
      </c>
      <c r="K416" s="167" t="s">
        <v>3</v>
      </c>
      <c r="L416" s="39"/>
      <c r="M416" s="172" t="s">
        <v>3</v>
      </c>
      <c r="N416" s="173" t="s">
        <v>43</v>
      </c>
      <c r="O416" s="72"/>
      <c r="P416" s="174">
        <f>O416*H416</f>
        <v>0</v>
      </c>
      <c r="Q416" s="174">
        <v>0</v>
      </c>
      <c r="R416" s="174">
        <f>Q416*H416</f>
        <v>0</v>
      </c>
      <c r="S416" s="174">
        <v>0</v>
      </c>
      <c r="T416" s="175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176" t="s">
        <v>228</v>
      </c>
      <c r="AT416" s="176" t="s">
        <v>128</v>
      </c>
      <c r="AU416" s="176" t="s">
        <v>82</v>
      </c>
      <c r="AY416" s="19" t="s">
        <v>126</v>
      </c>
      <c r="BE416" s="177">
        <f>IF(N416="základní",J416,0)</f>
        <v>0</v>
      </c>
      <c r="BF416" s="177">
        <f>IF(N416="snížená",J416,0)</f>
        <v>0</v>
      </c>
      <c r="BG416" s="177">
        <f>IF(N416="zákl. přenesená",J416,0)</f>
        <v>0</v>
      </c>
      <c r="BH416" s="177">
        <f>IF(N416="sníž. přenesená",J416,0)</f>
        <v>0</v>
      </c>
      <c r="BI416" s="177">
        <f>IF(N416="nulová",J416,0)</f>
        <v>0</v>
      </c>
      <c r="BJ416" s="19" t="s">
        <v>80</v>
      </c>
      <c r="BK416" s="177">
        <f>ROUND(I416*H416,2)</f>
        <v>0</v>
      </c>
      <c r="BL416" s="19" t="s">
        <v>228</v>
      </c>
      <c r="BM416" s="176" t="s">
        <v>713</v>
      </c>
    </row>
    <row r="417" spans="1:51" s="13" customFormat="1" ht="12">
      <c r="A417" s="13"/>
      <c r="B417" s="183"/>
      <c r="C417" s="13"/>
      <c r="D417" s="184" t="s">
        <v>137</v>
      </c>
      <c r="E417" s="185" t="s">
        <v>3</v>
      </c>
      <c r="F417" s="186" t="s">
        <v>714</v>
      </c>
      <c r="G417" s="13"/>
      <c r="H417" s="187">
        <v>508.8</v>
      </c>
      <c r="I417" s="188"/>
      <c r="J417" s="13"/>
      <c r="K417" s="13"/>
      <c r="L417" s="183"/>
      <c r="M417" s="189"/>
      <c r="N417" s="190"/>
      <c r="O417" s="190"/>
      <c r="P417" s="190"/>
      <c r="Q417" s="190"/>
      <c r="R417" s="190"/>
      <c r="S417" s="190"/>
      <c r="T417" s="19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85" t="s">
        <v>137</v>
      </c>
      <c r="AU417" s="185" t="s">
        <v>82</v>
      </c>
      <c r="AV417" s="13" t="s">
        <v>82</v>
      </c>
      <c r="AW417" s="13" t="s">
        <v>33</v>
      </c>
      <c r="AX417" s="13" t="s">
        <v>80</v>
      </c>
      <c r="AY417" s="185" t="s">
        <v>126</v>
      </c>
    </row>
    <row r="418" spans="1:65" s="2" customFormat="1" ht="19.8" customHeight="1">
      <c r="A418" s="38"/>
      <c r="B418" s="164"/>
      <c r="C418" s="165" t="s">
        <v>715</v>
      </c>
      <c r="D418" s="165" t="s">
        <v>128</v>
      </c>
      <c r="E418" s="166" t="s">
        <v>716</v>
      </c>
      <c r="F418" s="167" t="s">
        <v>717</v>
      </c>
      <c r="G418" s="168" t="s">
        <v>440</v>
      </c>
      <c r="H418" s="169">
        <v>18</v>
      </c>
      <c r="I418" s="170"/>
      <c r="J418" s="171">
        <f>ROUND(I418*H418,2)</f>
        <v>0</v>
      </c>
      <c r="K418" s="167" t="s">
        <v>3</v>
      </c>
      <c r="L418" s="39"/>
      <c r="M418" s="172" t="s">
        <v>3</v>
      </c>
      <c r="N418" s="173" t="s">
        <v>43</v>
      </c>
      <c r="O418" s="72"/>
      <c r="P418" s="174">
        <f>O418*H418</f>
        <v>0</v>
      </c>
      <c r="Q418" s="174">
        <v>0</v>
      </c>
      <c r="R418" s="174">
        <f>Q418*H418</f>
        <v>0</v>
      </c>
      <c r="S418" s="174">
        <v>0</v>
      </c>
      <c r="T418" s="175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176" t="s">
        <v>228</v>
      </c>
      <c r="AT418" s="176" t="s">
        <v>128</v>
      </c>
      <c r="AU418" s="176" t="s">
        <v>82</v>
      </c>
      <c r="AY418" s="19" t="s">
        <v>126</v>
      </c>
      <c r="BE418" s="177">
        <f>IF(N418="základní",J418,0)</f>
        <v>0</v>
      </c>
      <c r="BF418" s="177">
        <f>IF(N418="snížená",J418,0)</f>
        <v>0</v>
      </c>
      <c r="BG418" s="177">
        <f>IF(N418="zákl. přenesená",J418,0)</f>
        <v>0</v>
      </c>
      <c r="BH418" s="177">
        <f>IF(N418="sníž. přenesená",J418,0)</f>
        <v>0</v>
      </c>
      <c r="BI418" s="177">
        <f>IF(N418="nulová",J418,0)</f>
        <v>0</v>
      </c>
      <c r="BJ418" s="19" t="s">
        <v>80</v>
      </c>
      <c r="BK418" s="177">
        <f>ROUND(I418*H418,2)</f>
        <v>0</v>
      </c>
      <c r="BL418" s="19" t="s">
        <v>228</v>
      </c>
      <c r="BM418" s="176" t="s">
        <v>718</v>
      </c>
    </row>
    <row r="419" spans="1:65" s="2" customFormat="1" ht="14.4" customHeight="1">
      <c r="A419" s="38"/>
      <c r="B419" s="164"/>
      <c r="C419" s="165" t="s">
        <v>719</v>
      </c>
      <c r="D419" s="165" t="s">
        <v>128</v>
      </c>
      <c r="E419" s="166" t="s">
        <v>720</v>
      </c>
      <c r="F419" s="167" t="s">
        <v>721</v>
      </c>
      <c r="G419" s="168" t="s">
        <v>440</v>
      </c>
      <c r="H419" s="169">
        <v>5</v>
      </c>
      <c r="I419" s="170"/>
      <c r="J419" s="171">
        <f>ROUND(I419*H419,2)</f>
        <v>0</v>
      </c>
      <c r="K419" s="167" t="s">
        <v>132</v>
      </c>
      <c r="L419" s="39"/>
      <c r="M419" s="172" t="s">
        <v>3</v>
      </c>
      <c r="N419" s="173" t="s">
        <v>43</v>
      </c>
      <c r="O419" s="72"/>
      <c r="P419" s="174">
        <f>O419*H419</f>
        <v>0</v>
      </c>
      <c r="Q419" s="174">
        <v>0</v>
      </c>
      <c r="R419" s="174">
        <f>Q419*H419</f>
        <v>0</v>
      </c>
      <c r="S419" s="174">
        <v>0</v>
      </c>
      <c r="T419" s="175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176" t="s">
        <v>228</v>
      </c>
      <c r="AT419" s="176" t="s">
        <v>128</v>
      </c>
      <c r="AU419" s="176" t="s">
        <v>82</v>
      </c>
      <c r="AY419" s="19" t="s">
        <v>126</v>
      </c>
      <c r="BE419" s="177">
        <f>IF(N419="základní",J419,0)</f>
        <v>0</v>
      </c>
      <c r="BF419" s="177">
        <f>IF(N419="snížená",J419,0)</f>
        <v>0</v>
      </c>
      <c r="BG419" s="177">
        <f>IF(N419="zákl. přenesená",J419,0)</f>
        <v>0</v>
      </c>
      <c r="BH419" s="177">
        <f>IF(N419="sníž. přenesená",J419,0)</f>
        <v>0</v>
      </c>
      <c r="BI419" s="177">
        <f>IF(N419="nulová",J419,0)</f>
        <v>0</v>
      </c>
      <c r="BJ419" s="19" t="s">
        <v>80</v>
      </c>
      <c r="BK419" s="177">
        <f>ROUND(I419*H419,2)</f>
        <v>0</v>
      </c>
      <c r="BL419" s="19" t="s">
        <v>228</v>
      </c>
      <c r="BM419" s="176" t="s">
        <v>722</v>
      </c>
    </row>
    <row r="420" spans="1:47" s="2" customFormat="1" ht="12">
      <c r="A420" s="38"/>
      <c r="B420" s="39"/>
      <c r="C420" s="38"/>
      <c r="D420" s="178" t="s">
        <v>135</v>
      </c>
      <c r="E420" s="38"/>
      <c r="F420" s="179" t="s">
        <v>723</v>
      </c>
      <c r="G420" s="38"/>
      <c r="H420" s="38"/>
      <c r="I420" s="180"/>
      <c r="J420" s="38"/>
      <c r="K420" s="38"/>
      <c r="L420" s="39"/>
      <c r="M420" s="181"/>
      <c r="N420" s="182"/>
      <c r="O420" s="72"/>
      <c r="P420" s="72"/>
      <c r="Q420" s="72"/>
      <c r="R420" s="72"/>
      <c r="S420" s="72"/>
      <c r="T420" s="73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9" t="s">
        <v>135</v>
      </c>
      <c r="AU420" s="19" t="s">
        <v>82</v>
      </c>
    </row>
    <row r="421" spans="1:65" s="2" customFormat="1" ht="14.4" customHeight="1">
      <c r="A421" s="38"/>
      <c r="B421" s="164"/>
      <c r="C421" s="200" t="s">
        <v>724</v>
      </c>
      <c r="D421" s="200" t="s">
        <v>190</v>
      </c>
      <c r="E421" s="201" t="s">
        <v>725</v>
      </c>
      <c r="F421" s="202" t="s">
        <v>726</v>
      </c>
      <c r="G421" s="203" t="s">
        <v>440</v>
      </c>
      <c r="H421" s="204">
        <v>5</v>
      </c>
      <c r="I421" s="205"/>
      <c r="J421" s="206">
        <f>ROUND(I421*H421,2)</f>
        <v>0</v>
      </c>
      <c r="K421" s="202" t="s">
        <v>3</v>
      </c>
      <c r="L421" s="207"/>
      <c r="M421" s="208" t="s">
        <v>3</v>
      </c>
      <c r="N421" s="209" t="s">
        <v>43</v>
      </c>
      <c r="O421" s="72"/>
      <c r="P421" s="174">
        <f>O421*H421</f>
        <v>0</v>
      </c>
      <c r="Q421" s="174">
        <v>0.181</v>
      </c>
      <c r="R421" s="174">
        <f>Q421*H421</f>
        <v>0.905</v>
      </c>
      <c r="S421" s="174">
        <v>0</v>
      </c>
      <c r="T421" s="175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176" t="s">
        <v>326</v>
      </c>
      <c r="AT421" s="176" t="s">
        <v>190</v>
      </c>
      <c r="AU421" s="176" t="s">
        <v>82</v>
      </c>
      <c r="AY421" s="19" t="s">
        <v>126</v>
      </c>
      <c r="BE421" s="177">
        <f>IF(N421="základní",J421,0)</f>
        <v>0</v>
      </c>
      <c r="BF421" s="177">
        <f>IF(N421="snížená",J421,0)</f>
        <v>0</v>
      </c>
      <c r="BG421" s="177">
        <f>IF(N421="zákl. přenesená",J421,0)</f>
        <v>0</v>
      </c>
      <c r="BH421" s="177">
        <f>IF(N421="sníž. přenesená",J421,0)</f>
        <v>0</v>
      </c>
      <c r="BI421" s="177">
        <f>IF(N421="nulová",J421,0)</f>
        <v>0</v>
      </c>
      <c r="BJ421" s="19" t="s">
        <v>80</v>
      </c>
      <c r="BK421" s="177">
        <f>ROUND(I421*H421,2)</f>
        <v>0</v>
      </c>
      <c r="BL421" s="19" t="s">
        <v>228</v>
      </c>
      <c r="BM421" s="176" t="s">
        <v>727</v>
      </c>
    </row>
    <row r="422" spans="1:65" s="2" customFormat="1" ht="14.4" customHeight="1">
      <c r="A422" s="38"/>
      <c r="B422" s="164"/>
      <c r="C422" s="165" t="s">
        <v>728</v>
      </c>
      <c r="D422" s="165" t="s">
        <v>128</v>
      </c>
      <c r="E422" s="166" t="s">
        <v>729</v>
      </c>
      <c r="F422" s="167" t="s">
        <v>730</v>
      </c>
      <c r="G422" s="168" t="s">
        <v>440</v>
      </c>
      <c r="H422" s="169">
        <v>5</v>
      </c>
      <c r="I422" s="170"/>
      <c r="J422" s="171">
        <f>ROUND(I422*H422,2)</f>
        <v>0</v>
      </c>
      <c r="K422" s="167" t="s">
        <v>132</v>
      </c>
      <c r="L422" s="39"/>
      <c r="M422" s="172" t="s">
        <v>3</v>
      </c>
      <c r="N422" s="173" t="s">
        <v>43</v>
      </c>
      <c r="O422" s="72"/>
      <c r="P422" s="174">
        <f>O422*H422</f>
        <v>0</v>
      </c>
      <c r="Q422" s="174">
        <v>0</v>
      </c>
      <c r="R422" s="174">
        <f>Q422*H422</f>
        <v>0</v>
      </c>
      <c r="S422" s="174">
        <v>0</v>
      </c>
      <c r="T422" s="175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176" t="s">
        <v>228</v>
      </c>
      <c r="AT422" s="176" t="s">
        <v>128</v>
      </c>
      <c r="AU422" s="176" t="s">
        <v>82</v>
      </c>
      <c r="AY422" s="19" t="s">
        <v>126</v>
      </c>
      <c r="BE422" s="177">
        <f>IF(N422="základní",J422,0)</f>
        <v>0</v>
      </c>
      <c r="BF422" s="177">
        <f>IF(N422="snížená",J422,0)</f>
        <v>0</v>
      </c>
      <c r="BG422" s="177">
        <f>IF(N422="zákl. přenesená",J422,0)</f>
        <v>0</v>
      </c>
      <c r="BH422" s="177">
        <f>IF(N422="sníž. přenesená",J422,0)</f>
        <v>0</v>
      </c>
      <c r="BI422" s="177">
        <f>IF(N422="nulová",J422,0)</f>
        <v>0</v>
      </c>
      <c r="BJ422" s="19" t="s">
        <v>80</v>
      </c>
      <c r="BK422" s="177">
        <f>ROUND(I422*H422,2)</f>
        <v>0</v>
      </c>
      <c r="BL422" s="19" t="s">
        <v>228</v>
      </c>
      <c r="BM422" s="176" t="s">
        <v>731</v>
      </c>
    </row>
    <row r="423" spans="1:47" s="2" customFormat="1" ht="12">
      <c r="A423" s="38"/>
      <c r="B423" s="39"/>
      <c r="C423" s="38"/>
      <c r="D423" s="178" t="s">
        <v>135</v>
      </c>
      <c r="E423" s="38"/>
      <c r="F423" s="179" t="s">
        <v>732</v>
      </c>
      <c r="G423" s="38"/>
      <c r="H423" s="38"/>
      <c r="I423" s="180"/>
      <c r="J423" s="38"/>
      <c r="K423" s="38"/>
      <c r="L423" s="39"/>
      <c r="M423" s="181"/>
      <c r="N423" s="182"/>
      <c r="O423" s="72"/>
      <c r="P423" s="72"/>
      <c r="Q423" s="72"/>
      <c r="R423" s="72"/>
      <c r="S423" s="72"/>
      <c r="T423" s="73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9" t="s">
        <v>135</v>
      </c>
      <c r="AU423" s="19" t="s">
        <v>82</v>
      </c>
    </row>
    <row r="424" spans="1:65" s="2" customFormat="1" ht="14.4" customHeight="1">
      <c r="A424" s="38"/>
      <c r="B424" s="164"/>
      <c r="C424" s="200" t="s">
        <v>733</v>
      </c>
      <c r="D424" s="200" t="s">
        <v>190</v>
      </c>
      <c r="E424" s="201" t="s">
        <v>734</v>
      </c>
      <c r="F424" s="202" t="s">
        <v>735</v>
      </c>
      <c r="G424" s="203" t="s">
        <v>440</v>
      </c>
      <c r="H424" s="204">
        <v>5</v>
      </c>
      <c r="I424" s="205"/>
      <c r="J424" s="206">
        <f>ROUND(I424*H424,2)</f>
        <v>0</v>
      </c>
      <c r="K424" s="202" t="s">
        <v>3</v>
      </c>
      <c r="L424" s="207"/>
      <c r="M424" s="208" t="s">
        <v>3</v>
      </c>
      <c r="N424" s="209" t="s">
        <v>43</v>
      </c>
      <c r="O424" s="72"/>
      <c r="P424" s="174">
        <f>O424*H424</f>
        <v>0</v>
      </c>
      <c r="Q424" s="174">
        <v>0.012</v>
      </c>
      <c r="R424" s="174">
        <f>Q424*H424</f>
        <v>0.06</v>
      </c>
      <c r="S424" s="174">
        <v>0</v>
      </c>
      <c r="T424" s="175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176" t="s">
        <v>326</v>
      </c>
      <c r="AT424" s="176" t="s">
        <v>190</v>
      </c>
      <c r="AU424" s="176" t="s">
        <v>82</v>
      </c>
      <c r="AY424" s="19" t="s">
        <v>126</v>
      </c>
      <c r="BE424" s="177">
        <f>IF(N424="základní",J424,0)</f>
        <v>0</v>
      </c>
      <c r="BF424" s="177">
        <f>IF(N424="snížená",J424,0)</f>
        <v>0</v>
      </c>
      <c r="BG424" s="177">
        <f>IF(N424="zákl. přenesená",J424,0)</f>
        <v>0</v>
      </c>
      <c r="BH424" s="177">
        <f>IF(N424="sníž. přenesená",J424,0)</f>
        <v>0</v>
      </c>
      <c r="BI424" s="177">
        <f>IF(N424="nulová",J424,0)</f>
        <v>0</v>
      </c>
      <c r="BJ424" s="19" t="s">
        <v>80</v>
      </c>
      <c r="BK424" s="177">
        <f>ROUND(I424*H424,2)</f>
        <v>0</v>
      </c>
      <c r="BL424" s="19" t="s">
        <v>228</v>
      </c>
      <c r="BM424" s="176" t="s">
        <v>736</v>
      </c>
    </row>
    <row r="425" spans="1:65" s="2" customFormat="1" ht="22.2" customHeight="1">
      <c r="A425" s="38"/>
      <c r="B425" s="164"/>
      <c r="C425" s="165" t="s">
        <v>737</v>
      </c>
      <c r="D425" s="165" t="s">
        <v>128</v>
      </c>
      <c r="E425" s="166" t="s">
        <v>738</v>
      </c>
      <c r="F425" s="167" t="s">
        <v>739</v>
      </c>
      <c r="G425" s="168" t="s">
        <v>167</v>
      </c>
      <c r="H425" s="169">
        <v>2.532</v>
      </c>
      <c r="I425" s="170"/>
      <c r="J425" s="171">
        <f>ROUND(I425*H425,2)</f>
        <v>0</v>
      </c>
      <c r="K425" s="167" t="s">
        <v>132</v>
      </c>
      <c r="L425" s="39"/>
      <c r="M425" s="172" t="s">
        <v>3</v>
      </c>
      <c r="N425" s="173" t="s">
        <v>43</v>
      </c>
      <c r="O425" s="72"/>
      <c r="P425" s="174">
        <f>O425*H425</f>
        <v>0</v>
      </c>
      <c r="Q425" s="174">
        <v>0</v>
      </c>
      <c r="R425" s="174">
        <f>Q425*H425</f>
        <v>0</v>
      </c>
      <c r="S425" s="174">
        <v>0</v>
      </c>
      <c r="T425" s="175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176" t="s">
        <v>228</v>
      </c>
      <c r="AT425" s="176" t="s">
        <v>128</v>
      </c>
      <c r="AU425" s="176" t="s">
        <v>82</v>
      </c>
      <c r="AY425" s="19" t="s">
        <v>126</v>
      </c>
      <c r="BE425" s="177">
        <f>IF(N425="základní",J425,0)</f>
        <v>0</v>
      </c>
      <c r="BF425" s="177">
        <f>IF(N425="snížená",J425,0)</f>
        <v>0</v>
      </c>
      <c r="BG425" s="177">
        <f>IF(N425="zákl. přenesená",J425,0)</f>
        <v>0</v>
      </c>
      <c r="BH425" s="177">
        <f>IF(N425="sníž. přenesená",J425,0)</f>
        <v>0</v>
      </c>
      <c r="BI425" s="177">
        <f>IF(N425="nulová",J425,0)</f>
        <v>0</v>
      </c>
      <c r="BJ425" s="19" t="s">
        <v>80</v>
      </c>
      <c r="BK425" s="177">
        <f>ROUND(I425*H425,2)</f>
        <v>0</v>
      </c>
      <c r="BL425" s="19" t="s">
        <v>228</v>
      </c>
      <c r="BM425" s="176" t="s">
        <v>740</v>
      </c>
    </row>
    <row r="426" spans="1:47" s="2" customFormat="1" ht="12">
      <c r="A426" s="38"/>
      <c r="B426" s="39"/>
      <c r="C426" s="38"/>
      <c r="D426" s="178" t="s">
        <v>135</v>
      </c>
      <c r="E426" s="38"/>
      <c r="F426" s="179" t="s">
        <v>741</v>
      </c>
      <c r="G426" s="38"/>
      <c r="H426" s="38"/>
      <c r="I426" s="180"/>
      <c r="J426" s="38"/>
      <c r="K426" s="38"/>
      <c r="L426" s="39"/>
      <c r="M426" s="181"/>
      <c r="N426" s="182"/>
      <c r="O426" s="72"/>
      <c r="P426" s="72"/>
      <c r="Q426" s="72"/>
      <c r="R426" s="72"/>
      <c r="S426" s="72"/>
      <c r="T426" s="73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9" t="s">
        <v>135</v>
      </c>
      <c r="AU426" s="19" t="s">
        <v>82</v>
      </c>
    </row>
    <row r="427" spans="1:63" s="12" customFormat="1" ht="22.8" customHeight="1">
      <c r="A427" s="12"/>
      <c r="B427" s="151"/>
      <c r="C427" s="12"/>
      <c r="D427" s="152" t="s">
        <v>71</v>
      </c>
      <c r="E427" s="162" t="s">
        <v>742</v>
      </c>
      <c r="F427" s="162" t="s">
        <v>743</v>
      </c>
      <c r="G427" s="12"/>
      <c r="H427" s="12"/>
      <c r="I427" s="154"/>
      <c r="J427" s="163">
        <f>BK427</f>
        <v>0</v>
      </c>
      <c r="K427" s="12"/>
      <c r="L427" s="151"/>
      <c r="M427" s="156"/>
      <c r="N427" s="157"/>
      <c r="O427" s="157"/>
      <c r="P427" s="158">
        <f>SUM(P428:P451)</f>
        <v>0</v>
      </c>
      <c r="Q427" s="157"/>
      <c r="R427" s="158">
        <f>SUM(R428:R451)</f>
        <v>0.5685377</v>
      </c>
      <c r="S427" s="157"/>
      <c r="T427" s="159">
        <f>SUM(T428:T451)</f>
        <v>0</v>
      </c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R427" s="152" t="s">
        <v>82</v>
      </c>
      <c r="AT427" s="160" t="s">
        <v>71</v>
      </c>
      <c r="AU427" s="160" t="s">
        <v>80</v>
      </c>
      <c r="AY427" s="152" t="s">
        <v>126</v>
      </c>
      <c r="BK427" s="161">
        <f>SUM(BK428:BK451)</f>
        <v>0</v>
      </c>
    </row>
    <row r="428" spans="1:65" s="2" customFormat="1" ht="14.4" customHeight="1">
      <c r="A428" s="38"/>
      <c r="B428" s="164"/>
      <c r="C428" s="165" t="s">
        <v>744</v>
      </c>
      <c r="D428" s="165" t="s">
        <v>128</v>
      </c>
      <c r="E428" s="166" t="s">
        <v>745</v>
      </c>
      <c r="F428" s="167" t="s">
        <v>746</v>
      </c>
      <c r="G428" s="168" t="s">
        <v>198</v>
      </c>
      <c r="H428" s="169">
        <v>589.165</v>
      </c>
      <c r="I428" s="170"/>
      <c r="J428" s="171">
        <f>ROUND(I428*H428,2)</f>
        <v>0</v>
      </c>
      <c r="K428" s="167" t="s">
        <v>132</v>
      </c>
      <c r="L428" s="39"/>
      <c r="M428" s="172" t="s">
        <v>3</v>
      </c>
      <c r="N428" s="173" t="s">
        <v>43</v>
      </c>
      <c r="O428" s="72"/>
      <c r="P428" s="174">
        <f>O428*H428</f>
        <v>0</v>
      </c>
      <c r="Q428" s="174">
        <v>0.00014</v>
      </c>
      <c r="R428" s="174">
        <f>Q428*H428</f>
        <v>0.08248309999999999</v>
      </c>
      <c r="S428" s="174">
        <v>0</v>
      </c>
      <c r="T428" s="175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176" t="s">
        <v>228</v>
      </c>
      <c r="AT428" s="176" t="s">
        <v>128</v>
      </c>
      <c r="AU428" s="176" t="s">
        <v>82</v>
      </c>
      <c r="AY428" s="19" t="s">
        <v>126</v>
      </c>
      <c r="BE428" s="177">
        <f>IF(N428="základní",J428,0)</f>
        <v>0</v>
      </c>
      <c r="BF428" s="177">
        <f>IF(N428="snížená",J428,0)</f>
        <v>0</v>
      </c>
      <c r="BG428" s="177">
        <f>IF(N428="zákl. přenesená",J428,0)</f>
        <v>0</v>
      </c>
      <c r="BH428" s="177">
        <f>IF(N428="sníž. přenesená",J428,0)</f>
        <v>0</v>
      </c>
      <c r="BI428" s="177">
        <f>IF(N428="nulová",J428,0)</f>
        <v>0</v>
      </c>
      <c r="BJ428" s="19" t="s">
        <v>80</v>
      </c>
      <c r="BK428" s="177">
        <f>ROUND(I428*H428,2)</f>
        <v>0</v>
      </c>
      <c r="BL428" s="19" t="s">
        <v>228</v>
      </c>
      <c r="BM428" s="176" t="s">
        <v>747</v>
      </c>
    </row>
    <row r="429" spans="1:47" s="2" customFormat="1" ht="12">
      <c r="A429" s="38"/>
      <c r="B429" s="39"/>
      <c r="C429" s="38"/>
      <c r="D429" s="178" t="s">
        <v>135</v>
      </c>
      <c r="E429" s="38"/>
      <c r="F429" s="179" t="s">
        <v>748</v>
      </c>
      <c r="G429" s="38"/>
      <c r="H429" s="38"/>
      <c r="I429" s="180"/>
      <c r="J429" s="38"/>
      <c r="K429" s="38"/>
      <c r="L429" s="39"/>
      <c r="M429" s="181"/>
      <c r="N429" s="182"/>
      <c r="O429" s="72"/>
      <c r="P429" s="72"/>
      <c r="Q429" s="72"/>
      <c r="R429" s="72"/>
      <c r="S429" s="72"/>
      <c r="T429" s="73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9" t="s">
        <v>135</v>
      </c>
      <c r="AU429" s="19" t="s">
        <v>82</v>
      </c>
    </row>
    <row r="430" spans="1:51" s="15" customFormat="1" ht="12">
      <c r="A430" s="15"/>
      <c r="B430" s="210"/>
      <c r="C430" s="15"/>
      <c r="D430" s="184" t="s">
        <v>137</v>
      </c>
      <c r="E430" s="211" t="s">
        <v>3</v>
      </c>
      <c r="F430" s="212" t="s">
        <v>749</v>
      </c>
      <c r="G430" s="15"/>
      <c r="H430" s="211" t="s">
        <v>3</v>
      </c>
      <c r="I430" s="213"/>
      <c r="J430" s="15"/>
      <c r="K430" s="15"/>
      <c r="L430" s="210"/>
      <c r="M430" s="214"/>
      <c r="N430" s="215"/>
      <c r="O430" s="215"/>
      <c r="P430" s="215"/>
      <c r="Q430" s="215"/>
      <c r="R430" s="215"/>
      <c r="S430" s="215"/>
      <c r="T430" s="216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11" t="s">
        <v>137</v>
      </c>
      <c r="AU430" s="211" t="s">
        <v>82</v>
      </c>
      <c r="AV430" s="15" t="s">
        <v>80</v>
      </c>
      <c r="AW430" s="15" t="s">
        <v>33</v>
      </c>
      <c r="AX430" s="15" t="s">
        <v>72</v>
      </c>
      <c r="AY430" s="211" t="s">
        <v>126</v>
      </c>
    </row>
    <row r="431" spans="1:51" s="13" customFormat="1" ht="12">
      <c r="A431" s="13"/>
      <c r="B431" s="183"/>
      <c r="C431" s="13"/>
      <c r="D431" s="184" t="s">
        <v>137</v>
      </c>
      <c r="E431" s="185" t="s">
        <v>3</v>
      </c>
      <c r="F431" s="186" t="s">
        <v>750</v>
      </c>
      <c r="G431" s="13"/>
      <c r="H431" s="187">
        <v>164.16</v>
      </c>
      <c r="I431" s="188"/>
      <c r="J431" s="13"/>
      <c r="K431" s="13"/>
      <c r="L431" s="183"/>
      <c r="M431" s="189"/>
      <c r="N431" s="190"/>
      <c r="O431" s="190"/>
      <c r="P431" s="190"/>
      <c r="Q431" s="190"/>
      <c r="R431" s="190"/>
      <c r="S431" s="190"/>
      <c r="T431" s="191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185" t="s">
        <v>137</v>
      </c>
      <c r="AU431" s="185" t="s">
        <v>82</v>
      </c>
      <c r="AV431" s="13" t="s">
        <v>82</v>
      </c>
      <c r="AW431" s="13" t="s">
        <v>33</v>
      </c>
      <c r="AX431" s="13" t="s">
        <v>72</v>
      </c>
      <c r="AY431" s="185" t="s">
        <v>126</v>
      </c>
    </row>
    <row r="432" spans="1:51" s="13" customFormat="1" ht="12">
      <c r="A432" s="13"/>
      <c r="B432" s="183"/>
      <c r="C432" s="13"/>
      <c r="D432" s="184" t="s">
        <v>137</v>
      </c>
      <c r="E432" s="185" t="s">
        <v>3</v>
      </c>
      <c r="F432" s="186" t="s">
        <v>751</v>
      </c>
      <c r="G432" s="13"/>
      <c r="H432" s="187">
        <v>2.268</v>
      </c>
      <c r="I432" s="188"/>
      <c r="J432" s="13"/>
      <c r="K432" s="13"/>
      <c r="L432" s="183"/>
      <c r="M432" s="189"/>
      <c r="N432" s="190"/>
      <c r="O432" s="190"/>
      <c r="P432" s="190"/>
      <c r="Q432" s="190"/>
      <c r="R432" s="190"/>
      <c r="S432" s="190"/>
      <c r="T432" s="19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185" t="s">
        <v>137</v>
      </c>
      <c r="AU432" s="185" t="s">
        <v>82</v>
      </c>
      <c r="AV432" s="13" t="s">
        <v>82</v>
      </c>
      <c r="AW432" s="13" t="s">
        <v>33</v>
      </c>
      <c r="AX432" s="13" t="s">
        <v>72</v>
      </c>
      <c r="AY432" s="185" t="s">
        <v>126</v>
      </c>
    </row>
    <row r="433" spans="1:51" s="13" customFormat="1" ht="12">
      <c r="A433" s="13"/>
      <c r="B433" s="183"/>
      <c r="C433" s="13"/>
      <c r="D433" s="184" t="s">
        <v>137</v>
      </c>
      <c r="E433" s="185" t="s">
        <v>3</v>
      </c>
      <c r="F433" s="186" t="s">
        <v>752</v>
      </c>
      <c r="G433" s="13"/>
      <c r="H433" s="187">
        <v>245.376</v>
      </c>
      <c r="I433" s="188"/>
      <c r="J433" s="13"/>
      <c r="K433" s="13"/>
      <c r="L433" s="183"/>
      <c r="M433" s="189"/>
      <c r="N433" s="190"/>
      <c r="O433" s="190"/>
      <c r="P433" s="190"/>
      <c r="Q433" s="190"/>
      <c r="R433" s="190"/>
      <c r="S433" s="190"/>
      <c r="T433" s="19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85" t="s">
        <v>137</v>
      </c>
      <c r="AU433" s="185" t="s">
        <v>82</v>
      </c>
      <c r="AV433" s="13" t="s">
        <v>82</v>
      </c>
      <c r="AW433" s="13" t="s">
        <v>33</v>
      </c>
      <c r="AX433" s="13" t="s">
        <v>72</v>
      </c>
      <c r="AY433" s="185" t="s">
        <v>126</v>
      </c>
    </row>
    <row r="434" spans="1:51" s="13" customFormat="1" ht="12">
      <c r="A434" s="13"/>
      <c r="B434" s="183"/>
      <c r="C434" s="13"/>
      <c r="D434" s="184" t="s">
        <v>137</v>
      </c>
      <c r="E434" s="185" t="s">
        <v>3</v>
      </c>
      <c r="F434" s="186" t="s">
        <v>753</v>
      </c>
      <c r="G434" s="13"/>
      <c r="H434" s="187">
        <v>3.982</v>
      </c>
      <c r="I434" s="188"/>
      <c r="J434" s="13"/>
      <c r="K434" s="13"/>
      <c r="L434" s="183"/>
      <c r="M434" s="189"/>
      <c r="N434" s="190"/>
      <c r="O434" s="190"/>
      <c r="P434" s="190"/>
      <c r="Q434" s="190"/>
      <c r="R434" s="190"/>
      <c r="S434" s="190"/>
      <c r="T434" s="19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185" t="s">
        <v>137</v>
      </c>
      <c r="AU434" s="185" t="s">
        <v>82</v>
      </c>
      <c r="AV434" s="13" t="s">
        <v>82</v>
      </c>
      <c r="AW434" s="13" t="s">
        <v>33</v>
      </c>
      <c r="AX434" s="13" t="s">
        <v>72</v>
      </c>
      <c r="AY434" s="185" t="s">
        <v>126</v>
      </c>
    </row>
    <row r="435" spans="1:51" s="13" customFormat="1" ht="12">
      <c r="A435" s="13"/>
      <c r="B435" s="183"/>
      <c r="C435" s="13"/>
      <c r="D435" s="184" t="s">
        <v>137</v>
      </c>
      <c r="E435" s="185" t="s">
        <v>3</v>
      </c>
      <c r="F435" s="186" t="s">
        <v>754</v>
      </c>
      <c r="G435" s="13"/>
      <c r="H435" s="187">
        <v>61.696</v>
      </c>
      <c r="I435" s="188"/>
      <c r="J435" s="13"/>
      <c r="K435" s="13"/>
      <c r="L435" s="183"/>
      <c r="M435" s="189"/>
      <c r="N435" s="190"/>
      <c r="O435" s="190"/>
      <c r="P435" s="190"/>
      <c r="Q435" s="190"/>
      <c r="R435" s="190"/>
      <c r="S435" s="190"/>
      <c r="T435" s="19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185" t="s">
        <v>137</v>
      </c>
      <c r="AU435" s="185" t="s">
        <v>82</v>
      </c>
      <c r="AV435" s="13" t="s">
        <v>82</v>
      </c>
      <c r="AW435" s="13" t="s">
        <v>33</v>
      </c>
      <c r="AX435" s="13" t="s">
        <v>72</v>
      </c>
      <c r="AY435" s="185" t="s">
        <v>126</v>
      </c>
    </row>
    <row r="436" spans="1:51" s="13" customFormat="1" ht="12">
      <c r="A436" s="13"/>
      <c r="B436" s="183"/>
      <c r="C436" s="13"/>
      <c r="D436" s="184" t="s">
        <v>137</v>
      </c>
      <c r="E436" s="185" t="s">
        <v>3</v>
      </c>
      <c r="F436" s="186" t="s">
        <v>755</v>
      </c>
      <c r="G436" s="13"/>
      <c r="H436" s="187">
        <v>33.484</v>
      </c>
      <c r="I436" s="188"/>
      <c r="J436" s="13"/>
      <c r="K436" s="13"/>
      <c r="L436" s="183"/>
      <c r="M436" s="189"/>
      <c r="N436" s="190"/>
      <c r="O436" s="190"/>
      <c r="P436" s="190"/>
      <c r="Q436" s="190"/>
      <c r="R436" s="190"/>
      <c r="S436" s="190"/>
      <c r="T436" s="191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185" t="s">
        <v>137</v>
      </c>
      <c r="AU436" s="185" t="s">
        <v>82</v>
      </c>
      <c r="AV436" s="13" t="s">
        <v>82</v>
      </c>
      <c r="AW436" s="13" t="s">
        <v>33</v>
      </c>
      <c r="AX436" s="13" t="s">
        <v>72</v>
      </c>
      <c r="AY436" s="185" t="s">
        <v>126</v>
      </c>
    </row>
    <row r="437" spans="1:51" s="13" customFormat="1" ht="12">
      <c r="A437" s="13"/>
      <c r="B437" s="183"/>
      <c r="C437" s="13"/>
      <c r="D437" s="184" t="s">
        <v>137</v>
      </c>
      <c r="E437" s="185" t="s">
        <v>3</v>
      </c>
      <c r="F437" s="186" t="s">
        <v>756</v>
      </c>
      <c r="G437" s="13"/>
      <c r="H437" s="187">
        <v>19.315</v>
      </c>
      <c r="I437" s="188"/>
      <c r="J437" s="13"/>
      <c r="K437" s="13"/>
      <c r="L437" s="183"/>
      <c r="M437" s="189"/>
      <c r="N437" s="190"/>
      <c r="O437" s="190"/>
      <c r="P437" s="190"/>
      <c r="Q437" s="190"/>
      <c r="R437" s="190"/>
      <c r="S437" s="190"/>
      <c r="T437" s="19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185" t="s">
        <v>137</v>
      </c>
      <c r="AU437" s="185" t="s">
        <v>82</v>
      </c>
      <c r="AV437" s="13" t="s">
        <v>82</v>
      </c>
      <c r="AW437" s="13" t="s">
        <v>33</v>
      </c>
      <c r="AX437" s="13" t="s">
        <v>72</v>
      </c>
      <c r="AY437" s="185" t="s">
        <v>126</v>
      </c>
    </row>
    <row r="438" spans="1:51" s="13" customFormat="1" ht="12">
      <c r="A438" s="13"/>
      <c r="B438" s="183"/>
      <c r="C438" s="13"/>
      <c r="D438" s="184" t="s">
        <v>137</v>
      </c>
      <c r="E438" s="185" t="s">
        <v>3</v>
      </c>
      <c r="F438" s="186" t="s">
        <v>757</v>
      </c>
      <c r="G438" s="13"/>
      <c r="H438" s="187">
        <v>10.8</v>
      </c>
      <c r="I438" s="188"/>
      <c r="J438" s="13"/>
      <c r="K438" s="13"/>
      <c r="L438" s="183"/>
      <c r="M438" s="189"/>
      <c r="N438" s="190"/>
      <c r="O438" s="190"/>
      <c r="P438" s="190"/>
      <c r="Q438" s="190"/>
      <c r="R438" s="190"/>
      <c r="S438" s="190"/>
      <c r="T438" s="19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85" t="s">
        <v>137</v>
      </c>
      <c r="AU438" s="185" t="s">
        <v>82</v>
      </c>
      <c r="AV438" s="13" t="s">
        <v>82</v>
      </c>
      <c r="AW438" s="13" t="s">
        <v>33</v>
      </c>
      <c r="AX438" s="13" t="s">
        <v>72</v>
      </c>
      <c r="AY438" s="185" t="s">
        <v>126</v>
      </c>
    </row>
    <row r="439" spans="1:51" s="13" customFormat="1" ht="12">
      <c r="A439" s="13"/>
      <c r="B439" s="183"/>
      <c r="C439" s="13"/>
      <c r="D439" s="184" t="s">
        <v>137</v>
      </c>
      <c r="E439" s="185" t="s">
        <v>3</v>
      </c>
      <c r="F439" s="186" t="s">
        <v>758</v>
      </c>
      <c r="G439" s="13"/>
      <c r="H439" s="187">
        <v>16.772</v>
      </c>
      <c r="I439" s="188"/>
      <c r="J439" s="13"/>
      <c r="K439" s="13"/>
      <c r="L439" s="183"/>
      <c r="M439" s="189"/>
      <c r="N439" s="190"/>
      <c r="O439" s="190"/>
      <c r="P439" s="190"/>
      <c r="Q439" s="190"/>
      <c r="R439" s="190"/>
      <c r="S439" s="190"/>
      <c r="T439" s="19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185" t="s">
        <v>137</v>
      </c>
      <c r="AU439" s="185" t="s">
        <v>82</v>
      </c>
      <c r="AV439" s="13" t="s">
        <v>82</v>
      </c>
      <c r="AW439" s="13" t="s">
        <v>33</v>
      </c>
      <c r="AX439" s="13" t="s">
        <v>72</v>
      </c>
      <c r="AY439" s="185" t="s">
        <v>126</v>
      </c>
    </row>
    <row r="440" spans="1:51" s="13" customFormat="1" ht="12">
      <c r="A440" s="13"/>
      <c r="B440" s="183"/>
      <c r="C440" s="13"/>
      <c r="D440" s="184" t="s">
        <v>137</v>
      </c>
      <c r="E440" s="185" t="s">
        <v>3</v>
      </c>
      <c r="F440" s="186" t="s">
        <v>759</v>
      </c>
      <c r="G440" s="13"/>
      <c r="H440" s="187">
        <v>31.312</v>
      </c>
      <c r="I440" s="188"/>
      <c r="J440" s="13"/>
      <c r="K440" s="13"/>
      <c r="L440" s="183"/>
      <c r="M440" s="189"/>
      <c r="N440" s="190"/>
      <c r="O440" s="190"/>
      <c r="P440" s="190"/>
      <c r="Q440" s="190"/>
      <c r="R440" s="190"/>
      <c r="S440" s="190"/>
      <c r="T440" s="19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185" t="s">
        <v>137</v>
      </c>
      <c r="AU440" s="185" t="s">
        <v>82</v>
      </c>
      <c r="AV440" s="13" t="s">
        <v>82</v>
      </c>
      <c r="AW440" s="13" t="s">
        <v>33</v>
      </c>
      <c r="AX440" s="13" t="s">
        <v>72</v>
      </c>
      <c r="AY440" s="185" t="s">
        <v>126</v>
      </c>
    </row>
    <row r="441" spans="1:51" s="14" customFormat="1" ht="12">
      <c r="A441" s="14"/>
      <c r="B441" s="192"/>
      <c r="C441" s="14"/>
      <c r="D441" s="184" t="s">
        <v>137</v>
      </c>
      <c r="E441" s="193" t="s">
        <v>3</v>
      </c>
      <c r="F441" s="194" t="s">
        <v>140</v>
      </c>
      <c r="G441" s="14"/>
      <c r="H441" s="195">
        <v>589.165</v>
      </c>
      <c r="I441" s="196"/>
      <c r="J441" s="14"/>
      <c r="K441" s="14"/>
      <c r="L441" s="192"/>
      <c r="M441" s="197"/>
      <c r="N441" s="198"/>
      <c r="O441" s="198"/>
      <c r="P441" s="198"/>
      <c r="Q441" s="198"/>
      <c r="R441" s="198"/>
      <c r="S441" s="198"/>
      <c r="T441" s="19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193" t="s">
        <v>137</v>
      </c>
      <c r="AU441" s="193" t="s">
        <v>82</v>
      </c>
      <c r="AV441" s="14" t="s">
        <v>133</v>
      </c>
      <c r="AW441" s="14" t="s">
        <v>33</v>
      </c>
      <c r="AX441" s="14" t="s">
        <v>80</v>
      </c>
      <c r="AY441" s="193" t="s">
        <v>126</v>
      </c>
    </row>
    <row r="442" spans="1:65" s="2" customFormat="1" ht="14.4" customHeight="1">
      <c r="A442" s="38"/>
      <c r="B442" s="164"/>
      <c r="C442" s="165" t="s">
        <v>760</v>
      </c>
      <c r="D442" s="165" t="s">
        <v>128</v>
      </c>
      <c r="E442" s="166" t="s">
        <v>761</v>
      </c>
      <c r="F442" s="167" t="s">
        <v>762</v>
      </c>
      <c r="G442" s="168" t="s">
        <v>198</v>
      </c>
      <c r="H442" s="169">
        <v>1178.33</v>
      </c>
      <c r="I442" s="170"/>
      <c r="J442" s="171">
        <f>ROUND(I442*H442,2)</f>
        <v>0</v>
      </c>
      <c r="K442" s="167" t="s">
        <v>132</v>
      </c>
      <c r="L442" s="39"/>
      <c r="M442" s="172" t="s">
        <v>3</v>
      </c>
      <c r="N442" s="173" t="s">
        <v>43</v>
      </c>
      <c r="O442" s="72"/>
      <c r="P442" s="174">
        <f>O442*H442</f>
        <v>0</v>
      </c>
      <c r="Q442" s="174">
        <v>0.00012</v>
      </c>
      <c r="R442" s="174">
        <f>Q442*H442</f>
        <v>0.1413996</v>
      </c>
      <c r="S442" s="174">
        <v>0</v>
      </c>
      <c r="T442" s="175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176" t="s">
        <v>228</v>
      </c>
      <c r="AT442" s="176" t="s">
        <v>128</v>
      </c>
      <c r="AU442" s="176" t="s">
        <v>82</v>
      </c>
      <c r="AY442" s="19" t="s">
        <v>126</v>
      </c>
      <c r="BE442" s="177">
        <f>IF(N442="základní",J442,0)</f>
        <v>0</v>
      </c>
      <c r="BF442" s="177">
        <f>IF(N442="snížená",J442,0)</f>
        <v>0</v>
      </c>
      <c r="BG442" s="177">
        <f>IF(N442="zákl. přenesená",J442,0)</f>
        <v>0</v>
      </c>
      <c r="BH442" s="177">
        <f>IF(N442="sníž. přenesená",J442,0)</f>
        <v>0</v>
      </c>
      <c r="BI442" s="177">
        <f>IF(N442="nulová",J442,0)</f>
        <v>0</v>
      </c>
      <c r="BJ442" s="19" t="s">
        <v>80</v>
      </c>
      <c r="BK442" s="177">
        <f>ROUND(I442*H442,2)</f>
        <v>0</v>
      </c>
      <c r="BL442" s="19" t="s">
        <v>228</v>
      </c>
      <c r="BM442" s="176" t="s">
        <v>763</v>
      </c>
    </row>
    <row r="443" spans="1:47" s="2" customFormat="1" ht="12">
      <c r="A443" s="38"/>
      <c r="B443" s="39"/>
      <c r="C443" s="38"/>
      <c r="D443" s="178" t="s">
        <v>135</v>
      </c>
      <c r="E443" s="38"/>
      <c r="F443" s="179" t="s">
        <v>764</v>
      </c>
      <c r="G443" s="38"/>
      <c r="H443" s="38"/>
      <c r="I443" s="180"/>
      <c r="J443" s="38"/>
      <c r="K443" s="38"/>
      <c r="L443" s="39"/>
      <c r="M443" s="181"/>
      <c r="N443" s="182"/>
      <c r="O443" s="72"/>
      <c r="P443" s="72"/>
      <c r="Q443" s="72"/>
      <c r="R443" s="72"/>
      <c r="S443" s="72"/>
      <c r="T443" s="73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9" t="s">
        <v>135</v>
      </c>
      <c r="AU443" s="19" t="s">
        <v>82</v>
      </c>
    </row>
    <row r="444" spans="1:51" s="13" customFormat="1" ht="12">
      <c r="A444" s="13"/>
      <c r="B444" s="183"/>
      <c r="C444" s="13"/>
      <c r="D444" s="184" t="s">
        <v>137</v>
      </c>
      <c r="E444" s="185" t="s">
        <v>3</v>
      </c>
      <c r="F444" s="186" t="s">
        <v>765</v>
      </c>
      <c r="G444" s="13"/>
      <c r="H444" s="187">
        <v>1178.33</v>
      </c>
      <c r="I444" s="188"/>
      <c r="J444" s="13"/>
      <c r="K444" s="13"/>
      <c r="L444" s="183"/>
      <c r="M444" s="189"/>
      <c r="N444" s="190"/>
      <c r="O444" s="190"/>
      <c r="P444" s="190"/>
      <c r="Q444" s="190"/>
      <c r="R444" s="190"/>
      <c r="S444" s="190"/>
      <c r="T444" s="19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185" t="s">
        <v>137</v>
      </c>
      <c r="AU444" s="185" t="s">
        <v>82</v>
      </c>
      <c r="AV444" s="13" t="s">
        <v>82</v>
      </c>
      <c r="AW444" s="13" t="s">
        <v>33</v>
      </c>
      <c r="AX444" s="13" t="s">
        <v>80</v>
      </c>
      <c r="AY444" s="185" t="s">
        <v>126</v>
      </c>
    </row>
    <row r="445" spans="1:65" s="2" customFormat="1" ht="14.4" customHeight="1">
      <c r="A445" s="38"/>
      <c r="B445" s="164"/>
      <c r="C445" s="165" t="s">
        <v>766</v>
      </c>
      <c r="D445" s="165" t="s">
        <v>128</v>
      </c>
      <c r="E445" s="166" t="s">
        <v>767</v>
      </c>
      <c r="F445" s="167" t="s">
        <v>768</v>
      </c>
      <c r="G445" s="168" t="s">
        <v>198</v>
      </c>
      <c r="H445" s="169">
        <v>499.5</v>
      </c>
      <c r="I445" s="170"/>
      <c r="J445" s="171">
        <f>ROUND(I445*H445,2)</f>
        <v>0</v>
      </c>
      <c r="K445" s="167" t="s">
        <v>132</v>
      </c>
      <c r="L445" s="39"/>
      <c r="M445" s="172" t="s">
        <v>3</v>
      </c>
      <c r="N445" s="173" t="s">
        <v>43</v>
      </c>
      <c r="O445" s="72"/>
      <c r="P445" s="174">
        <f>O445*H445</f>
        <v>0</v>
      </c>
      <c r="Q445" s="174">
        <v>0</v>
      </c>
      <c r="R445" s="174">
        <f>Q445*H445</f>
        <v>0</v>
      </c>
      <c r="S445" s="174">
        <v>0</v>
      </c>
      <c r="T445" s="175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176" t="s">
        <v>228</v>
      </c>
      <c r="AT445" s="176" t="s">
        <v>128</v>
      </c>
      <c r="AU445" s="176" t="s">
        <v>82</v>
      </c>
      <c r="AY445" s="19" t="s">
        <v>126</v>
      </c>
      <c r="BE445" s="177">
        <f>IF(N445="základní",J445,0)</f>
        <v>0</v>
      </c>
      <c r="BF445" s="177">
        <f>IF(N445="snížená",J445,0)</f>
        <v>0</v>
      </c>
      <c r="BG445" s="177">
        <f>IF(N445="zákl. přenesená",J445,0)</f>
        <v>0</v>
      </c>
      <c r="BH445" s="177">
        <f>IF(N445="sníž. přenesená",J445,0)</f>
        <v>0</v>
      </c>
      <c r="BI445" s="177">
        <f>IF(N445="nulová",J445,0)</f>
        <v>0</v>
      </c>
      <c r="BJ445" s="19" t="s">
        <v>80</v>
      </c>
      <c r="BK445" s="177">
        <f>ROUND(I445*H445,2)</f>
        <v>0</v>
      </c>
      <c r="BL445" s="19" t="s">
        <v>228</v>
      </c>
      <c r="BM445" s="176" t="s">
        <v>769</v>
      </c>
    </row>
    <row r="446" spans="1:47" s="2" customFormat="1" ht="12">
      <c r="A446" s="38"/>
      <c r="B446" s="39"/>
      <c r="C446" s="38"/>
      <c r="D446" s="178" t="s">
        <v>135</v>
      </c>
      <c r="E446" s="38"/>
      <c r="F446" s="179" t="s">
        <v>770</v>
      </c>
      <c r="G446" s="38"/>
      <c r="H446" s="38"/>
      <c r="I446" s="180"/>
      <c r="J446" s="38"/>
      <c r="K446" s="38"/>
      <c r="L446" s="39"/>
      <c r="M446" s="181"/>
      <c r="N446" s="182"/>
      <c r="O446" s="72"/>
      <c r="P446" s="72"/>
      <c r="Q446" s="72"/>
      <c r="R446" s="72"/>
      <c r="S446" s="72"/>
      <c r="T446" s="73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9" t="s">
        <v>135</v>
      </c>
      <c r="AU446" s="19" t="s">
        <v>82</v>
      </c>
    </row>
    <row r="447" spans="1:51" s="13" customFormat="1" ht="12">
      <c r="A447" s="13"/>
      <c r="B447" s="183"/>
      <c r="C447" s="13"/>
      <c r="D447" s="184" t="s">
        <v>137</v>
      </c>
      <c r="E447" s="185" t="s">
        <v>3</v>
      </c>
      <c r="F447" s="186" t="s">
        <v>771</v>
      </c>
      <c r="G447" s="13"/>
      <c r="H447" s="187">
        <v>499.5</v>
      </c>
      <c r="I447" s="188"/>
      <c r="J447" s="13"/>
      <c r="K447" s="13"/>
      <c r="L447" s="183"/>
      <c r="M447" s="189"/>
      <c r="N447" s="190"/>
      <c r="O447" s="190"/>
      <c r="P447" s="190"/>
      <c r="Q447" s="190"/>
      <c r="R447" s="190"/>
      <c r="S447" s="190"/>
      <c r="T447" s="19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85" t="s">
        <v>137</v>
      </c>
      <c r="AU447" s="185" t="s">
        <v>82</v>
      </c>
      <c r="AV447" s="13" t="s">
        <v>82</v>
      </c>
      <c r="AW447" s="13" t="s">
        <v>33</v>
      </c>
      <c r="AX447" s="13" t="s">
        <v>80</v>
      </c>
      <c r="AY447" s="185" t="s">
        <v>126</v>
      </c>
    </row>
    <row r="448" spans="1:65" s="2" customFormat="1" ht="14.4" customHeight="1">
      <c r="A448" s="38"/>
      <c r="B448" s="164"/>
      <c r="C448" s="165" t="s">
        <v>772</v>
      </c>
      <c r="D448" s="165" t="s">
        <v>128</v>
      </c>
      <c r="E448" s="166" t="s">
        <v>773</v>
      </c>
      <c r="F448" s="167" t="s">
        <v>774</v>
      </c>
      <c r="G448" s="168" t="s">
        <v>198</v>
      </c>
      <c r="H448" s="169">
        <v>499.5</v>
      </c>
      <c r="I448" s="170"/>
      <c r="J448" s="171">
        <f>ROUND(I448*H448,2)</f>
        <v>0</v>
      </c>
      <c r="K448" s="167" t="s">
        <v>132</v>
      </c>
      <c r="L448" s="39"/>
      <c r="M448" s="172" t="s">
        <v>3</v>
      </c>
      <c r="N448" s="173" t="s">
        <v>43</v>
      </c>
      <c r="O448" s="72"/>
      <c r="P448" s="174">
        <f>O448*H448</f>
        <v>0</v>
      </c>
      <c r="Q448" s="174">
        <v>0.00036</v>
      </c>
      <c r="R448" s="174">
        <f>Q448*H448</f>
        <v>0.17982</v>
      </c>
      <c r="S448" s="174">
        <v>0</v>
      </c>
      <c r="T448" s="175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176" t="s">
        <v>228</v>
      </c>
      <c r="AT448" s="176" t="s">
        <v>128</v>
      </c>
      <c r="AU448" s="176" t="s">
        <v>82</v>
      </c>
      <c r="AY448" s="19" t="s">
        <v>126</v>
      </c>
      <c r="BE448" s="177">
        <f>IF(N448="základní",J448,0)</f>
        <v>0</v>
      </c>
      <c r="BF448" s="177">
        <f>IF(N448="snížená",J448,0)</f>
        <v>0</v>
      </c>
      <c r="BG448" s="177">
        <f>IF(N448="zákl. přenesená",J448,0)</f>
        <v>0</v>
      </c>
      <c r="BH448" s="177">
        <f>IF(N448="sníž. přenesená",J448,0)</f>
        <v>0</v>
      </c>
      <c r="BI448" s="177">
        <f>IF(N448="nulová",J448,0)</f>
        <v>0</v>
      </c>
      <c r="BJ448" s="19" t="s">
        <v>80</v>
      </c>
      <c r="BK448" s="177">
        <f>ROUND(I448*H448,2)</f>
        <v>0</v>
      </c>
      <c r="BL448" s="19" t="s">
        <v>228</v>
      </c>
      <c r="BM448" s="176" t="s">
        <v>775</v>
      </c>
    </row>
    <row r="449" spans="1:47" s="2" customFormat="1" ht="12">
      <c r="A449" s="38"/>
      <c r="B449" s="39"/>
      <c r="C449" s="38"/>
      <c r="D449" s="178" t="s">
        <v>135</v>
      </c>
      <c r="E449" s="38"/>
      <c r="F449" s="179" t="s">
        <v>776</v>
      </c>
      <c r="G449" s="38"/>
      <c r="H449" s="38"/>
      <c r="I449" s="180"/>
      <c r="J449" s="38"/>
      <c r="K449" s="38"/>
      <c r="L449" s="39"/>
      <c r="M449" s="181"/>
      <c r="N449" s="182"/>
      <c r="O449" s="72"/>
      <c r="P449" s="72"/>
      <c r="Q449" s="72"/>
      <c r="R449" s="72"/>
      <c r="S449" s="72"/>
      <c r="T449" s="73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9" t="s">
        <v>135</v>
      </c>
      <c r="AU449" s="19" t="s">
        <v>82</v>
      </c>
    </row>
    <row r="450" spans="1:65" s="2" customFormat="1" ht="14.4" customHeight="1">
      <c r="A450" s="38"/>
      <c r="B450" s="164"/>
      <c r="C450" s="165" t="s">
        <v>777</v>
      </c>
      <c r="D450" s="165" t="s">
        <v>128</v>
      </c>
      <c r="E450" s="166" t="s">
        <v>778</v>
      </c>
      <c r="F450" s="167" t="s">
        <v>779</v>
      </c>
      <c r="G450" s="168" t="s">
        <v>198</v>
      </c>
      <c r="H450" s="169">
        <v>499.5</v>
      </c>
      <c r="I450" s="170"/>
      <c r="J450" s="171">
        <f>ROUND(I450*H450,2)</f>
        <v>0</v>
      </c>
      <c r="K450" s="167" t="s">
        <v>132</v>
      </c>
      <c r="L450" s="39"/>
      <c r="M450" s="172" t="s">
        <v>3</v>
      </c>
      <c r="N450" s="173" t="s">
        <v>43</v>
      </c>
      <c r="O450" s="72"/>
      <c r="P450" s="174">
        <f>O450*H450</f>
        <v>0</v>
      </c>
      <c r="Q450" s="174">
        <v>0.00033</v>
      </c>
      <c r="R450" s="174">
        <f>Q450*H450</f>
        <v>0.164835</v>
      </c>
      <c r="S450" s="174">
        <v>0</v>
      </c>
      <c r="T450" s="175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176" t="s">
        <v>228</v>
      </c>
      <c r="AT450" s="176" t="s">
        <v>128</v>
      </c>
      <c r="AU450" s="176" t="s">
        <v>82</v>
      </c>
      <c r="AY450" s="19" t="s">
        <v>126</v>
      </c>
      <c r="BE450" s="177">
        <f>IF(N450="základní",J450,0)</f>
        <v>0</v>
      </c>
      <c r="BF450" s="177">
        <f>IF(N450="snížená",J450,0)</f>
        <v>0</v>
      </c>
      <c r="BG450" s="177">
        <f>IF(N450="zákl. přenesená",J450,0)</f>
        <v>0</v>
      </c>
      <c r="BH450" s="177">
        <f>IF(N450="sníž. přenesená",J450,0)</f>
        <v>0</v>
      </c>
      <c r="BI450" s="177">
        <f>IF(N450="nulová",J450,0)</f>
        <v>0</v>
      </c>
      <c r="BJ450" s="19" t="s">
        <v>80</v>
      </c>
      <c r="BK450" s="177">
        <f>ROUND(I450*H450,2)</f>
        <v>0</v>
      </c>
      <c r="BL450" s="19" t="s">
        <v>228</v>
      </c>
      <c r="BM450" s="176" t="s">
        <v>780</v>
      </c>
    </row>
    <row r="451" spans="1:47" s="2" customFormat="1" ht="12">
      <c r="A451" s="38"/>
      <c r="B451" s="39"/>
      <c r="C451" s="38"/>
      <c r="D451" s="178" t="s">
        <v>135</v>
      </c>
      <c r="E451" s="38"/>
      <c r="F451" s="179" t="s">
        <v>781</v>
      </c>
      <c r="G451" s="38"/>
      <c r="H451" s="38"/>
      <c r="I451" s="180"/>
      <c r="J451" s="38"/>
      <c r="K451" s="38"/>
      <c r="L451" s="39"/>
      <c r="M451" s="217"/>
      <c r="N451" s="218"/>
      <c r="O451" s="219"/>
      <c r="P451" s="219"/>
      <c r="Q451" s="219"/>
      <c r="R451" s="219"/>
      <c r="S451" s="219"/>
      <c r="T451" s="220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9" t="s">
        <v>135</v>
      </c>
      <c r="AU451" s="19" t="s">
        <v>82</v>
      </c>
    </row>
    <row r="452" spans="1:31" s="2" customFormat="1" ht="6.95" customHeight="1">
      <c r="A452" s="38"/>
      <c r="B452" s="55"/>
      <c r="C452" s="56"/>
      <c r="D452" s="56"/>
      <c r="E452" s="56"/>
      <c r="F452" s="56"/>
      <c r="G452" s="56"/>
      <c r="H452" s="56"/>
      <c r="I452" s="56"/>
      <c r="J452" s="56"/>
      <c r="K452" s="56"/>
      <c r="L452" s="39"/>
      <c r="M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</row>
  </sheetData>
  <autoFilter ref="C96:K451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2_02/122251102"/>
    <hyperlink ref="F106" r:id="rId2" display="https://podminky.urs.cz/item/CS_URS_2022_02/131251102"/>
    <hyperlink ref="F109" r:id="rId3" display="https://podminky.urs.cz/item/CS_URS_2022_02/132251102"/>
    <hyperlink ref="F114" r:id="rId4" display="https://podminky.urs.cz/item/CS_URS_2022_02/162751117"/>
    <hyperlink ref="F117" r:id="rId5" display="https://podminky.urs.cz/item/CS_URS_2022_02/162751119"/>
    <hyperlink ref="F120" r:id="rId6" display="https://podminky.urs.cz/item/CS_URS_2022_02/171201231"/>
    <hyperlink ref="F123" r:id="rId7" display="https://podminky.urs.cz/item/CS_URS_2022_02/171251201"/>
    <hyperlink ref="F125" r:id="rId8" display="https://podminky.urs.cz/item/CS_URS_2022_02/174151101"/>
    <hyperlink ref="F130" r:id="rId9" display="https://podminky.urs.cz/item/CS_URS_2022_02/175151101"/>
    <hyperlink ref="F135" r:id="rId10" display="https://podminky.urs.cz/item/CS_URS_2022_02/181951112"/>
    <hyperlink ref="F141" r:id="rId11" display="https://podminky.urs.cz/item/CS_URS_2022_02/271532212"/>
    <hyperlink ref="F147" r:id="rId12" display="https://podminky.urs.cz/item/CS_URS_2022_02/274313611"/>
    <hyperlink ref="F150" r:id="rId13" display="https://podminky.urs.cz/item/CS_URS_2022_02/274351121"/>
    <hyperlink ref="F153" r:id="rId14" display="https://podminky.urs.cz/item/CS_URS_2022_02/274351122"/>
    <hyperlink ref="F155" r:id="rId15" display="https://podminky.urs.cz/item/CS_URS_2022_02/275313611"/>
    <hyperlink ref="F160" r:id="rId16" display="https://podminky.urs.cz/item/CS_URS_2022_02/275351121"/>
    <hyperlink ref="F165" r:id="rId17" display="https://podminky.urs.cz/item/CS_URS_2022_02/275351122"/>
    <hyperlink ref="F167" r:id="rId18" display="https://podminky.urs.cz/item/CS_URS_2022_02/275361116"/>
    <hyperlink ref="F170" r:id="rId19" display="https://podminky.urs.cz/item/CS_URS_2022_02/275362021"/>
    <hyperlink ref="F173" r:id="rId20" display="https://podminky.urs.cz/item/CS_URS_2022_02/279113131"/>
    <hyperlink ref="F176" r:id="rId21" display="https://podminky.urs.cz/item/CS_URS_2022_02/279361821"/>
    <hyperlink ref="F180" r:id="rId22" display="https://podminky.urs.cz/item/CS_URS_2022_02/311234245"/>
    <hyperlink ref="F183" r:id="rId23" display="https://podminky.urs.cz/item/CS_URS_2022_02/311234261"/>
    <hyperlink ref="F187" r:id="rId24" display="https://podminky.urs.cz/item/CS_URS_2022_02/451573111"/>
    <hyperlink ref="F191" r:id="rId25" display="https://podminky.urs.cz/item/CS_URS_2022_02/564831011"/>
    <hyperlink ref="F194" r:id="rId26" display="https://podminky.urs.cz/item/CS_URS_2022_02/564851011"/>
    <hyperlink ref="F198" r:id="rId27" display="https://podminky.urs.cz/item/CS_URS_2022_02/612321131"/>
    <hyperlink ref="F201" r:id="rId28" display="https://podminky.urs.cz/item/CS_URS_2022_02/622151001"/>
    <hyperlink ref="F206" r:id="rId29" display="https://podminky.urs.cz/item/CS_URS_2022_02/622151021"/>
    <hyperlink ref="F209" r:id="rId30" display="https://podminky.urs.cz/item/CS_URS_2022_02/622211011"/>
    <hyperlink ref="F214" r:id="rId31" display="https://podminky.urs.cz/item/CS_URS_2022_02/622323111"/>
    <hyperlink ref="F219" r:id="rId32" display="https://podminky.urs.cz/item/CS_URS_2022_02/622323191"/>
    <hyperlink ref="F222" r:id="rId33" display="https://podminky.urs.cz/item/CS_URS_2022_02/622511022"/>
    <hyperlink ref="F227" r:id="rId34" display="https://podminky.urs.cz/item/CS_URS_2022_02/622511112"/>
    <hyperlink ref="F230" r:id="rId35" display="https://podminky.urs.cz/item/CS_URS_2022_02/631311114"/>
    <hyperlink ref="F237" r:id="rId36" display="https://podminky.urs.cz/item/CS_URS_2022_02/631311123"/>
    <hyperlink ref="F240" r:id="rId37" display="https://podminky.urs.cz/item/CS_URS_2022_02/631311133"/>
    <hyperlink ref="F245" r:id="rId38" display="https://podminky.urs.cz/item/CS_URS_2022_02/631311134"/>
    <hyperlink ref="F250" r:id="rId39" display="https://podminky.urs.cz/item/CS_URS_2022_02/631311136"/>
    <hyperlink ref="F255" r:id="rId40" display="https://podminky.urs.cz/item/CS_URS_2022_02/631319013"/>
    <hyperlink ref="F258" r:id="rId41" display="https://podminky.urs.cz/item/CS_URS_2022_02/631319175"/>
    <hyperlink ref="F261" r:id="rId42" display="https://podminky.urs.cz/item/CS_URS_2022_02/631351101"/>
    <hyperlink ref="F264" r:id="rId43" display="https://podminky.urs.cz/item/CS_URS_2022_02/631351102"/>
    <hyperlink ref="F266" r:id="rId44" display="https://podminky.urs.cz/item/CS_URS_2022_02/631362021"/>
    <hyperlink ref="F272" r:id="rId45" display="https://podminky.urs.cz/item/CS_URS_2022_02/632481213"/>
    <hyperlink ref="F276" r:id="rId46" display="https://podminky.urs.cz/item/CS_URS_2022_02/871315211"/>
    <hyperlink ref="F279" r:id="rId47" display="https://podminky.urs.cz/item/CS_URS_2022_02/892351111"/>
    <hyperlink ref="F281" r:id="rId48" display="https://podminky.urs.cz/item/CS_URS_2022_02/892372111"/>
    <hyperlink ref="F283" r:id="rId49" display="https://podminky.urs.cz/item/CS_URS_2022_02/894811141"/>
    <hyperlink ref="F286" r:id="rId50" display="https://podminky.urs.cz/item/CS_URS_2022_02/919726122"/>
    <hyperlink ref="F289" r:id="rId51" display="https://podminky.urs.cz/item/CS_URS_2022_02/919735123"/>
    <hyperlink ref="F292" r:id="rId52" display="https://podminky.urs.cz/item/CS_URS_2022_02/941111121"/>
    <hyperlink ref="F295" r:id="rId53" display="https://podminky.urs.cz/item/CS_URS_2022_02/941111221"/>
    <hyperlink ref="F298" r:id="rId54" display="https://podminky.urs.cz/item/CS_URS_2022_02/941111821"/>
    <hyperlink ref="F300" r:id="rId55" display="https://podminky.urs.cz/item/CS_URS_2022_02/943211111"/>
    <hyperlink ref="F303" r:id="rId56" display="https://podminky.urs.cz/item/CS_URS_2022_02/943211211"/>
    <hyperlink ref="F306" r:id="rId57" display="https://podminky.urs.cz/item/CS_URS_2022_02/943211811"/>
    <hyperlink ref="F308" r:id="rId58" display="https://podminky.urs.cz/item/CS_URS_2022_02/952901221"/>
    <hyperlink ref="F311" r:id="rId59" display="https://podminky.urs.cz/item/CS_URS_2022_02/953961114"/>
    <hyperlink ref="F314" r:id="rId60" display="https://podminky.urs.cz/item/CS_URS_2022_02/961044111"/>
    <hyperlink ref="F317" r:id="rId61" display="https://podminky.urs.cz/item/CS_URS_2022_02/965042241"/>
    <hyperlink ref="F324" r:id="rId62" display="https://podminky.urs.cz/item/CS_URS_2022_02/965049112"/>
    <hyperlink ref="F326" r:id="rId63" display="https://podminky.urs.cz/item/CS_URS_2022_02/971042351"/>
    <hyperlink ref="F330" r:id="rId64" display="https://podminky.urs.cz/item/CS_URS_2022_02/997006002"/>
    <hyperlink ref="F332" r:id="rId65" display="https://podminky.urs.cz/item/CS_URS_2022_02/997006512"/>
    <hyperlink ref="F334" r:id="rId66" display="https://podminky.urs.cz/item/CS_URS_2022_02/997006519"/>
    <hyperlink ref="F337" r:id="rId67" display="https://podminky.urs.cz/item/CS_URS_2022_02/997006551"/>
    <hyperlink ref="F339" r:id="rId68" display="https://podminky.urs.cz/item/CS_URS_2022_02/997013861"/>
    <hyperlink ref="F342" r:id="rId69" display="https://podminky.urs.cz/item/CS_URS_2022_02/997013862"/>
    <hyperlink ref="F346" r:id="rId70" display="https://podminky.urs.cz/item/CS_URS_2022_02/998014211"/>
    <hyperlink ref="F350" r:id="rId71" display="https://podminky.urs.cz/item/CS_URS_2022_02/711111001"/>
    <hyperlink ref="F355" r:id="rId72" display="https://podminky.urs.cz/item/CS_URS_2022_02/711141559"/>
    <hyperlink ref="F364" r:id="rId73" display="https://podminky.urs.cz/item/CS_URS_2022_02/998711101"/>
    <hyperlink ref="F367" r:id="rId74" display="https://podminky.urs.cz/item/CS_URS_2022_02/721242105"/>
    <hyperlink ref="F369" r:id="rId75" display="https://podminky.urs.cz/item/CS_URS_2022_02/998721101"/>
    <hyperlink ref="F374" r:id="rId76" display="https://podminky.urs.cz/item/CS_URS_2022_02/764242335"/>
    <hyperlink ref="F376" r:id="rId77" display="https://podminky.urs.cz/item/CS_URS_2022_02/764214405"/>
    <hyperlink ref="F378" r:id="rId78" display="https://podminky.urs.cz/item/CS_URS_2022_02/764311414"/>
    <hyperlink ref="F380" r:id="rId79" display="https://podminky.urs.cz/item/CS_URS_2022_02/764511404"/>
    <hyperlink ref="F383" r:id="rId80" display="https://podminky.urs.cz/item/CS_URS_2022_02/764511444"/>
    <hyperlink ref="F385" r:id="rId81" display="https://podminky.urs.cz/item/CS_URS_2022_02/764518422"/>
    <hyperlink ref="F388" r:id="rId82" display="https://podminky.urs.cz/item/CS_URS_2022_02/998764101"/>
    <hyperlink ref="F396" r:id="rId83" display="https://podminky.urs.cz/item/CS_URS_2022_02/767392802"/>
    <hyperlink ref="F420" r:id="rId84" display="https://podminky.urs.cz/item/CS_URS_2022_02/767651114"/>
    <hyperlink ref="F423" r:id="rId85" display="https://podminky.urs.cz/item/CS_URS_2022_02/767651126"/>
    <hyperlink ref="F426" r:id="rId86" display="https://podminky.urs.cz/item/CS_URS_2022_02/998767101"/>
    <hyperlink ref="F429" r:id="rId87" display="https://podminky.urs.cz/item/CS_URS_2022_02/783314101"/>
    <hyperlink ref="F443" r:id="rId88" display="https://podminky.urs.cz/item/CS_URS_2022_02/783317101"/>
    <hyperlink ref="F446" r:id="rId89" display="https://podminky.urs.cz/item/CS_URS_2022_02/783901451"/>
    <hyperlink ref="F449" r:id="rId90" display="https://podminky.urs.cz/item/CS_URS_2022_02/783933161"/>
    <hyperlink ref="F451" r:id="rId91" display="https://podminky.urs.cz/item/CS_URS_2022_02/78393715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82</v>
      </c>
    </row>
    <row r="4" spans="2:46" s="1" customFormat="1" ht="24.95" customHeight="1">
      <c r="B4" s="22"/>
      <c r="D4" s="23" t="s">
        <v>86</v>
      </c>
      <c r="L4" s="22"/>
      <c r="M4" s="114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32" t="s">
        <v>17</v>
      </c>
      <c r="L6" s="22"/>
    </row>
    <row r="7" spans="2:12" s="1" customFormat="1" ht="14.4" customHeight="1">
      <c r="B7" s="22"/>
      <c r="E7" s="115" t="str">
        <f>'Rekapitulace stavby'!K6</f>
        <v>Skladová hala -technický dvůr, Terezínská ulice p.č.905/1, 905/8, 905/9, Lovosice</v>
      </c>
      <c r="F7" s="32"/>
      <c r="G7" s="32"/>
      <c r="H7" s="32"/>
      <c r="L7" s="22"/>
    </row>
    <row r="8" spans="1:31" s="2" customFormat="1" ht="12" customHeight="1">
      <c r="A8" s="38"/>
      <c r="B8" s="39"/>
      <c r="C8" s="38"/>
      <c r="D8" s="32" t="s">
        <v>87</v>
      </c>
      <c r="E8" s="38"/>
      <c r="F8" s="38"/>
      <c r="G8" s="38"/>
      <c r="H8" s="38"/>
      <c r="I8" s="38"/>
      <c r="J8" s="38"/>
      <c r="K8" s="38"/>
      <c r="L8" s="116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39"/>
      <c r="C9" s="38"/>
      <c r="D9" s="38"/>
      <c r="E9" s="62" t="s">
        <v>782</v>
      </c>
      <c r="F9" s="38"/>
      <c r="G9" s="38"/>
      <c r="H9" s="38"/>
      <c r="I9" s="38"/>
      <c r="J9" s="38"/>
      <c r="K9" s="38"/>
      <c r="L9" s="116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6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6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10. 11. 2022</v>
      </c>
      <c r="K12" s="38"/>
      <c r="L12" s="116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6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">
        <v>3</v>
      </c>
      <c r="K14" s="38"/>
      <c r="L14" s="116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39"/>
      <c r="C15" s="38"/>
      <c r="D15" s="38"/>
      <c r="E15" s="27" t="s">
        <v>27</v>
      </c>
      <c r="F15" s="38"/>
      <c r="G15" s="38"/>
      <c r="H15" s="38"/>
      <c r="I15" s="32" t="s">
        <v>28</v>
      </c>
      <c r="J15" s="27" t="s">
        <v>3</v>
      </c>
      <c r="K15" s="38"/>
      <c r="L15" s="116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6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39"/>
      <c r="C17" s="38"/>
      <c r="D17" s="32" t="s">
        <v>29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6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28</v>
      </c>
      <c r="J18" s="33" t="str">
        <f>'Rekapitulace stavby'!AN14</f>
        <v>Vyplň údaj</v>
      </c>
      <c r="K18" s="38"/>
      <c r="L18" s="116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6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39"/>
      <c r="C20" s="38"/>
      <c r="D20" s="32" t="s">
        <v>31</v>
      </c>
      <c r="E20" s="38"/>
      <c r="F20" s="38"/>
      <c r="G20" s="38"/>
      <c r="H20" s="38"/>
      <c r="I20" s="32" t="s">
        <v>26</v>
      </c>
      <c r="J20" s="27" t="s">
        <v>3</v>
      </c>
      <c r="K20" s="38"/>
      <c r="L20" s="116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39"/>
      <c r="C21" s="38"/>
      <c r="D21" s="38"/>
      <c r="E21" s="27" t="s">
        <v>32</v>
      </c>
      <c r="F21" s="38"/>
      <c r="G21" s="38"/>
      <c r="H21" s="38"/>
      <c r="I21" s="32" t="s">
        <v>28</v>
      </c>
      <c r="J21" s="27" t="s">
        <v>3</v>
      </c>
      <c r="K21" s="38"/>
      <c r="L21" s="11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6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39"/>
      <c r="C23" s="38"/>
      <c r="D23" s="32" t="s">
        <v>34</v>
      </c>
      <c r="E23" s="38"/>
      <c r="F23" s="38"/>
      <c r="G23" s="38"/>
      <c r="H23" s="38"/>
      <c r="I23" s="32" t="s">
        <v>26</v>
      </c>
      <c r="J23" s="27" t="s">
        <v>3</v>
      </c>
      <c r="K23" s="38"/>
      <c r="L23" s="116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39"/>
      <c r="C24" s="38"/>
      <c r="D24" s="38"/>
      <c r="E24" s="27" t="s">
        <v>35</v>
      </c>
      <c r="F24" s="38"/>
      <c r="G24" s="38"/>
      <c r="H24" s="38"/>
      <c r="I24" s="32" t="s">
        <v>28</v>
      </c>
      <c r="J24" s="27" t="s">
        <v>3</v>
      </c>
      <c r="K24" s="38"/>
      <c r="L24" s="116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6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39"/>
      <c r="C26" s="38"/>
      <c r="D26" s="32" t="s">
        <v>36</v>
      </c>
      <c r="E26" s="38"/>
      <c r="F26" s="38"/>
      <c r="G26" s="38"/>
      <c r="H26" s="38"/>
      <c r="I26" s="38"/>
      <c r="J26" s="38"/>
      <c r="K26" s="38"/>
      <c r="L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17"/>
      <c r="B27" s="118"/>
      <c r="C27" s="117"/>
      <c r="D27" s="117"/>
      <c r="E27" s="36" t="s">
        <v>3</v>
      </c>
      <c r="F27" s="36"/>
      <c r="G27" s="36"/>
      <c r="H27" s="36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6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6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39"/>
      <c r="C30" s="38"/>
      <c r="D30" s="120" t="s">
        <v>38</v>
      </c>
      <c r="E30" s="38"/>
      <c r="F30" s="38"/>
      <c r="G30" s="38"/>
      <c r="H30" s="38"/>
      <c r="I30" s="38"/>
      <c r="J30" s="90">
        <f>ROUND(J83,2)</f>
        <v>0</v>
      </c>
      <c r="K30" s="38"/>
      <c r="L30" s="116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6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39"/>
      <c r="C32" s="38"/>
      <c r="D32" s="38"/>
      <c r="E32" s="38"/>
      <c r="F32" s="43" t="s">
        <v>40</v>
      </c>
      <c r="G32" s="38"/>
      <c r="H32" s="38"/>
      <c r="I32" s="43" t="s">
        <v>39</v>
      </c>
      <c r="J32" s="43" t="s">
        <v>41</v>
      </c>
      <c r="K32" s="38"/>
      <c r="L32" s="116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39"/>
      <c r="C33" s="38"/>
      <c r="D33" s="121" t="s">
        <v>42</v>
      </c>
      <c r="E33" s="32" t="s">
        <v>43</v>
      </c>
      <c r="F33" s="122">
        <f>ROUND((SUM(BE83:BE97)),2)</f>
        <v>0</v>
      </c>
      <c r="G33" s="38"/>
      <c r="H33" s="38"/>
      <c r="I33" s="123">
        <v>0.21</v>
      </c>
      <c r="J33" s="122">
        <f>ROUND(((SUM(BE83:BE97))*I33),2)</f>
        <v>0</v>
      </c>
      <c r="K33" s="38"/>
      <c r="L33" s="116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39"/>
      <c r="C34" s="38"/>
      <c r="D34" s="38"/>
      <c r="E34" s="32" t="s">
        <v>44</v>
      </c>
      <c r="F34" s="122">
        <f>ROUND((SUM(BF83:BF97)),2)</f>
        <v>0</v>
      </c>
      <c r="G34" s="38"/>
      <c r="H34" s="38"/>
      <c r="I34" s="123">
        <v>0.15</v>
      </c>
      <c r="J34" s="122">
        <f>ROUND(((SUM(BF83:BF97))*I34),2)</f>
        <v>0</v>
      </c>
      <c r="K34" s="38"/>
      <c r="L34" s="116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39"/>
      <c r="C35" s="38"/>
      <c r="D35" s="38"/>
      <c r="E35" s="32" t="s">
        <v>45</v>
      </c>
      <c r="F35" s="122">
        <f>ROUND((SUM(BG83:BG97)),2)</f>
        <v>0</v>
      </c>
      <c r="G35" s="38"/>
      <c r="H35" s="38"/>
      <c r="I35" s="123">
        <v>0.21</v>
      </c>
      <c r="J35" s="122">
        <f>0</f>
        <v>0</v>
      </c>
      <c r="K35" s="38"/>
      <c r="L35" s="116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39"/>
      <c r="C36" s="38"/>
      <c r="D36" s="38"/>
      <c r="E36" s="32" t="s">
        <v>46</v>
      </c>
      <c r="F36" s="122">
        <f>ROUND((SUM(BH83:BH97)),2)</f>
        <v>0</v>
      </c>
      <c r="G36" s="38"/>
      <c r="H36" s="38"/>
      <c r="I36" s="123">
        <v>0.15</v>
      </c>
      <c r="J36" s="122">
        <f>0</f>
        <v>0</v>
      </c>
      <c r="K36" s="38"/>
      <c r="L36" s="116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39"/>
      <c r="C37" s="38"/>
      <c r="D37" s="38"/>
      <c r="E37" s="32" t="s">
        <v>47</v>
      </c>
      <c r="F37" s="122">
        <f>ROUND((SUM(BI83:BI97)),2)</f>
        <v>0</v>
      </c>
      <c r="G37" s="38"/>
      <c r="H37" s="38"/>
      <c r="I37" s="123">
        <v>0</v>
      </c>
      <c r="J37" s="122">
        <f>0</f>
        <v>0</v>
      </c>
      <c r="K37" s="38"/>
      <c r="L37" s="116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6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39"/>
      <c r="C39" s="124"/>
      <c r="D39" s="125" t="s">
        <v>48</v>
      </c>
      <c r="E39" s="76"/>
      <c r="F39" s="76"/>
      <c r="G39" s="126" t="s">
        <v>49</v>
      </c>
      <c r="H39" s="127" t="s">
        <v>50</v>
      </c>
      <c r="I39" s="76"/>
      <c r="J39" s="128">
        <f>SUM(J30:J37)</f>
        <v>0</v>
      </c>
      <c r="K39" s="129"/>
      <c r="L39" s="116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6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89</v>
      </c>
      <c r="D45" s="38"/>
      <c r="E45" s="38"/>
      <c r="F45" s="38"/>
      <c r="G45" s="38"/>
      <c r="H45" s="38"/>
      <c r="I45" s="38"/>
      <c r="J45" s="38"/>
      <c r="K45" s="38"/>
      <c r="L45" s="116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6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4.4" customHeight="1">
      <c r="A48" s="38"/>
      <c r="B48" s="39"/>
      <c r="C48" s="38"/>
      <c r="D48" s="38"/>
      <c r="E48" s="115" t="str">
        <f>E7</f>
        <v>Skladová hala -technický dvůr, Terezínská ulice p.č.905/1, 905/8, 905/9, Lovosice</v>
      </c>
      <c r="F48" s="32"/>
      <c r="G48" s="32"/>
      <c r="H48" s="32"/>
      <c r="I48" s="38"/>
      <c r="J48" s="38"/>
      <c r="K48" s="38"/>
      <c r="L48" s="116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87</v>
      </c>
      <c r="D49" s="38"/>
      <c r="E49" s="38"/>
      <c r="F49" s="38"/>
      <c r="G49" s="38"/>
      <c r="H49" s="38"/>
      <c r="I49" s="38"/>
      <c r="J49" s="38"/>
      <c r="K49" s="38"/>
      <c r="L49" s="116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6" customHeight="1">
      <c r="A50" s="38"/>
      <c r="B50" s="39"/>
      <c r="C50" s="38"/>
      <c r="D50" s="38"/>
      <c r="E50" s="62" t="str">
        <f>E9</f>
        <v>02 - Vedlejší rozpočtové náklady</v>
      </c>
      <c r="F50" s="38"/>
      <c r="G50" s="38"/>
      <c r="H50" s="38"/>
      <c r="I50" s="38"/>
      <c r="J50" s="38"/>
      <c r="K50" s="38"/>
      <c r="L50" s="116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10. 11. 2022</v>
      </c>
      <c r="K52" s="38"/>
      <c r="L52" s="116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6" customHeight="1">
      <c r="A54" s="38"/>
      <c r="B54" s="39"/>
      <c r="C54" s="32" t="s">
        <v>25</v>
      </c>
      <c r="D54" s="38"/>
      <c r="E54" s="38"/>
      <c r="F54" s="27" t="str">
        <f>E15</f>
        <v xml:space="preserve">Technické služby  Města Lovosice, p.o.</v>
      </c>
      <c r="G54" s="38"/>
      <c r="H54" s="38"/>
      <c r="I54" s="32" t="s">
        <v>31</v>
      </c>
      <c r="J54" s="36" t="str">
        <f>E21</f>
        <v>Ing.V.Stahr, Lovosice</v>
      </c>
      <c r="K54" s="38"/>
      <c r="L54" s="116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6" customHeight="1">
      <c r="A55" s="38"/>
      <c r="B55" s="39"/>
      <c r="C55" s="32" t="s">
        <v>29</v>
      </c>
      <c r="D55" s="38"/>
      <c r="E55" s="38"/>
      <c r="F55" s="27" t="str">
        <f>IF(E18="","",E18)</f>
        <v>Vyplň údaj</v>
      </c>
      <c r="G55" s="38"/>
      <c r="H55" s="38"/>
      <c r="I55" s="32" t="s">
        <v>34</v>
      </c>
      <c r="J55" s="36" t="str">
        <f>E24</f>
        <v>Šimková Dita, K.Vary</v>
      </c>
      <c r="K55" s="38"/>
      <c r="L55" s="116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30" t="s">
        <v>90</v>
      </c>
      <c r="D57" s="124"/>
      <c r="E57" s="124"/>
      <c r="F57" s="124"/>
      <c r="G57" s="124"/>
      <c r="H57" s="124"/>
      <c r="I57" s="124"/>
      <c r="J57" s="131" t="s">
        <v>91</v>
      </c>
      <c r="K57" s="124"/>
      <c r="L57" s="116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32" t="s">
        <v>70</v>
      </c>
      <c r="D59" s="38"/>
      <c r="E59" s="38"/>
      <c r="F59" s="38"/>
      <c r="G59" s="38"/>
      <c r="H59" s="38"/>
      <c r="I59" s="38"/>
      <c r="J59" s="90">
        <f>J83</f>
        <v>0</v>
      </c>
      <c r="K59" s="38"/>
      <c r="L59" s="116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92</v>
      </c>
    </row>
    <row r="60" spans="1:31" s="9" customFormat="1" ht="24.95" customHeight="1">
      <c r="A60" s="9"/>
      <c r="B60" s="133"/>
      <c r="C60" s="9"/>
      <c r="D60" s="134" t="s">
        <v>783</v>
      </c>
      <c r="E60" s="135"/>
      <c r="F60" s="135"/>
      <c r="G60" s="135"/>
      <c r="H60" s="135"/>
      <c r="I60" s="135"/>
      <c r="J60" s="136">
        <f>J84</f>
        <v>0</v>
      </c>
      <c r="K60" s="9"/>
      <c r="L60" s="13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7"/>
      <c r="C61" s="10"/>
      <c r="D61" s="138" t="s">
        <v>784</v>
      </c>
      <c r="E61" s="139"/>
      <c r="F61" s="139"/>
      <c r="G61" s="139"/>
      <c r="H61" s="139"/>
      <c r="I61" s="139"/>
      <c r="J61" s="140">
        <f>J85</f>
        <v>0</v>
      </c>
      <c r="K61" s="10"/>
      <c r="L61" s="13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7"/>
      <c r="C62" s="10"/>
      <c r="D62" s="138" t="s">
        <v>785</v>
      </c>
      <c r="E62" s="139"/>
      <c r="F62" s="139"/>
      <c r="G62" s="139"/>
      <c r="H62" s="139"/>
      <c r="I62" s="139"/>
      <c r="J62" s="140">
        <f>J92</f>
        <v>0</v>
      </c>
      <c r="K62" s="10"/>
      <c r="L62" s="13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7"/>
      <c r="C63" s="10"/>
      <c r="D63" s="138" t="s">
        <v>786</v>
      </c>
      <c r="E63" s="139"/>
      <c r="F63" s="139"/>
      <c r="G63" s="139"/>
      <c r="H63" s="139"/>
      <c r="I63" s="139"/>
      <c r="J63" s="140">
        <f>J95</f>
        <v>0</v>
      </c>
      <c r="K63" s="10"/>
      <c r="L63" s="13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38"/>
      <c r="D64" s="38"/>
      <c r="E64" s="38"/>
      <c r="F64" s="38"/>
      <c r="G64" s="38"/>
      <c r="H64" s="38"/>
      <c r="I64" s="38"/>
      <c r="J64" s="38"/>
      <c r="K64" s="38"/>
      <c r="L64" s="116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116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16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111</v>
      </c>
      <c r="D70" s="38"/>
      <c r="E70" s="38"/>
      <c r="F70" s="38"/>
      <c r="G70" s="38"/>
      <c r="H70" s="38"/>
      <c r="I70" s="38"/>
      <c r="J70" s="38"/>
      <c r="K70" s="38"/>
      <c r="L70" s="11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38"/>
      <c r="D71" s="38"/>
      <c r="E71" s="38"/>
      <c r="F71" s="38"/>
      <c r="G71" s="38"/>
      <c r="H71" s="38"/>
      <c r="I71" s="38"/>
      <c r="J71" s="38"/>
      <c r="K71" s="38"/>
      <c r="L71" s="116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17</v>
      </c>
      <c r="D72" s="38"/>
      <c r="E72" s="38"/>
      <c r="F72" s="38"/>
      <c r="G72" s="38"/>
      <c r="H72" s="38"/>
      <c r="I72" s="38"/>
      <c r="J72" s="38"/>
      <c r="K72" s="38"/>
      <c r="L72" s="11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4.4" customHeight="1">
      <c r="A73" s="38"/>
      <c r="B73" s="39"/>
      <c r="C73" s="38"/>
      <c r="D73" s="38"/>
      <c r="E73" s="115" t="str">
        <f>E7</f>
        <v>Skladová hala -technický dvůr, Terezínská ulice p.č.905/1, 905/8, 905/9, Lovosice</v>
      </c>
      <c r="F73" s="32"/>
      <c r="G73" s="32"/>
      <c r="H73" s="32"/>
      <c r="I73" s="38"/>
      <c r="J73" s="38"/>
      <c r="K73" s="38"/>
      <c r="L73" s="116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87</v>
      </c>
      <c r="D74" s="38"/>
      <c r="E74" s="38"/>
      <c r="F74" s="38"/>
      <c r="G74" s="38"/>
      <c r="H74" s="38"/>
      <c r="I74" s="38"/>
      <c r="J74" s="38"/>
      <c r="K74" s="38"/>
      <c r="L74" s="116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5.6" customHeight="1">
      <c r="A75" s="38"/>
      <c r="B75" s="39"/>
      <c r="C75" s="38"/>
      <c r="D75" s="38"/>
      <c r="E75" s="62" t="str">
        <f>E9</f>
        <v>02 - Vedlejší rozpočtové náklady</v>
      </c>
      <c r="F75" s="38"/>
      <c r="G75" s="38"/>
      <c r="H75" s="38"/>
      <c r="I75" s="38"/>
      <c r="J75" s="38"/>
      <c r="K75" s="38"/>
      <c r="L75" s="116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116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38"/>
      <c r="E77" s="38"/>
      <c r="F77" s="27" t="str">
        <f>F12</f>
        <v xml:space="preserve"> </v>
      </c>
      <c r="G77" s="38"/>
      <c r="H77" s="38"/>
      <c r="I77" s="32" t="s">
        <v>23</v>
      </c>
      <c r="J77" s="64" t="str">
        <f>IF(J12="","",J12)</f>
        <v>10. 11. 2022</v>
      </c>
      <c r="K77" s="38"/>
      <c r="L77" s="116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38"/>
      <c r="D78" s="38"/>
      <c r="E78" s="38"/>
      <c r="F78" s="38"/>
      <c r="G78" s="38"/>
      <c r="H78" s="38"/>
      <c r="I78" s="38"/>
      <c r="J78" s="38"/>
      <c r="K78" s="38"/>
      <c r="L78" s="116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6" customHeight="1">
      <c r="A79" s="38"/>
      <c r="B79" s="39"/>
      <c r="C79" s="32" t="s">
        <v>25</v>
      </c>
      <c r="D79" s="38"/>
      <c r="E79" s="38"/>
      <c r="F79" s="27" t="str">
        <f>E15</f>
        <v xml:space="preserve">Technické služby  Města Lovosice, p.o.</v>
      </c>
      <c r="G79" s="38"/>
      <c r="H79" s="38"/>
      <c r="I79" s="32" t="s">
        <v>31</v>
      </c>
      <c r="J79" s="36" t="str">
        <f>E21</f>
        <v>Ing.V.Stahr, Lovosice</v>
      </c>
      <c r="K79" s="38"/>
      <c r="L79" s="116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6" customHeight="1">
      <c r="A80" s="38"/>
      <c r="B80" s="39"/>
      <c r="C80" s="32" t="s">
        <v>29</v>
      </c>
      <c r="D80" s="38"/>
      <c r="E80" s="38"/>
      <c r="F80" s="27" t="str">
        <f>IF(E18="","",E18)</f>
        <v>Vyplň údaj</v>
      </c>
      <c r="G80" s="38"/>
      <c r="H80" s="38"/>
      <c r="I80" s="32" t="s">
        <v>34</v>
      </c>
      <c r="J80" s="36" t="str">
        <f>E24</f>
        <v>Šimková Dita, K.Vary</v>
      </c>
      <c r="K80" s="38"/>
      <c r="L80" s="116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38"/>
      <c r="D81" s="38"/>
      <c r="E81" s="38"/>
      <c r="F81" s="38"/>
      <c r="G81" s="38"/>
      <c r="H81" s="38"/>
      <c r="I81" s="38"/>
      <c r="J81" s="38"/>
      <c r="K81" s="38"/>
      <c r="L81" s="116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41"/>
      <c r="B82" s="142"/>
      <c r="C82" s="143" t="s">
        <v>112</v>
      </c>
      <c r="D82" s="144" t="s">
        <v>57</v>
      </c>
      <c r="E82" s="144" t="s">
        <v>53</v>
      </c>
      <c r="F82" s="144" t="s">
        <v>54</v>
      </c>
      <c r="G82" s="144" t="s">
        <v>113</v>
      </c>
      <c r="H82" s="144" t="s">
        <v>114</v>
      </c>
      <c r="I82" s="144" t="s">
        <v>115</v>
      </c>
      <c r="J82" s="144" t="s">
        <v>91</v>
      </c>
      <c r="K82" s="145" t="s">
        <v>116</v>
      </c>
      <c r="L82" s="146"/>
      <c r="M82" s="80" t="s">
        <v>3</v>
      </c>
      <c r="N82" s="81" t="s">
        <v>42</v>
      </c>
      <c r="O82" s="81" t="s">
        <v>117</v>
      </c>
      <c r="P82" s="81" t="s">
        <v>118</v>
      </c>
      <c r="Q82" s="81" t="s">
        <v>119</v>
      </c>
      <c r="R82" s="81" t="s">
        <v>120</v>
      </c>
      <c r="S82" s="81" t="s">
        <v>121</v>
      </c>
      <c r="T82" s="82" t="s">
        <v>122</v>
      </c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</row>
    <row r="83" spans="1:63" s="2" customFormat="1" ht="22.8" customHeight="1">
      <c r="A83" s="38"/>
      <c r="B83" s="39"/>
      <c r="C83" s="87" t="s">
        <v>123</v>
      </c>
      <c r="D83" s="38"/>
      <c r="E83" s="38"/>
      <c r="F83" s="38"/>
      <c r="G83" s="38"/>
      <c r="H83" s="38"/>
      <c r="I83" s="38"/>
      <c r="J83" s="147">
        <f>BK83</f>
        <v>0</v>
      </c>
      <c r="K83" s="38"/>
      <c r="L83" s="39"/>
      <c r="M83" s="83"/>
      <c r="N83" s="68"/>
      <c r="O83" s="84"/>
      <c r="P83" s="148">
        <f>P84</f>
        <v>0</v>
      </c>
      <c r="Q83" s="84"/>
      <c r="R83" s="148">
        <f>R84</f>
        <v>0</v>
      </c>
      <c r="S83" s="84"/>
      <c r="T83" s="149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9" t="s">
        <v>71</v>
      </c>
      <c r="AU83" s="19" t="s">
        <v>92</v>
      </c>
      <c r="BK83" s="150">
        <f>BK84</f>
        <v>0</v>
      </c>
    </row>
    <row r="84" spans="1:63" s="12" customFormat="1" ht="25.9" customHeight="1">
      <c r="A84" s="12"/>
      <c r="B84" s="151"/>
      <c r="C84" s="12"/>
      <c r="D84" s="152" t="s">
        <v>71</v>
      </c>
      <c r="E84" s="153" t="s">
        <v>787</v>
      </c>
      <c r="F84" s="153" t="s">
        <v>84</v>
      </c>
      <c r="G84" s="12"/>
      <c r="H84" s="12"/>
      <c r="I84" s="154"/>
      <c r="J84" s="155">
        <f>BK84</f>
        <v>0</v>
      </c>
      <c r="K84" s="12"/>
      <c r="L84" s="151"/>
      <c r="M84" s="156"/>
      <c r="N84" s="157"/>
      <c r="O84" s="157"/>
      <c r="P84" s="158">
        <f>P85+P92+P95</f>
        <v>0</v>
      </c>
      <c r="Q84" s="157"/>
      <c r="R84" s="158">
        <f>R85+R92+R95</f>
        <v>0</v>
      </c>
      <c r="S84" s="157"/>
      <c r="T84" s="159">
        <f>T85+T92+T95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2" t="s">
        <v>158</v>
      </c>
      <c r="AT84" s="160" t="s">
        <v>71</v>
      </c>
      <c r="AU84" s="160" t="s">
        <v>72</v>
      </c>
      <c r="AY84" s="152" t="s">
        <v>126</v>
      </c>
      <c r="BK84" s="161">
        <f>BK85+BK92+BK95</f>
        <v>0</v>
      </c>
    </row>
    <row r="85" spans="1:63" s="12" customFormat="1" ht="22.8" customHeight="1">
      <c r="A85" s="12"/>
      <c r="B85" s="151"/>
      <c r="C85" s="12"/>
      <c r="D85" s="152" t="s">
        <v>71</v>
      </c>
      <c r="E85" s="162" t="s">
        <v>788</v>
      </c>
      <c r="F85" s="162" t="s">
        <v>789</v>
      </c>
      <c r="G85" s="12"/>
      <c r="H85" s="12"/>
      <c r="I85" s="154"/>
      <c r="J85" s="163">
        <f>BK85</f>
        <v>0</v>
      </c>
      <c r="K85" s="12"/>
      <c r="L85" s="151"/>
      <c r="M85" s="156"/>
      <c r="N85" s="157"/>
      <c r="O85" s="157"/>
      <c r="P85" s="158">
        <f>SUM(P86:P91)</f>
        <v>0</v>
      </c>
      <c r="Q85" s="157"/>
      <c r="R85" s="158">
        <f>SUM(R86:R91)</f>
        <v>0</v>
      </c>
      <c r="S85" s="157"/>
      <c r="T85" s="159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52" t="s">
        <v>158</v>
      </c>
      <c r="AT85" s="160" t="s">
        <v>71</v>
      </c>
      <c r="AU85" s="160" t="s">
        <v>80</v>
      </c>
      <c r="AY85" s="152" t="s">
        <v>126</v>
      </c>
      <c r="BK85" s="161">
        <f>SUM(BK86:BK91)</f>
        <v>0</v>
      </c>
    </row>
    <row r="86" spans="1:65" s="2" customFormat="1" ht="14.4" customHeight="1">
      <c r="A86" s="38"/>
      <c r="B86" s="164"/>
      <c r="C86" s="165" t="s">
        <v>80</v>
      </c>
      <c r="D86" s="165" t="s">
        <v>128</v>
      </c>
      <c r="E86" s="166" t="s">
        <v>790</v>
      </c>
      <c r="F86" s="167" t="s">
        <v>791</v>
      </c>
      <c r="G86" s="168" t="s">
        <v>792</v>
      </c>
      <c r="H86" s="169">
        <v>1</v>
      </c>
      <c r="I86" s="170"/>
      <c r="J86" s="171">
        <f>ROUND(I86*H86,2)</f>
        <v>0</v>
      </c>
      <c r="K86" s="167" t="s">
        <v>132</v>
      </c>
      <c r="L86" s="39"/>
      <c r="M86" s="172" t="s">
        <v>3</v>
      </c>
      <c r="N86" s="173" t="s">
        <v>43</v>
      </c>
      <c r="O86" s="72"/>
      <c r="P86" s="174">
        <f>O86*H86</f>
        <v>0</v>
      </c>
      <c r="Q86" s="174">
        <v>0</v>
      </c>
      <c r="R86" s="174">
        <f>Q86*H86</f>
        <v>0</v>
      </c>
      <c r="S86" s="174">
        <v>0</v>
      </c>
      <c r="T86" s="175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176" t="s">
        <v>793</v>
      </c>
      <c r="AT86" s="176" t="s">
        <v>128</v>
      </c>
      <c r="AU86" s="176" t="s">
        <v>82</v>
      </c>
      <c r="AY86" s="19" t="s">
        <v>126</v>
      </c>
      <c r="BE86" s="177">
        <f>IF(N86="základní",J86,0)</f>
        <v>0</v>
      </c>
      <c r="BF86" s="177">
        <f>IF(N86="snížená",J86,0)</f>
        <v>0</v>
      </c>
      <c r="BG86" s="177">
        <f>IF(N86="zákl. přenesená",J86,0)</f>
        <v>0</v>
      </c>
      <c r="BH86" s="177">
        <f>IF(N86="sníž. přenesená",J86,0)</f>
        <v>0</v>
      </c>
      <c r="BI86" s="177">
        <f>IF(N86="nulová",J86,0)</f>
        <v>0</v>
      </c>
      <c r="BJ86" s="19" t="s">
        <v>80</v>
      </c>
      <c r="BK86" s="177">
        <f>ROUND(I86*H86,2)</f>
        <v>0</v>
      </c>
      <c r="BL86" s="19" t="s">
        <v>793</v>
      </c>
      <c r="BM86" s="176" t="s">
        <v>794</v>
      </c>
    </row>
    <row r="87" spans="1:47" s="2" customFormat="1" ht="12">
      <c r="A87" s="38"/>
      <c r="B87" s="39"/>
      <c r="C87" s="38"/>
      <c r="D87" s="178" t="s">
        <v>135</v>
      </c>
      <c r="E87" s="38"/>
      <c r="F87" s="179" t="s">
        <v>795</v>
      </c>
      <c r="G87" s="38"/>
      <c r="H87" s="38"/>
      <c r="I87" s="180"/>
      <c r="J87" s="38"/>
      <c r="K87" s="38"/>
      <c r="L87" s="39"/>
      <c r="M87" s="181"/>
      <c r="N87" s="182"/>
      <c r="O87" s="72"/>
      <c r="P87" s="72"/>
      <c r="Q87" s="72"/>
      <c r="R87" s="72"/>
      <c r="S87" s="72"/>
      <c r="T87" s="73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9" t="s">
        <v>135</v>
      </c>
      <c r="AU87" s="19" t="s">
        <v>82</v>
      </c>
    </row>
    <row r="88" spans="1:65" s="2" customFormat="1" ht="14.4" customHeight="1">
      <c r="A88" s="38"/>
      <c r="B88" s="164"/>
      <c r="C88" s="165" t="s">
        <v>82</v>
      </c>
      <c r="D88" s="165" t="s">
        <v>128</v>
      </c>
      <c r="E88" s="166" t="s">
        <v>796</v>
      </c>
      <c r="F88" s="167" t="s">
        <v>797</v>
      </c>
      <c r="G88" s="168" t="s">
        <v>792</v>
      </c>
      <c r="H88" s="169">
        <v>1</v>
      </c>
      <c r="I88" s="170"/>
      <c r="J88" s="171">
        <f>ROUND(I88*H88,2)</f>
        <v>0</v>
      </c>
      <c r="K88" s="167" t="s">
        <v>132</v>
      </c>
      <c r="L88" s="39"/>
      <c r="M88" s="172" t="s">
        <v>3</v>
      </c>
      <c r="N88" s="173" t="s">
        <v>43</v>
      </c>
      <c r="O88" s="72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76" t="s">
        <v>793</v>
      </c>
      <c r="AT88" s="176" t="s">
        <v>128</v>
      </c>
      <c r="AU88" s="176" t="s">
        <v>82</v>
      </c>
      <c r="AY88" s="19" t="s">
        <v>126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19" t="s">
        <v>80</v>
      </c>
      <c r="BK88" s="177">
        <f>ROUND(I88*H88,2)</f>
        <v>0</v>
      </c>
      <c r="BL88" s="19" t="s">
        <v>793</v>
      </c>
      <c r="BM88" s="176" t="s">
        <v>798</v>
      </c>
    </row>
    <row r="89" spans="1:47" s="2" customFormat="1" ht="12">
      <c r="A89" s="38"/>
      <c r="B89" s="39"/>
      <c r="C89" s="38"/>
      <c r="D89" s="178" t="s">
        <v>135</v>
      </c>
      <c r="E89" s="38"/>
      <c r="F89" s="179" t="s">
        <v>799</v>
      </c>
      <c r="G89" s="38"/>
      <c r="H89" s="38"/>
      <c r="I89" s="180"/>
      <c r="J89" s="38"/>
      <c r="K89" s="38"/>
      <c r="L89" s="39"/>
      <c r="M89" s="181"/>
      <c r="N89" s="182"/>
      <c r="O89" s="72"/>
      <c r="P89" s="72"/>
      <c r="Q89" s="72"/>
      <c r="R89" s="72"/>
      <c r="S89" s="72"/>
      <c r="T89" s="73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9" t="s">
        <v>135</v>
      </c>
      <c r="AU89" s="19" t="s">
        <v>82</v>
      </c>
    </row>
    <row r="90" spans="1:65" s="2" customFormat="1" ht="14.4" customHeight="1">
      <c r="A90" s="38"/>
      <c r="B90" s="164"/>
      <c r="C90" s="165" t="s">
        <v>146</v>
      </c>
      <c r="D90" s="165" t="s">
        <v>128</v>
      </c>
      <c r="E90" s="166" t="s">
        <v>800</v>
      </c>
      <c r="F90" s="167" t="s">
        <v>801</v>
      </c>
      <c r="G90" s="168" t="s">
        <v>792</v>
      </c>
      <c r="H90" s="169">
        <v>1</v>
      </c>
      <c r="I90" s="170"/>
      <c r="J90" s="171">
        <f>ROUND(I90*H90,2)</f>
        <v>0</v>
      </c>
      <c r="K90" s="167" t="s">
        <v>132</v>
      </c>
      <c r="L90" s="39"/>
      <c r="M90" s="172" t="s">
        <v>3</v>
      </c>
      <c r="N90" s="173" t="s">
        <v>43</v>
      </c>
      <c r="O90" s="72"/>
      <c r="P90" s="174">
        <f>O90*H90</f>
        <v>0</v>
      </c>
      <c r="Q90" s="174">
        <v>0</v>
      </c>
      <c r="R90" s="174">
        <f>Q90*H90</f>
        <v>0</v>
      </c>
      <c r="S90" s="174">
        <v>0</v>
      </c>
      <c r="T90" s="17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76" t="s">
        <v>793</v>
      </c>
      <c r="AT90" s="176" t="s">
        <v>128</v>
      </c>
      <c r="AU90" s="176" t="s">
        <v>82</v>
      </c>
      <c r="AY90" s="19" t="s">
        <v>126</v>
      </c>
      <c r="BE90" s="177">
        <f>IF(N90="základní",J90,0)</f>
        <v>0</v>
      </c>
      <c r="BF90" s="177">
        <f>IF(N90="snížená",J90,0)</f>
        <v>0</v>
      </c>
      <c r="BG90" s="177">
        <f>IF(N90="zákl. přenesená",J90,0)</f>
        <v>0</v>
      </c>
      <c r="BH90" s="177">
        <f>IF(N90="sníž. přenesená",J90,0)</f>
        <v>0</v>
      </c>
      <c r="BI90" s="177">
        <f>IF(N90="nulová",J90,0)</f>
        <v>0</v>
      </c>
      <c r="BJ90" s="19" t="s">
        <v>80</v>
      </c>
      <c r="BK90" s="177">
        <f>ROUND(I90*H90,2)</f>
        <v>0</v>
      </c>
      <c r="BL90" s="19" t="s">
        <v>793</v>
      </c>
      <c r="BM90" s="176" t="s">
        <v>802</v>
      </c>
    </row>
    <row r="91" spans="1:47" s="2" customFormat="1" ht="12">
      <c r="A91" s="38"/>
      <c r="B91" s="39"/>
      <c r="C91" s="38"/>
      <c r="D91" s="178" t="s">
        <v>135</v>
      </c>
      <c r="E91" s="38"/>
      <c r="F91" s="179" t="s">
        <v>803</v>
      </c>
      <c r="G91" s="38"/>
      <c r="H91" s="38"/>
      <c r="I91" s="180"/>
      <c r="J91" s="38"/>
      <c r="K91" s="38"/>
      <c r="L91" s="39"/>
      <c r="M91" s="181"/>
      <c r="N91" s="182"/>
      <c r="O91" s="72"/>
      <c r="P91" s="72"/>
      <c r="Q91" s="72"/>
      <c r="R91" s="72"/>
      <c r="S91" s="72"/>
      <c r="T91" s="73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9" t="s">
        <v>135</v>
      </c>
      <c r="AU91" s="19" t="s">
        <v>82</v>
      </c>
    </row>
    <row r="92" spans="1:63" s="12" customFormat="1" ht="22.8" customHeight="1">
      <c r="A92" s="12"/>
      <c r="B92" s="151"/>
      <c r="C92" s="12"/>
      <c r="D92" s="152" t="s">
        <v>71</v>
      </c>
      <c r="E92" s="162" t="s">
        <v>804</v>
      </c>
      <c r="F92" s="162" t="s">
        <v>805</v>
      </c>
      <c r="G92" s="12"/>
      <c r="H92" s="12"/>
      <c r="I92" s="154"/>
      <c r="J92" s="163">
        <f>BK92</f>
        <v>0</v>
      </c>
      <c r="K92" s="12"/>
      <c r="L92" s="151"/>
      <c r="M92" s="156"/>
      <c r="N92" s="157"/>
      <c r="O92" s="157"/>
      <c r="P92" s="158">
        <f>SUM(P93:P94)</f>
        <v>0</v>
      </c>
      <c r="Q92" s="157"/>
      <c r="R92" s="158">
        <f>SUM(R93:R94)</f>
        <v>0</v>
      </c>
      <c r="S92" s="157"/>
      <c r="T92" s="159">
        <f>SUM(T93:T94)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52" t="s">
        <v>158</v>
      </c>
      <c r="AT92" s="160" t="s">
        <v>71</v>
      </c>
      <c r="AU92" s="160" t="s">
        <v>80</v>
      </c>
      <c r="AY92" s="152" t="s">
        <v>126</v>
      </c>
      <c r="BK92" s="161">
        <f>SUM(BK93:BK94)</f>
        <v>0</v>
      </c>
    </row>
    <row r="93" spans="1:65" s="2" customFormat="1" ht="14.4" customHeight="1">
      <c r="A93" s="38"/>
      <c r="B93" s="164"/>
      <c r="C93" s="165" t="s">
        <v>133</v>
      </c>
      <c r="D93" s="165" t="s">
        <v>128</v>
      </c>
      <c r="E93" s="166" t="s">
        <v>806</v>
      </c>
      <c r="F93" s="167" t="s">
        <v>805</v>
      </c>
      <c r="G93" s="168" t="s">
        <v>792</v>
      </c>
      <c r="H93" s="169">
        <v>1</v>
      </c>
      <c r="I93" s="170"/>
      <c r="J93" s="171">
        <f>ROUND(I93*H93,2)</f>
        <v>0</v>
      </c>
      <c r="K93" s="167" t="s">
        <v>132</v>
      </c>
      <c r="L93" s="39"/>
      <c r="M93" s="172" t="s">
        <v>3</v>
      </c>
      <c r="N93" s="173" t="s">
        <v>43</v>
      </c>
      <c r="O93" s="72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76" t="s">
        <v>793</v>
      </c>
      <c r="AT93" s="176" t="s">
        <v>128</v>
      </c>
      <c r="AU93" s="176" t="s">
        <v>82</v>
      </c>
      <c r="AY93" s="19" t="s">
        <v>126</v>
      </c>
      <c r="BE93" s="177">
        <f>IF(N93="základní",J93,0)</f>
        <v>0</v>
      </c>
      <c r="BF93" s="177">
        <f>IF(N93="snížená",J93,0)</f>
        <v>0</v>
      </c>
      <c r="BG93" s="177">
        <f>IF(N93="zákl. přenesená",J93,0)</f>
        <v>0</v>
      </c>
      <c r="BH93" s="177">
        <f>IF(N93="sníž. přenesená",J93,0)</f>
        <v>0</v>
      </c>
      <c r="BI93" s="177">
        <f>IF(N93="nulová",J93,0)</f>
        <v>0</v>
      </c>
      <c r="BJ93" s="19" t="s">
        <v>80</v>
      </c>
      <c r="BK93" s="177">
        <f>ROUND(I93*H93,2)</f>
        <v>0</v>
      </c>
      <c r="BL93" s="19" t="s">
        <v>793</v>
      </c>
      <c r="BM93" s="176" t="s">
        <v>807</v>
      </c>
    </row>
    <row r="94" spans="1:47" s="2" customFormat="1" ht="12">
      <c r="A94" s="38"/>
      <c r="B94" s="39"/>
      <c r="C94" s="38"/>
      <c r="D94" s="178" t="s">
        <v>135</v>
      </c>
      <c r="E94" s="38"/>
      <c r="F94" s="179" t="s">
        <v>808</v>
      </c>
      <c r="G94" s="38"/>
      <c r="H94" s="38"/>
      <c r="I94" s="180"/>
      <c r="J94" s="38"/>
      <c r="K94" s="38"/>
      <c r="L94" s="39"/>
      <c r="M94" s="181"/>
      <c r="N94" s="182"/>
      <c r="O94" s="72"/>
      <c r="P94" s="72"/>
      <c r="Q94" s="72"/>
      <c r="R94" s="72"/>
      <c r="S94" s="72"/>
      <c r="T94" s="73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9" t="s">
        <v>135</v>
      </c>
      <c r="AU94" s="19" t="s">
        <v>82</v>
      </c>
    </row>
    <row r="95" spans="1:63" s="12" customFormat="1" ht="22.8" customHeight="1">
      <c r="A95" s="12"/>
      <c r="B95" s="151"/>
      <c r="C95" s="12"/>
      <c r="D95" s="152" t="s">
        <v>71</v>
      </c>
      <c r="E95" s="162" t="s">
        <v>809</v>
      </c>
      <c r="F95" s="162" t="s">
        <v>810</v>
      </c>
      <c r="G95" s="12"/>
      <c r="H95" s="12"/>
      <c r="I95" s="154"/>
      <c r="J95" s="163">
        <f>BK95</f>
        <v>0</v>
      </c>
      <c r="K95" s="12"/>
      <c r="L95" s="151"/>
      <c r="M95" s="156"/>
      <c r="N95" s="157"/>
      <c r="O95" s="157"/>
      <c r="P95" s="158">
        <f>SUM(P96:P97)</f>
        <v>0</v>
      </c>
      <c r="Q95" s="157"/>
      <c r="R95" s="158">
        <f>SUM(R96:R97)</f>
        <v>0</v>
      </c>
      <c r="S95" s="157"/>
      <c r="T95" s="159">
        <f>SUM(T96:T97)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52" t="s">
        <v>158</v>
      </c>
      <c r="AT95" s="160" t="s">
        <v>71</v>
      </c>
      <c r="AU95" s="160" t="s">
        <v>80</v>
      </c>
      <c r="AY95" s="152" t="s">
        <v>126</v>
      </c>
      <c r="BK95" s="161">
        <f>SUM(BK96:BK97)</f>
        <v>0</v>
      </c>
    </row>
    <row r="96" spans="1:65" s="2" customFormat="1" ht="14.4" customHeight="1">
      <c r="A96" s="38"/>
      <c r="B96" s="164"/>
      <c r="C96" s="165" t="s">
        <v>158</v>
      </c>
      <c r="D96" s="165" t="s">
        <v>128</v>
      </c>
      <c r="E96" s="166" t="s">
        <v>811</v>
      </c>
      <c r="F96" s="167" t="s">
        <v>812</v>
      </c>
      <c r="G96" s="168" t="s">
        <v>792</v>
      </c>
      <c r="H96" s="169">
        <v>1</v>
      </c>
      <c r="I96" s="170"/>
      <c r="J96" s="171">
        <f>ROUND(I96*H96,2)</f>
        <v>0</v>
      </c>
      <c r="K96" s="167" t="s">
        <v>132</v>
      </c>
      <c r="L96" s="39"/>
      <c r="M96" s="172" t="s">
        <v>3</v>
      </c>
      <c r="N96" s="173" t="s">
        <v>43</v>
      </c>
      <c r="O96" s="72"/>
      <c r="P96" s="174">
        <f>O96*H96</f>
        <v>0</v>
      </c>
      <c r="Q96" s="174">
        <v>0</v>
      </c>
      <c r="R96" s="174">
        <f>Q96*H96</f>
        <v>0</v>
      </c>
      <c r="S96" s="174">
        <v>0</v>
      </c>
      <c r="T96" s="17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76" t="s">
        <v>793</v>
      </c>
      <c r="AT96" s="176" t="s">
        <v>128</v>
      </c>
      <c r="AU96" s="176" t="s">
        <v>82</v>
      </c>
      <c r="AY96" s="19" t="s">
        <v>126</v>
      </c>
      <c r="BE96" s="177">
        <f>IF(N96="základní",J96,0)</f>
        <v>0</v>
      </c>
      <c r="BF96" s="177">
        <f>IF(N96="snížená",J96,0)</f>
        <v>0</v>
      </c>
      <c r="BG96" s="177">
        <f>IF(N96="zákl. přenesená",J96,0)</f>
        <v>0</v>
      </c>
      <c r="BH96" s="177">
        <f>IF(N96="sníž. přenesená",J96,0)</f>
        <v>0</v>
      </c>
      <c r="BI96" s="177">
        <f>IF(N96="nulová",J96,0)</f>
        <v>0</v>
      </c>
      <c r="BJ96" s="19" t="s">
        <v>80</v>
      </c>
      <c r="BK96" s="177">
        <f>ROUND(I96*H96,2)</f>
        <v>0</v>
      </c>
      <c r="BL96" s="19" t="s">
        <v>793</v>
      </c>
      <c r="BM96" s="176" t="s">
        <v>813</v>
      </c>
    </row>
    <row r="97" spans="1:47" s="2" customFormat="1" ht="12">
      <c r="A97" s="38"/>
      <c r="B97" s="39"/>
      <c r="C97" s="38"/>
      <c r="D97" s="178" t="s">
        <v>135</v>
      </c>
      <c r="E97" s="38"/>
      <c r="F97" s="179" t="s">
        <v>814</v>
      </c>
      <c r="G97" s="38"/>
      <c r="H97" s="38"/>
      <c r="I97" s="180"/>
      <c r="J97" s="38"/>
      <c r="K97" s="38"/>
      <c r="L97" s="39"/>
      <c r="M97" s="217"/>
      <c r="N97" s="218"/>
      <c r="O97" s="219"/>
      <c r="P97" s="219"/>
      <c r="Q97" s="219"/>
      <c r="R97" s="219"/>
      <c r="S97" s="219"/>
      <c r="T97" s="220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9" t="s">
        <v>135</v>
      </c>
      <c r="AU97" s="19" t="s">
        <v>82</v>
      </c>
    </row>
    <row r="98" spans="1:31" s="2" customFormat="1" ht="6.95" customHeight="1">
      <c r="A98" s="38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39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autoFilter ref="C82:K97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2/012002000"/>
    <hyperlink ref="F89" r:id="rId2" display="https://podminky.urs.cz/item/CS_URS_2022_02/013203000"/>
    <hyperlink ref="F91" r:id="rId3" display="https://podminky.urs.cz/item/CS_URS_2022_02/013254000"/>
    <hyperlink ref="F94" r:id="rId4" display="https://podminky.urs.cz/item/CS_URS_2022_02/030001000"/>
    <hyperlink ref="F97" r:id="rId5" display="https://podminky.urs.cz/item/CS_URS_2022_02/04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1" customWidth="1"/>
    <col min="2" max="2" width="1.7109375" style="221" customWidth="1"/>
    <col min="3" max="4" width="5.00390625" style="221" customWidth="1"/>
    <col min="5" max="5" width="11.7109375" style="221" customWidth="1"/>
    <col min="6" max="6" width="9.140625" style="221" customWidth="1"/>
    <col min="7" max="7" width="5.00390625" style="221" customWidth="1"/>
    <col min="8" max="8" width="77.8515625" style="221" customWidth="1"/>
    <col min="9" max="10" width="20.00390625" style="221" customWidth="1"/>
    <col min="11" max="11" width="1.7109375" style="221" customWidth="1"/>
  </cols>
  <sheetData>
    <row r="1" s="1" customFormat="1" ht="37.5" customHeight="1"/>
    <row r="2" spans="2:11" s="1" customFormat="1" ht="7.5" customHeight="1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16" customFormat="1" ht="45" customHeight="1">
      <c r="B3" s="225"/>
      <c r="C3" s="226" t="s">
        <v>815</v>
      </c>
      <c r="D3" s="226"/>
      <c r="E3" s="226"/>
      <c r="F3" s="226"/>
      <c r="G3" s="226"/>
      <c r="H3" s="226"/>
      <c r="I3" s="226"/>
      <c r="J3" s="226"/>
      <c r="K3" s="227"/>
    </row>
    <row r="4" spans="2:11" s="1" customFormat="1" ht="25.5" customHeight="1">
      <c r="B4" s="228"/>
      <c r="C4" s="229" t="s">
        <v>816</v>
      </c>
      <c r="D4" s="229"/>
      <c r="E4" s="229"/>
      <c r="F4" s="229"/>
      <c r="G4" s="229"/>
      <c r="H4" s="229"/>
      <c r="I4" s="229"/>
      <c r="J4" s="229"/>
      <c r="K4" s="230"/>
    </row>
    <row r="5" spans="2:11" s="1" customFormat="1" ht="5.25" customHeight="1">
      <c r="B5" s="228"/>
      <c r="C5" s="231"/>
      <c r="D5" s="231"/>
      <c r="E5" s="231"/>
      <c r="F5" s="231"/>
      <c r="G5" s="231"/>
      <c r="H5" s="231"/>
      <c r="I5" s="231"/>
      <c r="J5" s="231"/>
      <c r="K5" s="230"/>
    </row>
    <row r="6" spans="2:11" s="1" customFormat="1" ht="15" customHeight="1">
      <c r="B6" s="228"/>
      <c r="C6" s="232" t="s">
        <v>817</v>
      </c>
      <c r="D6" s="232"/>
      <c r="E6" s="232"/>
      <c r="F6" s="232"/>
      <c r="G6" s="232"/>
      <c r="H6" s="232"/>
      <c r="I6" s="232"/>
      <c r="J6" s="232"/>
      <c r="K6" s="230"/>
    </row>
    <row r="7" spans="2:11" s="1" customFormat="1" ht="15" customHeight="1">
      <c r="B7" s="233"/>
      <c r="C7" s="232" t="s">
        <v>818</v>
      </c>
      <c r="D7" s="232"/>
      <c r="E7" s="232"/>
      <c r="F7" s="232"/>
      <c r="G7" s="232"/>
      <c r="H7" s="232"/>
      <c r="I7" s="232"/>
      <c r="J7" s="232"/>
      <c r="K7" s="230"/>
    </row>
    <row r="8" spans="2:11" s="1" customFormat="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s="1" customFormat="1" ht="15" customHeight="1">
      <c r="B9" s="233"/>
      <c r="C9" s="232" t="s">
        <v>819</v>
      </c>
      <c r="D9" s="232"/>
      <c r="E9" s="232"/>
      <c r="F9" s="232"/>
      <c r="G9" s="232"/>
      <c r="H9" s="232"/>
      <c r="I9" s="232"/>
      <c r="J9" s="232"/>
      <c r="K9" s="230"/>
    </row>
    <row r="10" spans="2:11" s="1" customFormat="1" ht="15" customHeight="1">
      <c r="B10" s="233"/>
      <c r="C10" s="232"/>
      <c r="D10" s="232" t="s">
        <v>820</v>
      </c>
      <c r="E10" s="232"/>
      <c r="F10" s="232"/>
      <c r="G10" s="232"/>
      <c r="H10" s="232"/>
      <c r="I10" s="232"/>
      <c r="J10" s="232"/>
      <c r="K10" s="230"/>
    </row>
    <row r="11" spans="2:11" s="1" customFormat="1" ht="15" customHeight="1">
      <c r="B11" s="233"/>
      <c r="C11" s="234"/>
      <c r="D11" s="232" t="s">
        <v>821</v>
      </c>
      <c r="E11" s="232"/>
      <c r="F11" s="232"/>
      <c r="G11" s="232"/>
      <c r="H11" s="232"/>
      <c r="I11" s="232"/>
      <c r="J11" s="232"/>
      <c r="K11" s="230"/>
    </row>
    <row r="12" spans="2:11" s="1" customFormat="1" ht="15" customHeight="1">
      <c r="B12" s="233"/>
      <c r="C12" s="234"/>
      <c r="D12" s="232"/>
      <c r="E12" s="232"/>
      <c r="F12" s="232"/>
      <c r="G12" s="232"/>
      <c r="H12" s="232"/>
      <c r="I12" s="232"/>
      <c r="J12" s="232"/>
      <c r="K12" s="230"/>
    </row>
    <row r="13" spans="2:11" s="1" customFormat="1" ht="15" customHeight="1">
      <c r="B13" s="233"/>
      <c r="C13" s="234"/>
      <c r="D13" s="235" t="s">
        <v>822</v>
      </c>
      <c r="E13" s="232"/>
      <c r="F13" s="232"/>
      <c r="G13" s="232"/>
      <c r="H13" s="232"/>
      <c r="I13" s="232"/>
      <c r="J13" s="232"/>
      <c r="K13" s="230"/>
    </row>
    <row r="14" spans="2:11" s="1" customFormat="1" ht="12.75" customHeight="1">
      <c r="B14" s="233"/>
      <c r="C14" s="234"/>
      <c r="D14" s="234"/>
      <c r="E14" s="234"/>
      <c r="F14" s="234"/>
      <c r="G14" s="234"/>
      <c r="H14" s="234"/>
      <c r="I14" s="234"/>
      <c r="J14" s="234"/>
      <c r="K14" s="230"/>
    </row>
    <row r="15" spans="2:11" s="1" customFormat="1" ht="15" customHeight="1">
      <c r="B15" s="233"/>
      <c r="C15" s="234"/>
      <c r="D15" s="232" t="s">
        <v>823</v>
      </c>
      <c r="E15" s="232"/>
      <c r="F15" s="232"/>
      <c r="G15" s="232"/>
      <c r="H15" s="232"/>
      <c r="I15" s="232"/>
      <c r="J15" s="232"/>
      <c r="K15" s="230"/>
    </row>
    <row r="16" spans="2:11" s="1" customFormat="1" ht="15" customHeight="1">
      <c r="B16" s="233"/>
      <c r="C16" s="234"/>
      <c r="D16" s="232" t="s">
        <v>824</v>
      </c>
      <c r="E16" s="232"/>
      <c r="F16" s="232"/>
      <c r="G16" s="232"/>
      <c r="H16" s="232"/>
      <c r="I16" s="232"/>
      <c r="J16" s="232"/>
      <c r="K16" s="230"/>
    </row>
    <row r="17" spans="2:11" s="1" customFormat="1" ht="15" customHeight="1">
      <c r="B17" s="233"/>
      <c r="C17" s="234"/>
      <c r="D17" s="232" t="s">
        <v>825</v>
      </c>
      <c r="E17" s="232"/>
      <c r="F17" s="232"/>
      <c r="G17" s="232"/>
      <c r="H17" s="232"/>
      <c r="I17" s="232"/>
      <c r="J17" s="232"/>
      <c r="K17" s="230"/>
    </row>
    <row r="18" spans="2:11" s="1" customFormat="1" ht="15" customHeight="1">
      <c r="B18" s="233"/>
      <c r="C18" s="234"/>
      <c r="D18" s="234"/>
      <c r="E18" s="236" t="s">
        <v>79</v>
      </c>
      <c r="F18" s="232" t="s">
        <v>826</v>
      </c>
      <c r="G18" s="232"/>
      <c r="H18" s="232"/>
      <c r="I18" s="232"/>
      <c r="J18" s="232"/>
      <c r="K18" s="230"/>
    </row>
    <row r="19" spans="2:11" s="1" customFormat="1" ht="15" customHeight="1">
      <c r="B19" s="233"/>
      <c r="C19" s="234"/>
      <c r="D19" s="234"/>
      <c r="E19" s="236" t="s">
        <v>827</v>
      </c>
      <c r="F19" s="232" t="s">
        <v>828</v>
      </c>
      <c r="G19" s="232"/>
      <c r="H19" s="232"/>
      <c r="I19" s="232"/>
      <c r="J19" s="232"/>
      <c r="K19" s="230"/>
    </row>
    <row r="20" spans="2:11" s="1" customFormat="1" ht="15" customHeight="1">
      <c r="B20" s="233"/>
      <c r="C20" s="234"/>
      <c r="D20" s="234"/>
      <c r="E20" s="236" t="s">
        <v>829</v>
      </c>
      <c r="F20" s="232" t="s">
        <v>830</v>
      </c>
      <c r="G20" s="232"/>
      <c r="H20" s="232"/>
      <c r="I20" s="232"/>
      <c r="J20" s="232"/>
      <c r="K20" s="230"/>
    </row>
    <row r="21" spans="2:11" s="1" customFormat="1" ht="15" customHeight="1">
      <c r="B21" s="233"/>
      <c r="C21" s="234"/>
      <c r="D21" s="234"/>
      <c r="E21" s="236" t="s">
        <v>831</v>
      </c>
      <c r="F21" s="232" t="s">
        <v>832</v>
      </c>
      <c r="G21" s="232"/>
      <c r="H21" s="232"/>
      <c r="I21" s="232"/>
      <c r="J21" s="232"/>
      <c r="K21" s="230"/>
    </row>
    <row r="22" spans="2:11" s="1" customFormat="1" ht="15" customHeight="1">
      <c r="B22" s="233"/>
      <c r="C22" s="234"/>
      <c r="D22" s="234"/>
      <c r="E22" s="236" t="s">
        <v>833</v>
      </c>
      <c r="F22" s="232" t="s">
        <v>834</v>
      </c>
      <c r="G22" s="232"/>
      <c r="H22" s="232"/>
      <c r="I22" s="232"/>
      <c r="J22" s="232"/>
      <c r="K22" s="230"/>
    </row>
    <row r="23" spans="2:11" s="1" customFormat="1" ht="15" customHeight="1">
      <c r="B23" s="233"/>
      <c r="C23" s="234"/>
      <c r="D23" s="234"/>
      <c r="E23" s="236" t="s">
        <v>835</v>
      </c>
      <c r="F23" s="232" t="s">
        <v>836</v>
      </c>
      <c r="G23" s="232"/>
      <c r="H23" s="232"/>
      <c r="I23" s="232"/>
      <c r="J23" s="232"/>
      <c r="K23" s="230"/>
    </row>
    <row r="24" spans="2:11" s="1" customFormat="1" ht="12.75" customHeight="1">
      <c r="B24" s="233"/>
      <c r="C24" s="234"/>
      <c r="D24" s="234"/>
      <c r="E24" s="234"/>
      <c r="F24" s="234"/>
      <c r="G24" s="234"/>
      <c r="H24" s="234"/>
      <c r="I24" s="234"/>
      <c r="J24" s="234"/>
      <c r="K24" s="230"/>
    </row>
    <row r="25" spans="2:11" s="1" customFormat="1" ht="15" customHeight="1">
      <c r="B25" s="233"/>
      <c r="C25" s="232" t="s">
        <v>837</v>
      </c>
      <c r="D25" s="232"/>
      <c r="E25" s="232"/>
      <c r="F25" s="232"/>
      <c r="G25" s="232"/>
      <c r="H25" s="232"/>
      <c r="I25" s="232"/>
      <c r="J25" s="232"/>
      <c r="K25" s="230"/>
    </row>
    <row r="26" spans="2:11" s="1" customFormat="1" ht="15" customHeight="1">
      <c r="B26" s="233"/>
      <c r="C26" s="232" t="s">
        <v>838</v>
      </c>
      <c r="D26" s="232"/>
      <c r="E26" s="232"/>
      <c r="F26" s="232"/>
      <c r="G26" s="232"/>
      <c r="H26" s="232"/>
      <c r="I26" s="232"/>
      <c r="J26" s="232"/>
      <c r="K26" s="230"/>
    </row>
    <row r="27" spans="2:11" s="1" customFormat="1" ht="15" customHeight="1">
      <c r="B27" s="233"/>
      <c r="C27" s="232"/>
      <c r="D27" s="232" t="s">
        <v>839</v>
      </c>
      <c r="E27" s="232"/>
      <c r="F27" s="232"/>
      <c r="G27" s="232"/>
      <c r="H27" s="232"/>
      <c r="I27" s="232"/>
      <c r="J27" s="232"/>
      <c r="K27" s="230"/>
    </row>
    <row r="28" spans="2:11" s="1" customFormat="1" ht="15" customHeight="1">
      <c r="B28" s="233"/>
      <c r="C28" s="234"/>
      <c r="D28" s="232" t="s">
        <v>840</v>
      </c>
      <c r="E28" s="232"/>
      <c r="F28" s="232"/>
      <c r="G28" s="232"/>
      <c r="H28" s="232"/>
      <c r="I28" s="232"/>
      <c r="J28" s="232"/>
      <c r="K28" s="230"/>
    </row>
    <row r="29" spans="2:11" s="1" customFormat="1" ht="12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0"/>
    </row>
    <row r="30" spans="2:11" s="1" customFormat="1" ht="15" customHeight="1">
      <c r="B30" s="233"/>
      <c r="C30" s="234"/>
      <c r="D30" s="232" t="s">
        <v>841</v>
      </c>
      <c r="E30" s="232"/>
      <c r="F30" s="232"/>
      <c r="G30" s="232"/>
      <c r="H30" s="232"/>
      <c r="I30" s="232"/>
      <c r="J30" s="232"/>
      <c r="K30" s="230"/>
    </row>
    <row r="31" spans="2:11" s="1" customFormat="1" ht="15" customHeight="1">
      <c r="B31" s="233"/>
      <c r="C31" s="234"/>
      <c r="D31" s="232" t="s">
        <v>842</v>
      </c>
      <c r="E31" s="232"/>
      <c r="F31" s="232"/>
      <c r="G31" s="232"/>
      <c r="H31" s="232"/>
      <c r="I31" s="232"/>
      <c r="J31" s="232"/>
      <c r="K31" s="230"/>
    </row>
    <row r="32" spans="2:11" s="1" customFormat="1" ht="12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0"/>
    </row>
    <row r="33" spans="2:11" s="1" customFormat="1" ht="15" customHeight="1">
      <c r="B33" s="233"/>
      <c r="C33" s="234"/>
      <c r="D33" s="232" t="s">
        <v>843</v>
      </c>
      <c r="E33" s="232"/>
      <c r="F33" s="232"/>
      <c r="G33" s="232"/>
      <c r="H33" s="232"/>
      <c r="I33" s="232"/>
      <c r="J33" s="232"/>
      <c r="K33" s="230"/>
    </row>
    <row r="34" spans="2:11" s="1" customFormat="1" ht="15" customHeight="1">
      <c r="B34" s="233"/>
      <c r="C34" s="234"/>
      <c r="D34" s="232" t="s">
        <v>844</v>
      </c>
      <c r="E34" s="232"/>
      <c r="F34" s="232"/>
      <c r="G34" s="232"/>
      <c r="H34" s="232"/>
      <c r="I34" s="232"/>
      <c r="J34" s="232"/>
      <c r="K34" s="230"/>
    </row>
    <row r="35" spans="2:11" s="1" customFormat="1" ht="15" customHeight="1">
      <c r="B35" s="233"/>
      <c r="C35" s="234"/>
      <c r="D35" s="232" t="s">
        <v>845</v>
      </c>
      <c r="E35" s="232"/>
      <c r="F35" s="232"/>
      <c r="G35" s="232"/>
      <c r="H35" s="232"/>
      <c r="I35" s="232"/>
      <c r="J35" s="232"/>
      <c r="K35" s="230"/>
    </row>
    <row r="36" spans="2:11" s="1" customFormat="1" ht="15" customHeight="1">
      <c r="B36" s="233"/>
      <c r="C36" s="234"/>
      <c r="D36" s="232"/>
      <c r="E36" s="235" t="s">
        <v>112</v>
      </c>
      <c r="F36" s="232"/>
      <c r="G36" s="232" t="s">
        <v>846</v>
      </c>
      <c r="H36" s="232"/>
      <c r="I36" s="232"/>
      <c r="J36" s="232"/>
      <c r="K36" s="230"/>
    </row>
    <row r="37" spans="2:11" s="1" customFormat="1" ht="30.75" customHeight="1">
      <c r="B37" s="233"/>
      <c r="C37" s="234"/>
      <c r="D37" s="232"/>
      <c r="E37" s="235" t="s">
        <v>847</v>
      </c>
      <c r="F37" s="232"/>
      <c r="G37" s="232" t="s">
        <v>848</v>
      </c>
      <c r="H37" s="232"/>
      <c r="I37" s="232"/>
      <c r="J37" s="232"/>
      <c r="K37" s="230"/>
    </row>
    <row r="38" spans="2:11" s="1" customFormat="1" ht="15" customHeight="1">
      <c r="B38" s="233"/>
      <c r="C38" s="234"/>
      <c r="D38" s="232"/>
      <c r="E38" s="235" t="s">
        <v>53</v>
      </c>
      <c r="F38" s="232"/>
      <c r="G38" s="232" t="s">
        <v>849</v>
      </c>
      <c r="H38" s="232"/>
      <c r="I38" s="232"/>
      <c r="J38" s="232"/>
      <c r="K38" s="230"/>
    </row>
    <row r="39" spans="2:11" s="1" customFormat="1" ht="15" customHeight="1">
      <c r="B39" s="233"/>
      <c r="C39" s="234"/>
      <c r="D39" s="232"/>
      <c r="E39" s="235" t="s">
        <v>54</v>
      </c>
      <c r="F39" s="232"/>
      <c r="G39" s="232" t="s">
        <v>850</v>
      </c>
      <c r="H39" s="232"/>
      <c r="I39" s="232"/>
      <c r="J39" s="232"/>
      <c r="K39" s="230"/>
    </row>
    <row r="40" spans="2:11" s="1" customFormat="1" ht="15" customHeight="1">
      <c r="B40" s="233"/>
      <c r="C40" s="234"/>
      <c r="D40" s="232"/>
      <c r="E40" s="235" t="s">
        <v>113</v>
      </c>
      <c r="F40" s="232"/>
      <c r="G40" s="232" t="s">
        <v>851</v>
      </c>
      <c r="H40" s="232"/>
      <c r="I40" s="232"/>
      <c r="J40" s="232"/>
      <c r="K40" s="230"/>
    </row>
    <row r="41" spans="2:11" s="1" customFormat="1" ht="15" customHeight="1">
      <c r="B41" s="233"/>
      <c r="C41" s="234"/>
      <c r="D41" s="232"/>
      <c r="E41" s="235" t="s">
        <v>114</v>
      </c>
      <c r="F41" s="232"/>
      <c r="G41" s="232" t="s">
        <v>852</v>
      </c>
      <c r="H41" s="232"/>
      <c r="I41" s="232"/>
      <c r="J41" s="232"/>
      <c r="K41" s="230"/>
    </row>
    <row r="42" spans="2:11" s="1" customFormat="1" ht="15" customHeight="1">
      <c r="B42" s="233"/>
      <c r="C42" s="234"/>
      <c r="D42" s="232"/>
      <c r="E42" s="235" t="s">
        <v>853</v>
      </c>
      <c r="F42" s="232"/>
      <c r="G42" s="232" t="s">
        <v>854</v>
      </c>
      <c r="H42" s="232"/>
      <c r="I42" s="232"/>
      <c r="J42" s="232"/>
      <c r="K42" s="230"/>
    </row>
    <row r="43" spans="2:11" s="1" customFormat="1" ht="15" customHeight="1">
      <c r="B43" s="233"/>
      <c r="C43" s="234"/>
      <c r="D43" s="232"/>
      <c r="E43" s="235"/>
      <c r="F43" s="232"/>
      <c r="G43" s="232" t="s">
        <v>855</v>
      </c>
      <c r="H43" s="232"/>
      <c r="I43" s="232"/>
      <c r="J43" s="232"/>
      <c r="K43" s="230"/>
    </row>
    <row r="44" spans="2:11" s="1" customFormat="1" ht="15" customHeight="1">
      <c r="B44" s="233"/>
      <c r="C44" s="234"/>
      <c r="D44" s="232"/>
      <c r="E44" s="235" t="s">
        <v>856</v>
      </c>
      <c r="F44" s="232"/>
      <c r="G44" s="232" t="s">
        <v>857</v>
      </c>
      <c r="H44" s="232"/>
      <c r="I44" s="232"/>
      <c r="J44" s="232"/>
      <c r="K44" s="230"/>
    </row>
    <row r="45" spans="2:11" s="1" customFormat="1" ht="15" customHeight="1">
      <c r="B45" s="233"/>
      <c r="C45" s="234"/>
      <c r="D45" s="232"/>
      <c r="E45" s="235" t="s">
        <v>116</v>
      </c>
      <c r="F45" s="232"/>
      <c r="G45" s="232" t="s">
        <v>858</v>
      </c>
      <c r="H45" s="232"/>
      <c r="I45" s="232"/>
      <c r="J45" s="232"/>
      <c r="K45" s="230"/>
    </row>
    <row r="46" spans="2:11" s="1" customFormat="1" ht="12.75" customHeight="1">
      <c r="B46" s="233"/>
      <c r="C46" s="234"/>
      <c r="D46" s="232"/>
      <c r="E46" s="232"/>
      <c r="F46" s="232"/>
      <c r="G46" s="232"/>
      <c r="H46" s="232"/>
      <c r="I46" s="232"/>
      <c r="J46" s="232"/>
      <c r="K46" s="230"/>
    </row>
    <row r="47" spans="2:11" s="1" customFormat="1" ht="15" customHeight="1">
      <c r="B47" s="233"/>
      <c r="C47" s="234"/>
      <c r="D47" s="232" t="s">
        <v>859</v>
      </c>
      <c r="E47" s="232"/>
      <c r="F47" s="232"/>
      <c r="G47" s="232"/>
      <c r="H47" s="232"/>
      <c r="I47" s="232"/>
      <c r="J47" s="232"/>
      <c r="K47" s="230"/>
    </row>
    <row r="48" spans="2:11" s="1" customFormat="1" ht="15" customHeight="1">
      <c r="B48" s="233"/>
      <c r="C48" s="234"/>
      <c r="D48" s="234"/>
      <c r="E48" s="232" t="s">
        <v>860</v>
      </c>
      <c r="F48" s="232"/>
      <c r="G48" s="232"/>
      <c r="H48" s="232"/>
      <c r="I48" s="232"/>
      <c r="J48" s="232"/>
      <c r="K48" s="230"/>
    </row>
    <row r="49" spans="2:11" s="1" customFormat="1" ht="15" customHeight="1">
      <c r="B49" s="233"/>
      <c r="C49" s="234"/>
      <c r="D49" s="234"/>
      <c r="E49" s="232" t="s">
        <v>861</v>
      </c>
      <c r="F49" s="232"/>
      <c r="G49" s="232"/>
      <c r="H49" s="232"/>
      <c r="I49" s="232"/>
      <c r="J49" s="232"/>
      <c r="K49" s="230"/>
    </row>
    <row r="50" spans="2:11" s="1" customFormat="1" ht="15" customHeight="1">
      <c r="B50" s="233"/>
      <c r="C50" s="234"/>
      <c r="D50" s="234"/>
      <c r="E50" s="232" t="s">
        <v>862</v>
      </c>
      <c r="F50" s="232"/>
      <c r="G50" s="232"/>
      <c r="H50" s="232"/>
      <c r="I50" s="232"/>
      <c r="J50" s="232"/>
      <c r="K50" s="230"/>
    </row>
    <row r="51" spans="2:11" s="1" customFormat="1" ht="15" customHeight="1">
      <c r="B51" s="233"/>
      <c r="C51" s="234"/>
      <c r="D51" s="232" t="s">
        <v>863</v>
      </c>
      <c r="E51" s="232"/>
      <c r="F51" s="232"/>
      <c r="G51" s="232"/>
      <c r="H51" s="232"/>
      <c r="I51" s="232"/>
      <c r="J51" s="232"/>
      <c r="K51" s="230"/>
    </row>
    <row r="52" spans="2:11" s="1" customFormat="1" ht="25.5" customHeight="1">
      <c r="B52" s="228"/>
      <c r="C52" s="229" t="s">
        <v>864</v>
      </c>
      <c r="D52" s="229"/>
      <c r="E52" s="229"/>
      <c r="F52" s="229"/>
      <c r="G52" s="229"/>
      <c r="H52" s="229"/>
      <c r="I52" s="229"/>
      <c r="J52" s="229"/>
      <c r="K52" s="230"/>
    </row>
    <row r="53" spans="2:11" s="1" customFormat="1" ht="5.25" customHeight="1">
      <c r="B53" s="228"/>
      <c r="C53" s="231"/>
      <c r="D53" s="231"/>
      <c r="E53" s="231"/>
      <c r="F53" s="231"/>
      <c r="G53" s="231"/>
      <c r="H53" s="231"/>
      <c r="I53" s="231"/>
      <c r="J53" s="231"/>
      <c r="K53" s="230"/>
    </row>
    <row r="54" spans="2:11" s="1" customFormat="1" ht="15" customHeight="1">
      <c r="B54" s="228"/>
      <c r="C54" s="232" t="s">
        <v>865</v>
      </c>
      <c r="D54" s="232"/>
      <c r="E54" s="232"/>
      <c r="F54" s="232"/>
      <c r="G54" s="232"/>
      <c r="H54" s="232"/>
      <c r="I54" s="232"/>
      <c r="J54" s="232"/>
      <c r="K54" s="230"/>
    </row>
    <row r="55" spans="2:11" s="1" customFormat="1" ht="15" customHeight="1">
      <c r="B55" s="228"/>
      <c r="C55" s="232" t="s">
        <v>866</v>
      </c>
      <c r="D55" s="232"/>
      <c r="E55" s="232"/>
      <c r="F55" s="232"/>
      <c r="G55" s="232"/>
      <c r="H55" s="232"/>
      <c r="I55" s="232"/>
      <c r="J55" s="232"/>
      <c r="K55" s="230"/>
    </row>
    <row r="56" spans="2:11" s="1" customFormat="1" ht="12.75" customHeight="1">
      <c r="B56" s="228"/>
      <c r="C56" s="232"/>
      <c r="D56" s="232"/>
      <c r="E56" s="232"/>
      <c r="F56" s="232"/>
      <c r="G56" s="232"/>
      <c r="H56" s="232"/>
      <c r="I56" s="232"/>
      <c r="J56" s="232"/>
      <c r="K56" s="230"/>
    </row>
    <row r="57" spans="2:11" s="1" customFormat="1" ht="15" customHeight="1">
      <c r="B57" s="228"/>
      <c r="C57" s="232" t="s">
        <v>867</v>
      </c>
      <c r="D57" s="232"/>
      <c r="E57" s="232"/>
      <c r="F57" s="232"/>
      <c r="G57" s="232"/>
      <c r="H57" s="232"/>
      <c r="I57" s="232"/>
      <c r="J57" s="232"/>
      <c r="K57" s="230"/>
    </row>
    <row r="58" spans="2:11" s="1" customFormat="1" ht="15" customHeight="1">
      <c r="B58" s="228"/>
      <c r="C58" s="234"/>
      <c r="D58" s="232" t="s">
        <v>868</v>
      </c>
      <c r="E58" s="232"/>
      <c r="F58" s="232"/>
      <c r="G58" s="232"/>
      <c r="H58" s="232"/>
      <c r="I58" s="232"/>
      <c r="J58" s="232"/>
      <c r="K58" s="230"/>
    </row>
    <row r="59" spans="2:11" s="1" customFormat="1" ht="15" customHeight="1">
      <c r="B59" s="228"/>
      <c r="C59" s="234"/>
      <c r="D59" s="232" t="s">
        <v>869</v>
      </c>
      <c r="E59" s="232"/>
      <c r="F59" s="232"/>
      <c r="G59" s="232"/>
      <c r="H59" s="232"/>
      <c r="I59" s="232"/>
      <c r="J59" s="232"/>
      <c r="K59" s="230"/>
    </row>
    <row r="60" spans="2:11" s="1" customFormat="1" ht="15" customHeight="1">
      <c r="B60" s="228"/>
      <c r="C60" s="234"/>
      <c r="D60" s="232" t="s">
        <v>870</v>
      </c>
      <c r="E60" s="232"/>
      <c r="F60" s="232"/>
      <c r="G60" s="232"/>
      <c r="H60" s="232"/>
      <c r="I60" s="232"/>
      <c r="J60" s="232"/>
      <c r="K60" s="230"/>
    </row>
    <row r="61" spans="2:11" s="1" customFormat="1" ht="15" customHeight="1">
      <c r="B61" s="228"/>
      <c r="C61" s="234"/>
      <c r="D61" s="232" t="s">
        <v>871</v>
      </c>
      <c r="E61" s="232"/>
      <c r="F61" s="232"/>
      <c r="G61" s="232"/>
      <c r="H61" s="232"/>
      <c r="I61" s="232"/>
      <c r="J61" s="232"/>
      <c r="K61" s="230"/>
    </row>
    <row r="62" spans="2:11" s="1" customFormat="1" ht="15" customHeight="1">
      <c r="B62" s="228"/>
      <c r="C62" s="234"/>
      <c r="D62" s="237" t="s">
        <v>872</v>
      </c>
      <c r="E62" s="237"/>
      <c r="F62" s="237"/>
      <c r="G62" s="237"/>
      <c r="H62" s="237"/>
      <c r="I62" s="237"/>
      <c r="J62" s="237"/>
      <c r="K62" s="230"/>
    </row>
    <row r="63" spans="2:11" s="1" customFormat="1" ht="15" customHeight="1">
      <c r="B63" s="228"/>
      <c r="C63" s="234"/>
      <c r="D63" s="232" t="s">
        <v>873</v>
      </c>
      <c r="E63" s="232"/>
      <c r="F63" s="232"/>
      <c r="G63" s="232"/>
      <c r="H63" s="232"/>
      <c r="I63" s="232"/>
      <c r="J63" s="232"/>
      <c r="K63" s="230"/>
    </row>
    <row r="64" spans="2:11" s="1" customFormat="1" ht="12.75" customHeight="1">
      <c r="B64" s="228"/>
      <c r="C64" s="234"/>
      <c r="D64" s="234"/>
      <c r="E64" s="238"/>
      <c r="F64" s="234"/>
      <c r="G64" s="234"/>
      <c r="H64" s="234"/>
      <c r="I64" s="234"/>
      <c r="J64" s="234"/>
      <c r="K64" s="230"/>
    </row>
    <row r="65" spans="2:11" s="1" customFormat="1" ht="15" customHeight="1">
      <c r="B65" s="228"/>
      <c r="C65" s="234"/>
      <c r="D65" s="232" t="s">
        <v>874</v>
      </c>
      <c r="E65" s="232"/>
      <c r="F65" s="232"/>
      <c r="G65" s="232"/>
      <c r="H65" s="232"/>
      <c r="I65" s="232"/>
      <c r="J65" s="232"/>
      <c r="K65" s="230"/>
    </row>
    <row r="66" spans="2:11" s="1" customFormat="1" ht="15" customHeight="1">
      <c r="B66" s="228"/>
      <c r="C66" s="234"/>
      <c r="D66" s="237" t="s">
        <v>875</v>
      </c>
      <c r="E66" s="237"/>
      <c r="F66" s="237"/>
      <c r="G66" s="237"/>
      <c r="H66" s="237"/>
      <c r="I66" s="237"/>
      <c r="J66" s="237"/>
      <c r="K66" s="230"/>
    </row>
    <row r="67" spans="2:11" s="1" customFormat="1" ht="15" customHeight="1">
      <c r="B67" s="228"/>
      <c r="C67" s="234"/>
      <c r="D67" s="232" t="s">
        <v>876</v>
      </c>
      <c r="E67" s="232"/>
      <c r="F67" s="232"/>
      <c r="G67" s="232"/>
      <c r="H67" s="232"/>
      <c r="I67" s="232"/>
      <c r="J67" s="232"/>
      <c r="K67" s="230"/>
    </row>
    <row r="68" spans="2:11" s="1" customFormat="1" ht="15" customHeight="1">
      <c r="B68" s="228"/>
      <c r="C68" s="234"/>
      <c r="D68" s="232" t="s">
        <v>877</v>
      </c>
      <c r="E68" s="232"/>
      <c r="F68" s="232"/>
      <c r="G68" s="232"/>
      <c r="H68" s="232"/>
      <c r="I68" s="232"/>
      <c r="J68" s="232"/>
      <c r="K68" s="230"/>
    </row>
    <row r="69" spans="2:11" s="1" customFormat="1" ht="15" customHeight="1">
      <c r="B69" s="228"/>
      <c r="C69" s="234"/>
      <c r="D69" s="232" t="s">
        <v>878</v>
      </c>
      <c r="E69" s="232"/>
      <c r="F69" s="232"/>
      <c r="G69" s="232"/>
      <c r="H69" s="232"/>
      <c r="I69" s="232"/>
      <c r="J69" s="232"/>
      <c r="K69" s="230"/>
    </row>
    <row r="70" spans="2:11" s="1" customFormat="1" ht="15" customHeight="1">
      <c r="B70" s="228"/>
      <c r="C70" s="234"/>
      <c r="D70" s="232" t="s">
        <v>879</v>
      </c>
      <c r="E70" s="232"/>
      <c r="F70" s="232"/>
      <c r="G70" s="232"/>
      <c r="H70" s="232"/>
      <c r="I70" s="232"/>
      <c r="J70" s="232"/>
      <c r="K70" s="230"/>
    </row>
    <row r="71" spans="2:11" s="1" customFormat="1" ht="12.75" customHeight="1">
      <c r="B71" s="239"/>
      <c r="C71" s="240"/>
      <c r="D71" s="240"/>
      <c r="E71" s="240"/>
      <c r="F71" s="240"/>
      <c r="G71" s="240"/>
      <c r="H71" s="240"/>
      <c r="I71" s="240"/>
      <c r="J71" s="240"/>
      <c r="K71" s="241"/>
    </row>
    <row r="72" spans="2:11" s="1" customFormat="1" ht="18.75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3"/>
    </row>
    <row r="73" spans="2:11" s="1" customFormat="1" ht="18.75" customHeight="1">
      <c r="B73" s="243"/>
      <c r="C73" s="243"/>
      <c r="D73" s="243"/>
      <c r="E73" s="243"/>
      <c r="F73" s="243"/>
      <c r="G73" s="243"/>
      <c r="H73" s="243"/>
      <c r="I73" s="243"/>
      <c r="J73" s="243"/>
      <c r="K73" s="243"/>
    </row>
    <row r="74" spans="2:11" s="1" customFormat="1" ht="7.5" customHeight="1">
      <c r="B74" s="244"/>
      <c r="C74" s="245"/>
      <c r="D74" s="245"/>
      <c r="E74" s="245"/>
      <c r="F74" s="245"/>
      <c r="G74" s="245"/>
      <c r="H74" s="245"/>
      <c r="I74" s="245"/>
      <c r="J74" s="245"/>
      <c r="K74" s="246"/>
    </row>
    <row r="75" spans="2:11" s="1" customFormat="1" ht="45" customHeight="1">
      <c r="B75" s="247"/>
      <c r="C75" s="248" t="s">
        <v>880</v>
      </c>
      <c r="D75" s="248"/>
      <c r="E75" s="248"/>
      <c r="F75" s="248"/>
      <c r="G75" s="248"/>
      <c r="H75" s="248"/>
      <c r="I75" s="248"/>
      <c r="J75" s="248"/>
      <c r="K75" s="249"/>
    </row>
    <row r="76" spans="2:11" s="1" customFormat="1" ht="17.25" customHeight="1">
      <c r="B76" s="247"/>
      <c r="C76" s="250" t="s">
        <v>881</v>
      </c>
      <c r="D76" s="250"/>
      <c r="E76" s="250"/>
      <c r="F76" s="250" t="s">
        <v>882</v>
      </c>
      <c r="G76" s="251"/>
      <c r="H76" s="250" t="s">
        <v>54</v>
      </c>
      <c r="I76" s="250" t="s">
        <v>57</v>
      </c>
      <c r="J76" s="250" t="s">
        <v>883</v>
      </c>
      <c r="K76" s="249"/>
    </row>
    <row r="77" spans="2:11" s="1" customFormat="1" ht="17.25" customHeight="1">
      <c r="B77" s="247"/>
      <c r="C77" s="252" t="s">
        <v>884</v>
      </c>
      <c r="D77" s="252"/>
      <c r="E77" s="252"/>
      <c r="F77" s="253" t="s">
        <v>885</v>
      </c>
      <c r="G77" s="254"/>
      <c r="H77" s="252"/>
      <c r="I77" s="252"/>
      <c r="J77" s="252" t="s">
        <v>886</v>
      </c>
      <c r="K77" s="249"/>
    </row>
    <row r="78" spans="2:11" s="1" customFormat="1" ht="5.25" customHeight="1">
      <c r="B78" s="247"/>
      <c r="C78" s="255"/>
      <c r="D78" s="255"/>
      <c r="E78" s="255"/>
      <c r="F78" s="255"/>
      <c r="G78" s="256"/>
      <c r="H78" s="255"/>
      <c r="I78" s="255"/>
      <c r="J78" s="255"/>
      <c r="K78" s="249"/>
    </row>
    <row r="79" spans="2:11" s="1" customFormat="1" ht="15" customHeight="1">
      <c r="B79" s="247"/>
      <c r="C79" s="235" t="s">
        <v>53</v>
      </c>
      <c r="D79" s="257"/>
      <c r="E79" s="257"/>
      <c r="F79" s="258" t="s">
        <v>887</v>
      </c>
      <c r="G79" s="259"/>
      <c r="H79" s="235" t="s">
        <v>888</v>
      </c>
      <c r="I79" s="235" t="s">
        <v>889</v>
      </c>
      <c r="J79" s="235">
        <v>20</v>
      </c>
      <c r="K79" s="249"/>
    </row>
    <row r="80" spans="2:11" s="1" customFormat="1" ht="15" customHeight="1">
      <c r="B80" s="247"/>
      <c r="C80" s="235" t="s">
        <v>890</v>
      </c>
      <c r="D80" s="235"/>
      <c r="E80" s="235"/>
      <c r="F80" s="258" t="s">
        <v>887</v>
      </c>
      <c r="G80" s="259"/>
      <c r="H80" s="235" t="s">
        <v>891</v>
      </c>
      <c r="I80" s="235" t="s">
        <v>889</v>
      </c>
      <c r="J80" s="235">
        <v>120</v>
      </c>
      <c r="K80" s="249"/>
    </row>
    <row r="81" spans="2:11" s="1" customFormat="1" ht="15" customHeight="1">
      <c r="B81" s="260"/>
      <c r="C81" s="235" t="s">
        <v>892</v>
      </c>
      <c r="D81" s="235"/>
      <c r="E81" s="235"/>
      <c r="F81" s="258" t="s">
        <v>893</v>
      </c>
      <c r="G81" s="259"/>
      <c r="H81" s="235" t="s">
        <v>894</v>
      </c>
      <c r="I81" s="235" t="s">
        <v>889</v>
      </c>
      <c r="J81" s="235">
        <v>50</v>
      </c>
      <c r="K81" s="249"/>
    </row>
    <row r="82" spans="2:11" s="1" customFormat="1" ht="15" customHeight="1">
      <c r="B82" s="260"/>
      <c r="C82" s="235" t="s">
        <v>895</v>
      </c>
      <c r="D82" s="235"/>
      <c r="E82" s="235"/>
      <c r="F82" s="258" t="s">
        <v>887</v>
      </c>
      <c r="G82" s="259"/>
      <c r="H82" s="235" t="s">
        <v>896</v>
      </c>
      <c r="I82" s="235" t="s">
        <v>897</v>
      </c>
      <c r="J82" s="235"/>
      <c r="K82" s="249"/>
    </row>
    <row r="83" spans="2:11" s="1" customFormat="1" ht="15" customHeight="1">
      <c r="B83" s="260"/>
      <c r="C83" s="261" t="s">
        <v>898</v>
      </c>
      <c r="D83" s="261"/>
      <c r="E83" s="261"/>
      <c r="F83" s="262" t="s">
        <v>893</v>
      </c>
      <c r="G83" s="261"/>
      <c r="H83" s="261" t="s">
        <v>899</v>
      </c>
      <c r="I83" s="261" t="s">
        <v>889</v>
      </c>
      <c r="J83" s="261">
        <v>15</v>
      </c>
      <c r="K83" s="249"/>
    </row>
    <row r="84" spans="2:11" s="1" customFormat="1" ht="15" customHeight="1">
      <c r="B84" s="260"/>
      <c r="C84" s="261" t="s">
        <v>900</v>
      </c>
      <c r="D84" s="261"/>
      <c r="E84" s="261"/>
      <c r="F84" s="262" t="s">
        <v>893</v>
      </c>
      <c r="G84" s="261"/>
      <c r="H84" s="261" t="s">
        <v>901</v>
      </c>
      <c r="I84" s="261" t="s">
        <v>889</v>
      </c>
      <c r="J84" s="261">
        <v>15</v>
      </c>
      <c r="K84" s="249"/>
    </row>
    <row r="85" spans="2:11" s="1" customFormat="1" ht="15" customHeight="1">
      <c r="B85" s="260"/>
      <c r="C85" s="261" t="s">
        <v>902</v>
      </c>
      <c r="D85" s="261"/>
      <c r="E85" s="261"/>
      <c r="F85" s="262" t="s">
        <v>893</v>
      </c>
      <c r="G85" s="261"/>
      <c r="H85" s="261" t="s">
        <v>903</v>
      </c>
      <c r="I85" s="261" t="s">
        <v>889</v>
      </c>
      <c r="J85" s="261">
        <v>20</v>
      </c>
      <c r="K85" s="249"/>
    </row>
    <row r="86" spans="2:11" s="1" customFormat="1" ht="15" customHeight="1">
      <c r="B86" s="260"/>
      <c r="C86" s="261" t="s">
        <v>904</v>
      </c>
      <c r="D86" s="261"/>
      <c r="E86" s="261"/>
      <c r="F86" s="262" t="s">
        <v>893</v>
      </c>
      <c r="G86" s="261"/>
      <c r="H86" s="261" t="s">
        <v>905</v>
      </c>
      <c r="I86" s="261" t="s">
        <v>889</v>
      </c>
      <c r="J86" s="261">
        <v>20</v>
      </c>
      <c r="K86" s="249"/>
    </row>
    <row r="87" spans="2:11" s="1" customFormat="1" ht="15" customHeight="1">
      <c r="B87" s="260"/>
      <c r="C87" s="235" t="s">
        <v>906</v>
      </c>
      <c r="D87" s="235"/>
      <c r="E87" s="235"/>
      <c r="F87" s="258" t="s">
        <v>893</v>
      </c>
      <c r="G87" s="259"/>
      <c r="H87" s="235" t="s">
        <v>907</v>
      </c>
      <c r="I87" s="235" t="s">
        <v>889</v>
      </c>
      <c r="J87" s="235">
        <v>50</v>
      </c>
      <c r="K87" s="249"/>
    </row>
    <row r="88" spans="2:11" s="1" customFormat="1" ht="15" customHeight="1">
      <c r="B88" s="260"/>
      <c r="C88" s="235" t="s">
        <v>908</v>
      </c>
      <c r="D88" s="235"/>
      <c r="E88" s="235"/>
      <c r="F88" s="258" t="s">
        <v>893</v>
      </c>
      <c r="G88" s="259"/>
      <c r="H88" s="235" t="s">
        <v>909</v>
      </c>
      <c r="I88" s="235" t="s">
        <v>889</v>
      </c>
      <c r="J88" s="235">
        <v>20</v>
      </c>
      <c r="K88" s="249"/>
    </row>
    <row r="89" spans="2:11" s="1" customFormat="1" ht="15" customHeight="1">
      <c r="B89" s="260"/>
      <c r="C89" s="235" t="s">
        <v>910</v>
      </c>
      <c r="D89" s="235"/>
      <c r="E89" s="235"/>
      <c r="F89" s="258" t="s">
        <v>893</v>
      </c>
      <c r="G89" s="259"/>
      <c r="H89" s="235" t="s">
        <v>911</v>
      </c>
      <c r="I89" s="235" t="s">
        <v>889</v>
      </c>
      <c r="J89" s="235">
        <v>20</v>
      </c>
      <c r="K89" s="249"/>
    </row>
    <row r="90" spans="2:11" s="1" customFormat="1" ht="15" customHeight="1">
      <c r="B90" s="260"/>
      <c r="C90" s="235" t="s">
        <v>912</v>
      </c>
      <c r="D90" s="235"/>
      <c r="E90" s="235"/>
      <c r="F90" s="258" t="s">
        <v>893</v>
      </c>
      <c r="G90" s="259"/>
      <c r="H90" s="235" t="s">
        <v>913</v>
      </c>
      <c r="I90" s="235" t="s">
        <v>889</v>
      </c>
      <c r="J90" s="235">
        <v>50</v>
      </c>
      <c r="K90" s="249"/>
    </row>
    <row r="91" spans="2:11" s="1" customFormat="1" ht="15" customHeight="1">
      <c r="B91" s="260"/>
      <c r="C91" s="235" t="s">
        <v>914</v>
      </c>
      <c r="D91" s="235"/>
      <c r="E91" s="235"/>
      <c r="F91" s="258" t="s">
        <v>893</v>
      </c>
      <c r="G91" s="259"/>
      <c r="H91" s="235" t="s">
        <v>914</v>
      </c>
      <c r="I91" s="235" t="s">
        <v>889</v>
      </c>
      <c r="J91" s="235">
        <v>50</v>
      </c>
      <c r="K91" s="249"/>
    </row>
    <row r="92" spans="2:11" s="1" customFormat="1" ht="15" customHeight="1">
      <c r="B92" s="260"/>
      <c r="C92" s="235" t="s">
        <v>915</v>
      </c>
      <c r="D92" s="235"/>
      <c r="E92" s="235"/>
      <c r="F92" s="258" t="s">
        <v>893</v>
      </c>
      <c r="G92" s="259"/>
      <c r="H92" s="235" t="s">
        <v>916</v>
      </c>
      <c r="I92" s="235" t="s">
        <v>889</v>
      </c>
      <c r="J92" s="235">
        <v>255</v>
      </c>
      <c r="K92" s="249"/>
    </row>
    <row r="93" spans="2:11" s="1" customFormat="1" ht="15" customHeight="1">
      <c r="B93" s="260"/>
      <c r="C93" s="235" t="s">
        <v>917</v>
      </c>
      <c r="D93" s="235"/>
      <c r="E93" s="235"/>
      <c r="F93" s="258" t="s">
        <v>887</v>
      </c>
      <c r="G93" s="259"/>
      <c r="H93" s="235" t="s">
        <v>918</v>
      </c>
      <c r="I93" s="235" t="s">
        <v>919</v>
      </c>
      <c r="J93" s="235"/>
      <c r="K93" s="249"/>
    </row>
    <row r="94" spans="2:11" s="1" customFormat="1" ht="15" customHeight="1">
      <c r="B94" s="260"/>
      <c r="C94" s="235" t="s">
        <v>920</v>
      </c>
      <c r="D94" s="235"/>
      <c r="E94" s="235"/>
      <c r="F94" s="258" t="s">
        <v>887</v>
      </c>
      <c r="G94" s="259"/>
      <c r="H94" s="235" t="s">
        <v>921</v>
      </c>
      <c r="I94" s="235" t="s">
        <v>922</v>
      </c>
      <c r="J94" s="235"/>
      <c r="K94" s="249"/>
    </row>
    <row r="95" spans="2:11" s="1" customFormat="1" ht="15" customHeight="1">
      <c r="B95" s="260"/>
      <c r="C95" s="235" t="s">
        <v>923</v>
      </c>
      <c r="D95" s="235"/>
      <c r="E95" s="235"/>
      <c r="F95" s="258" t="s">
        <v>887</v>
      </c>
      <c r="G95" s="259"/>
      <c r="H95" s="235" t="s">
        <v>923</v>
      </c>
      <c r="I95" s="235" t="s">
        <v>922</v>
      </c>
      <c r="J95" s="235"/>
      <c r="K95" s="249"/>
    </row>
    <row r="96" spans="2:11" s="1" customFormat="1" ht="15" customHeight="1">
      <c r="B96" s="260"/>
      <c r="C96" s="235" t="s">
        <v>38</v>
      </c>
      <c r="D96" s="235"/>
      <c r="E96" s="235"/>
      <c r="F96" s="258" t="s">
        <v>887</v>
      </c>
      <c r="G96" s="259"/>
      <c r="H96" s="235" t="s">
        <v>924</v>
      </c>
      <c r="I96" s="235" t="s">
        <v>922</v>
      </c>
      <c r="J96" s="235"/>
      <c r="K96" s="249"/>
    </row>
    <row r="97" spans="2:11" s="1" customFormat="1" ht="15" customHeight="1">
      <c r="B97" s="260"/>
      <c r="C97" s="235" t="s">
        <v>48</v>
      </c>
      <c r="D97" s="235"/>
      <c r="E97" s="235"/>
      <c r="F97" s="258" t="s">
        <v>887</v>
      </c>
      <c r="G97" s="259"/>
      <c r="H97" s="235" t="s">
        <v>925</v>
      </c>
      <c r="I97" s="235" t="s">
        <v>922</v>
      </c>
      <c r="J97" s="235"/>
      <c r="K97" s="249"/>
    </row>
    <row r="98" spans="2:11" s="1" customFormat="1" ht="15" customHeight="1">
      <c r="B98" s="263"/>
      <c r="C98" s="264"/>
      <c r="D98" s="264"/>
      <c r="E98" s="264"/>
      <c r="F98" s="264"/>
      <c r="G98" s="264"/>
      <c r="H98" s="264"/>
      <c r="I98" s="264"/>
      <c r="J98" s="264"/>
      <c r="K98" s="265"/>
    </row>
    <row r="99" spans="2:11" s="1" customFormat="1" ht="18.7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6"/>
    </row>
    <row r="100" spans="2:11" s="1" customFormat="1" ht="18.75" customHeight="1"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2:11" s="1" customFormat="1" ht="7.5" customHeight="1">
      <c r="B101" s="244"/>
      <c r="C101" s="245"/>
      <c r="D101" s="245"/>
      <c r="E101" s="245"/>
      <c r="F101" s="245"/>
      <c r="G101" s="245"/>
      <c r="H101" s="245"/>
      <c r="I101" s="245"/>
      <c r="J101" s="245"/>
      <c r="K101" s="246"/>
    </row>
    <row r="102" spans="2:11" s="1" customFormat="1" ht="45" customHeight="1">
      <c r="B102" s="247"/>
      <c r="C102" s="248" t="s">
        <v>926</v>
      </c>
      <c r="D102" s="248"/>
      <c r="E102" s="248"/>
      <c r="F102" s="248"/>
      <c r="G102" s="248"/>
      <c r="H102" s="248"/>
      <c r="I102" s="248"/>
      <c r="J102" s="248"/>
      <c r="K102" s="249"/>
    </row>
    <row r="103" spans="2:11" s="1" customFormat="1" ht="17.25" customHeight="1">
      <c r="B103" s="247"/>
      <c r="C103" s="250" t="s">
        <v>881</v>
      </c>
      <c r="D103" s="250"/>
      <c r="E103" s="250"/>
      <c r="F103" s="250" t="s">
        <v>882</v>
      </c>
      <c r="G103" s="251"/>
      <c r="H103" s="250" t="s">
        <v>54</v>
      </c>
      <c r="I103" s="250" t="s">
        <v>57</v>
      </c>
      <c r="J103" s="250" t="s">
        <v>883</v>
      </c>
      <c r="K103" s="249"/>
    </row>
    <row r="104" spans="2:11" s="1" customFormat="1" ht="17.25" customHeight="1">
      <c r="B104" s="247"/>
      <c r="C104" s="252" t="s">
        <v>884</v>
      </c>
      <c r="D104" s="252"/>
      <c r="E104" s="252"/>
      <c r="F104" s="253" t="s">
        <v>885</v>
      </c>
      <c r="G104" s="254"/>
      <c r="H104" s="252"/>
      <c r="I104" s="252"/>
      <c r="J104" s="252" t="s">
        <v>886</v>
      </c>
      <c r="K104" s="249"/>
    </row>
    <row r="105" spans="2:11" s="1" customFormat="1" ht="5.25" customHeight="1">
      <c r="B105" s="247"/>
      <c r="C105" s="250"/>
      <c r="D105" s="250"/>
      <c r="E105" s="250"/>
      <c r="F105" s="250"/>
      <c r="G105" s="268"/>
      <c r="H105" s="250"/>
      <c r="I105" s="250"/>
      <c r="J105" s="250"/>
      <c r="K105" s="249"/>
    </row>
    <row r="106" spans="2:11" s="1" customFormat="1" ht="15" customHeight="1">
      <c r="B106" s="247"/>
      <c r="C106" s="235" t="s">
        <v>53</v>
      </c>
      <c r="D106" s="257"/>
      <c r="E106" s="257"/>
      <c r="F106" s="258" t="s">
        <v>887</v>
      </c>
      <c r="G106" s="235"/>
      <c r="H106" s="235" t="s">
        <v>927</v>
      </c>
      <c r="I106" s="235" t="s">
        <v>889</v>
      </c>
      <c r="J106" s="235">
        <v>20</v>
      </c>
      <c r="K106" s="249"/>
    </row>
    <row r="107" spans="2:11" s="1" customFormat="1" ht="15" customHeight="1">
      <c r="B107" s="247"/>
      <c r="C107" s="235" t="s">
        <v>890</v>
      </c>
      <c r="D107" s="235"/>
      <c r="E107" s="235"/>
      <c r="F107" s="258" t="s">
        <v>887</v>
      </c>
      <c r="G107" s="235"/>
      <c r="H107" s="235" t="s">
        <v>927</v>
      </c>
      <c r="I107" s="235" t="s">
        <v>889</v>
      </c>
      <c r="J107" s="235">
        <v>120</v>
      </c>
      <c r="K107" s="249"/>
    </row>
    <row r="108" spans="2:11" s="1" customFormat="1" ht="15" customHeight="1">
      <c r="B108" s="260"/>
      <c r="C108" s="235" t="s">
        <v>892</v>
      </c>
      <c r="D108" s="235"/>
      <c r="E108" s="235"/>
      <c r="F108" s="258" t="s">
        <v>893</v>
      </c>
      <c r="G108" s="235"/>
      <c r="H108" s="235" t="s">
        <v>927</v>
      </c>
      <c r="I108" s="235" t="s">
        <v>889</v>
      </c>
      <c r="J108" s="235">
        <v>50</v>
      </c>
      <c r="K108" s="249"/>
    </row>
    <row r="109" spans="2:11" s="1" customFormat="1" ht="15" customHeight="1">
      <c r="B109" s="260"/>
      <c r="C109" s="235" t="s">
        <v>895</v>
      </c>
      <c r="D109" s="235"/>
      <c r="E109" s="235"/>
      <c r="F109" s="258" t="s">
        <v>887</v>
      </c>
      <c r="G109" s="235"/>
      <c r="H109" s="235" t="s">
        <v>927</v>
      </c>
      <c r="I109" s="235" t="s">
        <v>897</v>
      </c>
      <c r="J109" s="235"/>
      <c r="K109" s="249"/>
    </row>
    <row r="110" spans="2:11" s="1" customFormat="1" ht="15" customHeight="1">
      <c r="B110" s="260"/>
      <c r="C110" s="235" t="s">
        <v>906</v>
      </c>
      <c r="D110" s="235"/>
      <c r="E110" s="235"/>
      <c r="F110" s="258" t="s">
        <v>893</v>
      </c>
      <c r="G110" s="235"/>
      <c r="H110" s="235" t="s">
        <v>927</v>
      </c>
      <c r="I110" s="235" t="s">
        <v>889</v>
      </c>
      <c r="J110" s="235">
        <v>50</v>
      </c>
      <c r="K110" s="249"/>
    </row>
    <row r="111" spans="2:11" s="1" customFormat="1" ht="15" customHeight="1">
      <c r="B111" s="260"/>
      <c r="C111" s="235" t="s">
        <v>914</v>
      </c>
      <c r="D111" s="235"/>
      <c r="E111" s="235"/>
      <c r="F111" s="258" t="s">
        <v>893</v>
      </c>
      <c r="G111" s="235"/>
      <c r="H111" s="235" t="s">
        <v>927</v>
      </c>
      <c r="I111" s="235" t="s">
        <v>889</v>
      </c>
      <c r="J111" s="235">
        <v>50</v>
      </c>
      <c r="K111" s="249"/>
    </row>
    <row r="112" spans="2:11" s="1" customFormat="1" ht="15" customHeight="1">
      <c r="B112" s="260"/>
      <c r="C112" s="235" t="s">
        <v>912</v>
      </c>
      <c r="D112" s="235"/>
      <c r="E112" s="235"/>
      <c r="F112" s="258" t="s">
        <v>893</v>
      </c>
      <c r="G112" s="235"/>
      <c r="H112" s="235" t="s">
        <v>927</v>
      </c>
      <c r="I112" s="235" t="s">
        <v>889</v>
      </c>
      <c r="J112" s="235">
        <v>50</v>
      </c>
      <c r="K112" s="249"/>
    </row>
    <row r="113" spans="2:11" s="1" customFormat="1" ht="15" customHeight="1">
      <c r="B113" s="260"/>
      <c r="C113" s="235" t="s">
        <v>53</v>
      </c>
      <c r="D113" s="235"/>
      <c r="E113" s="235"/>
      <c r="F113" s="258" t="s">
        <v>887</v>
      </c>
      <c r="G113" s="235"/>
      <c r="H113" s="235" t="s">
        <v>928</v>
      </c>
      <c r="I113" s="235" t="s">
        <v>889</v>
      </c>
      <c r="J113" s="235">
        <v>20</v>
      </c>
      <c r="K113" s="249"/>
    </row>
    <row r="114" spans="2:11" s="1" customFormat="1" ht="15" customHeight="1">
      <c r="B114" s="260"/>
      <c r="C114" s="235" t="s">
        <v>929</v>
      </c>
      <c r="D114" s="235"/>
      <c r="E114" s="235"/>
      <c r="F114" s="258" t="s">
        <v>887</v>
      </c>
      <c r="G114" s="235"/>
      <c r="H114" s="235" t="s">
        <v>930</v>
      </c>
      <c r="I114" s="235" t="s">
        <v>889</v>
      </c>
      <c r="J114" s="235">
        <v>120</v>
      </c>
      <c r="K114" s="249"/>
    </row>
    <row r="115" spans="2:11" s="1" customFormat="1" ht="15" customHeight="1">
      <c r="B115" s="260"/>
      <c r="C115" s="235" t="s">
        <v>38</v>
      </c>
      <c r="D115" s="235"/>
      <c r="E115" s="235"/>
      <c r="F115" s="258" t="s">
        <v>887</v>
      </c>
      <c r="G115" s="235"/>
      <c r="H115" s="235" t="s">
        <v>931</v>
      </c>
      <c r="I115" s="235" t="s">
        <v>922</v>
      </c>
      <c r="J115" s="235"/>
      <c r="K115" s="249"/>
    </row>
    <row r="116" spans="2:11" s="1" customFormat="1" ht="15" customHeight="1">
      <c r="B116" s="260"/>
      <c r="C116" s="235" t="s">
        <v>48</v>
      </c>
      <c r="D116" s="235"/>
      <c r="E116" s="235"/>
      <c r="F116" s="258" t="s">
        <v>887</v>
      </c>
      <c r="G116" s="235"/>
      <c r="H116" s="235" t="s">
        <v>932</v>
      </c>
      <c r="I116" s="235" t="s">
        <v>922</v>
      </c>
      <c r="J116" s="235"/>
      <c r="K116" s="249"/>
    </row>
    <row r="117" spans="2:11" s="1" customFormat="1" ht="15" customHeight="1">
      <c r="B117" s="260"/>
      <c r="C117" s="235" t="s">
        <v>57</v>
      </c>
      <c r="D117" s="235"/>
      <c r="E117" s="235"/>
      <c r="F117" s="258" t="s">
        <v>887</v>
      </c>
      <c r="G117" s="235"/>
      <c r="H117" s="235" t="s">
        <v>933</v>
      </c>
      <c r="I117" s="235" t="s">
        <v>934</v>
      </c>
      <c r="J117" s="235"/>
      <c r="K117" s="249"/>
    </row>
    <row r="118" spans="2:11" s="1" customFormat="1" ht="15" customHeight="1">
      <c r="B118" s="263"/>
      <c r="C118" s="269"/>
      <c r="D118" s="269"/>
      <c r="E118" s="269"/>
      <c r="F118" s="269"/>
      <c r="G118" s="269"/>
      <c r="H118" s="269"/>
      <c r="I118" s="269"/>
      <c r="J118" s="269"/>
      <c r="K118" s="265"/>
    </row>
    <row r="119" spans="2:11" s="1" customFormat="1" ht="18.75" customHeight="1">
      <c r="B119" s="270"/>
      <c r="C119" s="271"/>
      <c r="D119" s="271"/>
      <c r="E119" s="271"/>
      <c r="F119" s="272"/>
      <c r="G119" s="271"/>
      <c r="H119" s="271"/>
      <c r="I119" s="271"/>
      <c r="J119" s="271"/>
      <c r="K119" s="270"/>
    </row>
    <row r="120" spans="2:11" s="1" customFormat="1" ht="18.75" customHeight="1"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2:11" s="1" customFormat="1" ht="7.5" customHeight="1">
      <c r="B121" s="273"/>
      <c r="C121" s="274"/>
      <c r="D121" s="274"/>
      <c r="E121" s="274"/>
      <c r="F121" s="274"/>
      <c r="G121" s="274"/>
      <c r="H121" s="274"/>
      <c r="I121" s="274"/>
      <c r="J121" s="274"/>
      <c r="K121" s="275"/>
    </row>
    <row r="122" spans="2:11" s="1" customFormat="1" ht="45" customHeight="1">
      <c r="B122" s="276"/>
      <c r="C122" s="226" t="s">
        <v>935</v>
      </c>
      <c r="D122" s="226"/>
      <c r="E122" s="226"/>
      <c r="F122" s="226"/>
      <c r="G122" s="226"/>
      <c r="H122" s="226"/>
      <c r="I122" s="226"/>
      <c r="J122" s="226"/>
      <c r="K122" s="277"/>
    </row>
    <row r="123" spans="2:11" s="1" customFormat="1" ht="17.25" customHeight="1">
      <c r="B123" s="278"/>
      <c r="C123" s="250" t="s">
        <v>881</v>
      </c>
      <c r="D123" s="250"/>
      <c r="E123" s="250"/>
      <c r="F123" s="250" t="s">
        <v>882</v>
      </c>
      <c r="G123" s="251"/>
      <c r="H123" s="250" t="s">
        <v>54</v>
      </c>
      <c r="I123" s="250" t="s">
        <v>57</v>
      </c>
      <c r="J123" s="250" t="s">
        <v>883</v>
      </c>
      <c r="K123" s="279"/>
    </row>
    <row r="124" spans="2:11" s="1" customFormat="1" ht="17.25" customHeight="1">
      <c r="B124" s="278"/>
      <c r="C124" s="252" t="s">
        <v>884</v>
      </c>
      <c r="D124" s="252"/>
      <c r="E124" s="252"/>
      <c r="F124" s="253" t="s">
        <v>885</v>
      </c>
      <c r="G124" s="254"/>
      <c r="H124" s="252"/>
      <c r="I124" s="252"/>
      <c r="J124" s="252" t="s">
        <v>886</v>
      </c>
      <c r="K124" s="279"/>
    </row>
    <row r="125" spans="2:11" s="1" customFormat="1" ht="5.25" customHeight="1">
      <c r="B125" s="280"/>
      <c r="C125" s="255"/>
      <c r="D125" s="255"/>
      <c r="E125" s="255"/>
      <c r="F125" s="255"/>
      <c r="G125" s="281"/>
      <c r="H125" s="255"/>
      <c r="I125" s="255"/>
      <c r="J125" s="255"/>
      <c r="K125" s="282"/>
    </row>
    <row r="126" spans="2:11" s="1" customFormat="1" ht="15" customHeight="1">
      <c r="B126" s="280"/>
      <c r="C126" s="235" t="s">
        <v>890</v>
      </c>
      <c r="D126" s="257"/>
      <c r="E126" s="257"/>
      <c r="F126" s="258" t="s">
        <v>887</v>
      </c>
      <c r="G126" s="235"/>
      <c r="H126" s="235" t="s">
        <v>927</v>
      </c>
      <c r="I126" s="235" t="s">
        <v>889</v>
      </c>
      <c r="J126" s="235">
        <v>120</v>
      </c>
      <c r="K126" s="283"/>
    </row>
    <row r="127" spans="2:11" s="1" customFormat="1" ht="15" customHeight="1">
      <c r="B127" s="280"/>
      <c r="C127" s="235" t="s">
        <v>936</v>
      </c>
      <c r="D127" s="235"/>
      <c r="E127" s="235"/>
      <c r="F127" s="258" t="s">
        <v>887</v>
      </c>
      <c r="G127" s="235"/>
      <c r="H127" s="235" t="s">
        <v>937</v>
      </c>
      <c r="I127" s="235" t="s">
        <v>889</v>
      </c>
      <c r="J127" s="235" t="s">
        <v>938</v>
      </c>
      <c r="K127" s="283"/>
    </row>
    <row r="128" spans="2:11" s="1" customFormat="1" ht="15" customHeight="1">
      <c r="B128" s="280"/>
      <c r="C128" s="235" t="s">
        <v>835</v>
      </c>
      <c r="D128" s="235"/>
      <c r="E128" s="235"/>
      <c r="F128" s="258" t="s">
        <v>887</v>
      </c>
      <c r="G128" s="235"/>
      <c r="H128" s="235" t="s">
        <v>939</v>
      </c>
      <c r="I128" s="235" t="s">
        <v>889</v>
      </c>
      <c r="J128" s="235" t="s">
        <v>938</v>
      </c>
      <c r="K128" s="283"/>
    </row>
    <row r="129" spans="2:11" s="1" customFormat="1" ht="15" customHeight="1">
      <c r="B129" s="280"/>
      <c r="C129" s="235" t="s">
        <v>898</v>
      </c>
      <c r="D129" s="235"/>
      <c r="E129" s="235"/>
      <c r="F129" s="258" t="s">
        <v>893</v>
      </c>
      <c r="G129" s="235"/>
      <c r="H129" s="235" t="s">
        <v>899</v>
      </c>
      <c r="I129" s="235" t="s">
        <v>889</v>
      </c>
      <c r="J129" s="235">
        <v>15</v>
      </c>
      <c r="K129" s="283"/>
    </row>
    <row r="130" spans="2:11" s="1" customFormat="1" ht="15" customHeight="1">
      <c r="B130" s="280"/>
      <c r="C130" s="261" t="s">
        <v>900</v>
      </c>
      <c r="D130" s="261"/>
      <c r="E130" s="261"/>
      <c r="F130" s="262" t="s">
        <v>893</v>
      </c>
      <c r="G130" s="261"/>
      <c r="H130" s="261" t="s">
        <v>901</v>
      </c>
      <c r="I130" s="261" t="s">
        <v>889</v>
      </c>
      <c r="J130" s="261">
        <v>15</v>
      </c>
      <c r="K130" s="283"/>
    </row>
    <row r="131" spans="2:11" s="1" customFormat="1" ht="15" customHeight="1">
      <c r="B131" s="280"/>
      <c r="C131" s="261" t="s">
        <v>902</v>
      </c>
      <c r="D131" s="261"/>
      <c r="E131" s="261"/>
      <c r="F131" s="262" t="s">
        <v>893</v>
      </c>
      <c r="G131" s="261"/>
      <c r="H131" s="261" t="s">
        <v>903</v>
      </c>
      <c r="I131" s="261" t="s">
        <v>889</v>
      </c>
      <c r="J131" s="261">
        <v>20</v>
      </c>
      <c r="K131" s="283"/>
    </row>
    <row r="132" spans="2:11" s="1" customFormat="1" ht="15" customHeight="1">
      <c r="B132" s="280"/>
      <c r="C132" s="261" t="s">
        <v>904</v>
      </c>
      <c r="D132" s="261"/>
      <c r="E132" s="261"/>
      <c r="F132" s="262" t="s">
        <v>893</v>
      </c>
      <c r="G132" s="261"/>
      <c r="H132" s="261" t="s">
        <v>905</v>
      </c>
      <c r="I132" s="261" t="s">
        <v>889</v>
      </c>
      <c r="J132" s="261">
        <v>20</v>
      </c>
      <c r="K132" s="283"/>
    </row>
    <row r="133" spans="2:11" s="1" customFormat="1" ht="15" customHeight="1">
      <c r="B133" s="280"/>
      <c r="C133" s="235" t="s">
        <v>892</v>
      </c>
      <c r="D133" s="235"/>
      <c r="E133" s="235"/>
      <c r="F133" s="258" t="s">
        <v>893</v>
      </c>
      <c r="G133" s="235"/>
      <c r="H133" s="235" t="s">
        <v>927</v>
      </c>
      <c r="I133" s="235" t="s">
        <v>889</v>
      </c>
      <c r="J133" s="235">
        <v>50</v>
      </c>
      <c r="K133" s="283"/>
    </row>
    <row r="134" spans="2:11" s="1" customFormat="1" ht="15" customHeight="1">
      <c r="B134" s="280"/>
      <c r="C134" s="235" t="s">
        <v>906</v>
      </c>
      <c r="D134" s="235"/>
      <c r="E134" s="235"/>
      <c r="F134" s="258" t="s">
        <v>893</v>
      </c>
      <c r="G134" s="235"/>
      <c r="H134" s="235" t="s">
        <v>927</v>
      </c>
      <c r="I134" s="235" t="s">
        <v>889</v>
      </c>
      <c r="J134" s="235">
        <v>50</v>
      </c>
      <c r="K134" s="283"/>
    </row>
    <row r="135" spans="2:11" s="1" customFormat="1" ht="15" customHeight="1">
      <c r="B135" s="280"/>
      <c r="C135" s="235" t="s">
        <v>912</v>
      </c>
      <c r="D135" s="235"/>
      <c r="E135" s="235"/>
      <c r="F135" s="258" t="s">
        <v>893</v>
      </c>
      <c r="G135" s="235"/>
      <c r="H135" s="235" t="s">
        <v>927</v>
      </c>
      <c r="I135" s="235" t="s">
        <v>889</v>
      </c>
      <c r="J135" s="235">
        <v>50</v>
      </c>
      <c r="K135" s="283"/>
    </row>
    <row r="136" spans="2:11" s="1" customFormat="1" ht="15" customHeight="1">
      <c r="B136" s="280"/>
      <c r="C136" s="235" t="s">
        <v>914</v>
      </c>
      <c r="D136" s="235"/>
      <c r="E136" s="235"/>
      <c r="F136" s="258" t="s">
        <v>893</v>
      </c>
      <c r="G136" s="235"/>
      <c r="H136" s="235" t="s">
        <v>927</v>
      </c>
      <c r="I136" s="235" t="s">
        <v>889</v>
      </c>
      <c r="J136" s="235">
        <v>50</v>
      </c>
      <c r="K136" s="283"/>
    </row>
    <row r="137" spans="2:11" s="1" customFormat="1" ht="15" customHeight="1">
      <c r="B137" s="280"/>
      <c r="C137" s="235" t="s">
        <v>915</v>
      </c>
      <c r="D137" s="235"/>
      <c r="E137" s="235"/>
      <c r="F137" s="258" t="s">
        <v>893</v>
      </c>
      <c r="G137" s="235"/>
      <c r="H137" s="235" t="s">
        <v>940</v>
      </c>
      <c r="I137" s="235" t="s">
        <v>889</v>
      </c>
      <c r="J137" s="235">
        <v>255</v>
      </c>
      <c r="K137" s="283"/>
    </row>
    <row r="138" spans="2:11" s="1" customFormat="1" ht="15" customHeight="1">
      <c r="B138" s="280"/>
      <c r="C138" s="235" t="s">
        <v>917</v>
      </c>
      <c r="D138" s="235"/>
      <c r="E138" s="235"/>
      <c r="F138" s="258" t="s">
        <v>887</v>
      </c>
      <c r="G138" s="235"/>
      <c r="H138" s="235" t="s">
        <v>941</v>
      </c>
      <c r="I138" s="235" t="s">
        <v>919</v>
      </c>
      <c r="J138" s="235"/>
      <c r="K138" s="283"/>
    </row>
    <row r="139" spans="2:11" s="1" customFormat="1" ht="15" customHeight="1">
      <c r="B139" s="280"/>
      <c r="C139" s="235" t="s">
        <v>920</v>
      </c>
      <c r="D139" s="235"/>
      <c r="E139" s="235"/>
      <c r="F139" s="258" t="s">
        <v>887</v>
      </c>
      <c r="G139" s="235"/>
      <c r="H139" s="235" t="s">
        <v>942</v>
      </c>
      <c r="I139" s="235" t="s">
        <v>922</v>
      </c>
      <c r="J139" s="235"/>
      <c r="K139" s="283"/>
    </row>
    <row r="140" spans="2:11" s="1" customFormat="1" ht="15" customHeight="1">
      <c r="B140" s="280"/>
      <c r="C140" s="235" t="s">
        <v>923</v>
      </c>
      <c r="D140" s="235"/>
      <c r="E140" s="235"/>
      <c r="F140" s="258" t="s">
        <v>887</v>
      </c>
      <c r="G140" s="235"/>
      <c r="H140" s="235" t="s">
        <v>923</v>
      </c>
      <c r="I140" s="235" t="s">
        <v>922</v>
      </c>
      <c r="J140" s="235"/>
      <c r="K140" s="283"/>
    </row>
    <row r="141" spans="2:11" s="1" customFormat="1" ht="15" customHeight="1">
      <c r="B141" s="280"/>
      <c r="C141" s="235" t="s">
        <v>38</v>
      </c>
      <c r="D141" s="235"/>
      <c r="E141" s="235"/>
      <c r="F141" s="258" t="s">
        <v>887</v>
      </c>
      <c r="G141" s="235"/>
      <c r="H141" s="235" t="s">
        <v>943</v>
      </c>
      <c r="I141" s="235" t="s">
        <v>922</v>
      </c>
      <c r="J141" s="235"/>
      <c r="K141" s="283"/>
    </row>
    <row r="142" spans="2:11" s="1" customFormat="1" ht="15" customHeight="1">
      <c r="B142" s="280"/>
      <c r="C142" s="235" t="s">
        <v>944</v>
      </c>
      <c r="D142" s="235"/>
      <c r="E142" s="235"/>
      <c r="F142" s="258" t="s">
        <v>887</v>
      </c>
      <c r="G142" s="235"/>
      <c r="H142" s="235" t="s">
        <v>945</v>
      </c>
      <c r="I142" s="235" t="s">
        <v>922</v>
      </c>
      <c r="J142" s="235"/>
      <c r="K142" s="283"/>
    </row>
    <row r="143" spans="2:11" s="1" customFormat="1" ht="15" customHeight="1">
      <c r="B143" s="284"/>
      <c r="C143" s="285"/>
      <c r="D143" s="285"/>
      <c r="E143" s="285"/>
      <c r="F143" s="285"/>
      <c r="G143" s="285"/>
      <c r="H143" s="285"/>
      <c r="I143" s="285"/>
      <c r="J143" s="285"/>
      <c r="K143" s="286"/>
    </row>
    <row r="144" spans="2:11" s="1" customFormat="1" ht="18.75" customHeight="1">
      <c r="B144" s="271"/>
      <c r="C144" s="271"/>
      <c r="D144" s="271"/>
      <c r="E144" s="271"/>
      <c r="F144" s="272"/>
      <c r="G144" s="271"/>
      <c r="H144" s="271"/>
      <c r="I144" s="271"/>
      <c r="J144" s="271"/>
      <c r="K144" s="271"/>
    </row>
    <row r="145" spans="2:11" s="1" customFormat="1" ht="18.75" customHeight="1"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</row>
    <row r="146" spans="2:11" s="1" customFormat="1" ht="7.5" customHeight="1">
      <c r="B146" s="244"/>
      <c r="C146" s="245"/>
      <c r="D146" s="245"/>
      <c r="E146" s="245"/>
      <c r="F146" s="245"/>
      <c r="G146" s="245"/>
      <c r="H146" s="245"/>
      <c r="I146" s="245"/>
      <c r="J146" s="245"/>
      <c r="K146" s="246"/>
    </row>
    <row r="147" spans="2:11" s="1" customFormat="1" ht="45" customHeight="1">
      <c r="B147" s="247"/>
      <c r="C147" s="248" t="s">
        <v>946</v>
      </c>
      <c r="D147" s="248"/>
      <c r="E147" s="248"/>
      <c r="F147" s="248"/>
      <c r="G147" s="248"/>
      <c r="H147" s="248"/>
      <c r="I147" s="248"/>
      <c r="J147" s="248"/>
      <c r="K147" s="249"/>
    </row>
    <row r="148" spans="2:11" s="1" customFormat="1" ht="17.25" customHeight="1">
      <c r="B148" s="247"/>
      <c r="C148" s="250" t="s">
        <v>881</v>
      </c>
      <c r="D148" s="250"/>
      <c r="E148" s="250"/>
      <c r="F148" s="250" t="s">
        <v>882</v>
      </c>
      <c r="G148" s="251"/>
      <c r="H148" s="250" t="s">
        <v>54</v>
      </c>
      <c r="I148" s="250" t="s">
        <v>57</v>
      </c>
      <c r="J148" s="250" t="s">
        <v>883</v>
      </c>
      <c r="K148" s="249"/>
    </row>
    <row r="149" spans="2:11" s="1" customFormat="1" ht="17.25" customHeight="1">
      <c r="B149" s="247"/>
      <c r="C149" s="252" t="s">
        <v>884</v>
      </c>
      <c r="D149" s="252"/>
      <c r="E149" s="252"/>
      <c r="F149" s="253" t="s">
        <v>885</v>
      </c>
      <c r="G149" s="254"/>
      <c r="H149" s="252"/>
      <c r="I149" s="252"/>
      <c r="J149" s="252" t="s">
        <v>886</v>
      </c>
      <c r="K149" s="249"/>
    </row>
    <row r="150" spans="2:11" s="1" customFormat="1" ht="5.25" customHeight="1">
      <c r="B150" s="260"/>
      <c r="C150" s="255"/>
      <c r="D150" s="255"/>
      <c r="E150" s="255"/>
      <c r="F150" s="255"/>
      <c r="G150" s="256"/>
      <c r="H150" s="255"/>
      <c r="I150" s="255"/>
      <c r="J150" s="255"/>
      <c r="K150" s="283"/>
    </row>
    <row r="151" spans="2:11" s="1" customFormat="1" ht="15" customHeight="1">
      <c r="B151" s="260"/>
      <c r="C151" s="287" t="s">
        <v>890</v>
      </c>
      <c r="D151" s="235"/>
      <c r="E151" s="235"/>
      <c r="F151" s="288" t="s">
        <v>887</v>
      </c>
      <c r="G151" s="235"/>
      <c r="H151" s="287" t="s">
        <v>927</v>
      </c>
      <c r="I151" s="287" t="s">
        <v>889</v>
      </c>
      <c r="J151" s="287">
        <v>120</v>
      </c>
      <c r="K151" s="283"/>
    </row>
    <row r="152" spans="2:11" s="1" customFormat="1" ht="15" customHeight="1">
      <c r="B152" s="260"/>
      <c r="C152" s="287" t="s">
        <v>936</v>
      </c>
      <c r="D152" s="235"/>
      <c r="E152" s="235"/>
      <c r="F152" s="288" t="s">
        <v>887</v>
      </c>
      <c r="G152" s="235"/>
      <c r="H152" s="287" t="s">
        <v>947</v>
      </c>
      <c r="I152" s="287" t="s">
        <v>889</v>
      </c>
      <c r="J152" s="287" t="s">
        <v>938</v>
      </c>
      <c r="K152" s="283"/>
    </row>
    <row r="153" spans="2:11" s="1" customFormat="1" ht="15" customHeight="1">
      <c r="B153" s="260"/>
      <c r="C153" s="287" t="s">
        <v>835</v>
      </c>
      <c r="D153" s="235"/>
      <c r="E153" s="235"/>
      <c r="F153" s="288" t="s">
        <v>887</v>
      </c>
      <c r="G153" s="235"/>
      <c r="H153" s="287" t="s">
        <v>948</v>
      </c>
      <c r="I153" s="287" t="s">
        <v>889</v>
      </c>
      <c r="J153" s="287" t="s">
        <v>938</v>
      </c>
      <c r="K153" s="283"/>
    </row>
    <row r="154" spans="2:11" s="1" customFormat="1" ht="15" customHeight="1">
      <c r="B154" s="260"/>
      <c r="C154" s="287" t="s">
        <v>892</v>
      </c>
      <c r="D154" s="235"/>
      <c r="E154" s="235"/>
      <c r="F154" s="288" t="s">
        <v>893</v>
      </c>
      <c r="G154" s="235"/>
      <c r="H154" s="287" t="s">
        <v>927</v>
      </c>
      <c r="I154" s="287" t="s">
        <v>889</v>
      </c>
      <c r="J154" s="287">
        <v>50</v>
      </c>
      <c r="K154" s="283"/>
    </row>
    <row r="155" spans="2:11" s="1" customFormat="1" ht="15" customHeight="1">
      <c r="B155" s="260"/>
      <c r="C155" s="287" t="s">
        <v>895</v>
      </c>
      <c r="D155" s="235"/>
      <c r="E155" s="235"/>
      <c r="F155" s="288" t="s">
        <v>887</v>
      </c>
      <c r="G155" s="235"/>
      <c r="H155" s="287" t="s">
        <v>927</v>
      </c>
      <c r="I155" s="287" t="s">
        <v>897</v>
      </c>
      <c r="J155" s="287"/>
      <c r="K155" s="283"/>
    </row>
    <row r="156" spans="2:11" s="1" customFormat="1" ht="15" customHeight="1">
      <c r="B156" s="260"/>
      <c r="C156" s="287" t="s">
        <v>906</v>
      </c>
      <c r="D156" s="235"/>
      <c r="E156" s="235"/>
      <c r="F156" s="288" t="s">
        <v>893</v>
      </c>
      <c r="G156" s="235"/>
      <c r="H156" s="287" t="s">
        <v>927</v>
      </c>
      <c r="I156" s="287" t="s">
        <v>889</v>
      </c>
      <c r="J156" s="287">
        <v>50</v>
      </c>
      <c r="K156" s="283"/>
    </row>
    <row r="157" spans="2:11" s="1" customFormat="1" ht="15" customHeight="1">
      <c r="B157" s="260"/>
      <c r="C157" s="287" t="s">
        <v>914</v>
      </c>
      <c r="D157" s="235"/>
      <c r="E157" s="235"/>
      <c r="F157" s="288" t="s">
        <v>893</v>
      </c>
      <c r="G157" s="235"/>
      <c r="H157" s="287" t="s">
        <v>927</v>
      </c>
      <c r="I157" s="287" t="s">
        <v>889</v>
      </c>
      <c r="J157" s="287">
        <v>50</v>
      </c>
      <c r="K157" s="283"/>
    </row>
    <row r="158" spans="2:11" s="1" customFormat="1" ht="15" customHeight="1">
      <c r="B158" s="260"/>
      <c r="C158" s="287" t="s">
        <v>912</v>
      </c>
      <c r="D158" s="235"/>
      <c r="E158" s="235"/>
      <c r="F158" s="288" t="s">
        <v>893</v>
      </c>
      <c r="G158" s="235"/>
      <c r="H158" s="287" t="s">
        <v>927</v>
      </c>
      <c r="I158" s="287" t="s">
        <v>889</v>
      </c>
      <c r="J158" s="287">
        <v>50</v>
      </c>
      <c r="K158" s="283"/>
    </row>
    <row r="159" spans="2:11" s="1" customFormat="1" ht="15" customHeight="1">
      <c r="B159" s="260"/>
      <c r="C159" s="287" t="s">
        <v>90</v>
      </c>
      <c r="D159" s="235"/>
      <c r="E159" s="235"/>
      <c r="F159" s="288" t="s">
        <v>887</v>
      </c>
      <c r="G159" s="235"/>
      <c r="H159" s="287" t="s">
        <v>949</v>
      </c>
      <c r="I159" s="287" t="s">
        <v>889</v>
      </c>
      <c r="J159" s="287" t="s">
        <v>950</v>
      </c>
      <c r="K159" s="283"/>
    </row>
    <row r="160" spans="2:11" s="1" customFormat="1" ht="15" customHeight="1">
      <c r="B160" s="260"/>
      <c r="C160" s="287" t="s">
        <v>951</v>
      </c>
      <c r="D160" s="235"/>
      <c r="E160" s="235"/>
      <c r="F160" s="288" t="s">
        <v>887</v>
      </c>
      <c r="G160" s="235"/>
      <c r="H160" s="287" t="s">
        <v>952</v>
      </c>
      <c r="I160" s="287" t="s">
        <v>922</v>
      </c>
      <c r="J160" s="287"/>
      <c r="K160" s="283"/>
    </row>
    <row r="161" spans="2:11" s="1" customFormat="1" ht="15" customHeight="1">
      <c r="B161" s="289"/>
      <c r="C161" s="269"/>
      <c r="D161" s="269"/>
      <c r="E161" s="269"/>
      <c r="F161" s="269"/>
      <c r="G161" s="269"/>
      <c r="H161" s="269"/>
      <c r="I161" s="269"/>
      <c r="J161" s="269"/>
      <c r="K161" s="290"/>
    </row>
    <row r="162" spans="2:11" s="1" customFormat="1" ht="18.75" customHeight="1">
      <c r="B162" s="271"/>
      <c r="C162" s="281"/>
      <c r="D162" s="281"/>
      <c r="E162" s="281"/>
      <c r="F162" s="291"/>
      <c r="G162" s="281"/>
      <c r="H162" s="281"/>
      <c r="I162" s="281"/>
      <c r="J162" s="281"/>
      <c r="K162" s="271"/>
    </row>
    <row r="163" spans="2:11" s="1" customFormat="1" ht="18.75" customHeight="1"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</row>
    <row r="164" spans="2:11" s="1" customFormat="1" ht="7.5" customHeight="1">
      <c r="B164" s="222"/>
      <c r="C164" s="223"/>
      <c r="D164" s="223"/>
      <c r="E164" s="223"/>
      <c r="F164" s="223"/>
      <c r="G164" s="223"/>
      <c r="H164" s="223"/>
      <c r="I164" s="223"/>
      <c r="J164" s="223"/>
      <c r="K164" s="224"/>
    </row>
    <row r="165" spans="2:11" s="1" customFormat="1" ht="45" customHeight="1">
      <c r="B165" s="225"/>
      <c r="C165" s="226" t="s">
        <v>953</v>
      </c>
      <c r="D165" s="226"/>
      <c r="E165" s="226"/>
      <c r="F165" s="226"/>
      <c r="G165" s="226"/>
      <c r="H165" s="226"/>
      <c r="I165" s="226"/>
      <c r="J165" s="226"/>
      <c r="K165" s="227"/>
    </row>
    <row r="166" spans="2:11" s="1" customFormat="1" ht="17.25" customHeight="1">
      <c r="B166" s="225"/>
      <c r="C166" s="250" t="s">
        <v>881</v>
      </c>
      <c r="D166" s="250"/>
      <c r="E166" s="250"/>
      <c r="F166" s="250" t="s">
        <v>882</v>
      </c>
      <c r="G166" s="292"/>
      <c r="H166" s="293" t="s">
        <v>54</v>
      </c>
      <c r="I166" s="293" t="s">
        <v>57</v>
      </c>
      <c r="J166" s="250" t="s">
        <v>883</v>
      </c>
      <c r="K166" s="227"/>
    </row>
    <row r="167" spans="2:11" s="1" customFormat="1" ht="17.25" customHeight="1">
      <c r="B167" s="228"/>
      <c r="C167" s="252" t="s">
        <v>884</v>
      </c>
      <c r="D167" s="252"/>
      <c r="E167" s="252"/>
      <c r="F167" s="253" t="s">
        <v>885</v>
      </c>
      <c r="G167" s="294"/>
      <c r="H167" s="295"/>
      <c r="I167" s="295"/>
      <c r="J167" s="252" t="s">
        <v>886</v>
      </c>
      <c r="K167" s="230"/>
    </row>
    <row r="168" spans="2:11" s="1" customFormat="1" ht="5.25" customHeight="1">
      <c r="B168" s="260"/>
      <c r="C168" s="255"/>
      <c r="D168" s="255"/>
      <c r="E168" s="255"/>
      <c r="F168" s="255"/>
      <c r="G168" s="256"/>
      <c r="H168" s="255"/>
      <c r="I168" s="255"/>
      <c r="J168" s="255"/>
      <c r="K168" s="283"/>
    </row>
    <row r="169" spans="2:11" s="1" customFormat="1" ht="15" customHeight="1">
      <c r="B169" s="260"/>
      <c r="C169" s="235" t="s">
        <v>890</v>
      </c>
      <c r="D169" s="235"/>
      <c r="E169" s="235"/>
      <c r="F169" s="258" t="s">
        <v>887</v>
      </c>
      <c r="G169" s="235"/>
      <c r="H169" s="235" t="s">
        <v>927</v>
      </c>
      <c r="I169" s="235" t="s">
        <v>889</v>
      </c>
      <c r="J169" s="235">
        <v>120</v>
      </c>
      <c r="K169" s="283"/>
    </row>
    <row r="170" spans="2:11" s="1" customFormat="1" ht="15" customHeight="1">
      <c r="B170" s="260"/>
      <c r="C170" s="235" t="s">
        <v>936</v>
      </c>
      <c r="D170" s="235"/>
      <c r="E170" s="235"/>
      <c r="F170" s="258" t="s">
        <v>887</v>
      </c>
      <c r="G170" s="235"/>
      <c r="H170" s="235" t="s">
        <v>937</v>
      </c>
      <c r="I170" s="235" t="s">
        <v>889</v>
      </c>
      <c r="J170" s="235" t="s">
        <v>938</v>
      </c>
      <c r="K170" s="283"/>
    </row>
    <row r="171" spans="2:11" s="1" customFormat="1" ht="15" customHeight="1">
      <c r="B171" s="260"/>
      <c r="C171" s="235" t="s">
        <v>835</v>
      </c>
      <c r="D171" s="235"/>
      <c r="E171" s="235"/>
      <c r="F171" s="258" t="s">
        <v>887</v>
      </c>
      <c r="G171" s="235"/>
      <c r="H171" s="235" t="s">
        <v>954</v>
      </c>
      <c r="I171" s="235" t="s">
        <v>889</v>
      </c>
      <c r="J171" s="235" t="s">
        <v>938</v>
      </c>
      <c r="K171" s="283"/>
    </row>
    <row r="172" spans="2:11" s="1" customFormat="1" ht="15" customHeight="1">
      <c r="B172" s="260"/>
      <c r="C172" s="235" t="s">
        <v>892</v>
      </c>
      <c r="D172" s="235"/>
      <c r="E172" s="235"/>
      <c r="F172" s="258" t="s">
        <v>893</v>
      </c>
      <c r="G172" s="235"/>
      <c r="H172" s="235" t="s">
        <v>954</v>
      </c>
      <c r="I172" s="235" t="s">
        <v>889</v>
      </c>
      <c r="J172" s="235">
        <v>50</v>
      </c>
      <c r="K172" s="283"/>
    </row>
    <row r="173" spans="2:11" s="1" customFormat="1" ht="15" customHeight="1">
      <c r="B173" s="260"/>
      <c r="C173" s="235" t="s">
        <v>895</v>
      </c>
      <c r="D173" s="235"/>
      <c r="E173" s="235"/>
      <c r="F173" s="258" t="s">
        <v>887</v>
      </c>
      <c r="G173" s="235"/>
      <c r="H173" s="235" t="s">
        <v>954</v>
      </c>
      <c r="I173" s="235" t="s">
        <v>897</v>
      </c>
      <c r="J173" s="235"/>
      <c r="K173" s="283"/>
    </row>
    <row r="174" spans="2:11" s="1" customFormat="1" ht="15" customHeight="1">
      <c r="B174" s="260"/>
      <c r="C174" s="235" t="s">
        <v>906</v>
      </c>
      <c r="D174" s="235"/>
      <c r="E174" s="235"/>
      <c r="F174" s="258" t="s">
        <v>893</v>
      </c>
      <c r="G174" s="235"/>
      <c r="H174" s="235" t="s">
        <v>954</v>
      </c>
      <c r="I174" s="235" t="s">
        <v>889</v>
      </c>
      <c r="J174" s="235">
        <v>50</v>
      </c>
      <c r="K174" s="283"/>
    </row>
    <row r="175" spans="2:11" s="1" customFormat="1" ht="15" customHeight="1">
      <c r="B175" s="260"/>
      <c r="C175" s="235" t="s">
        <v>914</v>
      </c>
      <c r="D175" s="235"/>
      <c r="E175" s="235"/>
      <c r="F175" s="258" t="s">
        <v>893</v>
      </c>
      <c r="G175" s="235"/>
      <c r="H175" s="235" t="s">
        <v>954</v>
      </c>
      <c r="I175" s="235" t="s">
        <v>889</v>
      </c>
      <c r="J175" s="235">
        <v>50</v>
      </c>
      <c r="K175" s="283"/>
    </row>
    <row r="176" spans="2:11" s="1" customFormat="1" ht="15" customHeight="1">
      <c r="B176" s="260"/>
      <c r="C176" s="235" t="s">
        <v>912</v>
      </c>
      <c r="D176" s="235"/>
      <c r="E176" s="235"/>
      <c r="F176" s="258" t="s">
        <v>893</v>
      </c>
      <c r="G176" s="235"/>
      <c r="H176" s="235" t="s">
        <v>954</v>
      </c>
      <c r="I176" s="235" t="s">
        <v>889</v>
      </c>
      <c r="J176" s="235">
        <v>50</v>
      </c>
      <c r="K176" s="283"/>
    </row>
    <row r="177" spans="2:11" s="1" customFormat="1" ht="15" customHeight="1">
      <c r="B177" s="260"/>
      <c r="C177" s="235" t="s">
        <v>112</v>
      </c>
      <c r="D177" s="235"/>
      <c r="E177" s="235"/>
      <c r="F177" s="258" t="s">
        <v>887</v>
      </c>
      <c r="G177" s="235"/>
      <c r="H177" s="235" t="s">
        <v>955</v>
      </c>
      <c r="I177" s="235" t="s">
        <v>956</v>
      </c>
      <c r="J177" s="235"/>
      <c r="K177" s="283"/>
    </row>
    <row r="178" spans="2:11" s="1" customFormat="1" ht="15" customHeight="1">
      <c r="B178" s="260"/>
      <c r="C178" s="235" t="s">
        <v>57</v>
      </c>
      <c r="D178" s="235"/>
      <c r="E178" s="235"/>
      <c r="F178" s="258" t="s">
        <v>887</v>
      </c>
      <c r="G178" s="235"/>
      <c r="H178" s="235" t="s">
        <v>957</v>
      </c>
      <c r="I178" s="235" t="s">
        <v>958</v>
      </c>
      <c r="J178" s="235">
        <v>1</v>
      </c>
      <c r="K178" s="283"/>
    </row>
    <row r="179" spans="2:11" s="1" customFormat="1" ht="15" customHeight="1">
      <c r="B179" s="260"/>
      <c r="C179" s="235" t="s">
        <v>53</v>
      </c>
      <c r="D179" s="235"/>
      <c r="E179" s="235"/>
      <c r="F179" s="258" t="s">
        <v>887</v>
      </c>
      <c r="G179" s="235"/>
      <c r="H179" s="235" t="s">
        <v>959</v>
      </c>
      <c r="I179" s="235" t="s">
        <v>889</v>
      </c>
      <c r="J179" s="235">
        <v>20</v>
      </c>
      <c r="K179" s="283"/>
    </row>
    <row r="180" spans="2:11" s="1" customFormat="1" ht="15" customHeight="1">
      <c r="B180" s="260"/>
      <c r="C180" s="235" t="s">
        <v>54</v>
      </c>
      <c r="D180" s="235"/>
      <c r="E180" s="235"/>
      <c r="F180" s="258" t="s">
        <v>887</v>
      </c>
      <c r="G180" s="235"/>
      <c r="H180" s="235" t="s">
        <v>960</v>
      </c>
      <c r="I180" s="235" t="s">
        <v>889</v>
      </c>
      <c r="J180" s="235">
        <v>255</v>
      </c>
      <c r="K180" s="283"/>
    </row>
    <row r="181" spans="2:11" s="1" customFormat="1" ht="15" customHeight="1">
      <c r="B181" s="260"/>
      <c r="C181" s="235" t="s">
        <v>113</v>
      </c>
      <c r="D181" s="235"/>
      <c r="E181" s="235"/>
      <c r="F181" s="258" t="s">
        <v>887</v>
      </c>
      <c r="G181" s="235"/>
      <c r="H181" s="235" t="s">
        <v>851</v>
      </c>
      <c r="I181" s="235" t="s">
        <v>889</v>
      </c>
      <c r="J181" s="235">
        <v>10</v>
      </c>
      <c r="K181" s="283"/>
    </row>
    <row r="182" spans="2:11" s="1" customFormat="1" ht="15" customHeight="1">
      <c r="B182" s="260"/>
      <c r="C182" s="235" t="s">
        <v>114</v>
      </c>
      <c r="D182" s="235"/>
      <c r="E182" s="235"/>
      <c r="F182" s="258" t="s">
        <v>887</v>
      </c>
      <c r="G182" s="235"/>
      <c r="H182" s="235" t="s">
        <v>961</v>
      </c>
      <c r="I182" s="235" t="s">
        <v>922</v>
      </c>
      <c r="J182" s="235"/>
      <c r="K182" s="283"/>
    </row>
    <row r="183" spans="2:11" s="1" customFormat="1" ht="15" customHeight="1">
      <c r="B183" s="260"/>
      <c r="C183" s="235" t="s">
        <v>962</v>
      </c>
      <c r="D183" s="235"/>
      <c r="E183" s="235"/>
      <c r="F183" s="258" t="s">
        <v>887</v>
      </c>
      <c r="G183" s="235"/>
      <c r="H183" s="235" t="s">
        <v>963</v>
      </c>
      <c r="I183" s="235" t="s">
        <v>922</v>
      </c>
      <c r="J183" s="235"/>
      <c r="K183" s="283"/>
    </row>
    <row r="184" spans="2:11" s="1" customFormat="1" ht="15" customHeight="1">
      <c r="B184" s="260"/>
      <c r="C184" s="235" t="s">
        <v>951</v>
      </c>
      <c r="D184" s="235"/>
      <c r="E184" s="235"/>
      <c r="F184" s="258" t="s">
        <v>887</v>
      </c>
      <c r="G184" s="235"/>
      <c r="H184" s="235" t="s">
        <v>964</v>
      </c>
      <c r="I184" s="235" t="s">
        <v>922</v>
      </c>
      <c r="J184" s="235"/>
      <c r="K184" s="283"/>
    </row>
    <row r="185" spans="2:11" s="1" customFormat="1" ht="15" customHeight="1">
      <c r="B185" s="260"/>
      <c r="C185" s="235" t="s">
        <v>116</v>
      </c>
      <c r="D185" s="235"/>
      <c r="E185" s="235"/>
      <c r="F185" s="258" t="s">
        <v>893</v>
      </c>
      <c r="G185" s="235"/>
      <c r="H185" s="235" t="s">
        <v>965</v>
      </c>
      <c r="I185" s="235" t="s">
        <v>889</v>
      </c>
      <c r="J185" s="235">
        <v>50</v>
      </c>
      <c r="K185" s="283"/>
    </row>
    <row r="186" spans="2:11" s="1" customFormat="1" ht="15" customHeight="1">
      <c r="B186" s="260"/>
      <c r="C186" s="235" t="s">
        <v>966</v>
      </c>
      <c r="D186" s="235"/>
      <c r="E186" s="235"/>
      <c r="F186" s="258" t="s">
        <v>893</v>
      </c>
      <c r="G186" s="235"/>
      <c r="H186" s="235" t="s">
        <v>967</v>
      </c>
      <c r="I186" s="235" t="s">
        <v>968</v>
      </c>
      <c r="J186" s="235"/>
      <c r="K186" s="283"/>
    </row>
    <row r="187" spans="2:11" s="1" customFormat="1" ht="15" customHeight="1">
      <c r="B187" s="260"/>
      <c r="C187" s="235" t="s">
        <v>969</v>
      </c>
      <c r="D187" s="235"/>
      <c r="E187" s="235"/>
      <c r="F187" s="258" t="s">
        <v>893</v>
      </c>
      <c r="G187" s="235"/>
      <c r="H187" s="235" t="s">
        <v>970</v>
      </c>
      <c r="I187" s="235" t="s">
        <v>968</v>
      </c>
      <c r="J187" s="235"/>
      <c r="K187" s="283"/>
    </row>
    <row r="188" spans="2:11" s="1" customFormat="1" ht="15" customHeight="1">
      <c r="B188" s="260"/>
      <c r="C188" s="235" t="s">
        <v>971</v>
      </c>
      <c r="D188" s="235"/>
      <c r="E188" s="235"/>
      <c r="F188" s="258" t="s">
        <v>893</v>
      </c>
      <c r="G188" s="235"/>
      <c r="H188" s="235" t="s">
        <v>972</v>
      </c>
      <c r="I188" s="235" t="s">
        <v>968</v>
      </c>
      <c r="J188" s="235"/>
      <c r="K188" s="283"/>
    </row>
    <row r="189" spans="2:11" s="1" customFormat="1" ht="15" customHeight="1">
      <c r="B189" s="260"/>
      <c r="C189" s="296" t="s">
        <v>973</v>
      </c>
      <c r="D189" s="235"/>
      <c r="E189" s="235"/>
      <c r="F189" s="258" t="s">
        <v>893</v>
      </c>
      <c r="G189" s="235"/>
      <c r="H189" s="235" t="s">
        <v>974</v>
      </c>
      <c r="I189" s="235" t="s">
        <v>975</v>
      </c>
      <c r="J189" s="297" t="s">
        <v>976</v>
      </c>
      <c r="K189" s="283"/>
    </row>
    <row r="190" spans="2:11" s="1" customFormat="1" ht="15" customHeight="1">
      <c r="B190" s="260"/>
      <c r="C190" s="296" t="s">
        <v>42</v>
      </c>
      <c r="D190" s="235"/>
      <c r="E190" s="235"/>
      <c r="F190" s="258" t="s">
        <v>887</v>
      </c>
      <c r="G190" s="235"/>
      <c r="H190" s="232" t="s">
        <v>977</v>
      </c>
      <c r="I190" s="235" t="s">
        <v>978</v>
      </c>
      <c r="J190" s="235"/>
      <c r="K190" s="283"/>
    </row>
    <row r="191" spans="2:11" s="1" customFormat="1" ht="15" customHeight="1">
      <c r="B191" s="260"/>
      <c r="C191" s="296" t="s">
        <v>979</v>
      </c>
      <c r="D191" s="235"/>
      <c r="E191" s="235"/>
      <c r="F191" s="258" t="s">
        <v>887</v>
      </c>
      <c r="G191" s="235"/>
      <c r="H191" s="235" t="s">
        <v>980</v>
      </c>
      <c r="I191" s="235" t="s">
        <v>922</v>
      </c>
      <c r="J191" s="235"/>
      <c r="K191" s="283"/>
    </row>
    <row r="192" spans="2:11" s="1" customFormat="1" ht="15" customHeight="1">
      <c r="B192" s="260"/>
      <c r="C192" s="296" t="s">
        <v>981</v>
      </c>
      <c r="D192" s="235"/>
      <c r="E192" s="235"/>
      <c r="F192" s="258" t="s">
        <v>887</v>
      </c>
      <c r="G192" s="235"/>
      <c r="H192" s="235" t="s">
        <v>982</v>
      </c>
      <c r="I192" s="235" t="s">
        <v>922</v>
      </c>
      <c r="J192" s="235"/>
      <c r="K192" s="283"/>
    </row>
    <row r="193" spans="2:11" s="1" customFormat="1" ht="15" customHeight="1">
      <c r="B193" s="260"/>
      <c r="C193" s="296" t="s">
        <v>983</v>
      </c>
      <c r="D193" s="235"/>
      <c r="E193" s="235"/>
      <c r="F193" s="258" t="s">
        <v>893</v>
      </c>
      <c r="G193" s="235"/>
      <c r="H193" s="235" t="s">
        <v>984</v>
      </c>
      <c r="I193" s="235" t="s">
        <v>922</v>
      </c>
      <c r="J193" s="235"/>
      <c r="K193" s="283"/>
    </row>
    <row r="194" spans="2:11" s="1" customFormat="1" ht="15" customHeight="1">
      <c r="B194" s="289"/>
      <c r="C194" s="298"/>
      <c r="D194" s="269"/>
      <c r="E194" s="269"/>
      <c r="F194" s="269"/>
      <c r="G194" s="269"/>
      <c r="H194" s="269"/>
      <c r="I194" s="269"/>
      <c r="J194" s="269"/>
      <c r="K194" s="290"/>
    </row>
    <row r="195" spans="2:11" s="1" customFormat="1" ht="18.75" customHeight="1">
      <c r="B195" s="271"/>
      <c r="C195" s="281"/>
      <c r="D195" s="281"/>
      <c r="E195" s="281"/>
      <c r="F195" s="291"/>
      <c r="G195" s="281"/>
      <c r="H195" s="281"/>
      <c r="I195" s="281"/>
      <c r="J195" s="281"/>
      <c r="K195" s="271"/>
    </row>
    <row r="196" spans="2:11" s="1" customFormat="1" ht="18.75" customHeight="1">
      <c r="B196" s="271"/>
      <c r="C196" s="281"/>
      <c r="D196" s="281"/>
      <c r="E196" s="281"/>
      <c r="F196" s="291"/>
      <c r="G196" s="281"/>
      <c r="H196" s="281"/>
      <c r="I196" s="281"/>
      <c r="J196" s="281"/>
      <c r="K196" s="271"/>
    </row>
    <row r="197" spans="2:11" s="1" customFormat="1" ht="18.75" customHeight="1"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</row>
    <row r="198" spans="2:11" s="1" customFormat="1" ht="12">
      <c r="B198" s="222"/>
      <c r="C198" s="223"/>
      <c r="D198" s="223"/>
      <c r="E198" s="223"/>
      <c r="F198" s="223"/>
      <c r="G198" s="223"/>
      <c r="H198" s="223"/>
      <c r="I198" s="223"/>
      <c r="J198" s="223"/>
      <c r="K198" s="224"/>
    </row>
    <row r="199" spans="2:11" s="1" customFormat="1" ht="21">
      <c r="B199" s="225"/>
      <c r="C199" s="226" t="s">
        <v>985</v>
      </c>
      <c r="D199" s="226"/>
      <c r="E199" s="226"/>
      <c r="F199" s="226"/>
      <c r="G199" s="226"/>
      <c r="H199" s="226"/>
      <c r="I199" s="226"/>
      <c r="J199" s="226"/>
      <c r="K199" s="227"/>
    </row>
    <row r="200" spans="2:11" s="1" customFormat="1" ht="25.5" customHeight="1">
      <c r="B200" s="225"/>
      <c r="C200" s="299" t="s">
        <v>986</v>
      </c>
      <c r="D200" s="299"/>
      <c r="E200" s="299"/>
      <c r="F200" s="299" t="s">
        <v>987</v>
      </c>
      <c r="G200" s="300"/>
      <c r="H200" s="299" t="s">
        <v>988</v>
      </c>
      <c r="I200" s="299"/>
      <c r="J200" s="299"/>
      <c r="K200" s="227"/>
    </row>
    <row r="201" spans="2:11" s="1" customFormat="1" ht="5.25" customHeight="1">
      <c r="B201" s="260"/>
      <c r="C201" s="255"/>
      <c r="D201" s="255"/>
      <c r="E201" s="255"/>
      <c r="F201" s="255"/>
      <c r="G201" s="281"/>
      <c r="H201" s="255"/>
      <c r="I201" s="255"/>
      <c r="J201" s="255"/>
      <c r="K201" s="283"/>
    </row>
    <row r="202" spans="2:11" s="1" customFormat="1" ht="15" customHeight="1">
      <c r="B202" s="260"/>
      <c r="C202" s="235" t="s">
        <v>978</v>
      </c>
      <c r="D202" s="235"/>
      <c r="E202" s="235"/>
      <c r="F202" s="258" t="s">
        <v>43</v>
      </c>
      <c r="G202" s="235"/>
      <c r="H202" s="235" t="s">
        <v>989</v>
      </c>
      <c r="I202" s="235"/>
      <c r="J202" s="235"/>
      <c r="K202" s="283"/>
    </row>
    <row r="203" spans="2:11" s="1" customFormat="1" ht="15" customHeight="1">
      <c r="B203" s="260"/>
      <c r="C203" s="235"/>
      <c r="D203" s="235"/>
      <c r="E203" s="235"/>
      <c r="F203" s="258" t="s">
        <v>44</v>
      </c>
      <c r="G203" s="235"/>
      <c r="H203" s="235" t="s">
        <v>990</v>
      </c>
      <c r="I203" s="235"/>
      <c r="J203" s="235"/>
      <c r="K203" s="283"/>
    </row>
    <row r="204" spans="2:11" s="1" customFormat="1" ht="15" customHeight="1">
      <c r="B204" s="260"/>
      <c r="C204" s="235"/>
      <c r="D204" s="235"/>
      <c r="E204" s="235"/>
      <c r="F204" s="258" t="s">
        <v>47</v>
      </c>
      <c r="G204" s="235"/>
      <c r="H204" s="235" t="s">
        <v>991</v>
      </c>
      <c r="I204" s="235"/>
      <c r="J204" s="235"/>
      <c r="K204" s="283"/>
    </row>
    <row r="205" spans="2:11" s="1" customFormat="1" ht="15" customHeight="1">
      <c r="B205" s="260"/>
      <c r="C205" s="235"/>
      <c r="D205" s="235"/>
      <c r="E205" s="235"/>
      <c r="F205" s="258" t="s">
        <v>45</v>
      </c>
      <c r="G205" s="235"/>
      <c r="H205" s="235" t="s">
        <v>992</v>
      </c>
      <c r="I205" s="235"/>
      <c r="J205" s="235"/>
      <c r="K205" s="283"/>
    </row>
    <row r="206" spans="2:11" s="1" customFormat="1" ht="15" customHeight="1">
      <c r="B206" s="260"/>
      <c r="C206" s="235"/>
      <c r="D206" s="235"/>
      <c r="E206" s="235"/>
      <c r="F206" s="258" t="s">
        <v>46</v>
      </c>
      <c r="G206" s="235"/>
      <c r="H206" s="235" t="s">
        <v>993</v>
      </c>
      <c r="I206" s="235"/>
      <c r="J206" s="235"/>
      <c r="K206" s="283"/>
    </row>
    <row r="207" spans="2:11" s="1" customFormat="1" ht="15" customHeight="1">
      <c r="B207" s="260"/>
      <c r="C207" s="235"/>
      <c r="D207" s="235"/>
      <c r="E207" s="235"/>
      <c r="F207" s="258"/>
      <c r="G207" s="235"/>
      <c r="H207" s="235"/>
      <c r="I207" s="235"/>
      <c r="J207" s="235"/>
      <c r="K207" s="283"/>
    </row>
    <row r="208" spans="2:11" s="1" customFormat="1" ht="15" customHeight="1">
      <c r="B208" s="260"/>
      <c r="C208" s="235" t="s">
        <v>934</v>
      </c>
      <c r="D208" s="235"/>
      <c r="E208" s="235"/>
      <c r="F208" s="258" t="s">
        <v>79</v>
      </c>
      <c r="G208" s="235"/>
      <c r="H208" s="235" t="s">
        <v>994</v>
      </c>
      <c r="I208" s="235"/>
      <c r="J208" s="235"/>
      <c r="K208" s="283"/>
    </row>
    <row r="209" spans="2:11" s="1" customFormat="1" ht="15" customHeight="1">
      <c r="B209" s="260"/>
      <c r="C209" s="235"/>
      <c r="D209" s="235"/>
      <c r="E209" s="235"/>
      <c r="F209" s="258" t="s">
        <v>829</v>
      </c>
      <c r="G209" s="235"/>
      <c r="H209" s="235" t="s">
        <v>830</v>
      </c>
      <c r="I209" s="235"/>
      <c r="J209" s="235"/>
      <c r="K209" s="283"/>
    </row>
    <row r="210" spans="2:11" s="1" customFormat="1" ht="15" customHeight="1">
      <c r="B210" s="260"/>
      <c r="C210" s="235"/>
      <c r="D210" s="235"/>
      <c r="E210" s="235"/>
      <c r="F210" s="258" t="s">
        <v>827</v>
      </c>
      <c r="G210" s="235"/>
      <c r="H210" s="235" t="s">
        <v>995</v>
      </c>
      <c r="I210" s="235"/>
      <c r="J210" s="235"/>
      <c r="K210" s="283"/>
    </row>
    <row r="211" spans="2:11" s="1" customFormat="1" ht="15" customHeight="1">
      <c r="B211" s="301"/>
      <c r="C211" s="235"/>
      <c r="D211" s="235"/>
      <c r="E211" s="235"/>
      <c r="F211" s="258" t="s">
        <v>831</v>
      </c>
      <c r="G211" s="296"/>
      <c r="H211" s="287" t="s">
        <v>832</v>
      </c>
      <c r="I211" s="287"/>
      <c r="J211" s="287"/>
      <c r="K211" s="302"/>
    </row>
    <row r="212" spans="2:11" s="1" customFormat="1" ht="15" customHeight="1">
      <c r="B212" s="301"/>
      <c r="C212" s="235"/>
      <c r="D212" s="235"/>
      <c r="E212" s="235"/>
      <c r="F212" s="258" t="s">
        <v>833</v>
      </c>
      <c r="G212" s="296"/>
      <c r="H212" s="287" t="s">
        <v>996</v>
      </c>
      <c r="I212" s="287"/>
      <c r="J212" s="287"/>
      <c r="K212" s="302"/>
    </row>
    <row r="213" spans="2:11" s="1" customFormat="1" ht="15" customHeight="1">
      <c r="B213" s="301"/>
      <c r="C213" s="235"/>
      <c r="D213" s="235"/>
      <c r="E213" s="235"/>
      <c r="F213" s="258"/>
      <c r="G213" s="296"/>
      <c r="H213" s="287"/>
      <c r="I213" s="287"/>
      <c r="J213" s="287"/>
      <c r="K213" s="302"/>
    </row>
    <row r="214" spans="2:11" s="1" customFormat="1" ht="15" customHeight="1">
      <c r="B214" s="301"/>
      <c r="C214" s="235" t="s">
        <v>958</v>
      </c>
      <c r="D214" s="235"/>
      <c r="E214" s="235"/>
      <c r="F214" s="258">
        <v>1</v>
      </c>
      <c r="G214" s="296"/>
      <c r="H214" s="287" t="s">
        <v>997</v>
      </c>
      <c r="I214" s="287"/>
      <c r="J214" s="287"/>
      <c r="K214" s="302"/>
    </row>
    <row r="215" spans="2:11" s="1" customFormat="1" ht="15" customHeight="1">
      <c r="B215" s="301"/>
      <c r="C215" s="235"/>
      <c r="D215" s="235"/>
      <c r="E215" s="235"/>
      <c r="F215" s="258">
        <v>2</v>
      </c>
      <c r="G215" s="296"/>
      <c r="H215" s="287" t="s">
        <v>998</v>
      </c>
      <c r="I215" s="287"/>
      <c r="J215" s="287"/>
      <c r="K215" s="302"/>
    </row>
    <row r="216" spans="2:11" s="1" customFormat="1" ht="15" customHeight="1">
      <c r="B216" s="301"/>
      <c r="C216" s="235"/>
      <c r="D216" s="235"/>
      <c r="E216" s="235"/>
      <c r="F216" s="258">
        <v>3</v>
      </c>
      <c r="G216" s="296"/>
      <c r="H216" s="287" t="s">
        <v>999</v>
      </c>
      <c r="I216" s="287"/>
      <c r="J216" s="287"/>
      <c r="K216" s="302"/>
    </row>
    <row r="217" spans="2:11" s="1" customFormat="1" ht="15" customHeight="1">
      <c r="B217" s="301"/>
      <c r="C217" s="235"/>
      <c r="D217" s="235"/>
      <c r="E217" s="235"/>
      <c r="F217" s="258">
        <v>4</v>
      </c>
      <c r="G217" s="296"/>
      <c r="H217" s="287" t="s">
        <v>1000</v>
      </c>
      <c r="I217" s="287"/>
      <c r="J217" s="287"/>
      <c r="K217" s="302"/>
    </row>
    <row r="218" spans="2:11" s="1" customFormat="1" ht="12.75" customHeight="1">
      <c r="B218" s="303"/>
      <c r="C218" s="304"/>
      <c r="D218" s="304"/>
      <c r="E218" s="304"/>
      <c r="F218" s="304"/>
      <c r="G218" s="304"/>
      <c r="H218" s="304"/>
      <c r="I218" s="304"/>
      <c r="J218" s="304"/>
      <c r="K218" s="30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x-PC\x</dc:creator>
  <cp:keywords/>
  <dc:description/>
  <cp:lastModifiedBy>x-PC\x</cp:lastModifiedBy>
  <dcterms:created xsi:type="dcterms:W3CDTF">2023-03-10T09:06:33Z</dcterms:created>
  <dcterms:modified xsi:type="dcterms:W3CDTF">2023-03-10T09:06:38Z</dcterms:modified>
  <cp:category/>
  <cp:version/>
  <cp:contentType/>
  <cp:contentStatus/>
</cp:coreProperties>
</file>