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2 - příprava TUV" sheetId="2" r:id="rId2"/>
    <sheet name="SO1 - Zateplení tělocvičny" sheetId="3" r:id="rId3"/>
    <sheet name="SO3 - VRN" sheetId="4" r:id="rId4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'SO2 - příprava TUV'!$C$124:$K$186</definedName>
    <definedName name="_xlnm.Print_Area" localSheetId="1">'SO2 - příprava TUV'!$C$4:$J$76,'SO2 - příprava TUV'!$C$82:$J$106,'SO2 - příprava TUV'!$C$112:$J$186</definedName>
    <definedName name="_xlnm.Print_Titles" localSheetId="1">'SO2 - příprava TUV'!$124:$124</definedName>
    <definedName name="_xlnm._FilterDatabase" localSheetId="2" hidden="1">'SO1 - Zateplení tělocvičny'!$C$134:$K$304</definedName>
    <definedName name="_xlnm.Print_Area" localSheetId="2">'SO1 - Zateplení tělocvičny'!$C$4:$J$76,'SO1 - Zateplení tělocvičny'!$C$82:$J$116,'SO1 - Zateplení tělocvičny'!$C$122:$J$304</definedName>
    <definedName name="_xlnm.Print_Titles" localSheetId="2">'SO1 - Zateplení tělocvičny'!$134:$134</definedName>
    <definedName name="_xlnm._FilterDatabase" localSheetId="3" hidden="1">'SO3 - VRN'!$C$121:$K$135</definedName>
    <definedName name="_xlnm.Print_Area" localSheetId="3">'SO3 - VRN'!$C$4:$J$76,'SO3 - VRN'!$C$82:$J$103,'SO3 - VRN'!$C$109:$J$135</definedName>
    <definedName name="_xlnm.Print_Titles" localSheetId="3">'SO3 - VRN'!$121:$121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T126"/>
  <c r="R127"/>
  <c r="R126"/>
  <c r="P127"/>
  <c r="P126"/>
  <c r="BI125"/>
  <c r="BH125"/>
  <c r="BG125"/>
  <c r="BF125"/>
  <c r="T125"/>
  <c r="T124"/>
  <c r="R125"/>
  <c r="R124"/>
  <c r="P125"/>
  <c r="P124"/>
  <c r="F116"/>
  <c r="E114"/>
  <c r="F89"/>
  <c r="E87"/>
  <c r="J24"/>
  <c r="E24"/>
  <c r="J92"/>
  <c r="J23"/>
  <c r="J21"/>
  <c r="E21"/>
  <c r="J91"/>
  <c r="J20"/>
  <c r="J18"/>
  <c r="E18"/>
  <c r="F92"/>
  <c r="J17"/>
  <c r="J15"/>
  <c r="E15"/>
  <c r="F118"/>
  <c r="J14"/>
  <c r="J12"/>
  <c r="J89"/>
  <c r="E7"/>
  <c r="E112"/>
  <c i="3" r="J37"/>
  <c r="J36"/>
  <c i="1" r="AY96"/>
  <c i="3" r="J35"/>
  <c i="1" r="AX96"/>
  <c i="3"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T242"/>
  <c r="R243"/>
  <c r="R242"/>
  <c r="P243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T207"/>
  <c r="R208"/>
  <c r="R207"/>
  <c r="P208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F129"/>
  <c r="E127"/>
  <c r="F89"/>
  <c r="E87"/>
  <c r="J24"/>
  <c r="E24"/>
  <c r="J132"/>
  <c r="J23"/>
  <c r="J21"/>
  <c r="E21"/>
  <c r="J131"/>
  <c r="J20"/>
  <c r="J18"/>
  <c r="E18"/>
  <c r="F92"/>
  <c r="J17"/>
  <c r="J15"/>
  <c r="E15"/>
  <c r="F131"/>
  <c r="J14"/>
  <c r="J12"/>
  <c r="J129"/>
  <c r="E7"/>
  <c r="E125"/>
  <c i="2" r="J37"/>
  <c r="J36"/>
  <c i="1" r="AY95"/>
  <c i="2" r="J35"/>
  <c i="1" r="AX95"/>
  <c i="2"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121"/>
  <c r="J14"/>
  <c r="J12"/>
  <c r="J119"/>
  <c r="E7"/>
  <c r="E115"/>
  <c i="1" r="CK103"/>
  <c r="CJ103"/>
  <c r="CI103"/>
  <c r="CH103"/>
  <c r="CG103"/>
  <c r="CF103"/>
  <c r="BZ103"/>
  <c r="CE103"/>
  <c r="CK102"/>
  <c r="CJ102"/>
  <c r="CI102"/>
  <c r="CH102"/>
  <c r="CG102"/>
  <c r="CF102"/>
  <c r="BZ102"/>
  <c r="CE102"/>
  <c r="CK101"/>
  <c r="CJ101"/>
  <c r="CI101"/>
  <c r="CH101"/>
  <c r="CG101"/>
  <c r="CF101"/>
  <c r="BZ101"/>
  <c r="CE101"/>
  <c r="CK100"/>
  <c r="CJ100"/>
  <c r="CI100"/>
  <c r="CH100"/>
  <c r="CG100"/>
  <c r="CF100"/>
  <c r="BZ100"/>
  <c r="CE100"/>
  <c r="L90"/>
  <c r="AM90"/>
  <c r="AM89"/>
  <c r="L89"/>
  <c r="AM87"/>
  <c r="L87"/>
  <c r="L85"/>
  <c r="L84"/>
  <c i="2" r="BK184"/>
  <c r="J181"/>
  <c r="J178"/>
  <c r="BK175"/>
  <c r="BK172"/>
  <c r="BK170"/>
  <c r="BK166"/>
  <c r="BK162"/>
  <c r="BK158"/>
  <c r="J155"/>
  <c r="J153"/>
  <c r="J148"/>
  <c r="J145"/>
  <c r="BK138"/>
  <c r="BK135"/>
  <c r="J131"/>
  <c r="F36"/>
  <c i="3" r="J227"/>
  <c r="J187"/>
  <c r="BK152"/>
  <c r="BK277"/>
  <c r="J247"/>
  <c r="BK221"/>
  <c r="BK183"/>
  <c r="J164"/>
  <c r="J146"/>
  <c r="J280"/>
  <c r="BK243"/>
  <c r="J218"/>
  <c r="J153"/>
  <c r="J286"/>
  <c r="J260"/>
  <c r="J219"/>
  <c r="BK182"/>
  <c r="BK298"/>
  <c r="J281"/>
  <c r="BK237"/>
  <c r="J197"/>
  <c r="BK155"/>
  <c r="J282"/>
  <c r="BK245"/>
  <c r="J183"/>
  <c r="J160"/>
  <c r="BK292"/>
  <c r="J258"/>
  <c r="BK225"/>
  <c r="J167"/>
  <c i="4" r="BK125"/>
  <c r="J132"/>
  <c i="2" r="F35"/>
  <c r="J150"/>
  <c r="BK144"/>
  <c r="BK139"/>
  <c r="BK136"/>
  <c r="J128"/>
  <c i="3" r="J295"/>
  <c r="J290"/>
  <c r="BK253"/>
  <c r="BK218"/>
  <c r="BK193"/>
  <c r="J173"/>
  <c r="BK163"/>
  <c r="BK295"/>
  <c r="BK270"/>
  <c r="J257"/>
  <c r="BK217"/>
  <c r="BK184"/>
  <c r="J145"/>
  <c r="BK251"/>
  <c r="BK220"/>
  <c r="J198"/>
  <c r="BK168"/>
  <c r="BK303"/>
  <c r="BK263"/>
  <c r="J240"/>
  <c r="BK175"/>
  <c r="BK139"/>
  <c r="BK261"/>
  <c r="J246"/>
  <c r="J205"/>
  <c r="BK157"/>
  <c r="J293"/>
  <c r="BK275"/>
  <c r="J195"/>
  <c r="BK161"/>
  <c r="BK299"/>
  <c r="BK246"/>
  <c r="BK205"/>
  <c r="J172"/>
  <c r="J278"/>
  <c r="J234"/>
  <c r="BK199"/>
  <c r="J181"/>
  <c i="4" r="J127"/>
  <c r="J129"/>
  <c i="2" r="BK185"/>
  <c r="J184"/>
  <c r="BK179"/>
  <c r="BK176"/>
  <c r="BK173"/>
  <c r="J171"/>
  <c r="J168"/>
  <c r="J163"/>
  <c r="J159"/>
  <c r="BK155"/>
  <c r="BK152"/>
  <c r="BK145"/>
  <c r="BK141"/>
  <c r="J135"/>
  <c r="BK128"/>
  <c i="3" r="BK296"/>
  <c r="J268"/>
  <c r="BK257"/>
  <c r="J224"/>
  <c r="BK198"/>
  <c r="BK164"/>
  <c r="J147"/>
  <c r="J289"/>
  <c r="J263"/>
  <c r="BK239"/>
  <c r="J193"/>
  <c r="J176"/>
  <c r="BK140"/>
  <c r="J243"/>
  <c r="J217"/>
  <c r="BK187"/>
  <c r="BK171"/>
  <c r="J151"/>
  <c r="BK286"/>
  <c r="BK258"/>
  <c r="J235"/>
  <c r="BK212"/>
  <c r="BK148"/>
  <c r="BK267"/>
  <c r="BK250"/>
  <c r="BK188"/>
  <c r="J139"/>
  <c r="BK265"/>
  <c r="BK196"/>
  <c r="BK165"/>
  <c r="J143"/>
  <c r="BK281"/>
  <c r="BK238"/>
  <c r="BK206"/>
  <c r="BK269"/>
  <c r="BK231"/>
  <c r="BK194"/>
  <c r="J169"/>
  <c i="4" r="BK129"/>
  <c r="J134"/>
  <c i="2" r="J186"/>
  <c r="J183"/>
  <c r="J180"/>
  <c r="J177"/>
  <c r="J175"/>
  <c r="J172"/>
  <c r="J169"/>
  <c r="BK164"/>
  <c r="BK160"/>
  <c r="BK157"/>
  <c r="J151"/>
  <c r="J144"/>
  <c r="J141"/>
  <c r="BK137"/>
  <c r="J134"/>
  <c r="J129"/>
  <c i="3" r="BK300"/>
  <c r="BK291"/>
  <c r="J264"/>
  <c r="J220"/>
  <c r="J204"/>
  <c r="BK177"/>
  <c r="BK156"/>
  <c r="BK141"/>
  <c r="BK274"/>
  <c r="BK256"/>
  <c r="BK222"/>
  <c r="BK180"/>
  <c r="J144"/>
  <c r="J269"/>
  <c r="BK234"/>
  <c r="BK203"/>
  <c r="BK172"/>
  <c r="BK153"/>
  <c r="J287"/>
  <c r="J251"/>
  <c r="BK223"/>
  <c r="J162"/>
  <c r="BK143"/>
  <c r="J270"/>
  <c r="J245"/>
  <c r="J216"/>
  <c r="J171"/>
  <c r="J296"/>
  <c r="BK283"/>
  <c r="J221"/>
  <c r="BK189"/>
  <c r="BK142"/>
  <c r="BK272"/>
  <c r="J236"/>
  <c r="BK211"/>
  <c r="J175"/>
  <c r="BK147"/>
  <c r="J304"/>
  <c r="J254"/>
  <c r="BK201"/>
  <c r="BK174"/>
  <c i="4" r="J125"/>
  <c i="2" r="BK186"/>
  <c r="BK181"/>
  <c r="BK178"/>
  <c r="J176"/>
  <c r="J173"/>
  <c r="J170"/>
  <c r="J166"/>
  <c r="J164"/>
  <c r="J160"/>
  <c r="BK154"/>
  <c r="J152"/>
  <c r="BK147"/>
  <c r="BK142"/>
  <c r="J140"/>
  <c r="J136"/>
  <c r="BK130"/>
  <c i="3" r="BK301"/>
  <c r="J292"/>
  <c r="J267"/>
  <c r="BK247"/>
  <c r="BK216"/>
  <c r="J182"/>
  <c r="BK149"/>
  <c r="BK288"/>
  <c r="J262"/>
  <c r="BK229"/>
  <c r="BK186"/>
  <c r="J168"/>
  <c r="BK282"/>
  <c r="J266"/>
  <c r="BK228"/>
  <c r="J212"/>
  <c r="BK173"/>
  <c r="J156"/>
  <c r="BK273"/>
  <c r="J248"/>
  <c r="J229"/>
  <c r="BK200"/>
  <c r="J303"/>
  <c r="BK254"/>
  <c r="J238"/>
  <c r="J201"/>
  <c r="BK289"/>
  <c r="BK235"/>
  <c r="BK169"/>
  <c r="J149"/>
  <c r="J250"/>
  <c r="J232"/>
  <c r="BK181"/>
  <c r="J163"/>
  <c r="J300"/>
  <c r="BK240"/>
  <c r="J223"/>
  <c r="J186"/>
  <c r="J140"/>
  <c i="4" r="BK130"/>
  <c r="BK132"/>
  <c i="1" r="AS94"/>
  <c i="2" r="J179"/>
  <c r="BK174"/>
  <c r="BK171"/>
  <c r="BK168"/>
  <c r="J165"/>
  <c r="J162"/>
  <c r="J158"/>
  <c r="J154"/>
  <c r="BK148"/>
  <c r="J142"/>
  <c r="J138"/>
  <c r="J130"/>
  <c r="J34"/>
  <c i="3" r="J215"/>
  <c r="J170"/>
  <c r="BK145"/>
  <c r="J272"/>
  <c r="BK260"/>
  <c r="J208"/>
  <c r="J177"/>
  <c r="BK146"/>
  <c r="BK278"/>
  <c r="BK248"/>
  <c r="BK215"/>
  <c r="J185"/>
  <c r="BK162"/>
  <c r="BK293"/>
  <c r="J256"/>
  <c r="J231"/>
  <c r="J180"/>
  <c r="J152"/>
  <c r="J291"/>
  <c r="J237"/>
  <c r="J203"/>
  <c r="BK304"/>
  <c r="BK280"/>
  <c r="BK213"/>
  <c r="BK185"/>
  <c r="J283"/>
  <c r="BK219"/>
  <c r="J179"/>
  <c r="BK144"/>
  <c r="J285"/>
  <c r="BK252"/>
  <c r="BK204"/>
  <c r="J188"/>
  <c r="J161"/>
  <c i="4" r="BK127"/>
  <c r="BK135"/>
  <c i="2" r="J185"/>
  <c r="BK183"/>
  <c r="BK180"/>
  <c r="BK177"/>
  <c r="J174"/>
  <c r="BK169"/>
  <c r="BK165"/>
  <c r="BK163"/>
  <c r="BK159"/>
  <c r="J157"/>
  <c r="BK153"/>
  <c r="BK150"/>
  <c r="J147"/>
  <c r="J143"/>
  <c r="J139"/>
  <c r="J137"/>
  <c r="BK131"/>
  <c i="3" r="J298"/>
  <c r="J275"/>
  <c r="J259"/>
  <c r="J225"/>
  <c r="J206"/>
  <c r="BK176"/>
  <c r="J158"/>
  <c r="BK294"/>
  <c r="BK264"/>
  <c r="J228"/>
  <c r="J200"/>
  <c r="BK167"/>
  <c r="J141"/>
  <c r="BK268"/>
  <c r="BK241"/>
  <c r="J213"/>
  <c r="J174"/>
  <c r="J157"/>
  <c r="J294"/>
  <c r="J261"/>
  <c r="BK227"/>
  <c r="BK170"/>
  <c r="J150"/>
  <c r="J252"/>
  <c r="J222"/>
  <c r="BK191"/>
  <c r="J148"/>
  <c r="BK287"/>
  <c r="J274"/>
  <c r="BK208"/>
  <c r="J184"/>
  <c r="BK151"/>
  <c r="BK290"/>
  <c r="J241"/>
  <c r="BK197"/>
  <c r="J142"/>
  <c r="BK266"/>
  <c r="BK224"/>
  <c r="J191"/>
  <c r="BK160"/>
  <c i="4" r="BK134"/>
  <c i="2" r="F34"/>
  <c r="BK151"/>
  <c r="BK143"/>
  <c r="BK140"/>
  <c r="BK134"/>
  <c r="BK129"/>
  <c r="F37"/>
  <c i="3" r="BK232"/>
  <c r="J189"/>
  <c r="BK158"/>
  <c r="BK285"/>
  <c r="BK262"/>
  <c r="BK236"/>
  <c r="J211"/>
  <c r="J165"/>
  <c r="J301"/>
  <c r="J265"/>
  <c r="J239"/>
  <c r="J155"/>
  <c r="J299"/>
  <c r="J253"/>
  <c r="J226"/>
  <c r="J199"/>
  <c r="BK150"/>
  <c r="J288"/>
  <c r="J277"/>
  <c r="J233"/>
  <c r="J194"/>
  <c r="J166"/>
  <c r="BK138"/>
  <c r="J273"/>
  <c r="BK233"/>
  <c r="BK195"/>
  <c r="BK166"/>
  <c r="J138"/>
  <c r="BK259"/>
  <c r="BK226"/>
  <c r="J196"/>
  <c r="BK179"/>
  <c i="4" r="J130"/>
  <c r="J135"/>
  <c i="2" l="1" r="R133"/>
  <c r="T146"/>
  <c r="P167"/>
  <c i="3" r="BK154"/>
  <c r="J154"/>
  <c r="J99"/>
  <c r="R159"/>
  <c r="BK202"/>
  <c r="J202"/>
  <c r="J102"/>
  <c r="P210"/>
  <c r="T214"/>
  <c r="T244"/>
  <c r="R255"/>
  <c r="T271"/>
  <c i="2" r="T133"/>
  <c r="R146"/>
  <c r="R156"/>
  <c r="T182"/>
  <c i="3" r="T137"/>
  <c r="P159"/>
  <c r="P178"/>
  <c r="P202"/>
  <c r="BK214"/>
  <c r="J214"/>
  <c r="J106"/>
  <c r="P230"/>
  <c r="BK249"/>
  <c r="J249"/>
  <c r="J110"/>
  <c r="T249"/>
  <c r="P284"/>
  <c r="P297"/>
  <c r="P302"/>
  <c r="T302"/>
  <c i="2" r="P127"/>
  <c r="P126"/>
  <c r="R149"/>
  <c r="T156"/>
  <c r="R182"/>
  <c i="3" r="BK137"/>
  <c r="J137"/>
  <c r="J98"/>
  <c r="BK159"/>
  <c r="J159"/>
  <c r="J100"/>
  <c r="T178"/>
  <c r="P214"/>
  <c r="T230"/>
  <c r="P249"/>
  <c r="T255"/>
  <c r="BK284"/>
  <c r="J284"/>
  <c r="J113"/>
  <c i="2" r="P133"/>
  <c r="T149"/>
  <c r="T167"/>
  <c r="R127"/>
  <c r="R126"/>
  <c r="BK149"/>
  <c r="J149"/>
  <c r="J102"/>
  <c r="R167"/>
  <c i="3" r="R137"/>
  <c r="T154"/>
  <c r="R178"/>
  <c r="BK210"/>
  <c r="J210"/>
  <c r="J105"/>
  <c r="R214"/>
  <c r="R244"/>
  <c r="P255"/>
  <c r="R271"/>
  <c r="BK297"/>
  <c r="J297"/>
  <c r="J114"/>
  <c i="2" r="BK133"/>
  <c r="P146"/>
  <c r="P156"/>
  <c r="P182"/>
  <c i="3" r="P154"/>
  <c r="T159"/>
  <c r="T202"/>
  <c r="R210"/>
  <c r="BK230"/>
  <c r="J230"/>
  <c r="J107"/>
  <c r="BK244"/>
  <c r="J244"/>
  <c r="J109"/>
  <c r="R249"/>
  <c r="BK271"/>
  <c r="J271"/>
  <c r="J112"/>
  <c r="T284"/>
  <c i="4" r="T128"/>
  <c r="T123"/>
  <c r="T122"/>
  <c i="2" r="T127"/>
  <c r="T126"/>
  <c r="P149"/>
  <c r="BK167"/>
  <c r="J167"/>
  <c r="J104"/>
  <c i="4" r="BK128"/>
  <c r="J128"/>
  <c r="J100"/>
  <c r="P128"/>
  <c r="P123"/>
  <c r="P122"/>
  <c i="1" r="AU97"/>
  <c i="4" r="P133"/>
  <c i="2" r="BK127"/>
  <c r="J127"/>
  <c r="J98"/>
  <c r="BK146"/>
  <c r="J146"/>
  <c r="J101"/>
  <c r="BK156"/>
  <c r="J156"/>
  <c r="J103"/>
  <c r="BK182"/>
  <c r="J182"/>
  <c r="J105"/>
  <c i="3" r="P137"/>
  <c r="P136"/>
  <c r="R154"/>
  <c r="BK178"/>
  <c r="J178"/>
  <c r="J101"/>
  <c r="R202"/>
  <c r="T210"/>
  <c r="R230"/>
  <c r="P244"/>
  <c r="BK255"/>
  <c r="J255"/>
  <c r="J111"/>
  <c r="P271"/>
  <c r="R284"/>
  <c r="R297"/>
  <c r="T297"/>
  <c r="BK302"/>
  <c r="J302"/>
  <c r="J115"/>
  <c r="R302"/>
  <c i="4" r="R128"/>
  <c r="R123"/>
  <c r="R122"/>
  <c r="BK133"/>
  <c r="J133"/>
  <c r="J102"/>
  <c r="R133"/>
  <c r="T133"/>
  <c i="3" r="BK242"/>
  <c r="J242"/>
  <c r="J108"/>
  <c r="BK207"/>
  <c r="J207"/>
  <c r="J103"/>
  <c i="4" r="BK131"/>
  <c r="J131"/>
  <c r="J101"/>
  <c r="BK124"/>
  <c r="J124"/>
  <c r="J98"/>
  <c r="BK126"/>
  <c r="J126"/>
  <c r="J99"/>
  <c r="F91"/>
  <c r="F119"/>
  <c i="3" r="BK209"/>
  <c r="J209"/>
  <c r="J104"/>
  <c i="4" r="J119"/>
  <c i="3" r="BK136"/>
  <c r="J136"/>
  <c r="J97"/>
  <c i="4" r="E85"/>
  <c r="J118"/>
  <c r="BE125"/>
  <c r="BE127"/>
  <c r="BE129"/>
  <c r="BE130"/>
  <c r="J116"/>
  <c r="BE134"/>
  <c r="BE132"/>
  <c r="BE135"/>
  <c i="3" r="E85"/>
  <c r="J92"/>
  <c r="BE144"/>
  <c r="BE149"/>
  <c r="BE155"/>
  <c r="BE157"/>
  <c r="BE158"/>
  <c r="BE165"/>
  <c r="BE171"/>
  <c r="BE173"/>
  <c r="BE189"/>
  <c r="BE197"/>
  <c r="BE198"/>
  <c r="BE211"/>
  <c r="BE212"/>
  <c r="BE213"/>
  <c r="BE219"/>
  <c r="BE235"/>
  <c r="BE237"/>
  <c r="BE238"/>
  <c r="BE239"/>
  <c r="BE245"/>
  <c r="BE246"/>
  <c r="BE247"/>
  <c r="BE251"/>
  <c r="BE256"/>
  <c r="BE257"/>
  <c r="BE264"/>
  <c r="BE272"/>
  <c r="BE296"/>
  <c r="BE304"/>
  <c r="BE139"/>
  <c r="BE145"/>
  <c r="BE150"/>
  <c r="BE170"/>
  <c r="BE203"/>
  <c r="BE215"/>
  <c r="BE220"/>
  <c r="BE225"/>
  <c r="BE229"/>
  <c r="BE252"/>
  <c r="BE259"/>
  <c r="BE265"/>
  <c r="BE268"/>
  <c r="BE270"/>
  <c r="BE277"/>
  <c r="BE280"/>
  <c r="BE300"/>
  <c r="F91"/>
  <c r="BE140"/>
  <c r="BE141"/>
  <c r="BE153"/>
  <c r="BE160"/>
  <c r="BE174"/>
  <c r="BE175"/>
  <c r="BE180"/>
  <c r="BE188"/>
  <c r="BE216"/>
  <c r="BE223"/>
  <c r="BE248"/>
  <c r="BE253"/>
  <c r="BE273"/>
  <c r="BE281"/>
  <c r="BE299"/>
  <c i="2" r="J133"/>
  <c r="J100"/>
  <c i="3" r="J89"/>
  <c r="F132"/>
  <c r="BE146"/>
  <c r="BE151"/>
  <c r="BE152"/>
  <c r="BE156"/>
  <c r="BE169"/>
  <c r="BE176"/>
  <c r="BE179"/>
  <c r="BE184"/>
  <c r="BE187"/>
  <c r="BE193"/>
  <c r="BE200"/>
  <c r="BE206"/>
  <c r="BE208"/>
  <c r="BE288"/>
  <c r="BE294"/>
  <c r="BE295"/>
  <c r="BE298"/>
  <c r="BE301"/>
  <c r="BE138"/>
  <c r="BE181"/>
  <c r="BE199"/>
  <c r="BE232"/>
  <c r="BE233"/>
  <c r="BE234"/>
  <c r="BE262"/>
  <c r="BE269"/>
  <c r="BE292"/>
  <c r="BE142"/>
  <c r="BE143"/>
  <c r="BE147"/>
  <c r="BE177"/>
  <c r="BE182"/>
  <c r="BE186"/>
  <c r="BE204"/>
  <c r="BE205"/>
  <c r="BE218"/>
  <c r="BE224"/>
  <c r="BE227"/>
  <c r="BE231"/>
  <c r="BE240"/>
  <c r="BE250"/>
  <c r="BE254"/>
  <c r="BE258"/>
  <c r="BE260"/>
  <c r="BE263"/>
  <c r="BE274"/>
  <c r="BE275"/>
  <c r="BE282"/>
  <c r="BE289"/>
  <c r="BE290"/>
  <c r="BE291"/>
  <c r="BE293"/>
  <c r="BE303"/>
  <c r="J91"/>
  <c r="BE148"/>
  <c r="BE161"/>
  <c r="BE162"/>
  <c r="BE163"/>
  <c r="BE164"/>
  <c r="BE166"/>
  <c r="BE172"/>
  <c r="BE185"/>
  <c r="BE191"/>
  <c r="BE194"/>
  <c r="BE201"/>
  <c r="BE241"/>
  <c r="BE266"/>
  <c r="BE267"/>
  <c r="BE278"/>
  <c r="BE283"/>
  <c r="BE285"/>
  <c r="BE287"/>
  <c r="BE167"/>
  <c r="BE168"/>
  <c r="BE183"/>
  <c r="BE195"/>
  <c r="BE196"/>
  <c r="BE217"/>
  <c r="BE221"/>
  <c r="BE222"/>
  <c r="BE226"/>
  <c r="BE228"/>
  <c r="BE236"/>
  <c r="BE243"/>
  <c r="BE261"/>
  <c r="BE286"/>
  <c i="1" r="BB95"/>
  <c r="BC95"/>
  <c i="2" r="E85"/>
  <c r="J89"/>
  <c r="F91"/>
  <c r="J91"/>
  <c r="F92"/>
  <c r="J92"/>
  <c r="BE128"/>
  <c r="BE129"/>
  <c r="BE130"/>
  <c r="BE131"/>
  <c r="BE134"/>
  <c r="BE135"/>
  <c r="BE136"/>
  <c r="BE137"/>
  <c r="BE138"/>
  <c r="BE139"/>
  <c r="BE140"/>
  <c r="BE141"/>
  <c r="BE142"/>
  <c r="BE143"/>
  <c r="BE144"/>
  <c r="BE145"/>
  <c r="BE147"/>
  <c r="BE148"/>
  <c r="BE150"/>
  <c r="BE151"/>
  <c r="BE152"/>
  <c r="BE153"/>
  <c r="BE154"/>
  <c r="BE155"/>
  <c r="BE157"/>
  <c r="BE158"/>
  <c r="BE159"/>
  <c r="BE160"/>
  <c r="BE162"/>
  <c r="BE163"/>
  <c r="BE164"/>
  <c r="BE165"/>
  <c r="BE166"/>
  <c r="BE168"/>
  <c r="BE169"/>
  <c r="BE170"/>
  <c r="BE171"/>
  <c r="BE172"/>
  <c r="BE173"/>
  <c r="BE174"/>
  <c r="BE175"/>
  <c r="BE176"/>
  <c r="BE177"/>
  <c r="BE178"/>
  <c r="BE179"/>
  <c r="BE180"/>
  <c r="BE181"/>
  <c r="BE183"/>
  <c r="BE184"/>
  <c r="BE185"/>
  <c r="BE186"/>
  <c i="1" r="BA95"/>
  <c r="AW95"/>
  <c r="BD95"/>
  <c i="4" r="F35"/>
  <c i="1" r="BB97"/>
  <c i="4" r="F34"/>
  <c i="1" r="BA97"/>
  <c i="3" r="F36"/>
  <c i="1" r="BC96"/>
  <c i="4" r="J34"/>
  <c i="1" r="AW97"/>
  <c i="3" r="F35"/>
  <c i="1" r="BB96"/>
  <c i="3" r="F37"/>
  <c i="1" r="BD96"/>
  <c i="4" r="F37"/>
  <c i="1" r="BD97"/>
  <c i="4" r="F36"/>
  <c i="1" r="BC97"/>
  <c i="3" r="J34"/>
  <c i="1" r="AW96"/>
  <c i="3" r="F34"/>
  <c i="1" r="BA96"/>
  <c i="3" l="1" r="T209"/>
  <c r="R209"/>
  <c i="2" r="BK132"/>
  <c r="P132"/>
  <c r="P125"/>
  <c i="1" r="AU95"/>
  <c i="3" r="P209"/>
  <c r="P135"/>
  <c i="1" r="AU96"/>
  <c i="3" r="R136"/>
  <c r="R135"/>
  <c i="2" r="T132"/>
  <c r="T125"/>
  <c r="R132"/>
  <c r="R125"/>
  <c i="3" r="T136"/>
  <c r="T135"/>
  <c i="4" r="BK123"/>
  <c r="J123"/>
  <c r="J97"/>
  <c i="2" r="BK126"/>
  <c r="J126"/>
  <c r="J97"/>
  <c i="3" r="BK135"/>
  <c r="J135"/>
  <c r="J96"/>
  <c r="J33"/>
  <c i="1" r="AV96"/>
  <c r="AT96"/>
  <c i="3" r="F33"/>
  <c i="1" r="AZ96"/>
  <c i="2" r="J33"/>
  <c i="1" r="AV95"/>
  <c r="AT95"/>
  <c r="BB94"/>
  <c r="AX94"/>
  <c r="BD94"/>
  <c r="W36"/>
  <c i="4" r="J33"/>
  <c i="1" r="AV97"/>
  <c r="AT97"/>
  <c i="2" r="F33"/>
  <c i="1" r="AZ95"/>
  <c r="BC94"/>
  <c r="AY94"/>
  <c i="4" r="F33"/>
  <c i="1" r="AZ97"/>
  <c r="BA94"/>
  <c r="AW94"/>
  <c r="AK33"/>
  <c i="2" l="1" r="BK125"/>
  <c r="J125"/>
  <c r="J96"/>
  <c r="J132"/>
  <c r="J99"/>
  <c i="4" r="BK122"/>
  <c r="J122"/>
  <c i="1" r="AU94"/>
  <c i="4" r="J30"/>
  <c i="1" r="AG97"/>
  <c r="W35"/>
  <c r="W34"/>
  <c i="3" r="J30"/>
  <c i="1" r="AG96"/>
  <c r="W33"/>
  <c r="AZ94"/>
  <c r="AV94"/>
  <c r="AT94"/>
  <c i="4" l="1" r="J39"/>
  <c r="J96"/>
  <c i="3" r="J39"/>
  <c i="1" r="AN96"/>
  <c r="AN97"/>
  <c i="2" r="J30"/>
  <c i="1" r="AG95"/>
  <c i="2" l="1" r="J39"/>
  <c i="1" r="AN95"/>
  <c r="AG94"/>
  <c r="AG102"/>
  <c r="AV102"/>
  <c r="BY102"/>
  <c l="1" r="CD102"/>
  <c r="AN94"/>
  <c r="AK26"/>
  <c r="AN102"/>
  <c r="AG100"/>
  <c r="AV100"/>
  <c r="BY100"/>
  <c r="AG101"/>
  <c r="AV101"/>
  <c r="BY101"/>
  <c r="AG103"/>
  <c r="CD103"/>
  <c l="1" r="CD100"/>
  <c r="CD101"/>
  <c r="AN100"/>
  <c r="AN101"/>
  <c r="AV103"/>
  <c r="BY103"/>
  <c r="AK32"/>
  <c r="AG99"/>
  <c r="AK27"/>
  <c r="AK29"/>
  <c l="1" r="AK38"/>
  <c r="W32"/>
  <c r="AG105"/>
  <c r="AN103"/>
  <c r="AN99"/>
  <c r="AN10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<sst xmlns="http://schemas.openxmlformats.org/spreadsheetml/2006/main">
  <si>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</si>
  <si>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</si>
  <si>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</si>
  <si>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</si>
  <si>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</si>
  <si>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{249fadae-3360-4eea-9efa-f8713d3d4326}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</si>
  <si>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</si>
  <si>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</si>
  <si>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</si>
  <si>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</si>
  <si>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</si>
  <si>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</si>
  <si>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</si>
  <si>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</si>
  <si>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0152024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</si>
  <si>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</si>
  <si>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</si>
  <si>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Zateplení tělocvičny 3.ZŠ</t>
  </si>
  <si>
    <t>KSO:</t>
  </si>
  <si>
    <t>CC-CZ:</t>
  </si>
  <si>
    <t>Místo:</t>
  </si>
  <si>
    <t>Lovosice</t>
  </si>
  <si>
    <t>Datum:</t>
  </si>
  <si>
    <t>6. 6. 2024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</si>
  <si>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</si>
  <si>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</si>
  <si>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</si>
  <si>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</si>
  <si>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</si>
  <si>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</si>
  <si>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</si>
  <si>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</si>
  <si>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</si>
  <si>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</si>
  <si>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</si>
  <si>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</si>
  <si>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</si>
  <si>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</si>
  <si>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</si>
  <si>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</si>
  <si>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</si>
  <si>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</si>
  <si>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</si>
  <si>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</si>
  <si>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</si>
  <si>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</si>
  <si>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</si>
  <si>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</si>
  <si>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</si>
  <si>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</si>
  <si>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</si>
  <si>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</si>
  <si>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</si>
  <si>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</si>
  <si>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</si>
  <si>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</si>
  <si>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</si>
  <si>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</si>
  <si>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</si>
  <si>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</si>
  <si>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</si>
  <si>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</si>
  <si>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</si>
  <si>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</si>
  <si>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</si>
  <si>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</si>
  <si>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</si>
  <si>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</si>
  <si>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</si>
  <si>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</si>
  <si>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</si>
  <si>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</si>
  <si>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</si>
  <si>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</si>
  <si>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</si>
  <si>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</si>
  <si>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</si>
  <si>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</si>
  <si>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</si>
  <si>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</si>
  <si>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</si>
  <si>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SO2</t>
  </si>
  <si>
    <t>příprava TUV</t>
  </si>
  <si>
    <t>STA</t>
  </si>
  <si>
    <t>1</t>
  </si>
  <si>
    <t>{0e3f43ce-838e-4d13-8e22-82441cb61f10}</t>
  </si>
  <si>
    <t>2</t>
  </si>
  <si>
    <t>SO1</t>
  </si>
  <si>
    <t>Zateplení tělocvičny</t>
  </si>
  <si>
    <t>{cc02d440-e32d-4f31-a6fb-59f45fe8553b}</t>
  </si>
  <si>
    <t>SO3</t>
  </si>
  <si>
    <t>VRN</t>
  </si>
  <si>
    <t>{fad9e9c0-74b9-4d7d-afb8-ffa4538ebf6d}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</si>
  <si>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</si>
  <si>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</si>
  <si>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</si>
  <si>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</si>
  <si>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</si>
  <si>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</si>
  <si>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</si>
  <si>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</si>
  <si>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</si>
  <si>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</si>
  <si>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</si>
  <si>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SO2 - příprava TUV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</si>
  <si>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</si>
  <si>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</si>
  <si>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</si>
  <si>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</si>
  <si>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</si>
  <si>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</si>
  <si>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Přesun sutě</t>
  </si>
  <si>
    <t>PSV - Práce a dodávky PSV</t>
  </si>
  <si>
    <t xml:space="preserve">    722 - Zdravotechnika - vnitřní vodovod</t>
  </si>
  <si>
    <t xml:space="preserve">    724 - Zdravotechnika - strojní vybavení</t>
  </si>
  <si>
    <t xml:space="preserve">    732 - Ústřední vytápění - strojovny</t>
  </si>
  <si>
    <t xml:space="preserve">    741 - Elektroinstalace - silnoproud</t>
  </si>
  <si>
    <t xml:space="preserve">    751 - Vzduchotechnika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</si>
  <si>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</si>
  <si>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</si>
  <si>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</si>
  <si>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</si>
  <si>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</si>
  <si>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</si>
  <si>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</si>
  <si>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</si>
  <si>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</si>
  <si>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</si>
  <si>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</si>
  <si>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</si>
  <si>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</si>
  <si>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</si>
  <si>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</si>
  <si>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</si>
  <si>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</si>
  <si>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</si>
  <si>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</si>
  <si>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</si>
  <si>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997013151</t>
  </si>
  <si>
    <t>Vnitrostaveništní doprava suti a vybouraných hmot pro budovy v do 6 m s omezením mechanizace</t>
  </si>
  <si>
    <t>t</t>
  </si>
  <si>
    <t>4</t>
  </si>
  <si>
    <t>-1200050187</t>
  </si>
  <si>
    <t>997013501</t>
  </si>
  <si>
    <t>Odvoz suti a vybouraných hmot na skládku nebo meziskládku do 1 km se složením</t>
  </si>
  <si>
    <t>-1039451866</t>
  </si>
  <si>
    <t>3</t>
  </si>
  <si>
    <t>997013509</t>
  </si>
  <si>
    <t>Příplatek k odvozu suti a vybouraných hmot na skládku ZKD 1 km přes 1 km</t>
  </si>
  <si>
    <t>-1022901139</t>
  </si>
  <si>
    <t>997013631</t>
  </si>
  <si>
    <t>Poplatek za uložení na skládce (skládkovné) stavebního odpadu směsného kód odpadu 17 09 04</t>
  </si>
  <si>
    <t>281581556</t>
  </si>
  <si>
    <t>PSV</t>
  </si>
  <si>
    <t>Práce a dodávky PSV</t>
  </si>
  <si>
    <t>722</t>
  </si>
  <si>
    <t>Zdravotechnika - vnitřní vodovod</t>
  </si>
  <si>
    <t>5</t>
  </si>
  <si>
    <t>722170801</t>
  </si>
  <si>
    <t>Demontáž rozvodů vody z plastů D do 25</t>
  </si>
  <si>
    <t>m</t>
  </si>
  <si>
    <t>16</t>
  </si>
  <si>
    <t>2056189167</t>
  </si>
  <si>
    <t>6</t>
  </si>
  <si>
    <t>722175003</t>
  </si>
  <si>
    <t>Potrubí vodovodní plastové PP-RCT svar polyfúze D 25x3,5 mm</t>
  </si>
  <si>
    <t>1151407040</t>
  </si>
  <si>
    <t>7</t>
  </si>
  <si>
    <t>722181222</t>
  </si>
  <si>
    <t>Ochrana vodovodního potrubí přilepenými termoizolačními trubicemi z PE tl přes 6 do 9 mm DN přes 22 do 45 mm</t>
  </si>
  <si>
    <t>-559905045</t>
  </si>
  <si>
    <t>8</t>
  </si>
  <si>
    <t>722181232</t>
  </si>
  <si>
    <t>Ochrana vodovodního potrubí přilepenými termoizolačními trubicemi z PE tl přes 9 do 13 mm DN přes 22 do 45 mm</t>
  </si>
  <si>
    <t>1576830615</t>
  </si>
  <si>
    <t>9</t>
  </si>
  <si>
    <t>722231073</t>
  </si>
  <si>
    <t>Ventil zpětný mosazný G 3/4" PN 10 do 110°C se dvěma závity</t>
  </si>
  <si>
    <t>kus</t>
  </si>
  <si>
    <t>792786481</t>
  </si>
  <si>
    <t>10</t>
  </si>
  <si>
    <t>722231142</t>
  </si>
  <si>
    <t>Ventil závitový pojistný rohový G 3/4"</t>
  </si>
  <si>
    <t>-516813012</t>
  </si>
  <si>
    <t>11</t>
  </si>
  <si>
    <t>722232044</t>
  </si>
  <si>
    <t>Kohout kulový přímý G 3/4" PN 42 do 185°C vnitřní závit</t>
  </si>
  <si>
    <t>-1945838155</t>
  </si>
  <si>
    <t>722232061</t>
  </si>
  <si>
    <t>Kohout kulový přímý G 1/2" PN 42 do 185°C vnitřní závit s vypouštěním</t>
  </si>
  <si>
    <t>225836838</t>
  </si>
  <si>
    <t>13</t>
  </si>
  <si>
    <t>722234264</t>
  </si>
  <si>
    <t>Filtr mosazný G 3/4" PN 20 do 80°C s 2x vnitřním závitem</t>
  </si>
  <si>
    <t>1239340475</t>
  </si>
  <si>
    <t>14</t>
  </si>
  <si>
    <t>722999 R1</t>
  </si>
  <si>
    <t>kotvící a montážní materiál pro vodovod</t>
  </si>
  <si>
    <t>kpl</t>
  </si>
  <si>
    <t>-849780798</t>
  </si>
  <si>
    <t>15</t>
  </si>
  <si>
    <t>722999 R2</t>
  </si>
  <si>
    <t>Stavební připomoce pro vodovod (odpojení, bourání, zahození...)</t>
  </si>
  <si>
    <t>617010102</t>
  </si>
  <si>
    <t>998722101</t>
  </si>
  <si>
    <t>Přesun hmot tonážní pro vnitřní vodovod v objektech v do 6 m</t>
  </si>
  <si>
    <t>1181932053</t>
  </si>
  <si>
    <t>724</t>
  </si>
  <si>
    <t>Zdravotechnika - strojní vybavení</t>
  </si>
  <si>
    <t>17</t>
  </si>
  <si>
    <t>724233011r</t>
  </si>
  <si>
    <t>Nádoba expanzní tlaková pro akumulační ohřev TV průtočná s membránou závitové připojení PN 1,0 o objemu 8 l vč. servisního uzávěru</t>
  </si>
  <si>
    <t>soubor</t>
  </si>
  <si>
    <t>-1070878380</t>
  </si>
  <si>
    <t>18</t>
  </si>
  <si>
    <t>998724101</t>
  </si>
  <si>
    <t>Přesun hmot tonážní pro strojní vybavení v objektech v do 6 m</t>
  </si>
  <si>
    <t>-721764587</t>
  </si>
  <si>
    <t>732</t>
  </si>
  <si>
    <t>Ústřední vytápění - strojovny</t>
  </si>
  <si>
    <t>19</t>
  </si>
  <si>
    <t>732293810</t>
  </si>
  <si>
    <t>Rozřezání konstrukcí podpěrných nádrží a nádob</t>
  </si>
  <si>
    <t>1986363177</t>
  </si>
  <si>
    <t>20</t>
  </si>
  <si>
    <t>732320813</t>
  </si>
  <si>
    <t>Demontáž nádrže beztlaké nebo tlakové odpojení od rozvodů potrubí obsah přes 100 do 200 l</t>
  </si>
  <si>
    <t>-293382273</t>
  </si>
  <si>
    <t>732324813</t>
  </si>
  <si>
    <t>Demontáž nádrže beztlaké nebo tlakové vypuštění vody z nádrže obsah přes 100 do 200 l</t>
  </si>
  <si>
    <t>762319795</t>
  </si>
  <si>
    <t>22</t>
  </si>
  <si>
    <t>732390853</t>
  </si>
  <si>
    <t>Sejmutí odpojených nádrží z konzol na podlahu obsah přes 100 do 200 l</t>
  </si>
  <si>
    <t>23000886</t>
  </si>
  <si>
    <t>23</t>
  </si>
  <si>
    <t>73252511 R</t>
  </si>
  <si>
    <t>Tepelné čerpadlo typu vzduch / voda určené pro ohřev teplé užitkové vody ve vestavěném smaltovaném zásobníku o objemu 272 litrů (např. IMMERWATER 300S V5)</t>
  </si>
  <si>
    <t>-1594277498</t>
  </si>
  <si>
    <t>24</t>
  </si>
  <si>
    <t>998732101</t>
  </si>
  <si>
    <t>Přesun hmot tonážní pro strojovny v objektech v do 6 m</t>
  </si>
  <si>
    <t>25033619</t>
  </si>
  <si>
    <t>741</t>
  </si>
  <si>
    <t>Elektroinstalace - silnoproud</t>
  </si>
  <si>
    <t>25</t>
  </si>
  <si>
    <t>741110501</t>
  </si>
  <si>
    <t>Montáž lišta a kanálek protahovací šířky do 60 mm</t>
  </si>
  <si>
    <t>-852210450</t>
  </si>
  <si>
    <t>26</t>
  </si>
  <si>
    <t>M</t>
  </si>
  <si>
    <t>34571006</t>
  </si>
  <si>
    <t>lišta elektroinstalační hranatá PVC 30x15mm</t>
  </si>
  <si>
    <t>32</t>
  </si>
  <si>
    <t>-1637281077</t>
  </si>
  <si>
    <t>27</t>
  </si>
  <si>
    <t>741120101</t>
  </si>
  <si>
    <t>Montáž vodič Cu izolovaný plný a laněný s PVC pláštěm žíla 0,15-16 mm2 zatažený (např. CY, CHAH-V)</t>
  </si>
  <si>
    <t>-1009306377</t>
  </si>
  <si>
    <t>28</t>
  </si>
  <si>
    <t>34141026</t>
  </si>
  <si>
    <t>vodič propojovací flexibilní jádro Cu lanované izolace PVC 450/750V (H07V-K) 1x4mm2</t>
  </si>
  <si>
    <t>1410823585</t>
  </si>
  <si>
    <t>P</t>
  </si>
  <si>
    <t>Poznámka k položce:_x000d_
H07V-K CYA, průměr vodiče 4,8mm</t>
  </si>
  <si>
    <t>29</t>
  </si>
  <si>
    <t>741122122</t>
  </si>
  <si>
    <t>Montáž kabel Cu plný kulatý žíla 3x1,5 až 6 mm2 zatažený v trubkách (např. CYKY)</t>
  </si>
  <si>
    <t>303998605</t>
  </si>
  <si>
    <t>30</t>
  </si>
  <si>
    <t>PKB.711888</t>
  </si>
  <si>
    <t>CYKY-J 3x4</t>
  </si>
  <si>
    <t>km</t>
  </si>
  <si>
    <t>-296477806</t>
  </si>
  <si>
    <t>31</t>
  </si>
  <si>
    <t>741999 R1</t>
  </si>
  <si>
    <t>kotvící a montážní materiál pro silnoproud (vč. výměny jističů)</t>
  </si>
  <si>
    <t>1718368640</t>
  </si>
  <si>
    <t>741999 R2</t>
  </si>
  <si>
    <t>Stavební připomoce pro silnoproud (odpojení, bourání, zahození...)</t>
  </si>
  <si>
    <t>1229877406</t>
  </si>
  <si>
    <t>33</t>
  </si>
  <si>
    <t>998741101</t>
  </si>
  <si>
    <t>Přesun hmot tonážní pro silnoproud v objektech v do 6 m</t>
  </si>
  <si>
    <t>-1918821065</t>
  </si>
  <si>
    <t>751</t>
  </si>
  <si>
    <t>Vzduchotechnika</t>
  </si>
  <si>
    <t>34</t>
  </si>
  <si>
    <t>751311112</t>
  </si>
  <si>
    <t>Montáž vyústi čtyřhranné do kruhového potrubí přes 0,040 do 0,080 m2</t>
  </si>
  <si>
    <t>2028818279</t>
  </si>
  <si>
    <t>35</t>
  </si>
  <si>
    <t>42972568</t>
  </si>
  <si>
    <t>mřížka větrací na kruhové potrubí D 250mm</t>
  </si>
  <si>
    <t>923626459</t>
  </si>
  <si>
    <t>36</t>
  </si>
  <si>
    <t>751510043</t>
  </si>
  <si>
    <t>Vzduchotechnické potrubí z pozinkovaného plechu kruhové spirálně vinutá trouba bez příruby D přes 200 do 300 mm</t>
  </si>
  <si>
    <t>-432266587</t>
  </si>
  <si>
    <t>37</t>
  </si>
  <si>
    <t>751514178</t>
  </si>
  <si>
    <t>Montáž oblouku do plechového potrubí kruhového bez příruby D přes 100 do 200 mm</t>
  </si>
  <si>
    <t>-768693670</t>
  </si>
  <si>
    <t>38</t>
  </si>
  <si>
    <t>42981085</t>
  </si>
  <si>
    <t>oblouk segmentový Pz 90° D 200mm</t>
  </si>
  <si>
    <t>1875167273</t>
  </si>
  <si>
    <t>39</t>
  </si>
  <si>
    <t>42981145</t>
  </si>
  <si>
    <t>oblouk segmentový Pz 45° D 200mm</t>
  </si>
  <si>
    <t>-662132148</t>
  </si>
  <si>
    <t>40</t>
  </si>
  <si>
    <t>42981357</t>
  </si>
  <si>
    <t>přechod osový Pz D1/D2 = 200/190mm</t>
  </si>
  <si>
    <t>410790487</t>
  </si>
  <si>
    <t>41</t>
  </si>
  <si>
    <t>751514179</t>
  </si>
  <si>
    <t>Montáž oblouku do plechového potrubí kruhového bez příruby D přes 200 do 300 mm</t>
  </si>
  <si>
    <t>-542546161</t>
  </si>
  <si>
    <t>42</t>
  </si>
  <si>
    <t>42981368</t>
  </si>
  <si>
    <t>přechod osový Pz D1/D2 = 250/200mm</t>
  </si>
  <si>
    <t>-1840720514</t>
  </si>
  <si>
    <t>43</t>
  </si>
  <si>
    <t>751613140</t>
  </si>
  <si>
    <t>Montáž sifonu pro odvod kondenzátu</t>
  </si>
  <si>
    <t>1207778827</t>
  </si>
  <si>
    <t>44</t>
  </si>
  <si>
    <t>48481003</t>
  </si>
  <si>
    <t>sifon pro odvod kondenzátu</t>
  </si>
  <si>
    <t>-277745331</t>
  </si>
  <si>
    <t>45</t>
  </si>
  <si>
    <t>751999 R1</t>
  </si>
  <si>
    <t>kotvící a montážní materiál pro vzduchotechniku</t>
  </si>
  <si>
    <t>329151528</t>
  </si>
  <si>
    <t>46</t>
  </si>
  <si>
    <t>751999 R2</t>
  </si>
  <si>
    <t>Stavební připomoce pro vzduchotechniku (odpojení, bourání, zahození...)</t>
  </si>
  <si>
    <t>-299181474</t>
  </si>
  <si>
    <t>47</t>
  </si>
  <si>
    <t>998751101</t>
  </si>
  <si>
    <t>Přesun hmot tonážní pro vzduchotechniku v objektech v do 12 m</t>
  </si>
  <si>
    <t>-98688029</t>
  </si>
  <si>
    <t>784</t>
  </si>
  <si>
    <t>Dokončovací práce - malby a tapety</t>
  </si>
  <si>
    <t>48</t>
  </si>
  <si>
    <t>784111001</t>
  </si>
  <si>
    <t>Oprášení (ometení ) podkladu v místnostech výšky do 3,80 m (odhad nutné)</t>
  </si>
  <si>
    <t>m2</t>
  </si>
  <si>
    <t>2040093795</t>
  </si>
  <si>
    <t>49</t>
  </si>
  <si>
    <t>784111011</t>
  </si>
  <si>
    <t>Obroušení podkladu omítnutého v místnostech výšky do 3,80 m</t>
  </si>
  <si>
    <t>750733613</t>
  </si>
  <si>
    <t>50</t>
  </si>
  <si>
    <t>784161501</t>
  </si>
  <si>
    <t>Celoplošné vyhlazení podkladu disperzní stěrkou v místnostech v do 3,80 m</t>
  </si>
  <si>
    <t>1867657577</t>
  </si>
  <si>
    <t>51</t>
  </si>
  <si>
    <t>784211101</t>
  </si>
  <si>
    <t>Dvojnásobné bílé malby ze směsí za mokra výborně otěruvzdorných v místnostech výšky do 3,80 m</t>
  </si>
  <si>
    <t>-491856502</t>
  </si>
  <si>
    <t>SO1 - Zateplení tělocvičny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</si>
  <si>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</si>
  <si>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</si>
  <si>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</si>
  <si>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</si>
  <si>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</si>
  <si>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</si>
  <si>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</si>
  <si>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</si>
  <si>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</si>
  <si>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</si>
  <si>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</si>
  <si>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</si>
  <si>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>HZS - Hodinové zúčtovací sazby</t>
  </si>
  <si>
    <t>Zemní práce</t>
  </si>
  <si>
    <t>113107121</t>
  </si>
  <si>
    <t>Odstranění podkladu z kameniva drceného tl do 100 mm ručně</t>
  </si>
  <si>
    <t>1626588044</t>
  </si>
  <si>
    <t>122111101</t>
  </si>
  <si>
    <t>Odkopávky a prokopávky v hornině třídy těžitelnosti I, skupiny 1 a 2 ručně</t>
  </si>
  <si>
    <t>m3</t>
  </si>
  <si>
    <t>1712988962</t>
  </si>
  <si>
    <t>162211311</t>
  </si>
  <si>
    <t>Vodorovné přemístění výkopku z horniny třídy těžitelnosti I skupiny 1 až 3 stavebním kolečkem do 10 m</t>
  </si>
  <si>
    <t>-721065568</t>
  </si>
  <si>
    <t>167111101</t>
  </si>
  <si>
    <t>Nakládání výkopku z hornin třídy těžitelnosti I skupiny 1 až 3 ručně</t>
  </si>
  <si>
    <t>-106073433</t>
  </si>
  <si>
    <t>167111121</t>
  </si>
  <si>
    <t>Skládání nebo překládání výkopku z horniny třídy těžitelnosti I skupiny 1 až 3 ručně</t>
  </si>
  <si>
    <t>231449058</t>
  </si>
  <si>
    <t>174111101</t>
  </si>
  <si>
    <t>Zásyp jam, šachet rýh nebo kolem objektů sypaninou se zhutněním ručně</t>
  </si>
  <si>
    <t>271369446</t>
  </si>
  <si>
    <t>174111109</t>
  </si>
  <si>
    <t>Příplatek k zásypu za ruční prohození sypaniny sítem</t>
  </si>
  <si>
    <t>-1636288243</t>
  </si>
  <si>
    <t>181111111</t>
  </si>
  <si>
    <t>Plošná úprava terénu do 500 m2 zemina skupiny 1 až 4 nerovnosti přes 50 do 100 mm v rovinně a svahu do 1:5</t>
  </si>
  <si>
    <t>731839032</t>
  </si>
  <si>
    <t>181311103</t>
  </si>
  <si>
    <t>Rozprostření ornice tl vrstvy do 200 mm v rovině nebo ve svahu do 1:5 ručně</t>
  </si>
  <si>
    <t>-357588740</t>
  </si>
  <si>
    <t>10371500</t>
  </si>
  <si>
    <t>substrát pro trávníky VL</t>
  </si>
  <si>
    <t>-847867408</t>
  </si>
  <si>
    <t>181411131</t>
  </si>
  <si>
    <t>Založení parkového trávníku výsevem pl do 1000 m2 v rovině a ve svahu do 1:5</t>
  </si>
  <si>
    <t>-2008363297</t>
  </si>
  <si>
    <t>00572440</t>
  </si>
  <si>
    <t>osivo směs travní hřištní</t>
  </si>
  <si>
    <t>kg</t>
  </si>
  <si>
    <t>-1929900251</t>
  </si>
  <si>
    <t>183403153</t>
  </si>
  <si>
    <t>Obdělání půdy hrabáním v rovině a svahu do 1:5</t>
  </si>
  <si>
    <t>1365840085</t>
  </si>
  <si>
    <t>184802111</t>
  </si>
  <si>
    <t>Chemické odplevelení před založením kultury nad 20 m2 postřikem na široko v rovině a svahu do 1:5</t>
  </si>
  <si>
    <t>-697433438</t>
  </si>
  <si>
    <t>184818243</t>
  </si>
  <si>
    <t>Ochrana kmene průměru přes 500 do 700 mm bedněním výšky přes 2 do 3 m</t>
  </si>
  <si>
    <t>192447051</t>
  </si>
  <si>
    <t>185803111</t>
  </si>
  <si>
    <t>Ošetření trávníku shrabáním v rovině a svahu do 1:5</t>
  </si>
  <si>
    <t>1449172564</t>
  </si>
  <si>
    <t>Svislé a kompletní konstrukce</t>
  </si>
  <si>
    <t>310271031</t>
  </si>
  <si>
    <t>Zazdívka otvorů ve zdivu nadzákladovém pl do 1 m2 pórobetonovými tvárnicemi do P2 na tenkovrstvou maltu tl 300 m</t>
  </si>
  <si>
    <t>300600230</t>
  </si>
  <si>
    <t>310271041</t>
  </si>
  <si>
    <t>Zazdívka otvorů ve zdivu nadzákladovém pl do 1 m2 pórobetonovými tvárnicemi do P2 na tenkovrstvou maltu tl 375 m</t>
  </si>
  <si>
    <t>-172576627</t>
  </si>
  <si>
    <t>310271071</t>
  </si>
  <si>
    <t>Zazdívka otvorů ve zdivu nadzákladovém pl přes 1 do 4 m2 pórobetonovými tvárnicemi do P2 na tenkovrstvou maltu tl 300 m</t>
  </si>
  <si>
    <t>-386179649</t>
  </si>
  <si>
    <t>317944323</t>
  </si>
  <si>
    <t>Válcované nosníky č.14 až 22 dodatečně osazované do připravených otvorů</t>
  </si>
  <si>
    <t>-503671807</t>
  </si>
  <si>
    <t>Úpravy povrchů, podlahy a osazování výplní</t>
  </si>
  <si>
    <t>622211031</t>
  </si>
  <si>
    <t>Montáž kontaktního zateplení vnějších stěn lepením a mechanickým kotvením polystyrénových desek do betonu a zdiva tl přes 120 do 160 mm</t>
  </si>
  <si>
    <t>-444039842</t>
  </si>
  <si>
    <t>28376042</t>
  </si>
  <si>
    <t>deska EPS grafitová fasádní λ=0,032 tl 140mm</t>
  </si>
  <si>
    <t>236253120</t>
  </si>
  <si>
    <t>28376019</t>
  </si>
  <si>
    <t>deska perimetrická fasádní soklová 150kPa λ=0,035 tl 140mm</t>
  </si>
  <si>
    <t>-1180853598</t>
  </si>
  <si>
    <t>622212051</t>
  </si>
  <si>
    <t>Montáž kontaktního zateplení vnějšího ostění, nadpraží nebo parapetu hl. špalety do 400 mm lepením desek z polystyrenu tl do 40 mm</t>
  </si>
  <si>
    <t>1413402802</t>
  </si>
  <si>
    <t>28376031</t>
  </si>
  <si>
    <t>deska EPS grafitová fasádní λ=0,032 tl 30mm</t>
  </si>
  <si>
    <t>652491904</t>
  </si>
  <si>
    <t>622251101</t>
  </si>
  <si>
    <t>Příplatek k cenám kontaktního zateplení vnějších stěn za zápustnou montáž a použití tepelněizolačních zátek z polystyrenu</t>
  </si>
  <si>
    <t>-1089396064</t>
  </si>
  <si>
    <t>622252002</t>
  </si>
  <si>
    <t>Montáž profilů kontaktního zateplení lepených</t>
  </si>
  <si>
    <t>-1089085403</t>
  </si>
  <si>
    <t>59051486</t>
  </si>
  <si>
    <t>profil rohový PVC 15x15mm s výztužnou tkaninou š 100mm pro ETICS</t>
  </si>
  <si>
    <t>-851109847</t>
  </si>
  <si>
    <t>59051502</t>
  </si>
  <si>
    <t>profil dilatační rohový PVC s výztužnou tkaninou pro ETICS</t>
  </si>
  <si>
    <t>-339873092</t>
  </si>
  <si>
    <t>28342205</t>
  </si>
  <si>
    <t>profil začišťovací PVC 6mm s výztužnou tkaninou pro ostění ETICS</t>
  </si>
  <si>
    <t>1015454485</t>
  </si>
  <si>
    <t>28342206</t>
  </si>
  <si>
    <t>profil ukončovací PVC s výztužnou tkaninu pro ukončení atiky ETICS</t>
  </si>
  <si>
    <t>71861734</t>
  </si>
  <si>
    <t>59051510</t>
  </si>
  <si>
    <t>profil začišťovací s okapnicí PVC s výztužnou tkaninou pro nadpraží ETICS</t>
  </si>
  <si>
    <t>-1683542805</t>
  </si>
  <si>
    <t>59051512</t>
  </si>
  <si>
    <t>profil začišťovací s okapnicí PVC s výztužnou tkaninou pro parapet ETICS</t>
  </si>
  <si>
    <t>1318147005</t>
  </si>
  <si>
    <t>622325112</t>
  </si>
  <si>
    <t>Oprava vnější vápenné hladké omítky členitosti 1 stěn v rozsahu přes 10 do 30 %</t>
  </si>
  <si>
    <t>1478071511</t>
  </si>
  <si>
    <t>622511112.WBR.001</t>
  </si>
  <si>
    <t>Tenkovrstvá akrylátová omítka weberpas marmolit střednězrnný vnějších stěn</t>
  </si>
  <si>
    <t>1581529597</t>
  </si>
  <si>
    <t>622531012.WBR.002</t>
  </si>
  <si>
    <t>Tenkovrstvá silikonová zrnitá omítka weberpas aquaBalance-zrnitý 1,5 mm vnějších stěn</t>
  </si>
  <si>
    <t>1626351120</t>
  </si>
  <si>
    <t>637211131</t>
  </si>
  <si>
    <t>Okapový chodník z betonových dlaždic tl 40 mm do kameniva</t>
  </si>
  <si>
    <t>379795012</t>
  </si>
  <si>
    <t>637311131</t>
  </si>
  <si>
    <t>Okapový chodník z betonových záhonových obrubníků lože beton</t>
  </si>
  <si>
    <t>-1140131136</t>
  </si>
  <si>
    <t>Ostatní konstrukce a práce, bourání</t>
  </si>
  <si>
    <t>941111111</t>
  </si>
  <si>
    <t>Montáž lešení řadového trubkového lehkého s podlahami zatížení do 200 kg/m2 š od 0,6 do 0,9 m v do 10 m</t>
  </si>
  <si>
    <t>462439166</t>
  </si>
  <si>
    <t>941111211</t>
  </si>
  <si>
    <t>Příplatek k lešení řadovému trubkovému lehkému s podlahami š 0,9 m v 10 m za první a ZKD den použití</t>
  </si>
  <si>
    <t>-574752875</t>
  </si>
  <si>
    <t>941111811</t>
  </si>
  <si>
    <t>Demontáž lešení řadového trubkového lehkého s podlahami zatížení do 200 kg/m2 š od 0,6 do 0,9 m v do 10 m</t>
  </si>
  <si>
    <t>1842738233</t>
  </si>
  <si>
    <t>944511111</t>
  </si>
  <si>
    <t>Montáž ochranné sítě z textilie z umělých vláken</t>
  </si>
  <si>
    <t>-2117332707</t>
  </si>
  <si>
    <t>944511211</t>
  </si>
  <si>
    <t>Příplatek k ochranné síti za první a ZKD den použití</t>
  </si>
  <si>
    <t>454280822</t>
  </si>
  <si>
    <t>944511811</t>
  </si>
  <si>
    <t>Demontáž ochranné sítě z textilie z umělých vláken</t>
  </si>
  <si>
    <t>-1970860063</t>
  </si>
  <si>
    <t>944711111</t>
  </si>
  <si>
    <t>Montáž záchytné stříšky š do 1,5 m</t>
  </si>
  <si>
    <t>-1157579493</t>
  </si>
  <si>
    <t>944711211</t>
  </si>
  <si>
    <t>Příplatek k záchytné stříšce š přes do 1,5 m za první a ZKD den použití</t>
  </si>
  <si>
    <t>-1813089563</t>
  </si>
  <si>
    <t>944711811</t>
  </si>
  <si>
    <t>Demontáž záchytné stříšky š přes do 1,5 m</t>
  </si>
  <si>
    <t>-328997177</t>
  </si>
  <si>
    <t>962081131</t>
  </si>
  <si>
    <t>Bourání příček ze skleněných tvárnic tl do 100 mm</t>
  </si>
  <si>
    <t>-19138936</t>
  </si>
  <si>
    <t>965042141</t>
  </si>
  <si>
    <t>Bourání podkladů pod dlažby nebo mazanin betonových nebo z litého asfaltu tl do 100 mm pl přes 4 m2</t>
  </si>
  <si>
    <t>693622738</t>
  </si>
  <si>
    <t>Poznámka k položce:_x000d_
okopový chodník, střešní souvrství</t>
  </si>
  <si>
    <t>965082933</t>
  </si>
  <si>
    <t>Odstranění násypů pod podlahami nebo ochranného násypu na střecháh tl do 200 mm pl přes 2 m2</t>
  </si>
  <si>
    <t>742827651</t>
  </si>
  <si>
    <t>968062374</t>
  </si>
  <si>
    <t>Vybourání dřevěných rámů oken zdvojených včetně křídel pl do 1 m2</t>
  </si>
  <si>
    <t>1322184559</t>
  </si>
  <si>
    <t>52</t>
  </si>
  <si>
    <t>968062375</t>
  </si>
  <si>
    <t>Vybourání dřevěných rámů oken zdvojených včetně křídel pl do 2 m2</t>
  </si>
  <si>
    <t>-705821279</t>
  </si>
  <si>
    <t>53</t>
  </si>
  <si>
    <t>968062376</t>
  </si>
  <si>
    <t>Vybourání dřevěných rámů oken zdvojených včetně křídel pl do 4 m2</t>
  </si>
  <si>
    <t>-1062380628</t>
  </si>
  <si>
    <t>54</t>
  </si>
  <si>
    <t>968062455</t>
  </si>
  <si>
    <t>Vybourání dřevěných dveřních zárubní pl do 2 m2</t>
  </si>
  <si>
    <t>-445817612</t>
  </si>
  <si>
    <t>55</t>
  </si>
  <si>
    <t>968062456</t>
  </si>
  <si>
    <t>Vybourání dřevěných dveřních zárubní pl přes 2 m2</t>
  </si>
  <si>
    <t>-944715733</t>
  </si>
  <si>
    <t>56</t>
  </si>
  <si>
    <t>971033561</t>
  </si>
  <si>
    <t>Vybourání otvorů ve zdivu cihelném pl do 1 m2 na MVC nebo MV tl do 600 mm</t>
  </si>
  <si>
    <t>854102482</t>
  </si>
  <si>
    <t>57</t>
  </si>
  <si>
    <t>974031666</t>
  </si>
  <si>
    <t>Vysekání rýh ve zdivu cihelném pro vtahování nosníků hl do 150 mm v do 250 mm</t>
  </si>
  <si>
    <t>329767036</t>
  </si>
  <si>
    <t>58</t>
  </si>
  <si>
    <t>977311111</t>
  </si>
  <si>
    <t>Řezání stávajících betonových mazanin nevyztužených hl do 50 mm</t>
  </si>
  <si>
    <t>-1216142642</t>
  </si>
  <si>
    <t>59</t>
  </si>
  <si>
    <t>978015331</t>
  </si>
  <si>
    <t>Otlučení (osekání) vnější vápenné nebo vápenocementové omítky stupně členitosti 1 a 2 v rozsahu přes 10 do 20 %</t>
  </si>
  <si>
    <t>-1269276174</t>
  </si>
  <si>
    <t>60</t>
  </si>
  <si>
    <t>997013152</t>
  </si>
  <si>
    <t>Vnitrostaveništní doprava suti a vybouraných hmot pro budovy v přes 6 do 9 m s omezením mechanizace</t>
  </si>
  <si>
    <t>762083906</t>
  </si>
  <si>
    <t>61</t>
  </si>
  <si>
    <t>480728713</t>
  </si>
  <si>
    <t>62</t>
  </si>
  <si>
    <t>-1599179934</t>
  </si>
  <si>
    <t>63</t>
  </si>
  <si>
    <t>1894173689</t>
  </si>
  <si>
    <t>998</t>
  </si>
  <si>
    <t>Přesun hmot</t>
  </si>
  <si>
    <t>64</t>
  </si>
  <si>
    <t>998011002</t>
  </si>
  <si>
    <t>Přesun hmot pro budovy zděné v přes 6 do 12 m</t>
  </si>
  <si>
    <t>-1636170364</t>
  </si>
  <si>
    <t>711</t>
  </si>
  <si>
    <t>Izolace proti vodě, vlhkosti a plynům</t>
  </si>
  <si>
    <t>65</t>
  </si>
  <si>
    <t>711113125</t>
  </si>
  <si>
    <t>Izolace proti vlhkosti na svislé ploše za studena těsnicí hmotou dvousložkovou na bázi polymery modifikované živičné emulze</t>
  </si>
  <si>
    <t>1233666146</t>
  </si>
  <si>
    <t>66</t>
  </si>
  <si>
    <t>711161122</t>
  </si>
  <si>
    <t>Izolace proti zemní vlhkosti nopovou fólií s textilií vodorovná, nopek v 8,0 mm, tl do 0,6 mm</t>
  </si>
  <si>
    <t>-1658376302</t>
  </si>
  <si>
    <t>67</t>
  </si>
  <si>
    <t>998711101</t>
  </si>
  <si>
    <t>Přesun hmot tonážní pro izolace proti vodě, vlhkosti a plynům v objektech v do 6 m</t>
  </si>
  <si>
    <t>1833281234</t>
  </si>
  <si>
    <t>712</t>
  </si>
  <si>
    <t>Povlakové krytiny</t>
  </si>
  <si>
    <t>68</t>
  </si>
  <si>
    <t>712300841r</t>
  </si>
  <si>
    <t>Odstranění povlakové krytiny střech do 10° odškrabáním s urovnáním povrchu a očištěním</t>
  </si>
  <si>
    <t>1965902640</t>
  </si>
  <si>
    <t>69</t>
  </si>
  <si>
    <t>712311101</t>
  </si>
  <si>
    <t>Provedení povlakové krytiny střech do 10° za studena lakem penetračním nebo asfaltovým</t>
  </si>
  <si>
    <t>-218941142</t>
  </si>
  <si>
    <t>70</t>
  </si>
  <si>
    <t>11163153</t>
  </si>
  <si>
    <t>emulze asfaltová penetrační</t>
  </si>
  <si>
    <t>litr</t>
  </si>
  <si>
    <t>1275879773</t>
  </si>
  <si>
    <t>71</t>
  </si>
  <si>
    <t>712341559</t>
  </si>
  <si>
    <t>Provedení povlakové krytiny střech do 10° pásy NAIP přitavením v plné ploše</t>
  </si>
  <si>
    <t>-1290218518</t>
  </si>
  <si>
    <t>72</t>
  </si>
  <si>
    <t>62856011</t>
  </si>
  <si>
    <t>pás asfaltový natavitelný modifikovaný SBS s vložkou z hliníkové fólie s textilií a spalitelnou PE fólií nebo jemnozrnným minerálním posypem na horním povrchu tl 4,0mm</t>
  </si>
  <si>
    <t>-1305825931</t>
  </si>
  <si>
    <t>73</t>
  </si>
  <si>
    <t>712361804</t>
  </si>
  <si>
    <t>Odstranění povlakové krytiny střech do 10° z fólií natavených do asfaltového podkladu</t>
  </si>
  <si>
    <t>116491033</t>
  </si>
  <si>
    <t>74</t>
  </si>
  <si>
    <t>712363544</t>
  </si>
  <si>
    <t>Provedení povlak krytiny mechanicky kotvenou do betonu TI tl přes 200 do 240 mm vnitřní pole, budova v do 18 m</t>
  </si>
  <si>
    <t>-1331076103</t>
  </si>
  <si>
    <t>75</t>
  </si>
  <si>
    <t>712363545</t>
  </si>
  <si>
    <t>Provedení povlak krytiny mechanicky kotvenou do betonu TI tl přes 200 do 240 mm krajní pole, budova v do 18 m</t>
  </si>
  <si>
    <t>-1694674812</t>
  </si>
  <si>
    <t>76</t>
  </si>
  <si>
    <t>712363546</t>
  </si>
  <si>
    <t>Provedení povlak krytiny mechanicky kotvenou do betonu TI tl přes 200 do 240 mm rohové pole, budova v do 18 m</t>
  </si>
  <si>
    <t>-1055132789</t>
  </si>
  <si>
    <t>77</t>
  </si>
  <si>
    <t>28322011</t>
  </si>
  <si>
    <t>fólie hydroizolační střešní mPVC mechanicky kotvená šedá tl 1,8mm</t>
  </si>
  <si>
    <t>-943337327</t>
  </si>
  <si>
    <t>78</t>
  </si>
  <si>
    <t>712363805</t>
  </si>
  <si>
    <t>Odstranění povlakové krytiny mechanicky kotvené do betonu lehčeného, budova v do 18 m</t>
  </si>
  <si>
    <t>-258433085</t>
  </si>
  <si>
    <t>79</t>
  </si>
  <si>
    <t>712391171</t>
  </si>
  <si>
    <t>Provedení povlakové krytiny střech do 10° podkladní textilní vrstvy</t>
  </si>
  <si>
    <t>-531108496</t>
  </si>
  <si>
    <t>80</t>
  </si>
  <si>
    <t>69311172</t>
  </si>
  <si>
    <t>geotextilie PP s ÚV stabilizací 300g/m2</t>
  </si>
  <si>
    <t>1429246350</t>
  </si>
  <si>
    <t>81</t>
  </si>
  <si>
    <t>712399 R1</t>
  </si>
  <si>
    <t>příplatek pro řešení detailů a drobné přípomoce (3% 712)</t>
  </si>
  <si>
    <t>498999362</t>
  </si>
  <si>
    <t>82</t>
  </si>
  <si>
    <t>998712102</t>
  </si>
  <si>
    <t>Přesun hmot tonážní pro krytiny povlakové v objektech v přes 6 do 12 m</t>
  </si>
  <si>
    <t>553973805</t>
  </si>
  <si>
    <t>713</t>
  </si>
  <si>
    <t>Izolace tepelné</t>
  </si>
  <si>
    <t>83</t>
  </si>
  <si>
    <t>713131141</t>
  </si>
  <si>
    <t>Montáž izolace tepelné stěn lepením celoplošně rohoží, pásů, dílců, desek</t>
  </si>
  <si>
    <t>1567512265</t>
  </si>
  <si>
    <t>84</t>
  </si>
  <si>
    <t>1833846402</t>
  </si>
  <si>
    <t>85</t>
  </si>
  <si>
    <t>713140841</t>
  </si>
  <si>
    <t>Odstranění tepelné izolace střech nadstřešní připevněné z polystyrenu suchého tl do 100 mm</t>
  </si>
  <si>
    <t>977847289</t>
  </si>
  <si>
    <t>86</t>
  </si>
  <si>
    <t>713141131</t>
  </si>
  <si>
    <t>Montáž izolace tepelné střech plochých lepené za studena plně 1 vrstva rohoží, pásů, dílců, desek</t>
  </si>
  <si>
    <t>-1454127603</t>
  </si>
  <si>
    <t>87</t>
  </si>
  <si>
    <t>28372323</t>
  </si>
  <si>
    <t>deska EPS 100 pro konstrukce s běžným zatížením λ=0,037 tl 240mm</t>
  </si>
  <si>
    <t>-1983217078</t>
  </si>
  <si>
    <t>88</t>
  </si>
  <si>
    <t>713141132</t>
  </si>
  <si>
    <t>Montáž izolace tepelné střech plochých lepené za studena plně 2 vrstvy rohoží, pásů, dílců, desek</t>
  </si>
  <si>
    <t>1546604540</t>
  </si>
  <si>
    <t>89</t>
  </si>
  <si>
    <t>28372300</t>
  </si>
  <si>
    <t>deska EPS 100 pro konstrukce s běžným zatížením λ=0,037</t>
  </si>
  <si>
    <t>1456698724</t>
  </si>
  <si>
    <t>90</t>
  </si>
  <si>
    <t>28372316</t>
  </si>
  <si>
    <t>deska EPS 100 pro konstrukce s běžným zatížením λ=0,037 tl 140mm</t>
  </si>
  <si>
    <t>-1673268126</t>
  </si>
  <si>
    <t>91</t>
  </si>
  <si>
    <t>28372321r</t>
  </si>
  <si>
    <t>deska EPS 100 pro konstrukce s běžným zatížením λ=0,037 tl 220mm</t>
  </si>
  <si>
    <t>-1431325738</t>
  </si>
  <si>
    <t>92</t>
  </si>
  <si>
    <t>713999 R</t>
  </si>
  <si>
    <t>příplatek pro řešení detailů a drobné přípomoce (3% 713)</t>
  </si>
  <si>
    <t>-1118499019</t>
  </si>
  <si>
    <t>93</t>
  </si>
  <si>
    <t>998713102</t>
  </si>
  <si>
    <t>Přesun hmot tonážní pro izolace tepelné v objektech v přes 6 do 12 m</t>
  </si>
  <si>
    <t>-13692538</t>
  </si>
  <si>
    <t>94</t>
  </si>
  <si>
    <t>741 R</t>
  </si>
  <si>
    <t>Elektroinstalace - viz samostatná příloha</t>
  </si>
  <si>
    <t>1251256004</t>
  </si>
  <si>
    <t>95</t>
  </si>
  <si>
    <t>751 R</t>
  </si>
  <si>
    <t>Vzduchotechnika - viz samostatná příloha</t>
  </si>
  <si>
    <t>1039303806</t>
  </si>
  <si>
    <t>96</t>
  </si>
  <si>
    <t>751614 R1</t>
  </si>
  <si>
    <t>Montáž čidla CO2 prostorového kombinovaného dle požadavku PD</t>
  </si>
  <si>
    <t>-1113228865</t>
  </si>
  <si>
    <t>97</t>
  </si>
  <si>
    <t>40461012</t>
  </si>
  <si>
    <t>čidlo prostorové kombinované CO2 a RH</t>
  </si>
  <si>
    <t>1946796980</t>
  </si>
  <si>
    <t>98</t>
  </si>
  <si>
    <t>751614 R2</t>
  </si>
  <si>
    <t>Montáž čidla CO2 prostorového kombinovaného přípomoce pro kabeláž</t>
  </si>
  <si>
    <t>1425281234</t>
  </si>
  <si>
    <t>762</t>
  </si>
  <si>
    <t>Konstrukce tesařské</t>
  </si>
  <si>
    <t>99</t>
  </si>
  <si>
    <t>76234167 R</t>
  </si>
  <si>
    <t>Montáž bednění štítových okapových říms z překližky na sraz</t>
  </si>
  <si>
    <t>-1226859954</t>
  </si>
  <si>
    <t>100</t>
  </si>
  <si>
    <t>60621149</t>
  </si>
  <si>
    <t>překližka vodovzdorná hladká/hladká bříza tl 21mm</t>
  </si>
  <si>
    <t>1371277659</t>
  </si>
  <si>
    <t>101</t>
  </si>
  <si>
    <t>762341831</t>
  </si>
  <si>
    <t>Demontáž bednění střech z desek měkkých</t>
  </si>
  <si>
    <t>-1774833770</t>
  </si>
  <si>
    <t>102</t>
  </si>
  <si>
    <t>762395000</t>
  </si>
  <si>
    <t>Spojovací prostředky krovů, bednění, laťování, nadstřešních konstrukcí</t>
  </si>
  <si>
    <t>1229030792</t>
  </si>
  <si>
    <t>103</t>
  </si>
  <si>
    <t>998762102</t>
  </si>
  <si>
    <t>Přesun hmot tonážní pro kce tesařské v objektech v přes 6 do 12 m</t>
  </si>
  <si>
    <t>1457833896</t>
  </si>
  <si>
    <t>764</t>
  </si>
  <si>
    <t>Konstrukce klempířské</t>
  </si>
  <si>
    <t>104</t>
  </si>
  <si>
    <t>764002801</t>
  </si>
  <si>
    <t>Demontáž závětrné lišty do suti</t>
  </si>
  <si>
    <t>2122883641</t>
  </si>
  <si>
    <t>105</t>
  </si>
  <si>
    <t>764002811</t>
  </si>
  <si>
    <t>Demontáž okapového plechu do suti v krytině povlakové</t>
  </si>
  <si>
    <t>-972234533</t>
  </si>
  <si>
    <t>106</t>
  </si>
  <si>
    <t>764002851</t>
  </si>
  <si>
    <t>Demontáž oplechování parapetů do suti</t>
  </si>
  <si>
    <t>-656624752</t>
  </si>
  <si>
    <t>107</t>
  </si>
  <si>
    <t>764004801</t>
  </si>
  <si>
    <t>Demontáž podokapního žlabu do suti</t>
  </si>
  <si>
    <t>1133204291</t>
  </si>
  <si>
    <t>108</t>
  </si>
  <si>
    <t>764004861</t>
  </si>
  <si>
    <t>Demontáž svodu do suti</t>
  </si>
  <si>
    <t>1232096763</t>
  </si>
  <si>
    <t>109</t>
  </si>
  <si>
    <t>764011621r</t>
  </si>
  <si>
    <t>Rohová lišta z Pz s povrchovou úpravou včetně tmelení rš 100 mm</t>
  </si>
  <si>
    <t>1081210401</t>
  </si>
  <si>
    <t>110</t>
  </si>
  <si>
    <t>764212636</t>
  </si>
  <si>
    <t>Oplechování štítu závětrnou lištou z Pz s povrchovou úpravou rš 530 mm</t>
  </si>
  <si>
    <t>920478315</t>
  </si>
  <si>
    <t>111</t>
  </si>
  <si>
    <t>764212662</t>
  </si>
  <si>
    <t>Oplechování rovné okapové hrany z Pz s povrchovou úpravou rš 200 mm</t>
  </si>
  <si>
    <t>776725122</t>
  </si>
  <si>
    <t>112</t>
  </si>
  <si>
    <t>764246344</t>
  </si>
  <si>
    <t>Oplechování parapetů rovných celoplošně lepené z TiZn lesklého plechu rš 330 mm</t>
  </si>
  <si>
    <t>-684818534</t>
  </si>
  <si>
    <t>113</t>
  </si>
  <si>
    <t>764541305</t>
  </si>
  <si>
    <t>Žlab podokapní půlkruhový z TiZn lesklého plechu rš 330 mm</t>
  </si>
  <si>
    <t>2066519516</t>
  </si>
  <si>
    <t>114</t>
  </si>
  <si>
    <t>764541325</t>
  </si>
  <si>
    <t>Roh nebo kout půlkruhového podokapního žlabu z TiZn lesklého plechu rš 330 mm</t>
  </si>
  <si>
    <t>-1960692087</t>
  </si>
  <si>
    <t>115</t>
  </si>
  <si>
    <t>764541347</t>
  </si>
  <si>
    <t>Kotlík oválný (trychtýřový) pro podokapní žlaby z TiZn lesklého plechu 330/120 mm</t>
  </si>
  <si>
    <t>1767283600</t>
  </si>
  <si>
    <t>116</t>
  </si>
  <si>
    <t>764548324</t>
  </si>
  <si>
    <t>Kruhový svod včetně objímek, kolen, odskoků z TiZn lesklého plechu průměru 120 mm</t>
  </si>
  <si>
    <t>478684246</t>
  </si>
  <si>
    <t>117</t>
  </si>
  <si>
    <t>764999 R</t>
  </si>
  <si>
    <t>příplatek pro řešení detailů a drobné přípomoce (3% 764)</t>
  </si>
  <si>
    <t>1992034462</t>
  </si>
  <si>
    <t>118</t>
  </si>
  <si>
    <t>998764102</t>
  </si>
  <si>
    <t>Přesun hmot tonážní pro konstrukce klempířské v objektech v přes 6 do 12 m</t>
  </si>
  <si>
    <t>-165757401</t>
  </si>
  <si>
    <t>766</t>
  </si>
  <si>
    <t>Konstrukce truhlářské</t>
  </si>
  <si>
    <t>119</t>
  </si>
  <si>
    <t>766622131</t>
  </si>
  <si>
    <t>Montáž plastových oken plochy přes 1 m2 otevíravých v do 1,5 m s rámem do zdiva</t>
  </si>
  <si>
    <t>-2093172338</t>
  </si>
  <si>
    <t>120</t>
  </si>
  <si>
    <t>61140052</t>
  </si>
  <si>
    <t>okno plastové otevíravé/sklopné trojsklo přes plochu 1m2 do v 1,5m</t>
  </si>
  <si>
    <t>1214753529</t>
  </si>
  <si>
    <t>121</t>
  </si>
  <si>
    <t>766660411</t>
  </si>
  <si>
    <t>Montáž vchodových dveří včetně rámu jednokřídlových bez nadsvětlíku do zdiva</t>
  </si>
  <si>
    <t>590544472</t>
  </si>
  <si>
    <t>122</t>
  </si>
  <si>
    <t>61140500</t>
  </si>
  <si>
    <t>dveře jednokřídlé plastové bílé plné max rozměru otvoru 2,42m2 bezpečnostní třídy RC2</t>
  </si>
  <si>
    <t>961050530</t>
  </si>
  <si>
    <t>Poznámka k položce:_x000d_
rám/zárubeň, kování a zámek v ceně</t>
  </si>
  <si>
    <t>123</t>
  </si>
  <si>
    <t>766660451</t>
  </si>
  <si>
    <t>Montáž vchodových dveří včetně rámu dvoukřídlových bez nadsvětlíku do zdiva</t>
  </si>
  <si>
    <t>1442781558</t>
  </si>
  <si>
    <t>124</t>
  </si>
  <si>
    <t>61140506</t>
  </si>
  <si>
    <t>dveře dvoukřídlé plastové bílé plné max rozměru otvoru 4,84m2 bezpečnostní třídy RC2</t>
  </si>
  <si>
    <t>-1756021697</t>
  </si>
  <si>
    <t>125</t>
  </si>
  <si>
    <t>766694116</t>
  </si>
  <si>
    <t>Montáž parapetních desek dřevěných nebo plastových š do 30 cm</t>
  </si>
  <si>
    <t>640324271</t>
  </si>
  <si>
    <t>126</t>
  </si>
  <si>
    <t>60794103</t>
  </si>
  <si>
    <t>deska parapetní dřevotřísková vnitřní 300mm</t>
  </si>
  <si>
    <t>-885024035</t>
  </si>
  <si>
    <t>127</t>
  </si>
  <si>
    <t>60794121</t>
  </si>
  <si>
    <t>koncovka PVC k parapetním dřevotřískovým deskám 600mm</t>
  </si>
  <si>
    <t>-1441273161</t>
  </si>
  <si>
    <t>128</t>
  </si>
  <si>
    <t>998766101</t>
  </si>
  <si>
    <t>Přesun hmot tonážní pro kce truhlářské v objektech v do 6 m</t>
  </si>
  <si>
    <t>-1631692786</t>
  </si>
  <si>
    <t>767</t>
  </si>
  <si>
    <t>Konstrukce zámečnické</t>
  </si>
  <si>
    <t>129</t>
  </si>
  <si>
    <t>767661811</t>
  </si>
  <si>
    <t>Demontáž mříží pevných nebo otevíravých</t>
  </si>
  <si>
    <t>-1173455585</t>
  </si>
  <si>
    <t>130</t>
  </si>
  <si>
    <t>767662110</t>
  </si>
  <si>
    <t>Montáž mříží pevných šroubovaných</t>
  </si>
  <si>
    <t>-1199589882</t>
  </si>
  <si>
    <t>131</t>
  </si>
  <si>
    <t>54912001</t>
  </si>
  <si>
    <t>mříž pro stavební otvory pevná</t>
  </si>
  <si>
    <t>-200957323</t>
  </si>
  <si>
    <t>132</t>
  </si>
  <si>
    <t>767832102</t>
  </si>
  <si>
    <t>Montáž venkovních požárních žebříků do zdiva bez suchovodu</t>
  </si>
  <si>
    <t>741390077</t>
  </si>
  <si>
    <t>133</t>
  </si>
  <si>
    <t>44983046</t>
  </si>
  <si>
    <t>žebřík venkovní s přímým výstupem a ochranným košem bez suchovodu z pozinkované oceli celkem do dl 6m</t>
  </si>
  <si>
    <t>-1000234806</t>
  </si>
  <si>
    <t>134</t>
  </si>
  <si>
    <t>767832801</t>
  </si>
  <si>
    <t>Demontáž venkovních požárních žebříků se ochranným košem</t>
  </si>
  <si>
    <t>-337052078</t>
  </si>
  <si>
    <t>135</t>
  </si>
  <si>
    <t>767893115</t>
  </si>
  <si>
    <t>Montáž stříšek nad vstupy kotvených pomocí závěsů rovných, výplň skleněná š do 1,50 m</t>
  </si>
  <si>
    <t>1933602190</t>
  </si>
  <si>
    <t>136</t>
  </si>
  <si>
    <t>767893116</t>
  </si>
  <si>
    <t>Montáž stříšek nad vstupy kotvených pomocí závěsů rovných, výplň skleněná hmot š přes 1,50 do 2,00 m</t>
  </si>
  <si>
    <t>1720270993</t>
  </si>
  <si>
    <t>137</t>
  </si>
  <si>
    <t>63437000</t>
  </si>
  <si>
    <t>stříška vchodová rovná, kotvená pomocí konzol, nerezový rám, výplň vrstvené bezpečnostní sklo 1300x800mm</t>
  </si>
  <si>
    <t>-20216104</t>
  </si>
  <si>
    <t>138</t>
  </si>
  <si>
    <t>63437001</t>
  </si>
  <si>
    <t>stříška vchodová rovná, kotvená pomocí konzol, nerezový rám, výplň vrstvené bezpečnostní sklo 2000x800mm</t>
  </si>
  <si>
    <t>2077716304</t>
  </si>
  <si>
    <t>139</t>
  </si>
  <si>
    <t>767995 R</t>
  </si>
  <si>
    <t>Montáž a dodávka atypických zámečnických konstrukcí - podpěrná kce pro VZT, dle konkrétní dodávky</t>
  </si>
  <si>
    <t>1333916216</t>
  </si>
  <si>
    <t>140</t>
  </si>
  <si>
    <t>998767102</t>
  </si>
  <si>
    <t>Přesun hmot tonážní pro zámečnické konstrukce v objektech v přes 6 do 12 m</t>
  </si>
  <si>
    <t>205772357</t>
  </si>
  <si>
    <t>141</t>
  </si>
  <si>
    <t>-1409545996</t>
  </si>
  <si>
    <t>142</t>
  </si>
  <si>
    <t>-1500638341</t>
  </si>
  <si>
    <t>143</t>
  </si>
  <si>
    <t>-1600944544</t>
  </si>
  <si>
    <t>144</t>
  </si>
  <si>
    <t>-1022161864</t>
  </si>
  <si>
    <t>HZS</t>
  </si>
  <si>
    <t>Hodinové zúčtovací sazby</t>
  </si>
  <si>
    <t>145</t>
  </si>
  <si>
    <t>HZS4131</t>
  </si>
  <si>
    <t>Hodinová zúčtovací sazba jeřábník</t>
  </si>
  <si>
    <t>hod</t>
  </si>
  <si>
    <t>512</t>
  </si>
  <si>
    <t>-274661806</t>
  </si>
  <si>
    <t>146</t>
  </si>
  <si>
    <t>HZS4141</t>
  </si>
  <si>
    <t>Hodinová zúčtovací sazba vazač břemen</t>
  </si>
  <si>
    <t>-1118756166</t>
  </si>
  <si>
    <t>SO3 -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</si>
  <si>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</si>
  <si>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</si>
  <si>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</si>
  <si>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</si>
  <si>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</si>
  <si>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</si>
  <si>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</si>
  <si>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</si>
  <si>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</si>
  <si>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</si>
  <si>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</si>
  <si>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Kč</t>
  </si>
  <si>
    <t>1024</t>
  </si>
  <si>
    <t>18985509</t>
  </si>
  <si>
    <t>VRN3</t>
  </si>
  <si>
    <t>Zařízení staveniště</t>
  </si>
  <si>
    <t>030001000</t>
  </si>
  <si>
    <t>528129211</t>
  </si>
  <si>
    <t>VRN4</t>
  </si>
  <si>
    <t>Inženýrská činnost</t>
  </si>
  <si>
    <t>042002000</t>
  </si>
  <si>
    <t>Posudky</t>
  </si>
  <si>
    <t>169693496</t>
  </si>
  <si>
    <t>044002000</t>
  </si>
  <si>
    <t>Revize</t>
  </si>
  <si>
    <t>1343299675</t>
  </si>
  <si>
    <t>VRN6</t>
  </si>
  <si>
    <t>Územní vlivy</t>
  </si>
  <si>
    <t>065002000</t>
  </si>
  <si>
    <t>Mimostaveništní doprava materiálů</t>
  </si>
  <si>
    <t>640826725</t>
  </si>
  <si>
    <t>VRN7</t>
  </si>
  <si>
    <t>Provozní vlivy</t>
  </si>
  <si>
    <t>071002000</t>
  </si>
  <si>
    <t>Provoz investora, třetích osob</t>
  </si>
  <si>
    <t>1238553145</t>
  </si>
  <si>
    <t>072103001</t>
  </si>
  <si>
    <t xml:space="preserve">Projednání DIO a zajištění DIR komunikace </t>
  </si>
  <si>
    <t>1259866739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</si>
</sst>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23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1" customFormat="1" ht="14.4" customHeight="1">
      <c r="B26" s="18"/>
      <c r="C26" s="19"/>
      <c r="D26" s="35" t="s">
        <v>34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36">
        <f>ROUND(AG94,2)</f>
        <v>0</v>
      </c>
      <c r="AL26" s="19"/>
      <c r="AM26" s="19"/>
      <c r="AN26" s="19"/>
      <c r="AO26" s="19"/>
      <c r="AP26" s="19"/>
      <c r="AQ26" s="19"/>
      <c r="AR26" s="17"/>
      <c r="BE26" s="28"/>
    </row>
    <row r="27" s="1" customFormat="1" ht="14.4" customHeight="1">
      <c r="B27" s="18"/>
      <c r="C27" s="19"/>
      <c r="D27" s="35" t="s">
        <v>35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36">
        <f>ROUND(AG99, 2)</f>
        <v>0</v>
      </c>
      <c r="AL27" s="36"/>
      <c r="AM27" s="36"/>
      <c r="AN27" s="36"/>
      <c r="AO27" s="36"/>
      <c r="AP27" s="19"/>
      <c r="AQ27" s="19"/>
      <c r="AR27" s="17"/>
      <c r="BE27" s="28"/>
    </row>
    <row r="28" s="2" customFormat="1" ht="6.96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0"/>
      <c r="BE28" s="28"/>
    </row>
    <row r="29" s="2" customFormat="1" ht="25.92" customHeight="1">
      <c r="A29" s="37"/>
      <c r="B29" s="38"/>
      <c r="C29" s="39"/>
      <c r="D29" s="41" t="s">
        <v>36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ROUND(AK26 + AK27, 2)</f>
        <v>0</v>
      </c>
      <c r="AL29" s="42"/>
      <c r="AM29" s="42"/>
      <c r="AN29" s="42"/>
      <c r="AO29" s="42"/>
      <c r="AP29" s="39"/>
      <c r="AQ29" s="39"/>
      <c r="AR29" s="40"/>
      <c r="BE29" s="28"/>
    </row>
    <row r="30" s="2" customFormat="1" ht="6.96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0"/>
      <c r="BE30" s="28"/>
    </row>
    <row r="31" s="2" customFormat="1">
      <c r="A31" s="37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44" t="s">
        <v>37</v>
      </c>
      <c r="M31" s="44"/>
      <c r="N31" s="44"/>
      <c r="O31" s="44"/>
      <c r="P31" s="44"/>
      <c r="Q31" s="39"/>
      <c r="R31" s="39"/>
      <c r="S31" s="39"/>
      <c r="T31" s="39"/>
      <c r="U31" s="39"/>
      <c r="V31" s="39"/>
      <c r="W31" s="44" t="s">
        <v>38</v>
      </c>
      <c r="X31" s="44"/>
      <c r="Y31" s="44"/>
      <c r="Z31" s="44"/>
      <c r="AA31" s="44"/>
      <c r="AB31" s="44"/>
      <c r="AC31" s="44"/>
      <c r="AD31" s="44"/>
      <c r="AE31" s="44"/>
      <c r="AF31" s="39"/>
      <c r="AG31" s="39"/>
      <c r="AH31" s="39"/>
      <c r="AI31" s="39"/>
      <c r="AJ31" s="39"/>
      <c r="AK31" s="44" t="s">
        <v>39</v>
      </c>
      <c r="AL31" s="44"/>
      <c r="AM31" s="44"/>
      <c r="AN31" s="44"/>
      <c r="AO31" s="44"/>
      <c r="AP31" s="39"/>
      <c r="AQ31" s="39"/>
      <c r="AR31" s="40"/>
      <c r="BE31" s="28"/>
    </row>
    <row r="32" s="3" customFormat="1" ht="14.4" customHeight="1">
      <c r="A32" s="3"/>
      <c r="B32" s="45"/>
      <c r="C32" s="46"/>
      <c r="D32" s="29" t="s">
        <v>40</v>
      </c>
      <c r="E32" s="46"/>
      <c r="F32" s="29" t="s">
        <v>41</v>
      </c>
      <c r="G32" s="46"/>
      <c r="H32" s="46"/>
      <c r="I32" s="46"/>
      <c r="J32" s="46"/>
      <c r="K32" s="46"/>
      <c r="L32" s="47">
        <v>0.20999999999999999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ROUND(AZ94 + SUM(CD99:CD103),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f>ROUND(AV94 + SUM(BY99:BY103), 2)</f>
        <v>0</v>
      </c>
      <c r="AL32" s="46"/>
      <c r="AM32" s="46"/>
      <c r="AN32" s="46"/>
      <c r="AO32" s="46"/>
      <c r="AP32" s="46"/>
      <c r="AQ32" s="46"/>
      <c r="AR32" s="49"/>
      <c r="BE32" s="50"/>
    </row>
    <row r="33" s="3" customFormat="1" ht="14.4" customHeight="1">
      <c r="A33" s="3"/>
      <c r="B33" s="45"/>
      <c r="C33" s="46"/>
      <c r="D33" s="46"/>
      <c r="E33" s="46"/>
      <c r="F33" s="29" t="s">
        <v>42</v>
      </c>
      <c r="G33" s="46"/>
      <c r="H33" s="46"/>
      <c r="I33" s="46"/>
      <c r="J33" s="46"/>
      <c r="K33" s="46"/>
      <c r="L33" s="47">
        <v>0.12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ROUND(BA94 + SUM(CE99:CE103),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f>ROUND(AW94 + SUM(BZ99:BZ103), 2)</f>
        <v>0</v>
      </c>
      <c r="AL33" s="46"/>
      <c r="AM33" s="46"/>
      <c r="AN33" s="46"/>
      <c r="AO33" s="46"/>
      <c r="AP33" s="46"/>
      <c r="AQ33" s="46"/>
      <c r="AR33" s="49"/>
      <c r="BE33" s="50"/>
    </row>
    <row r="34" hidden="1" s="3" customFormat="1" ht="14.4" customHeight="1">
      <c r="A34" s="3"/>
      <c r="B34" s="45"/>
      <c r="C34" s="46"/>
      <c r="D34" s="46"/>
      <c r="E34" s="46"/>
      <c r="F34" s="29" t="s">
        <v>43</v>
      </c>
      <c r="G34" s="46"/>
      <c r="H34" s="46"/>
      <c r="I34" s="46"/>
      <c r="J34" s="46"/>
      <c r="K34" s="46"/>
      <c r="L34" s="47">
        <v>0.20999999999999999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8">
        <f>ROUND(BB94 + SUM(CF99:CF103), 2)</f>
        <v>0</v>
      </c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8">
        <v>0</v>
      </c>
      <c r="AL34" s="46"/>
      <c r="AM34" s="46"/>
      <c r="AN34" s="46"/>
      <c r="AO34" s="46"/>
      <c r="AP34" s="46"/>
      <c r="AQ34" s="46"/>
      <c r="AR34" s="49"/>
      <c r="BE34" s="50"/>
    </row>
    <row r="35" hidden="1" s="3" customFormat="1" ht="14.4" customHeight="1">
      <c r="A35" s="3"/>
      <c r="B35" s="45"/>
      <c r="C35" s="46"/>
      <c r="D35" s="46"/>
      <c r="E35" s="46"/>
      <c r="F35" s="29" t="s">
        <v>44</v>
      </c>
      <c r="G35" s="46"/>
      <c r="H35" s="46"/>
      <c r="I35" s="46"/>
      <c r="J35" s="46"/>
      <c r="K35" s="46"/>
      <c r="L35" s="47">
        <v>0.12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8">
        <f>ROUND(BC94 + SUM(CG99:CG103), 2)</f>
        <v>0</v>
      </c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8">
        <v>0</v>
      </c>
      <c r="AL35" s="46"/>
      <c r="AM35" s="46"/>
      <c r="AN35" s="46"/>
      <c r="AO35" s="46"/>
      <c r="AP35" s="46"/>
      <c r="AQ35" s="46"/>
      <c r="AR35" s="49"/>
      <c r="BE35" s="3"/>
    </row>
    <row r="36" hidden="1" s="3" customFormat="1" ht="14.4" customHeight="1">
      <c r="A36" s="3"/>
      <c r="B36" s="45"/>
      <c r="C36" s="46"/>
      <c r="D36" s="46"/>
      <c r="E36" s="46"/>
      <c r="F36" s="29" t="s">
        <v>45</v>
      </c>
      <c r="G36" s="46"/>
      <c r="H36" s="46"/>
      <c r="I36" s="46"/>
      <c r="J36" s="46"/>
      <c r="K36" s="46"/>
      <c r="L36" s="47">
        <v>0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8">
        <f>ROUND(BD94 + SUM(CH99:CH103), 2)</f>
        <v>0</v>
      </c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8">
        <v>0</v>
      </c>
      <c r="AL36" s="46"/>
      <c r="AM36" s="46"/>
      <c r="AN36" s="46"/>
      <c r="AO36" s="46"/>
      <c r="AP36" s="46"/>
      <c r="AQ36" s="46"/>
      <c r="AR36" s="49"/>
      <c r="BE36" s="3"/>
    </row>
    <row r="37" s="2" customFormat="1" ht="6.96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  <c r="BE37" s="37"/>
    </row>
    <row r="38" s="2" customFormat="1" ht="25.92" customHeight="1">
      <c r="A38" s="37"/>
      <c r="B38" s="38"/>
      <c r="C38" s="51"/>
      <c r="D38" s="52" t="s">
        <v>46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 t="s">
        <v>47</v>
      </c>
      <c r="U38" s="53"/>
      <c r="V38" s="53"/>
      <c r="W38" s="53"/>
      <c r="X38" s="55" t="s">
        <v>48</v>
      </c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6">
        <f>SUM(AK29:AK36)</f>
        <v>0</v>
      </c>
      <c r="AL38" s="53"/>
      <c r="AM38" s="53"/>
      <c r="AN38" s="53"/>
      <c r="AO38" s="57"/>
      <c r="AP38" s="51"/>
      <c r="AQ38" s="51"/>
      <c r="AR38" s="40"/>
      <c r="BE38" s="37"/>
    </row>
    <row r="39" s="2" customFormat="1" ht="6.96" customHeight="1">
      <c r="A39" s="37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BE39" s="37"/>
    </row>
    <row r="40" s="2" customFormat="1" ht="14.4" customHeight="1">
      <c r="A40" s="37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0"/>
      <c r="BE40" s="3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7"/>
      <c r="B60" s="38"/>
      <c r="C60" s="39"/>
      <c r="D60" s="63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3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3" t="s">
        <v>51</v>
      </c>
      <c r="AI60" s="42"/>
      <c r="AJ60" s="42"/>
      <c r="AK60" s="42"/>
      <c r="AL60" s="42"/>
      <c r="AM60" s="63" t="s">
        <v>52</v>
      </c>
      <c r="AN60" s="42"/>
      <c r="AO60" s="42"/>
      <c r="AP60" s="39"/>
      <c r="AQ60" s="39"/>
      <c r="AR60" s="40"/>
      <c r="BE60" s="37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0"/>
      <c r="BE64" s="37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7"/>
      <c r="B75" s="38"/>
      <c r="C75" s="39"/>
      <c r="D75" s="63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3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3" t="s">
        <v>51</v>
      </c>
      <c r="AI75" s="42"/>
      <c r="AJ75" s="42"/>
      <c r="AK75" s="42"/>
      <c r="AL75" s="42"/>
      <c r="AM75" s="63" t="s">
        <v>52</v>
      </c>
      <c r="AN75" s="42"/>
      <c r="AO75" s="42"/>
      <c r="AP75" s="39"/>
      <c r="AQ75" s="39"/>
      <c r="AR75" s="40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0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0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0"/>
      <c r="BE81" s="37"/>
    </row>
    <row r="82" s="2" customFormat="1" ht="24.96" customHeight="1">
      <c r="A82" s="37"/>
      <c r="B82" s="38"/>
      <c r="C82" s="20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0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BE83" s="37"/>
    </row>
    <row r="84" s="4" customFormat="1" ht="12" customHeight="1">
      <c r="A84" s="4"/>
      <c r="B84" s="69"/>
      <c r="C84" s="29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0152024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Zateplení tělocvičny 3.ZŠ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BE86" s="37"/>
    </row>
    <row r="87" s="2" customFormat="1" ht="12" customHeight="1">
      <c r="A87" s="37"/>
      <c r="B87" s="38"/>
      <c r="C87" s="29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Lovosice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29" t="s">
        <v>22</v>
      </c>
      <c r="AJ87" s="39"/>
      <c r="AK87" s="39"/>
      <c r="AL87" s="39"/>
      <c r="AM87" s="78" t="str">
        <f>IF(AN8= "","",AN8)</f>
        <v>6. 6. 2024</v>
      </c>
      <c r="AN87" s="78"/>
      <c r="AO87" s="39"/>
      <c r="AP87" s="39"/>
      <c r="AQ87" s="39"/>
      <c r="AR87" s="40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BE88" s="37"/>
    </row>
    <row r="89" s="2" customFormat="1" ht="15.15" customHeight="1">
      <c r="A89" s="37"/>
      <c r="B89" s="38"/>
      <c r="C89" s="29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29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0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29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29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0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0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0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0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ROUND(AZ94*L32,2)</f>
        <v>0</v>
      </c>
      <c r="AW94" s="113">
        <f>ROUND(BA94*L33,2)</f>
        <v>0</v>
      </c>
      <c r="AX94" s="113">
        <f>ROUND(BB94*L32,2)</f>
        <v>0</v>
      </c>
      <c r="AY94" s="113">
        <f>ROUND(BC94*L33,2)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'SO2 - příprava TUV'!J30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'SO2 - příprava TUV'!P125</f>
        <v>0</v>
      </c>
      <c r="AV95" s="127">
        <f>'SO2 - příprava TUV'!J33</f>
        <v>0</v>
      </c>
      <c r="AW95" s="127">
        <f>'SO2 - příprava TUV'!J34</f>
        <v>0</v>
      </c>
      <c r="AX95" s="127">
        <f>'SO2 - příprava TUV'!J35</f>
        <v>0</v>
      </c>
      <c r="AY95" s="127">
        <f>'SO2 - příprava TUV'!J36</f>
        <v>0</v>
      </c>
      <c r="AZ95" s="127">
        <f>'SO2 - příprava TUV'!F33</f>
        <v>0</v>
      </c>
      <c r="BA95" s="127">
        <f>'SO2 - příprava TUV'!F34</f>
        <v>0</v>
      </c>
      <c r="BB95" s="127">
        <f>'SO2 - příprava TUV'!F35</f>
        <v>0</v>
      </c>
      <c r="BC95" s="127">
        <f>'SO2 - příprava TUV'!F36</f>
        <v>0</v>
      </c>
      <c r="BD95" s="129">
        <f>'SO2 - příprava TUV'!F37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16.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'SO1 - Zateplení tělocvičny'!J30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'SO1 - Zateplení tělocvičny'!P135</f>
        <v>0</v>
      </c>
      <c r="AV96" s="127">
        <f>'SO1 - Zateplení tělocvičny'!J33</f>
        <v>0</v>
      </c>
      <c r="AW96" s="127">
        <f>'SO1 - Zateplení tělocvičny'!J34</f>
        <v>0</v>
      </c>
      <c r="AX96" s="127">
        <f>'SO1 - Zateplení tělocvičny'!J35</f>
        <v>0</v>
      </c>
      <c r="AY96" s="127">
        <f>'SO1 - Zateplení tělocvičny'!J36</f>
        <v>0</v>
      </c>
      <c r="AZ96" s="127">
        <f>'SO1 - Zateplení tělocvičny'!F33</f>
        <v>0</v>
      </c>
      <c r="BA96" s="127">
        <f>'SO1 - Zateplení tělocvičny'!F34</f>
        <v>0</v>
      </c>
      <c r="BB96" s="127">
        <f>'SO1 - Zateplení tělocvičny'!F35</f>
        <v>0</v>
      </c>
      <c r="BC96" s="127">
        <f>'SO1 - Zateplení tělocvičny'!F36</f>
        <v>0</v>
      </c>
      <c r="BD96" s="129">
        <f>'SO1 - Zateplení tělocvičny'!F37</f>
        <v>0</v>
      </c>
      <c r="BE96" s="7"/>
      <c r="BT96" s="130" t="s">
        <v>84</v>
      </c>
      <c r="BV96" s="130" t="s">
        <v>78</v>
      </c>
      <c r="BW96" s="130" t="s">
        <v>89</v>
      </c>
      <c r="BX96" s="130" t="s">
        <v>5</v>
      </c>
      <c r="CL96" s="130" t="s">
        <v>1</v>
      </c>
      <c r="CM96" s="130" t="s">
        <v>86</v>
      </c>
    </row>
    <row r="97" s="7" customFormat="1" ht="16.5" customHeight="1">
      <c r="A97" s="118" t="s">
        <v>80</v>
      </c>
      <c r="B97" s="119"/>
      <c r="C97" s="120"/>
      <c r="D97" s="121" t="s">
        <v>90</v>
      </c>
      <c r="E97" s="121"/>
      <c r="F97" s="121"/>
      <c r="G97" s="121"/>
      <c r="H97" s="121"/>
      <c r="I97" s="122"/>
      <c r="J97" s="121" t="s">
        <v>91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'SO3 - VRN'!J30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31">
        <v>0</v>
      </c>
      <c r="AT97" s="132">
        <f>ROUND(SUM(AV97:AW97),2)</f>
        <v>0</v>
      </c>
      <c r="AU97" s="133">
        <f>'SO3 - VRN'!P122</f>
        <v>0</v>
      </c>
      <c r="AV97" s="132">
        <f>'SO3 - VRN'!J33</f>
        <v>0</v>
      </c>
      <c r="AW97" s="132">
        <f>'SO3 - VRN'!J34</f>
        <v>0</v>
      </c>
      <c r="AX97" s="132">
        <f>'SO3 - VRN'!J35</f>
        <v>0</v>
      </c>
      <c r="AY97" s="132">
        <f>'SO3 - VRN'!J36</f>
        <v>0</v>
      </c>
      <c r="AZ97" s="132">
        <f>'SO3 - VRN'!F33</f>
        <v>0</v>
      </c>
      <c r="BA97" s="132">
        <f>'SO3 - VRN'!F34</f>
        <v>0</v>
      </c>
      <c r="BB97" s="132">
        <f>'SO3 - VRN'!F35</f>
        <v>0</v>
      </c>
      <c r="BC97" s="132">
        <f>'SO3 - VRN'!F36</f>
        <v>0</v>
      </c>
      <c r="BD97" s="134">
        <f>'SO3 - VRN'!F37</f>
        <v>0</v>
      </c>
      <c r="BE97" s="7"/>
      <c r="BT97" s="130" t="s">
        <v>84</v>
      </c>
      <c r="BV97" s="130" t="s">
        <v>78</v>
      </c>
      <c r="BW97" s="130" t="s">
        <v>92</v>
      </c>
      <c r="BX97" s="130" t="s">
        <v>5</v>
      </c>
      <c r="CL97" s="130" t="s">
        <v>1</v>
      </c>
      <c r="CM97" s="130" t="s">
        <v>86</v>
      </c>
    </row>
    <row r="98">
      <c r="B98" s="18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7"/>
    </row>
    <row r="99" s="2" customFormat="1" ht="30" customHeight="1">
      <c r="A99" s="37"/>
      <c r="B99" s="38"/>
      <c r="C99" s="106" t="s">
        <v>93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109">
        <f>ROUND(SUM(AG100:AG103), 2)</f>
        <v>0</v>
      </c>
      <c r="AH99" s="109"/>
      <c r="AI99" s="109"/>
      <c r="AJ99" s="109"/>
      <c r="AK99" s="109"/>
      <c r="AL99" s="109"/>
      <c r="AM99" s="109"/>
      <c r="AN99" s="109">
        <f>ROUND(SUM(AN100:AN103), 2)</f>
        <v>0</v>
      </c>
      <c r="AO99" s="109"/>
      <c r="AP99" s="109"/>
      <c r="AQ99" s="135"/>
      <c r="AR99" s="40"/>
      <c r="AS99" s="99" t="s">
        <v>94</v>
      </c>
      <c r="AT99" s="100" t="s">
        <v>95</v>
      </c>
      <c r="AU99" s="100" t="s">
        <v>40</v>
      </c>
      <c r="AV99" s="101" t="s">
        <v>63</v>
      </c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19.92" customHeight="1">
      <c r="A100" s="37"/>
      <c r="B100" s="38"/>
      <c r="C100" s="39"/>
      <c r="D100" s="136" t="s">
        <v>96</v>
      </c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39"/>
      <c r="AD100" s="39"/>
      <c r="AE100" s="39"/>
      <c r="AF100" s="39"/>
      <c r="AG100" s="137">
        <f>ROUND(AG94 * AS100, 2)</f>
        <v>0</v>
      </c>
      <c r="AH100" s="138"/>
      <c r="AI100" s="138"/>
      <c r="AJ100" s="138"/>
      <c r="AK100" s="138"/>
      <c r="AL100" s="138"/>
      <c r="AM100" s="138"/>
      <c r="AN100" s="138">
        <f>ROUND(AG100 + AV100, 2)</f>
        <v>0</v>
      </c>
      <c r="AO100" s="138"/>
      <c r="AP100" s="138"/>
      <c r="AQ100" s="39"/>
      <c r="AR100" s="40"/>
      <c r="AS100" s="139">
        <v>0</v>
      </c>
      <c r="AT100" s="140" t="s">
        <v>97</v>
      </c>
      <c r="AU100" s="140" t="s">
        <v>41</v>
      </c>
      <c r="AV100" s="141">
        <f>ROUND(IF(AU100="základní",AG100*L32,IF(AU100="snížená",AG100*L33,0)), 2)</f>
        <v>0</v>
      </c>
      <c r="AW100" s="37"/>
      <c r="AX100" s="37"/>
      <c r="AY100" s="37"/>
      <c r="AZ100" s="37"/>
      <c r="BA100" s="37"/>
      <c r="BB100" s="37"/>
      <c r="BC100" s="37"/>
      <c r="BD100" s="37"/>
      <c r="BE100" s="37"/>
      <c r="BV100" s="14" t="s">
        <v>98</v>
      </c>
      <c r="BY100" s="142">
        <f>IF(AU100="základní",AV100,0)</f>
        <v>0</v>
      </c>
      <c r="BZ100" s="142">
        <f>IF(AU100="snížená",AV100,0)</f>
        <v>0</v>
      </c>
      <c r="CA100" s="142">
        <v>0</v>
      </c>
      <c r="CB100" s="142">
        <v>0</v>
      </c>
      <c r="CC100" s="142">
        <v>0</v>
      </c>
      <c r="CD100" s="142">
        <f>IF(AU100="základní",AG100,0)</f>
        <v>0</v>
      </c>
      <c r="CE100" s="142">
        <f>IF(AU100="snížená",AG100,0)</f>
        <v>0</v>
      </c>
      <c r="CF100" s="142">
        <f>IF(AU100="zákl. přenesená",AG100,0)</f>
        <v>0</v>
      </c>
      <c r="CG100" s="142">
        <f>IF(AU100="sníž. přenesená",AG100,0)</f>
        <v>0</v>
      </c>
      <c r="CH100" s="142">
        <f>IF(AU100="nulová",AG100,0)</f>
        <v>0</v>
      </c>
      <c r="CI100" s="14">
        <f>IF(AU100="základní",1,IF(AU100="snížená",2,IF(AU100="zákl. přenesená",4,IF(AU100="sníž. přenesená",5,3))))</f>
        <v>1</v>
      </c>
      <c r="CJ100" s="14">
        <f>IF(AT100="stavební čast",1,IF(AT100="investiční čast",2,3))</f>
        <v>1</v>
      </c>
      <c r="CK100" s="14" t="str">
        <f>IF(D100="Vyplň vlastní","","x")</f>
        <v>x</v>
      </c>
    </row>
    <row r="101" s="2" customFormat="1" ht="19.92" customHeight="1">
      <c r="A101" s="37"/>
      <c r="B101" s="38"/>
      <c r="C101" s="39"/>
      <c r="D101" s="143" t="s">
        <v>99</v>
      </c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39"/>
      <c r="AD101" s="39"/>
      <c r="AE101" s="39"/>
      <c r="AF101" s="39"/>
      <c r="AG101" s="137">
        <f>ROUND(AG94 * AS101, 2)</f>
        <v>0</v>
      </c>
      <c r="AH101" s="138"/>
      <c r="AI101" s="138"/>
      <c r="AJ101" s="138"/>
      <c r="AK101" s="138"/>
      <c r="AL101" s="138"/>
      <c r="AM101" s="138"/>
      <c r="AN101" s="138">
        <f>ROUND(AG101 + AV101, 2)</f>
        <v>0</v>
      </c>
      <c r="AO101" s="138"/>
      <c r="AP101" s="138"/>
      <c r="AQ101" s="39"/>
      <c r="AR101" s="40"/>
      <c r="AS101" s="139">
        <v>0</v>
      </c>
      <c r="AT101" s="140" t="s">
        <v>97</v>
      </c>
      <c r="AU101" s="140" t="s">
        <v>41</v>
      </c>
      <c r="AV101" s="141">
        <f>ROUND(IF(AU101="základní",AG101*L32,IF(AU101="snížená",AG101*L33,0)), 2)</f>
        <v>0</v>
      </c>
      <c r="AW101" s="37"/>
      <c r="AX101" s="37"/>
      <c r="AY101" s="37"/>
      <c r="AZ101" s="37"/>
      <c r="BA101" s="37"/>
      <c r="BB101" s="37"/>
      <c r="BC101" s="37"/>
      <c r="BD101" s="37"/>
      <c r="BE101" s="37"/>
      <c r="BV101" s="14" t="s">
        <v>100</v>
      </c>
      <c r="BY101" s="142">
        <f>IF(AU101="základní",AV101,0)</f>
        <v>0</v>
      </c>
      <c r="BZ101" s="142">
        <f>IF(AU101="snížená",AV101,0)</f>
        <v>0</v>
      </c>
      <c r="CA101" s="142">
        <v>0</v>
      </c>
      <c r="CB101" s="142">
        <v>0</v>
      </c>
      <c r="CC101" s="142">
        <v>0</v>
      </c>
      <c r="CD101" s="142">
        <f>IF(AU101="základní",AG101,0)</f>
        <v>0</v>
      </c>
      <c r="CE101" s="142">
        <f>IF(AU101="snížená",AG101,0)</f>
        <v>0</v>
      </c>
      <c r="CF101" s="142">
        <f>IF(AU101="zákl. přenesená",AG101,0)</f>
        <v>0</v>
      </c>
      <c r="CG101" s="142">
        <f>IF(AU101="sníž. přenesená",AG101,0)</f>
        <v>0</v>
      </c>
      <c r="CH101" s="142">
        <f>IF(AU101="nulová",AG101,0)</f>
        <v>0</v>
      </c>
      <c r="CI101" s="14">
        <f>IF(AU101="základní",1,IF(AU101="snížená",2,IF(AU101="zákl. přenesená",4,IF(AU101="sníž. přenesená",5,3))))</f>
        <v>1</v>
      </c>
      <c r="CJ101" s="14">
        <f>IF(AT101="stavební čast",1,IF(AT101="investiční čast",2,3))</f>
        <v>1</v>
      </c>
      <c r="CK101" s="14" t="str">
        <f>IF(D101="Vyplň vlastní","","x")</f>
        <v/>
      </c>
    </row>
    <row r="102" s="2" customFormat="1" ht="19.92" customHeight="1">
      <c r="A102" s="37"/>
      <c r="B102" s="38"/>
      <c r="C102" s="39"/>
      <c r="D102" s="143" t="s">
        <v>99</v>
      </c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39"/>
      <c r="AD102" s="39"/>
      <c r="AE102" s="39"/>
      <c r="AF102" s="39"/>
      <c r="AG102" s="137">
        <f>ROUND(AG94 * AS102, 2)</f>
        <v>0</v>
      </c>
      <c r="AH102" s="138"/>
      <c r="AI102" s="138"/>
      <c r="AJ102" s="138"/>
      <c r="AK102" s="138"/>
      <c r="AL102" s="138"/>
      <c r="AM102" s="138"/>
      <c r="AN102" s="138">
        <f>ROUND(AG102 + AV102, 2)</f>
        <v>0</v>
      </c>
      <c r="AO102" s="138"/>
      <c r="AP102" s="138"/>
      <c r="AQ102" s="39"/>
      <c r="AR102" s="40"/>
      <c r="AS102" s="139">
        <v>0</v>
      </c>
      <c r="AT102" s="140" t="s">
        <v>97</v>
      </c>
      <c r="AU102" s="140" t="s">
        <v>41</v>
      </c>
      <c r="AV102" s="141">
        <f>ROUND(IF(AU102="základní",AG102*L32,IF(AU102="snížená",AG102*L33,0)), 2)</f>
        <v>0</v>
      </c>
      <c r="AW102" s="37"/>
      <c r="AX102" s="37"/>
      <c r="AY102" s="37"/>
      <c r="AZ102" s="37"/>
      <c r="BA102" s="37"/>
      <c r="BB102" s="37"/>
      <c r="BC102" s="37"/>
      <c r="BD102" s="37"/>
      <c r="BE102" s="37"/>
      <c r="BV102" s="14" t="s">
        <v>100</v>
      </c>
      <c r="BY102" s="142">
        <f>IF(AU102="základní",AV102,0)</f>
        <v>0</v>
      </c>
      <c r="BZ102" s="142">
        <f>IF(AU102="snížená",AV102,0)</f>
        <v>0</v>
      </c>
      <c r="CA102" s="142">
        <v>0</v>
      </c>
      <c r="CB102" s="142">
        <v>0</v>
      </c>
      <c r="CC102" s="142">
        <v>0</v>
      </c>
      <c r="CD102" s="142">
        <f>IF(AU102="základní",AG102,0)</f>
        <v>0</v>
      </c>
      <c r="CE102" s="142">
        <f>IF(AU102="snížená",AG102,0)</f>
        <v>0</v>
      </c>
      <c r="CF102" s="142">
        <f>IF(AU102="zákl. přenesená",AG102,0)</f>
        <v>0</v>
      </c>
      <c r="CG102" s="142">
        <f>IF(AU102="sníž. přenesená",AG102,0)</f>
        <v>0</v>
      </c>
      <c r="CH102" s="142">
        <f>IF(AU102="nulová",AG102,0)</f>
        <v>0</v>
      </c>
      <c r="CI102" s="14">
        <f>IF(AU102="základní",1,IF(AU102="snížená",2,IF(AU102="zákl. přenesená",4,IF(AU102="sníž. přenesená",5,3))))</f>
        <v>1</v>
      </c>
      <c r="CJ102" s="14">
        <f>IF(AT102="stavební čast",1,IF(AT102="investiční čast",2,3))</f>
        <v>1</v>
      </c>
      <c r="CK102" s="14" t="str">
        <f>IF(D102="Vyplň vlastní","","x")</f>
        <v/>
      </c>
    </row>
    <row r="103" s="2" customFormat="1" ht="19.92" customHeight="1">
      <c r="A103" s="37"/>
      <c r="B103" s="38"/>
      <c r="C103" s="39"/>
      <c r="D103" s="143" t="s">
        <v>99</v>
      </c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39"/>
      <c r="AD103" s="39"/>
      <c r="AE103" s="39"/>
      <c r="AF103" s="39"/>
      <c r="AG103" s="137">
        <f>ROUND(AG94 * AS103, 2)</f>
        <v>0</v>
      </c>
      <c r="AH103" s="138"/>
      <c r="AI103" s="138"/>
      <c r="AJ103" s="138"/>
      <c r="AK103" s="138"/>
      <c r="AL103" s="138"/>
      <c r="AM103" s="138"/>
      <c r="AN103" s="138">
        <f>ROUND(AG103 + AV103, 2)</f>
        <v>0</v>
      </c>
      <c r="AO103" s="138"/>
      <c r="AP103" s="138"/>
      <c r="AQ103" s="39"/>
      <c r="AR103" s="40"/>
      <c r="AS103" s="144">
        <v>0</v>
      </c>
      <c r="AT103" s="145" t="s">
        <v>97</v>
      </c>
      <c r="AU103" s="145" t="s">
        <v>41</v>
      </c>
      <c r="AV103" s="146">
        <f>ROUND(IF(AU103="základní",AG103*L32,IF(AU103="snížená",AG103*L33,0)), 2)</f>
        <v>0</v>
      </c>
      <c r="AW103" s="37"/>
      <c r="AX103" s="37"/>
      <c r="AY103" s="37"/>
      <c r="AZ103" s="37"/>
      <c r="BA103" s="37"/>
      <c r="BB103" s="37"/>
      <c r="BC103" s="37"/>
      <c r="BD103" s="37"/>
      <c r="BE103" s="37"/>
      <c r="BV103" s="14" t="s">
        <v>100</v>
      </c>
      <c r="BY103" s="142">
        <f>IF(AU103="základní",AV103,0)</f>
        <v>0</v>
      </c>
      <c r="BZ103" s="142">
        <f>IF(AU103="snížená",AV103,0)</f>
        <v>0</v>
      </c>
      <c r="CA103" s="142">
        <v>0</v>
      </c>
      <c r="CB103" s="142">
        <v>0</v>
      </c>
      <c r="CC103" s="142">
        <v>0</v>
      </c>
      <c r="CD103" s="142">
        <f>IF(AU103="základní",AG103,0)</f>
        <v>0</v>
      </c>
      <c r="CE103" s="142">
        <f>IF(AU103="snížená",AG103,0)</f>
        <v>0</v>
      </c>
      <c r="CF103" s="142">
        <f>IF(AU103="zákl. přenesená",AG103,0)</f>
        <v>0</v>
      </c>
      <c r="CG103" s="142">
        <f>IF(AU103="sníž. přenesená",AG103,0)</f>
        <v>0</v>
      </c>
      <c r="CH103" s="142">
        <f>IF(AU103="nulová",AG103,0)</f>
        <v>0</v>
      </c>
      <c r="CI103" s="14">
        <f>IF(AU103="základní",1,IF(AU103="snížená",2,IF(AU103="zákl. přenesená",4,IF(AU103="sníž. přenesená",5,3))))</f>
        <v>1</v>
      </c>
      <c r="CJ103" s="14">
        <f>IF(AT103="stavební čast",1,IF(AT103="investiční čast",2,3))</f>
        <v>1</v>
      </c>
      <c r="CK103" s="14" t="str">
        <f>IF(D103="Vyplň vlastní","","x")</f>
        <v/>
      </c>
    </row>
    <row r="104" s="2" customFormat="1" ht="10.8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40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30" customHeight="1">
      <c r="A105" s="37"/>
      <c r="B105" s="38"/>
      <c r="C105" s="147" t="s">
        <v>101</v>
      </c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9">
        <f>ROUND(AG94 + AG99, 2)</f>
        <v>0</v>
      </c>
      <c r="AH105" s="149"/>
      <c r="AI105" s="149"/>
      <c r="AJ105" s="149"/>
      <c r="AK105" s="149"/>
      <c r="AL105" s="149"/>
      <c r="AM105" s="149"/>
      <c r="AN105" s="149">
        <f>ROUND(AN94 + AN99, 2)</f>
        <v>0</v>
      </c>
      <c r="AO105" s="149"/>
      <c r="AP105" s="149"/>
      <c r="AQ105" s="148"/>
      <c r="AR105" s="40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40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</sheetData>
  <sheetProtection sheet="1" formatColumns="0" formatRows="0" objects="1" scenarios="1" spinCount="100000" saltValue="M8ahHkdrsYWAK1IwGDJZcWsbT9eRL2VvW7ps6WhVY8T1ybOUZ6+m9wt4jpFP0dCbwz6CuIqQ7DWl+GWee7qPdw==" hashValue="qsmQNlB8/2fp/DXT70WD0tRuKciJ5ANseAF6SPxz2gmUykcvCpo+RICnZEcykdWIe3JrgcScILzS/WEnphOcyw==" algorithmName="SHA-512" password="CC35"/>
  <mergeCells count="68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D100:AB100"/>
    <mergeCell ref="AG100:AM100"/>
    <mergeCell ref="AN100:AP100"/>
    <mergeCell ref="D101:AB101"/>
    <mergeCell ref="AG101:AM101"/>
    <mergeCell ref="AN101:AP101"/>
    <mergeCell ref="D102:AB102"/>
    <mergeCell ref="AG102:AM102"/>
    <mergeCell ref="AN102:AP102"/>
    <mergeCell ref="D103:AB103"/>
    <mergeCell ref="AG103:AM103"/>
    <mergeCell ref="AN103:AP103"/>
    <mergeCell ref="AG94:AM94"/>
    <mergeCell ref="AN94:AP94"/>
    <mergeCell ref="AG99:AM99"/>
    <mergeCell ref="AN99:AP99"/>
    <mergeCell ref="AG105:AM105"/>
    <mergeCell ref="AN105:AP105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9:AU103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9:AT103">
      <formula1>"stavební čast, technologická čast, investiční čast"</formula1>
    </dataValidation>
  </dataValidations>
  <hyperlinks>
    <hyperlink ref="A95" location="'SO2 - příprava TUV'!C2" display="/"/>
    <hyperlink ref="A96" location="'SO1 - Zateplení tělocvičny'!C2" display="/"/>
    <hyperlink ref="A97" location="'SO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102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Zateplení tělocvičny 3.ZŠ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103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104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6. 6. 2024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ROUND((SUM(BE125:BE186)),  2)</f>
        <v>0</v>
      </c>
      <c r="G33" s="37"/>
      <c r="H33" s="37"/>
      <c r="I33" s="169">
        <v>0.20999999999999999</v>
      </c>
      <c r="J33" s="168">
        <f>ROUND(((SUM(BE125:BE186))*I33),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ROUND((SUM(BF125:BF186)),  2)</f>
        <v>0</v>
      </c>
      <c r="G34" s="37"/>
      <c r="H34" s="37"/>
      <c r="I34" s="169">
        <v>0.12</v>
      </c>
      <c r="J34" s="168">
        <f>ROUND(((SUM(BF125:BF186))*I34),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ROUND((SUM(BG125:BG186)),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ROUND((SUM(BH125:BH186)),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ROUND((SUM(BI125:BI186)),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Zateplení tělocvičny 3.ZŠ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103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SO2 - příprava TUV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6. 6. 2024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106</v>
      </c>
      <c r="D94" s="148"/>
      <c r="E94" s="148"/>
      <c r="F94" s="148"/>
      <c r="G94" s="148"/>
      <c r="H94" s="148"/>
      <c r="I94" s="148"/>
      <c r="J94" s="190" t="s">
        <v>107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108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109</v>
      </c>
    </row>
    <row r="97" s="9" customFormat="1" ht="24.96" customHeight="1">
      <c r="A97" s="9"/>
      <c r="B97" s="192"/>
      <c r="C97" s="193"/>
      <c r="D97" s="194" t="s">
        <v>110</v>
      </c>
      <c r="E97" s="195"/>
      <c r="F97" s="195"/>
      <c r="G97" s="195"/>
      <c r="H97" s="195"/>
      <c r="I97" s="195"/>
      <c r="J97" s="196">
        <f>J126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111</v>
      </c>
      <c r="E98" s="201"/>
      <c r="F98" s="201"/>
      <c r="G98" s="201"/>
      <c r="H98" s="201"/>
      <c r="I98" s="201"/>
      <c r="J98" s="202">
        <f>J127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92"/>
      <c r="C99" s="193"/>
      <c r="D99" s="194" t="s">
        <v>112</v>
      </c>
      <c r="E99" s="195"/>
      <c r="F99" s="195"/>
      <c r="G99" s="195"/>
      <c r="H99" s="195"/>
      <c r="I99" s="195"/>
      <c r="J99" s="196">
        <f>J132</f>
        <v>0</v>
      </c>
      <c r="K99" s="193"/>
      <c r="L99" s="19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8"/>
      <c r="C100" s="199"/>
      <c r="D100" s="200" t="s">
        <v>113</v>
      </c>
      <c r="E100" s="201"/>
      <c r="F100" s="201"/>
      <c r="G100" s="201"/>
      <c r="H100" s="201"/>
      <c r="I100" s="201"/>
      <c r="J100" s="202">
        <f>J133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114</v>
      </c>
      <c r="E101" s="201"/>
      <c r="F101" s="201"/>
      <c r="G101" s="201"/>
      <c r="H101" s="201"/>
      <c r="I101" s="201"/>
      <c r="J101" s="202">
        <f>J146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99"/>
      <c r="D102" s="200" t="s">
        <v>115</v>
      </c>
      <c r="E102" s="201"/>
      <c r="F102" s="201"/>
      <c r="G102" s="201"/>
      <c r="H102" s="201"/>
      <c r="I102" s="201"/>
      <c r="J102" s="202">
        <f>J149</f>
        <v>0</v>
      </c>
      <c r="K102" s="199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99"/>
      <c r="D103" s="200" t="s">
        <v>116</v>
      </c>
      <c r="E103" s="201"/>
      <c r="F103" s="201"/>
      <c r="G103" s="201"/>
      <c r="H103" s="201"/>
      <c r="I103" s="201"/>
      <c r="J103" s="202">
        <f>J156</f>
        <v>0</v>
      </c>
      <c r="K103" s="199"/>
      <c r="L103" s="20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99"/>
      <c r="D104" s="200" t="s">
        <v>117</v>
      </c>
      <c r="E104" s="201"/>
      <c r="F104" s="201"/>
      <c r="G104" s="201"/>
      <c r="H104" s="201"/>
      <c r="I104" s="201"/>
      <c r="J104" s="202">
        <f>J167</f>
        <v>0</v>
      </c>
      <c r="K104" s="199"/>
      <c r="L104" s="20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99"/>
      <c r="D105" s="200" t="s">
        <v>118</v>
      </c>
      <c r="E105" s="201"/>
      <c r="F105" s="201"/>
      <c r="G105" s="201"/>
      <c r="H105" s="201"/>
      <c r="I105" s="201"/>
      <c r="J105" s="202">
        <f>J182</f>
        <v>0</v>
      </c>
      <c r="K105" s="199"/>
      <c r="L105" s="20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0" t="s">
        <v>119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29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88" t="str">
        <f>E7</f>
        <v>Zateplení tělocvičny 3.ZŠ</v>
      </c>
      <c r="F115" s="29"/>
      <c r="G115" s="29"/>
      <c r="H115" s="2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29" t="s">
        <v>103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SO2 - příprava TUV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29" t="s">
        <v>20</v>
      </c>
      <c r="D119" s="39"/>
      <c r="E119" s="39"/>
      <c r="F119" s="24" t="str">
        <f>F12</f>
        <v>Lovosice</v>
      </c>
      <c r="G119" s="39"/>
      <c r="H119" s="39"/>
      <c r="I119" s="29" t="s">
        <v>22</v>
      </c>
      <c r="J119" s="78" t="str">
        <f>IF(J12="","",J12)</f>
        <v>6. 6. 2024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29" t="s">
        <v>24</v>
      </c>
      <c r="D121" s="39"/>
      <c r="E121" s="39"/>
      <c r="F121" s="24" t="str">
        <f>E15</f>
        <v xml:space="preserve"> </v>
      </c>
      <c r="G121" s="39"/>
      <c r="H121" s="39"/>
      <c r="I121" s="29" t="s">
        <v>30</v>
      </c>
      <c r="J121" s="33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29" t="s">
        <v>28</v>
      </c>
      <c r="D122" s="39"/>
      <c r="E122" s="39"/>
      <c r="F122" s="24" t="str">
        <f>IF(E18="","",E18)</f>
        <v>Vyplň údaj</v>
      </c>
      <c r="G122" s="39"/>
      <c r="H122" s="39"/>
      <c r="I122" s="29" t="s">
        <v>32</v>
      </c>
      <c r="J122" s="33" t="str">
        <f>E24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204"/>
      <c r="B124" s="205"/>
      <c r="C124" s="206" t="s">
        <v>120</v>
      </c>
      <c r="D124" s="207" t="s">
        <v>61</v>
      </c>
      <c r="E124" s="207" t="s">
        <v>57</v>
      </c>
      <c r="F124" s="207" t="s">
        <v>58</v>
      </c>
      <c r="G124" s="207" t="s">
        <v>121</v>
      </c>
      <c r="H124" s="207" t="s">
        <v>122</v>
      </c>
      <c r="I124" s="207" t="s">
        <v>123</v>
      </c>
      <c r="J124" s="208" t="s">
        <v>107</v>
      </c>
      <c r="K124" s="209" t="s">
        <v>124</v>
      </c>
      <c r="L124" s="210"/>
      <c r="M124" s="99" t="s">
        <v>1</v>
      </c>
      <c r="N124" s="100" t="s">
        <v>40</v>
      </c>
      <c r="O124" s="100" t="s">
        <v>125</v>
      </c>
      <c r="P124" s="100" t="s">
        <v>126</v>
      </c>
      <c r="Q124" s="100" t="s">
        <v>127</v>
      </c>
      <c r="R124" s="100" t="s">
        <v>128</v>
      </c>
      <c r="S124" s="100" t="s">
        <v>129</v>
      </c>
      <c r="T124" s="101" t="s">
        <v>130</v>
      </c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</row>
    <row r="125" s="2" customFormat="1" ht="22.8" customHeight="1">
      <c r="A125" s="37"/>
      <c r="B125" s="38"/>
      <c r="C125" s="106" t="s">
        <v>131</v>
      </c>
      <c r="D125" s="39"/>
      <c r="E125" s="39"/>
      <c r="F125" s="39"/>
      <c r="G125" s="39"/>
      <c r="H125" s="39"/>
      <c r="I125" s="39"/>
      <c r="J125" s="211">
        <f>BK125</f>
        <v>0</v>
      </c>
      <c r="K125" s="39"/>
      <c r="L125" s="40"/>
      <c r="M125" s="102"/>
      <c r="N125" s="212"/>
      <c r="O125" s="103"/>
      <c r="P125" s="213">
        <f>P126+P132</f>
        <v>0</v>
      </c>
      <c r="Q125" s="103"/>
      <c r="R125" s="213">
        <f>R126+R132</f>
        <v>0.53010000000000002</v>
      </c>
      <c r="S125" s="103"/>
      <c r="T125" s="214">
        <f>T126+T132</f>
        <v>0.24442000000000003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4" t="s">
        <v>75</v>
      </c>
      <c r="AU125" s="14" t="s">
        <v>109</v>
      </c>
      <c r="BK125" s="215">
        <f>BK126+BK132</f>
        <v>0</v>
      </c>
    </row>
    <row r="126" s="12" customFormat="1" ht="25.92" customHeight="1">
      <c r="A126" s="12"/>
      <c r="B126" s="216"/>
      <c r="C126" s="217"/>
      <c r="D126" s="218" t="s">
        <v>75</v>
      </c>
      <c r="E126" s="219" t="s">
        <v>132</v>
      </c>
      <c r="F126" s="219" t="s">
        <v>133</v>
      </c>
      <c r="G126" s="217"/>
      <c r="H126" s="217"/>
      <c r="I126" s="220"/>
      <c r="J126" s="221">
        <f>BK126</f>
        <v>0</v>
      </c>
      <c r="K126" s="217"/>
      <c r="L126" s="222"/>
      <c r="M126" s="223"/>
      <c r="N126" s="224"/>
      <c r="O126" s="224"/>
      <c r="P126" s="225">
        <f>P127</f>
        <v>0</v>
      </c>
      <c r="Q126" s="224"/>
      <c r="R126" s="225">
        <f>R127</f>
        <v>0</v>
      </c>
      <c r="S126" s="224"/>
      <c r="T126" s="226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7" t="s">
        <v>84</v>
      </c>
      <c r="AT126" s="228" t="s">
        <v>75</v>
      </c>
      <c r="AU126" s="228" t="s">
        <v>76</v>
      </c>
      <c r="AY126" s="227" t="s">
        <v>134</v>
      </c>
      <c r="BK126" s="229">
        <f>BK127</f>
        <v>0</v>
      </c>
    </row>
    <row r="127" s="12" customFormat="1" ht="22.8" customHeight="1">
      <c r="A127" s="12"/>
      <c r="B127" s="216"/>
      <c r="C127" s="217"/>
      <c r="D127" s="218" t="s">
        <v>75</v>
      </c>
      <c r="E127" s="230" t="s">
        <v>135</v>
      </c>
      <c r="F127" s="230" t="s">
        <v>136</v>
      </c>
      <c r="G127" s="217"/>
      <c r="H127" s="217"/>
      <c r="I127" s="220"/>
      <c r="J127" s="231">
        <f>BK127</f>
        <v>0</v>
      </c>
      <c r="K127" s="217"/>
      <c r="L127" s="222"/>
      <c r="M127" s="223"/>
      <c r="N127" s="224"/>
      <c r="O127" s="224"/>
      <c r="P127" s="225">
        <f>SUM(P128:P131)</f>
        <v>0</v>
      </c>
      <c r="Q127" s="224"/>
      <c r="R127" s="225">
        <f>SUM(R128:R131)</f>
        <v>0</v>
      </c>
      <c r="S127" s="224"/>
      <c r="T127" s="226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7" t="s">
        <v>84</v>
      </c>
      <c r="AT127" s="228" t="s">
        <v>75</v>
      </c>
      <c r="AU127" s="228" t="s">
        <v>84</v>
      </c>
      <c r="AY127" s="227" t="s">
        <v>134</v>
      </c>
      <c r="BK127" s="229">
        <f>SUM(BK128:BK131)</f>
        <v>0</v>
      </c>
    </row>
    <row r="128" s="2" customFormat="1" ht="33" customHeight="1">
      <c r="A128" s="37"/>
      <c r="B128" s="38"/>
      <c r="C128" s="232" t="s">
        <v>84</v>
      </c>
      <c r="D128" s="232" t="s">
        <v>137</v>
      </c>
      <c r="E128" s="233" t="s">
        <v>138</v>
      </c>
      <c r="F128" s="234" t="s">
        <v>139</v>
      </c>
      <c r="G128" s="235" t="s">
        <v>140</v>
      </c>
      <c r="H128" s="236">
        <v>0.244</v>
      </c>
      <c r="I128" s="237"/>
      <c r="J128" s="238">
        <f>ROUND(I128*H128,2)</f>
        <v>0</v>
      </c>
      <c r="K128" s="239"/>
      <c r="L128" s="40"/>
      <c r="M128" s="240" t="s">
        <v>1</v>
      </c>
      <c r="N128" s="241" t="s">
        <v>41</v>
      </c>
      <c r="O128" s="90"/>
      <c r="P128" s="242">
        <f>O128*H128</f>
        <v>0</v>
      </c>
      <c r="Q128" s="242">
        <v>0</v>
      </c>
      <c r="R128" s="242">
        <f>Q128*H128</f>
        <v>0</v>
      </c>
      <c r="S128" s="242">
        <v>0</v>
      </c>
      <c r="T128" s="24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4" t="s">
        <v>141</v>
      </c>
      <c r="AT128" s="244" t="s">
        <v>137</v>
      </c>
      <c r="AU128" s="244" t="s">
        <v>86</v>
      </c>
      <c r="AY128" s="14" t="s">
        <v>134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4" t="s">
        <v>84</v>
      </c>
      <c r="BK128" s="142">
        <f>ROUND(I128*H128,2)</f>
        <v>0</v>
      </c>
      <c r="BL128" s="14" t="s">
        <v>141</v>
      </c>
      <c r="BM128" s="244" t="s">
        <v>142</v>
      </c>
    </row>
    <row r="129" s="2" customFormat="1" ht="24.15" customHeight="1">
      <c r="A129" s="37"/>
      <c r="B129" s="38"/>
      <c r="C129" s="232" t="s">
        <v>86</v>
      </c>
      <c r="D129" s="232" t="s">
        <v>137</v>
      </c>
      <c r="E129" s="233" t="s">
        <v>143</v>
      </c>
      <c r="F129" s="234" t="s">
        <v>144</v>
      </c>
      <c r="G129" s="235" t="s">
        <v>140</v>
      </c>
      <c r="H129" s="236">
        <v>0.244</v>
      </c>
      <c r="I129" s="237"/>
      <c r="J129" s="238">
        <f>ROUND(I129*H129,2)</f>
        <v>0</v>
      </c>
      <c r="K129" s="239"/>
      <c r="L129" s="40"/>
      <c r="M129" s="240" t="s">
        <v>1</v>
      </c>
      <c r="N129" s="241" t="s">
        <v>41</v>
      </c>
      <c r="O129" s="90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4" t="s">
        <v>141</v>
      </c>
      <c r="AT129" s="244" t="s">
        <v>137</v>
      </c>
      <c r="AU129" s="244" t="s">
        <v>86</v>
      </c>
      <c r="AY129" s="14" t="s">
        <v>134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84</v>
      </c>
      <c r="BK129" s="142">
        <f>ROUND(I129*H129,2)</f>
        <v>0</v>
      </c>
      <c r="BL129" s="14" t="s">
        <v>141</v>
      </c>
      <c r="BM129" s="244" t="s">
        <v>145</v>
      </c>
    </row>
    <row r="130" s="2" customFormat="1" ht="24.15" customHeight="1">
      <c r="A130" s="37"/>
      <c r="B130" s="38"/>
      <c r="C130" s="232" t="s">
        <v>146</v>
      </c>
      <c r="D130" s="232" t="s">
        <v>137</v>
      </c>
      <c r="E130" s="233" t="s">
        <v>147</v>
      </c>
      <c r="F130" s="234" t="s">
        <v>148</v>
      </c>
      <c r="G130" s="235" t="s">
        <v>140</v>
      </c>
      <c r="H130" s="236">
        <v>6.0999999999999996</v>
      </c>
      <c r="I130" s="237"/>
      <c r="J130" s="238">
        <f>ROUND(I130*H130,2)</f>
        <v>0</v>
      </c>
      <c r="K130" s="239"/>
      <c r="L130" s="40"/>
      <c r="M130" s="240" t="s">
        <v>1</v>
      </c>
      <c r="N130" s="241" t="s">
        <v>41</v>
      </c>
      <c r="O130" s="90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4" t="s">
        <v>141</v>
      </c>
      <c r="AT130" s="244" t="s">
        <v>137</v>
      </c>
      <c r="AU130" s="244" t="s">
        <v>86</v>
      </c>
      <c r="AY130" s="14" t="s">
        <v>134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4" t="s">
        <v>84</v>
      </c>
      <c r="BK130" s="142">
        <f>ROUND(I130*H130,2)</f>
        <v>0</v>
      </c>
      <c r="BL130" s="14" t="s">
        <v>141</v>
      </c>
      <c r="BM130" s="244" t="s">
        <v>149</v>
      </c>
    </row>
    <row r="131" s="2" customFormat="1" ht="33" customHeight="1">
      <c r="A131" s="37"/>
      <c r="B131" s="38"/>
      <c r="C131" s="232" t="s">
        <v>141</v>
      </c>
      <c r="D131" s="232" t="s">
        <v>137</v>
      </c>
      <c r="E131" s="233" t="s">
        <v>150</v>
      </c>
      <c r="F131" s="234" t="s">
        <v>151</v>
      </c>
      <c r="G131" s="235" t="s">
        <v>140</v>
      </c>
      <c r="H131" s="236">
        <v>0.244</v>
      </c>
      <c r="I131" s="237"/>
      <c r="J131" s="238">
        <f>ROUND(I131*H131,2)</f>
        <v>0</v>
      </c>
      <c r="K131" s="239"/>
      <c r="L131" s="40"/>
      <c r="M131" s="240" t="s">
        <v>1</v>
      </c>
      <c r="N131" s="241" t="s">
        <v>41</v>
      </c>
      <c r="O131" s="90"/>
      <c r="P131" s="242">
        <f>O131*H131</f>
        <v>0</v>
      </c>
      <c r="Q131" s="242">
        <v>0</v>
      </c>
      <c r="R131" s="242">
        <f>Q131*H131</f>
        <v>0</v>
      </c>
      <c r="S131" s="242">
        <v>0</v>
      </c>
      <c r="T131" s="24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4" t="s">
        <v>141</v>
      </c>
      <c r="AT131" s="244" t="s">
        <v>137</v>
      </c>
      <c r="AU131" s="244" t="s">
        <v>86</v>
      </c>
      <c r="AY131" s="14" t="s">
        <v>134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4" t="s">
        <v>84</v>
      </c>
      <c r="BK131" s="142">
        <f>ROUND(I131*H131,2)</f>
        <v>0</v>
      </c>
      <c r="BL131" s="14" t="s">
        <v>141</v>
      </c>
      <c r="BM131" s="244" t="s">
        <v>152</v>
      </c>
    </row>
    <row r="132" s="12" customFormat="1" ht="25.92" customHeight="1">
      <c r="A132" s="12"/>
      <c r="B132" s="216"/>
      <c r="C132" s="217"/>
      <c r="D132" s="218" t="s">
        <v>75</v>
      </c>
      <c r="E132" s="219" t="s">
        <v>153</v>
      </c>
      <c r="F132" s="219" t="s">
        <v>154</v>
      </c>
      <c r="G132" s="217"/>
      <c r="H132" s="217"/>
      <c r="I132" s="220"/>
      <c r="J132" s="221">
        <f>BK132</f>
        <v>0</v>
      </c>
      <c r="K132" s="217"/>
      <c r="L132" s="222"/>
      <c r="M132" s="223"/>
      <c r="N132" s="224"/>
      <c r="O132" s="224"/>
      <c r="P132" s="225">
        <f>P133+P146+P149+P156+P167+P182</f>
        <v>0</v>
      </c>
      <c r="Q132" s="224"/>
      <c r="R132" s="225">
        <f>R133+R146+R149+R156+R167+R182</f>
        <v>0.53010000000000002</v>
      </c>
      <c r="S132" s="224"/>
      <c r="T132" s="226">
        <f>T133+T146+T149+T156+T167+T182</f>
        <v>0.24442000000000003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7" t="s">
        <v>86</v>
      </c>
      <c r="AT132" s="228" t="s">
        <v>75</v>
      </c>
      <c r="AU132" s="228" t="s">
        <v>76</v>
      </c>
      <c r="AY132" s="227" t="s">
        <v>134</v>
      </c>
      <c r="BK132" s="229">
        <f>BK133+BK146+BK149+BK156+BK167+BK182</f>
        <v>0</v>
      </c>
    </row>
    <row r="133" s="12" customFormat="1" ht="22.8" customHeight="1">
      <c r="A133" s="12"/>
      <c r="B133" s="216"/>
      <c r="C133" s="217"/>
      <c r="D133" s="218" t="s">
        <v>75</v>
      </c>
      <c r="E133" s="230" t="s">
        <v>155</v>
      </c>
      <c r="F133" s="230" t="s">
        <v>156</v>
      </c>
      <c r="G133" s="217"/>
      <c r="H133" s="217"/>
      <c r="I133" s="220"/>
      <c r="J133" s="231">
        <f>BK133</f>
        <v>0</v>
      </c>
      <c r="K133" s="217"/>
      <c r="L133" s="222"/>
      <c r="M133" s="223"/>
      <c r="N133" s="224"/>
      <c r="O133" s="224"/>
      <c r="P133" s="225">
        <f>SUM(P134:P145)</f>
        <v>0</v>
      </c>
      <c r="Q133" s="224"/>
      <c r="R133" s="225">
        <f>SUM(R134:R145)</f>
        <v>0.012420000000000001</v>
      </c>
      <c r="S133" s="224"/>
      <c r="T133" s="226">
        <f>SUM(T134:T145)</f>
        <v>0.0011199999999999999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7" t="s">
        <v>86</v>
      </c>
      <c r="AT133" s="228" t="s">
        <v>75</v>
      </c>
      <c r="AU133" s="228" t="s">
        <v>84</v>
      </c>
      <c r="AY133" s="227" t="s">
        <v>134</v>
      </c>
      <c r="BK133" s="229">
        <f>SUM(BK134:BK145)</f>
        <v>0</v>
      </c>
    </row>
    <row r="134" s="2" customFormat="1" ht="16.5" customHeight="1">
      <c r="A134" s="37"/>
      <c r="B134" s="38"/>
      <c r="C134" s="232" t="s">
        <v>157</v>
      </c>
      <c r="D134" s="232" t="s">
        <v>137</v>
      </c>
      <c r="E134" s="233" t="s">
        <v>158</v>
      </c>
      <c r="F134" s="234" t="s">
        <v>159</v>
      </c>
      <c r="G134" s="235" t="s">
        <v>160</v>
      </c>
      <c r="H134" s="236">
        <v>4</v>
      </c>
      <c r="I134" s="237"/>
      <c r="J134" s="238">
        <f>ROUND(I134*H134,2)</f>
        <v>0</v>
      </c>
      <c r="K134" s="239"/>
      <c r="L134" s="40"/>
      <c r="M134" s="240" t="s">
        <v>1</v>
      </c>
      <c r="N134" s="241" t="s">
        <v>41</v>
      </c>
      <c r="O134" s="90"/>
      <c r="P134" s="242">
        <f>O134*H134</f>
        <v>0</v>
      </c>
      <c r="Q134" s="242">
        <v>0</v>
      </c>
      <c r="R134" s="242">
        <f>Q134*H134</f>
        <v>0</v>
      </c>
      <c r="S134" s="242">
        <v>0.00027999999999999998</v>
      </c>
      <c r="T134" s="243">
        <f>S134*H134</f>
        <v>0.0011199999999999999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4" t="s">
        <v>161</v>
      </c>
      <c r="AT134" s="244" t="s">
        <v>137</v>
      </c>
      <c r="AU134" s="244" t="s">
        <v>86</v>
      </c>
      <c r="AY134" s="14" t="s">
        <v>134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84</v>
      </c>
      <c r="BK134" s="142">
        <f>ROUND(I134*H134,2)</f>
        <v>0</v>
      </c>
      <c r="BL134" s="14" t="s">
        <v>161</v>
      </c>
      <c r="BM134" s="244" t="s">
        <v>162</v>
      </c>
    </row>
    <row r="135" s="2" customFormat="1" ht="24.15" customHeight="1">
      <c r="A135" s="37"/>
      <c r="B135" s="38"/>
      <c r="C135" s="232" t="s">
        <v>163</v>
      </c>
      <c r="D135" s="232" t="s">
        <v>137</v>
      </c>
      <c r="E135" s="233" t="s">
        <v>164</v>
      </c>
      <c r="F135" s="234" t="s">
        <v>165</v>
      </c>
      <c r="G135" s="235" t="s">
        <v>160</v>
      </c>
      <c r="H135" s="236">
        <v>8</v>
      </c>
      <c r="I135" s="237"/>
      <c r="J135" s="238">
        <f>ROUND(I135*H135,2)</f>
        <v>0</v>
      </c>
      <c r="K135" s="239"/>
      <c r="L135" s="40"/>
      <c r="M135" s="240" t="s">
        <v>1</v>
      </c>
      <c r="N135" s="241" t="s">
        <v>41</v>
      </c>
      <c r="O135" s="90"/>
      <c r="P135" s="242">
        <f>O135*H135</f>
        <v>0</v>
      </c>
      <c r="Q135" s="242">
        <v>0.00097999999999999997</v>
      </c>
      <c r="R135" s="242">
        <f>Q135*H135</f>
        <v>0.0078399999999999997</v>
      </c>
      <c r="S135" s="242">
        <v>0</v>
      </c>
      <c r="T135" s="24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4" t="s">
        <v>161</v>
      </c>
      <c r="AT135" s="244" t="s">
        <v>137</v>
      </c>
      <c r="AU135" s="244" t="s">
        <v>86</v>
      </c>
      <c r="AY135" s="14" t="s">
        <v>134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84</v>
      </c>
      <c r="BK135" s="142">
        <f>ROUND(I135*H135,2)</f>
        <v>0</v>
      </c>
      <c r="BL135" s="14" t="s">
        <v>161</v>
      </c>
      <c r="BM135" s="244" t="s">
        <v>166</v>
      </c>
    </row>
    <row r="136" s="2" customFormat="1" ht="37.8" customHeight="1">
      <c r="A136" s="37"/>
      <c r="B136" s="38"/>
      <c r="C136" s="232" t="s">
        <v>167</v>
      </c>
      <c r="D136" s="232" t="s">
        <v>137</v>
      </c>
      <c r="E136" s="233" t="s">
        <v>168</v>
      </c>
      <c r="F136" s="234" t="s">
        <v>169</v>
      </c>
      <c r="G136" s="235" t="s">
        <v>160</v>
      </c>
      <c r="H136" s="236">
        <v>4</v>
      </c>
      <c r="I136" s="237"/>
      <c r="J136" s="238">
        <f>ROUND(I136*H136,2)</f>
        <v>0</v>
      </c>
      <c r="K136" s="239"/>
      <c r="L136" s="40"/>
      <c r="M136" s="240" t="s">
        <v>1</v>
      </c>
      <c r="N136" s="241" t="s">
        <v>41</v>
      </c>
      <c r="O136" s="90"/>
      <c r="P136" s="242">
        <f>O136*H136</f>
        <v>0</v>
      </c>
      <c r="Q136" s="242">
        <v>6.9999999999999994E-05</v>
      </c>
      <c r="R136" s="242">
        <f>Q136*H136</f>
        <v>0.00027999999999999998</v>
      </c>
      <c r="S136" s="242">
        <v>0</v>
      </c>
      <c r="T136" s="24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4" t="s">
        <v>161</v>
      </c>
      <c r="AT136" s="244" t="s">
        <v>137</v>
      </c>
      <c r="AU136" s="244" t="s">
        <v>86</v>
      </c>
      <c r="AY136" s="14" t="s">
        <v>134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84</v>
      </c>
      <c r="BK136" s="142">
        <f>ROUND(I136*H136,2)</f>
        <v>0</v>
      </c>
      <c r="BL136" s="14" t="s">
        <v>161</v>
      </c>
      <c r="BM136" s="244" t="s">
        <v>170</v>
      </c>
    </row>
    <row r="137" s="2" customFormat="1" ht="37.8" customHeight="1">
      <c r="A137" s="37"/>
      <c r="B137" s="38"/>
      <c r="C137" s="232" t="s">
        <v>171</v>
      </c>
      <c r="D137" s="232" t="s">
        <v>137</v>
      </c>
      <c r="E137" s="233" t="s">
        <v>172</v>
      </c>
      <c r="F137" s="234" t="s">
        <v>173</v>
      </c>
      <c r="G137" s="235" t="s">
        <v>160</v>
      </c>
      <c r="H137" s="236">
        <v>4</v>
      </c>
      <c r="I137" s="237"/>
      <c r="J137" s="238">
        <f>ROUND(I137*H137,2)</f>
        <v>0</v>
      </c>
      <c r="K137" s="239"/>
      <c r="L137" s="40"/>
      <c r="M137" s="240" t="s">
        <v>1</v>
      </c>
      <c r="N137" s="241" t="s">
        <v>41</v>
      </c>
      <c r="O137" s="90"/>
      <c r="P137" s="242">
        <f>O137*H137</f>
        <v>0</v>
      </c>
      <c r="Q137" s="242">
        <v>9.0000000000000006E-05</v>
      </c>
      <c r="R137" s="242">
        <f>Q137*H137</f>
        <v>0.00036000000000000002</v>
      </c>
      <c r="S137" s="242">
        <v>0</v>
      </c>
      <c r="T137" s="24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4" t="s">
        <v>161</v>
      </c>
      <c r="AT137" s="244" t="s">
        <v>137</v>
      </c>
      <c r="AU137" s="244" t="s">
        <v>86</v>
      </c>
      <c r="AY137" s="14" t="s">
        <v>134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84</v>
      </c>
      <c r="BK137" s="142">
        <f>ROUND(I137*H137,2)</f>
        <v>0</v>
      </c>
      <c r="BL137" s="14" t="s">
        <v>161</v>
      </c>
      <c r="BM137" s="244" t="s">
        <v>174</v>
      </c>
    </row>
    <row r="138" s="2" customFormat="1" ht="24.15" customHeight="1">
      <c r="A138" s="37"/>
      <c r="B138" s="38"/>
      <c r="C138" s="232" t="s">
        <v>175</v>
      </c>
      <c r="D138" s="232" t="s">
        <v>137</v>
      </c>
      <c r="E138" s="233" t="s">
        <v>176</v>
      </c>
      <c r="F138" s="234" t="s">
        <v>177</v>
      </c>
      <c r="G138" s="235" t="s">
        <v>178</v>
      </c>
      <c r="H138" s="236">
        <v>2</v>
      </c>
      <c r="I138" s="237"/>
      <c r="J138" s="238">
        <f>ROUND(I138*H138,2)</f>
        <v>0</v>
      </c>
      <c r="K138" s="239"/>
      <c r="L138" s="40"/>
      <c r="M138" s="240" t="s">
        <v>1</v>
      </c>
      <c r="N138" s="241" t="s">
        <v>41</v>
      </c>
      <c r="O138" s="90"/>
      <c r="P138" s="242">
        <f>O138*H138</f>
        <v>0</v>
      </c>
      <c r="Q138" s="242">
        <v>0.00017000000000000001</v>
      </c>
      <c r="R138" s="242">
        <f>Q138*H138</f>
        <v>0.00034000000000000002</v>
      </c>
      <c r="S138" s="242">
        <v>0</v>
      </c>
      <c r="T138" s="24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4" t="s">
        <v>161</v>
      </c>
      <c r="AT138" s="244" t="s">
        <v>137</v>
      </c>
      <c r="AU138" s="244" t="s">
        <v>86</v>
      </c>
      <c r="AY138" s="14" t="s">
        <v>134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84</v>
      </c>
      <c r="BK138" s="142">
        <f>ROUND(I138*H138,2)</f>
        <v>0</v>
      </c>
      <c r="BL138" s="14" t="s">
        <v>161</v>
      </c>
      <c r="BM138" s="244" t="s">
        <v>179</v>
      </c>
    </row>
    <row r="139" s="2" customFormat="1" ht="16.5" customHeight="1">
      <c r="A139" s="37"/>
      <c r="B139" s="38"/>
      <c r="C139" s="232" t="s">
        <v>180</v>
      </c>
      <c r="D139" s="232" t="s">
        <v>137</v>
      </c>
      <c r="E139" s="233" t="s">
        <v>181</v>
      </c>
      <c r="F139" s="234" t="s">
        <v>182</v>
      </c>
      <c r="G139" s="235" t="s">
        <v>178</v>
      </c>
      <c r="H139" s="236">
        <v>2</v>
      </c>
      <c r="I139" s="237"/>
      <c r="J139" s="238">
        <f>ROUND(I139*H139,2)</f>
        <v>0</v>
      </c>
      <c r="K139" s="239"/>
      <c r="L139" s="40"/>
      <c r="M139" s="240" t="s">
        <v>1</v>
      </c>
      <c r="N139" s="241" t="s">
        <v>41</v>
      </c>
      <c r="O139" s="90"/>
      <c r="P139" s="242">
        <f>O139*H139</f>
        <v>0</v>
      </c>
      <c r="Q139" s="242">
        <v>0.00040999999999999999</v>
      </c>
      <c r="R139" s="242">
        <f>Q139*H139</f>
        <v>0.00081999999999999998</v>
      </c>
      <c r="S139" s="242">
        <v>0</v>
      </c>
      <c r="T139" s="24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4" t="s">
        <v>161</v>
      </c>
      <c r="AT139" s="244" t="s">
        <v>137</v>
      </c>
      <c r="AU139" s="244" t="s">
        <v>86</v>
      </c>
      <c r="AY139" s="14" t="s">
        <v>134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84</v>
      </c>
      <c r="BK139" s="142">
        <f>ROUND(I139*H139,2)</f>
        <v>0</v>
      </c>
      <c r="BL139" s="14" t="s">
        <v>161</v>
      </c>
      <c r="BM139" s="244" t="s">
        <v>183</v>
      </c>
    </row>
    <row r="140" s="2" customFormat="1" ht="21.75" customHeight="1">
      <c r="A140" s="37"/>
      <c r="B140" s="38"/>
      <c r="C140" s="232" t="s">
        <v>184</v>
      </c>
      <c r="D140" s="232" t="s">
        <v>137</v>
      </c>
      <c r="E140" s="233" t="s">
        <v>185</v>
      </c>
      <c r="F140" s="234" t="s">
        <v>186</v>
      </c>
      <c r="G140" s="235" t="s">
        <v>178</v>
      </c>
      <c r="H140" s="236">
        <v>4</v>
      </c>
      <c r="I140" s="237"/>
      <c r="J140" s="238">
        <f>ROUND(I140*H140,2)</f>
        <v>0</v>
      </c>
      <c r="K140" s="239"/>
      <c r="L140" s="40"/>
      <c r="M140" s="240" t="s">
        <v>1</v>
      </c>
      <c r="N140" s="241" t="s">
        <v>41</v>
      </c>
      <c r="O140" s="90"/>
      <c r="P140" s="242">
        <f>O140*H140</f>
        <v>0</v>
      </c>
      <c r="Q140" s="242">
        <v>0.00034000000000000002</v>
      </c>
      <c r="R140" s="242">
        <f>Q140*H140</f>
        <v>0.0013600000000000001</v>
      </c>
      <c r="S140" s="242">
        <v>0</v>
      </c>
      <c r="T140" s="24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4" t="s">
        <v>161</v>
      </c>
      <c r="AT140" s="244" t="s">
        <v>137</v>
      </c>
      <c r="AU140" s="244" t="s">
        <v>86</v>
      </c>
      <c r="AY140" s="14" t="s">
        <v>134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84</v>
      </c>
      <c r="BK140" s="142">
        <f>ROUND(I140*H140,2)</f>
        <v>0</v>
      </c>
      <c r="BL140" s="14" t="s">
        <v>161</v>
      </c>
      <c r="BM140" s="244" t="s">
        <v>187</v>
      </c>
    </row>
    <row r="141" s="2" customFormat="1" ht="24.15" customHeight="1">
      <c r="A141" s="37"/>
      <c r="B141" s="38"/>
      <c r="C141" s="232" t="s">
        <v>8</v>
      </c>
      <c r="D141" s="232" t="s">
        <v>137</v>
      </c>
      <c r="E141" s="233" t="s">
        <v>188</v>
      </c>
      <c r="F141" s="234" t="s">
        <v>189</v>
      </c>
      <c r="G141" s="235" t="s">
        <v>178</v>
      </c>
      <c r="H141" s="236">
        <v>2</v>
      </c>
      <c r="I141" s="237"/>
      <c r="J141" s="238">
        <f>ROUND(I141*H141,2)</f>
        <v>0</v>
      </c>
      <c r="K141" s="239"/>
      <c r="L141" s="40"/>
      <c r="M141" s="240" t="s">
        <v>1</v>
      </c>
      <c r="N141" s="241" t="s">
        <v>41</v>
      </c>
      <c r="O141" s="90"/>
      <c r="P141" s="242">
        <f>O141*H141</f>
        <v>0</v>
      </c>
      <c r="Q141" s="242">
        <v>0.00027</v>
      </c>
      <c r="R141" s="242">
        <f>Q141*H141</f>
        <v>0.00054000000000000001</v>
      </c>
      <c r="S141" s="242">
        <v>0</v>
      </c>
      <c r="T141" s="24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4" t="s">
        <v>161</v>
      </c>
      <c r="AT141" s="244" t="s">
        <v>137</v>
      </c>
      <c r="AU141" s="244" t="s">
        <v>86</v>
      </c>
      <c r="AY141" s="14" t="s">
        <v>134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84</v>
      </c>
      <c r="BK141" s="142">
        <f>ROUND(I141*H141,2)</f>
        <v>0</v>
      </c>
      <c r="BL141" s="14" t="s">
        <v>161</v>
      </c>
      <c r="BM141" s="244" t="s">
        <v>190</v>
      </c>
    </row>
    <row r="142" s="2" customFormat="1" ht="24.15" customHeight="1">
      <c r="A142" s="37"/>
      <c r="B142" s="38"/>
      <c r="C142" s="232" t="s">
        <v>191</v>
      </c>
      <c r="D142" s="232" t="s">
        <v>137</v>
      </c>
      <c r="E142" s="233" t="s">
        <v>192</v>
      </c>
      <c r="F142" s="234" t="s">
        <v>193</v>
      </c>
      <c r="G142" s="235" t="s">
        <v>178</v>
      </c>
      <c r="H142" s="236">
        <v>2</v>
      </c>
      <c r="I142" s="237"/>
      <c r="J142" s="238">
        <f>ROUND(I142*H142,2)</f>
        <v>0</v>
      </c>
      <c r="K142" s="239"/>
      <c r="L142" s="40"/>
      <c r="M142" s="240" t="s">
        <v>1</v>
      </c>
      <c r="N142" s="241" t="s">
        <v>41</v>
      </c>
      <c r="O142" s="90"/>
      <c r="P142" s="242">
        <f>O142*H142</f>
        <v>0</v>
      </c>
      <c r="Q142" s="242">
        <v>0.00022000000000000001</v>
      </c>
      <c r="R142" s="242">
        <f>Q142*H142</f>
        <v>0.00044000000000000002</v>
      </c>
      <c r="S142" s="242">
        <v>0</v>
      </c>
      <c r="T142" s="24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4" t="s">
        <v>161</v>
      </c>
      <c r="AT142" s="244" t="s">
        <v>137</v>
      </c>
      <c r="AU142" s="244" t="s">
        <v>86</v>
      </c>
      <c r="AY142" s="14" t="s">
        <v>134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84</v>
      </c>
      <c r="BK142" s="142">
        <f>ROUND(I142*H142,2)</f>
        <v>0</v>
      </c>
      <c r="BL142" s="14" t="s">
        <v>161</v>
      </c>
      <c r="BM142" s="244" t="s">
        <v>194</v>
      </c>
    </row>
    <row r="143" s="2" customFormat="1" ht="16.5" customHeight="1">
      <c r="A143" s="37"/>
      <c r="B143" s="38"/>
      <c r="C143" s="232" t="s">
        <v>195</v>
      </c>
      <c r="D143" s="232" t="s">
        <v>137</v>
      </c>
      <c r="E143" s="233" t="s">
        <v>196</v>
      </c>
      <c r="F143" s="234" t="s">
        <v>197</v>
      </c>
      <c r="G143" s="235" t="s">
        <v>198</v>
      </c>
      <c r="H143" s="236">
        <v>1</v>
      </c>
      <c r="I143" s="237"/>
      <c r="J143" s="238">
        <f>ROUND(I143*H143,2)</f>
        <v>0</v>
      </c>
      <c r="K143" s="239"/>
      <c r="L143" s="40"/>
      <c r="M143" s="240" t="s">
        <v>1</v>
      </c>
      <c r="N143" s="241" t="s">
        <v>41</v>
      </c>
      <c r="O143" s="90"/>
      <c r="P143" s="242">
        <f>O143*H143</f>
        <v>0</v>
      </c>
      <c r="Q143" s="242">
        <v>0.00022000000000000001</v>
      </c>
      <c r="R143" s="242">
        <f>Q143*H143</f>
        <v>0.00022000000000000001</v>
      </c>
      <c r="S143" s="242">
        <v>0</v>
      </c>
      <c r="T143" s="24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4" t="s">
        <v>161</v>
      </c>
      <c r="AT143" s="244" t="s">
        <v>137</v>
      </c>
      <c r="AU143" s="244" t="s">
        <v>86</v>
      </c>
      <c r="AY143" s="14" t="s">
        <v>134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84</v>
      </c>
      <c r="BK143" s="142">
        <f>ROUND(I143*H143,2)</f>
        <v>0</v>
      </c>
      <c r="BL143" s="14" t="s">
        <v>161</v>
      </c>
      <c r="BM143" s="244" t="s">
        <v>199</v>
      </c>
    </row>
    <row r="144" s="2" customFormat="1" ht="24.15" customHeight="1">
      <c r="A144" s="37"/>
      <c r="B144" s="38"/>
      <c r="C144" s="232" t="s">
        <v>200</v>
      </c>
      <c r="D144" s="232" t="s">
        <v>137</v>
      </c>
      <c r="E144" s="233" t="s">
        <v>201</v>
      </c>
      <c r="F144" s="234" t="s">
        <v>202</v>
      </c>
      <c r="G144" s="235" t="s">
        <v>198</v>
      </c>
      <c r="H144" s="236">
        <v>1</v>
      </c>
      <c r="I144" s="237"/>
      <c r="J144" s="238">
        <f>ROUND(I144*H144,2)</f>
        <v>0</v>
      </c>
      <c r="K144" s="239"/>
      <c r="L144" s="40"/>
      <c r="M144" s="240" t="s">
        <v>1</v>
      </c>
      <c r="N144" s="241" t="s">
        <v>41</v>
      </c>
      <c r="O144" s="90"/>
      <c r="P144" s="242">
        <f>O144*H144</f>
        <v>0</v>
      </c>
      <c r="Q144" s="242">
        <v>0.00022000000000000001</v>
      </c>
      <c r="R144" s="242">
        <f>Q144*H144</f>
        <v>0.00022000000000000001</v>
      </c>
      <c r="S144" s="242">
        <v>0</v>
      </c>
      <c r="T144" s="24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4" t="s">
        <v>161</v>
      </c>
      <c r="AT144" s="244" t="s">
        <v>137</v>
      </c>
      <c r="AU144" s="244" t="s">
        <v>86</v>
      </c>
      <c r="AY144" s="14" t="s">
        <v>134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84</v>
      </c>
      <c r="BK144" s="142">
        <f>ROUND(I144*H144,2)</f>
        <v>0</v>
      </c>
      <c r="BL144" s="14" t="s">
        <v>161</v>
      </c>
      <c r="BM144" s="244" t="s">
        <v>203</v>
      </c>
    </row>
    <row r="145" s="2" customFormat="1" ht="24.15" customHeight="1">
      <c r="A145" s="37"/>
      <c r="B145" s="38"/>
      <c r="C145" s="232" t="s">
        <v>161</v>
      </c>
      <c r="D145" s="232" t="s">
        <v>137</v>
      </c>
      <c r="E145" s="233" t="s">
        <v>204</v>
      </c>
      <c r="F145" s="234" t="s">
        <v>205</v>
      </c>
      <c r="G145" s="235" t="s">
        <v>140</v>
      </c>
      <c r="H145" s="236">
        <v>0.012</v>
      </c>
      <c r="I145" s="237"/>
      <c r="J145" s="238">
        <f>ROUND(I145*H145,2)</f>
        <v>0</v>
      </c>
      <c r="K145" s="239"/>
      <c r="L145" s="40"/>
      <c r="M145" s="240" t="s">
        <v>1</v>
      </c>
      <c r="N145" s="241" t="s">
        <v>41</v>
      </c>
      <c r="O145" s="90"/>
      <c r="P145" s="242">
        <f>O145*H145</f>
        <v>0</v>
      </c>
      <c r="Q145" s="242">
        <v>0</v>
      </c>
      <c r="R145" s="242">
        <f>Q145*H145</f>
        <v>0</v>
      </c>
      <c r="S145" s="242">
        <v>0</v>
      </c>
      <c r="T145" s="24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44" t="s">
        <v>161</v>
      </c>
      <c r="AT145" s="244" t="s">
        <v>137</v>
      </c>
      <c r="AU145" s="244" t="s">
        <v>86</v>
      </c>
      <c r="AY145" s="14" t="s">
        <v>134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84</v>
      </c>
      <c r="BK145" s="142">
        <f>ROUND(I145*H145,2)</f>
        <v>0</v>
      </c>
      <c r="BL145" s="14" t="s">
        <v>161</v>
      </c>
      <c r="BM145" s="244" t="s">
        <v>206</v>
      </c>
    </row>
    <row r="146" s="12" customFormat="1" ht="22.8" customHeight="1">
      <c r="A146" s="12"/>
      <c r="B146" s="216"/>
      <c r="C146" s="217"/>
      <c r="D146" s="218" t="s">
        <v>75</v>
      </c>
      <c r="E146" s="230" t="s">
        <v>207</v>
      </c>
      <c r="F146" s="230" t="s">
        <v>208</v>
      </c>
      <c r="G146" s="217"/>
      <c r="H146" s="217"/>
      <c r="I146" s="220"/>
      <c r="J146" s="231">
        <f>BK146</f>
        <v>0</v>
      </c>
      <c r="K146" s="217"/>
      <c r="L146" s="222"/>
      <c r="M146" s="223"/>
      <c r="N146" s="224"/>
      <c r="O146" s="224"/>
      <c r="P146" s="225">
        <f>SUM(P147:P148)</f>
        <v>0</v>
      </c>
      <c r="Q146" s="224"/>
      <c r="R146" s="225">
        <f>SUM(R147:R148)</f>
        <v>0.0071599999999999997</v>
      </c>
      <c r="S146" s="224"/>
      <c r="T146" s="226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7" t="s">
        <v>86</v>
      </c>
      <c r="AT146" s="228" t="s">
        <v>75</v>
      </c>
      <c r="AU146" s="228" t="s">
        <v>84</v>
      </c>
      <c r="AY146" s="227" t="s">
        <v>134</v>
      </c>
      <c r="BK146" s="229">
        <f>SUM(BK147:BK148)</f>
        <v>0</v>
      </c>
    </row>
    <row r="147" s="2" customFormat="1" ht="37.8" customHeight="1">
      <c r="A147" s="37"/>
      <c r="B147" s="38"/>
      <c r="C147" s="232" t="s">
        <v>209</v>
      </c>
      <c r="D147" s="232" t="s">
        <v>137</v>
      </c>
      <c r="E147" s="233" t="s">
        <v>210</v>
      </c>
      <c r="F147" s="234" t="s">
        <v>211</v>
      </c>
      <c r="G147" s="235" t="s">
        <v>212</v>
      </c>
      <c r="H147" s="236">
        <v>2</v>
      </c>
      <c r="I147" s="237"/>
      <c r="J147" s="238">
        <f>ROUND(I147*H147,2)</f>
        <v>0</v>
      </c>
      <c r="K147" s="239"/>
      <c r="L147" s="40"/>
      <c r="M147" s="240" t="s">
        <v>1</v>
      </c>
      <c r="N147" s="241" t="s">
        <v>41</v>
      </c>
      <c r="O147" s="90"/>
      <c r="P147" s="242">
        <f>O147*H147</f>
        <v>0</v>
      </c>
      <c r="Q147" s="242">
        <v>0.0035799999999999998</v>
      </c>
      <c r="R147" s="242">
        <f>Q147*H147</f>
        <v>0.0071599999999999997</v>
      </c>
      <c r="S147" s="242">
        <v>0</v>
      </c>
      <c r="T147" s="24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4" t="s">
        <v>161</v>
      </c>
      <c r="AT147" s="244" t="s">
        <v>137</v>
      </c>
      <c r="AU147" s="244" t="s">
        <v>86</v>
      </c>
      <c r="AY147" s="14" t="s">
        <v>134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84</v>
      </c>
      <c r="BK147" s="142">
        <f>ROUND(I147*H147,2)</f>
        <v>0</v>
      </c>
      <c r="BL147" s="14" t="s">
        <v>161</v>
      </c>
      <c r="BM147" s="244" t="s">
        <v>213</v>
      </c>
    </row>
    <row r="148" s="2" customFormat="1" ht="24.15" customHeight="1">
      <c r="A148" s="37"/>
      <c r="B148" s="38"/>
      <c r="C148" s="232" t="s">
        <v>214</v>
      </c>
      <c r="D148" s="232" t="s">
        <v>137</v>
      </c>
      <c r="E148" s="233" t="s">
        <v>215</v>
      </c>
      <c r="F148" s="234" t="s">
        <v>216</v>
      </c>
      <c r="G148" s="235" t="s">
        <v>140</v>
      </c>
      <c r="H148" s="236">
        <v>0.0070000000000000001</v>
      </c>
      <c r="I148" s="237"/>
      <c r="J148" s="238">
        <f>ROUND(I148*H148,2)</f>
        <v>0</v>
      </c>
      <c r="K148" s="239"/>
      <c r="L148" s="40"/>
      <c r="M148" s="240" t="s">
        <v>1</v>
      </c>
      <c r="N148" s="241" t="s">
        <v>41</v>
      </c>
      <c r="O148" s="90"/>
      <c r="P148" s="242">
        <f>O148*H148</f>
        <v>0</v>
      </c>
      <c r="Q148" s="242">
        <v>0</v>
      </c>
      <c r="R148" s="242">
        <f>Q148*H148</f>
        <v>0</v>
      </c>
      <c r="S148" s="242">
        <v>0</v>
      </c>
      <c r="T148" s="24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44" t="s">
        <v>161</v>
      </c>
      <c r="AT148" s="244" t="s">
        <v>137</v>
      </c>
      <c r="AU148" s="244" t="s">
        <v>86</v>
      </c>
      <c r="AY148" s="14" t="s">
        <v>134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84</v>
      </c>
      <c r="BK148" s="142">
        <f>ROUND(I148*H148,2)</f>
        <v>0</v>
      </c>
      <c r="BL148" s="14" t="s">
        <v>161</v>
      </c>
      <c r="BM148" s="244" t="s">
        <v>217</v>
      </c>
    </row>
    <row r="149" s="12" customFormat="1" ht="22.8" customHeight="1">
      <c r="A149" s="12"/>
      <c r="B149" s="216"/>
      <c r="C149" s="217"/>
      <c r="D149" s="218" t="s">
        <v>75</v>
      </c>
      <c r="E149" s="230" t="s">
        <v>218</v>
      </c>
      <c r="F149" s="230" t="s">
        <v>219</v>
      </c>
      <c r="G149" s="217"/>
      <c r="H149" s="217"/>
      <c r="I149" s="220"/>
      <c r="J149" s="231">
        <f>BK149</f>
        <v>0</v>
      </c>
      <c r="K149" s="217"/>
      <c r="L149" s="222"/>
      <c r="M149" s="223"/>
      <c r="N149" s="224"/>
      <c r="O149" s="224"/>
      <c r="P149" s="225">
        <f>SUM(P150:P155)</f>
        <v>0</v>
      </c>
      <c r="Q149" s="224"/>
      <c r="R149" s="225">
        <f>SUM(R150:R155)</f>
        <v>0.21246000000000001</v>
      </c>
      <c r="S149" s="224"/>
      <c r="T149" s="226">
        <f>SUM(T150:T155)</f>
        <v>0.23880000000000001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7" t="s">
        <v>86</v>
      </c>
      <c r="AT149" s="228" t="s">
        <v>75</v>
      </c>
      <c r="AU149" s="228" t="s">
        <v>84</v>
      </c>
      <c r="AY149" s="227" t="s">
        <v>134</v>
      </c>
      <c r="BK149" s="229">
        <f>SUM(BK150:BK155)</f>
        <v>0</v>
      </c>
    </row>
    <row r="150" s="2" customFormat="1" ht="16.5" customHeight="1">
      <c r="A150" s="37"/>
      <c r="B150" s="38"/>
      <c r="C150" s="232" t="s">
        <v>220</v>
      </c>
      <c r="D150" s="232" t="s">
        <v>137</v>
      </c>
      <c r="E150" s="233" t="s">
        <v>221</v>
      </c>
      <c r="F150" s="234" t="s">
        <v>222</v>
      </c>
      <c r="G150" s="235" t="s">
        <v>212</v>
      </c>
      <c r="H150" s="236">
        <v>2</v>
      </c>
      <c r="I150" s="237"/>
      <c r="J150" s="238">
        <f>ROUND(I150*H150,2)</f>
        <v>0</v>
      </c>
      <c r="K150" s="239"/>
      <c r="L150" s="40"/>
      <c r="M150" s="240" t="s">
        <v>1</v>
      </c>
      <c r="N150" s="241" t="s">
        <v>41</v>
      </c>
      <c r="O150" s="90"/>
      <c r="P150" s="242">
        <f>O150*H150</f>
        <v>0</v>
      </c>
      <c r="Q150" s="242">
        <v>6.0000000000000002E-05</v>
      </c>
      <c r="R150" s="242">
        <f>Q150*H150</f>
        <v>0.00012</v>
      </c>
      <c r="S150" s="242">
        <v>0.027</v>
      </c>
      <c r="T150" s="243">
        <f>S150*H150</f>
        <v>0.053999999999999999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4" t="s">
        <v>161</v>
      </c>
      <c r="AT150" s="244" t="s">
        <v>137</v>
      </c>
      <c r="AU150" s="244" t="s">
        <v>86</v>
      </c>
      <c r="AY150" s="14" t="s">
        <v>134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84</v>
      </c>
      <c r="BK150" s="142">
        <f>ROUND(I150*H150,2)</f>
        <v>0</v>
      </c>
      <c r="BL150" s="14" t="s">
        <v>161</v>
      </c>
      <c r="BM150" s="244" t="s">
        <v>223</v>
      </c>
    </row>
    <row r="151" s="2" customFormat="1" ht="24.15" customHeight="1">
      <c r="A151" s="37"/>
      <c r="B151" s="38"/>
      <c r="C151" s="232" t="s">
        <v>224</v>
      </c>
      <c r="D151" s="232" t="s">
        <v>137</v>
      </c>
      <c r="E151" s="233" t="s">
        <v>225</v>
      </c>
      <c r="F151" s="234" t="s">
        <v>226</v>
      </c>
      <c r="G151" s="235" t="s">
        <v>178</v>
      </c>
      <c r="H151" s="236">
        <v>2</v>
      </c>
      <c r="I151" s="237"/>
      <c r="J151" s="238">
        <f>ROUND(I151*H151,2)</f>
        <v>0</v>
      </c>
      <c r="K151" s="239"/>
      <c r="L151" s="40"/>
      <c r="M151" s="240" t="s">
        <v>1</v>
      </c>
      <c r="N151" s="241" t="s">
        <v>41</v>
      </c>
      <c r="O151" s="90"/>
      <c r="P151" s="242">
        <f>O151*H151</f>
        <v>0</v>
      </c>
      <c r="Q151" s="242">
        <v>0</v>
      </c>
      <c r="R151" s="242">
        <f>Q151*H151</f>
        <v>0</v>
      </c>
      <c r="S151" s="242">
        <v>0.022200000000000001</v>
      </c>
      <c r="T151" s="243">
        <f>S151*H151</f>
        <v>0.044400000000000002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4" t="s">
        <v>161</v>
      </c>
      <c r="AT151" s="244" t="s">
        <v>137</v>
      </c>
      <c r="AU151" s="244" t="s">
        <v>86</v>
      </c>
      <c r="AY151" s="14" t="s">
        <v>134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84</v>
      </c>
      <c r="BK151" s="142">
        <f>ROUND(I151*H151,2)</f>
        <v>0</v>
      </c>
      <c r="BL151" s="14" t="s">
        <v>161</v>
      </c>
      <c r="BM151" s="244" t="s">
        <v>227</v>
      </c>
    </row>
    <row r="152" s="2" customFormat="1" ht="33" customHeight="1">
      <c r="A152" s="37"/>
      <c r="B152" s="38"/>
      <c r="C152" s="232" t="s">
        <v>7</v>
      </c>
      <c r="D152" s="232" t="s">
        <v>137</v>
      </c>
      <c r="E152" s="233" t="s">
        <v>228</v>
      </c>
      <c r="F152" s="234" t="s">
        <v>229</v>
      </c>
      <c r="G152" s="235" t="s">
        <v>178</v>
      </c>
      <c r="H152" s="236">
        <v>2</v>
      </c>
      <c r="I152" s="237"/>
      <c r="J152" s="238">
        <f>ROUND(I152*H152,2)</f>
        <v>0</v>
      </c>
      <c r="K152" s="239"/>
      <c r="L152" s="40"/>
      <c r="M152" s="240" t="s">
        <v>1</v>
      </c>
      <c r="N152" s="241" t="s">
        <v>41</v>
      </c>
      <c r="O152" s="90"/>
      <c r="P152" s="242">
        <f>O152*H152</f>
        <v>0</v>
      </c>
      <c r="Q152" s="242">
        <v>0</v>
      </c>
      <c r="R152" s="242">
        <f>Q152*H152</f>
        <v>0</v>
      </c>
      <c r="S152" s="242">
        <v>0.022200000000000001</v>
      </c>
      <c r="T152" s="243">
        <f>S152*H152</f>
        <v>0.044400000000000002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4" t="s">
        <v>161</v>
      </c>
      <c r="AT152" s="244" t="s">
        <v>137</v>
      </c>
      <c r="AU152" s="244" t="s">
        <v>86</v>
      </c>
      <c r="AY152" s="14" t="s">
        <v>134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84</v>
      </c>
      <c r="BK152" s="142">
        <f>ROUND(I152*H152,2)</f>
        <v>0</v>
      </c>
      <c r="BL152" s="14" t="s">
        <v>161</v>
      </c>
      <c r="BM152" s="244" t="s">
        <v>230</v>
      </c>
    </row>
    <row r="153" s="2" customFormat="1" ht="24.15" customHeight="1">
      <c r="A153" s="37"/>
      <c r="B153" s="38"/>
      <c r="C153" s="232" t="s">
        <v>231</v>
      </c>
      <c r="D153" s="232" t="s">
        <v>137</v>
      </c>
      <c r="E153" s="233" t="s">
        <v>232</v>
      </c>
      <c r="F153" s="234" t="s">
        <v>233</v>
      </c>
      <c r="G153" s="235" t="s">
        <v>178</v>
      </c>
      <c r="H153" s="236">
        <v>2</v>
      </c>
      <c r="I153" s="237"/>
      <c r="J153" s="238">
        <f>ROUND(I153*H153,2)</f>
        <v>0</v>
      </c>
      <c r="K153" s="239"/>
      <c r="L153" s="40"/>
      <c r="M153" s="240" t="s">
        <v>1</v>
      </c>
      <c r="N153" s="241" t="s">
        <v>41</v>
      </c>
      <c r="O153" s="90"/>
      <c r="P153" s="242">
        <f>O153*H153</f>
        <v>0</v>
      </c>
      <c r="Q153" s="242">
        <v>0</v>
      </c>
      <c r="R153" s="242">
        <f>Q153*H153</f>
        <v>0</v>
      </c>
      <c r="S153" s="242">
        <v>0.048000000000000001</v>
      </c>
      <c r="T153" s="243">
        <f>S153*H153</f>
        <v>0.096000000000000002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4" t="s">
        <v>161</v>
      </c>
      <c r="AT153" s="244" t="s">
        <v>137</v>
      </c>
      <c r="AU153" s="244" t="s">
        <v>86</v>
      </c>
      <c r="AY153" s="14" t="s">
        <v>134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84</v>
      </c>
      <c r="BK153" s="142">
        <f>ROUND(I153*H153,2)</f>
        <v>0</v>
      </c>
      <c r="BL153" s="14" t="s">
        <v>161</v>
      </c>
      <c r="BM153" s="244" t="s">
        <v>234</v>
      </c>
    </row>
    <row r="154" s="2" customFormat="1" ht="49.05" customHeight="1">
      <c r="A154" s="37"/>
      <c r="B154" s="38"/>
      <c r="C154" s="232" t="s">
        <v>235</v>
      </c>
      <c r="D154" s="232" t="s">
        <v>137</v>
      </c>
      <c r="E154" s="233" t="s">
        <v>236</v>
      </c>
      <c r="F154" s="234" t="s">
        <v>237</v>
      </c>
      <c r="G154" s="235" t="s">
        <v>212</v>
      </c>
      <c r="H154" s="236">
        <v>2</v>
      </c>
      <c r="I154" s="237"/>
      <c r="J154" s="238">
        <f>ROUND(I154*H154,2)</f>
        <v>0</v>
      </c>
      <c r="K154" s="239"/>
      <c r="L154" s="40"/>
      <c r="M154" s="240" t="s">
        <v>1</v>
      </c>
      <c r="N154" s="241" t="s">
        <v>41</v>
      </c>
      <c r="O154" s="90"/>
      <c r="P154" s="242">
        <f>O154*H154</f>
        <v>0</v>
      </c>
      <c r="Q154" s="242">
        <v>0.10617</v>
      </c>
      <c r="R154" s="242">
        <f>Q154*H154</f>
        <v>0.21234</v>
      </c>
      <c r="S154" s="242">
        <v>0</v>
      </c>
      <c r="T154" s="24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4" t="s">
        <v>161</v>
      </c>
      <c r="AT154" s="244" t="s">
        <v>137</v>
      </c>
      <c r="AU154" s="244" t="s">
        <v>86</v>
      </c>
      <c r="AY154" s="14" t="s">
        <v>134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84</v>
      </c>
      <c r="BK154" s="142">
        <f>ROUND(I154*H154,2)</f>
        <v>0</v>
      </c>
      <c r="BL154" s="14" t="s">
        <v>161</v>
      </c>
      <c r="BM154" s="244" t="s">
        <v>238</v>
      </c>
    </row>
    <row r="155" s="2" customFormat="1" ht="21.75" customHeight="1">
      <c r="A155" s="37"/>
      <c r="B155" s="38"/>
      <c r="C155" s="232" t="s">
        <v>239</v>
      </c>
      <c r="D155" s="232" t="s">
        <v>137</v>
      </c>
      <c r="E155" s="233" t="s">
        <v>240</v>
      </c>
      <c r="F155" s="234" t="s">
        <v>241</v>
      </c>
      <c r="G155" s="235" t="s">
        <v>140</v>
      </c>
      <c r="H155" s="236">
        <v>0.21199999999999999</v>
      </c>
      <c r="I155" s="237"/>
      <c r="J155" s="238">
        <f>ROUND(I155*H155,2)</f>
        <v>0</v>
      </c>
      <c r="K155" s="239"/>
      <c r="L155" s="40"/>
      <c r="M155" s="240" t="s">
        <v>1</v>
      </c>
      <c r="N155" s="241" t="s">
        <v>41</v>
      </c>
      <c r="O155" s="90"/>
      <c r="P155" s="242">
        <f>O155*H155</f>
        <v>0</v>
      </c>
      <c r="Q155" s="242">
        <v>0</v>
      </c>
      <c r="R155" s="242">
        <f>Q155*H155</f>
        <v>0</v>
      </c>
      <c r="S155" s="242">
        <v>0</v>
      </c>
      <c r="T155" s="24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4" t="s">
        <v>161</v>
      </c>
      <c r="AT155" s="244" t="s">
        <v>137</v>
      </c>
      <c r="AU155" s="244" t="s">
        <v>86</v>
      </c>
      <c r="AY155" s="14" t="s">
        <v>134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84</v>
      </c>
      <c r="BK155" s="142">
        <f>ROUND(I155*H155,2)</f>
        <v>0</v>
      </c>
      <c r="BL155" s="14" t="s">
        <v>161</v>
      </c>
      <c r="BM155" s="244" t="s">
        <v>242</v>
      </c>
    </row>
    <row r="156" s="12" customFormat="1" ht="22.8" customHeight="1">
      <c r="A156" s="12"/>
      <c r="B156" s="216"/>
      <c r="C156" s="217"/>
      <c r="D156" s="218" t="s">
        <v>75</v>
      </c>
      <c r="E156" s="230" t="s">
        <v>243</v>
      </c>
      <c r="F156" s="230" t="s">
        <v>244</v>
      </c>
      <c r="G156" s="217"/>
      <c r="H156" s="217"/>
      <c r="I156" s="220"/>
      <c r="J156" s="231">
        <f>BK156</f>
        <v>0</v>
      </c>
      <c r="K156" s="217"/>
      <c r="L156" s="222"/>
      <c r="M156" s="223"/>
      <c r="N156" s="224"/>
      <c r="O156" s="224"/>
      <c r="P156" s="225">
        <f>SUM(P157:P166)</f>
        <v>0</v>
      </c>
      <c r="Q156" s="224"/>
      <c r="R156" s="225">
        <f>SUM(R157:R166)</f>
        <v>0.0276</v>
      </c>
      <c r="S156" s="224"/>
      <c r="T156" s="226">
        <f>SUM(T157:T166)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7" t="s">
        <v>86</v>
      </c>
      <c r="AT156" s="228" t="s">
        <v>75</v>
      </c>
      <c r="AU156" s="228" t="s">
        <v>84</v>
      </c>
      <c r="AY156" s="227" t="s">
        <v>134</v>
      </c>
      <c r="BK156" s="229">
        <f>SUM(BK157:BK166)</f>
        <v>0</v>
      </c>
    </row>
    <row r="157" s="2" customFormat="1" ht="21.75" customHeight="1">
      <c r="A157" s="37"/>
      <c r="B157" s="38"/>
      <c r="C157" s="232" t="s">
        <v>245</v>
      </c>
      <c r="D157" s="232" t="s">
        <v>137</v>
      </c>
      <c r="E157" s="233" t="s">
        <v>246</v>
      </c>
      <c r="F157" s="234" t="s">
        <v>247</v>
      </c>
      <c r="G157" s="235" t="s">
        <v>160</v>
      </c>
      <c r="H157" s="236">
        <v>60</v>
      </c>
      <c r="I157" s="237"/>
      <c r="J157" s="238">
        <f>ROUND(I157*H157,2)</f>
        <v>0</v>
      </c>
      <c r="K157" s="239"/>
      <c r="L157" s="40"/>
      <c r="M157" s="240" t="s">
        <v>1</v>
      </c>
      <c r="N157" s="241" t="s">
        <v>41</v>
      </c>
      <c r="O157" s="90"/>
      <c r="P157" s="242">
        <f>O157*H157</f>
        <v>0</v>
      </c>
      <c r="Q157" s="242">
        <v>0</v>
      </c>
      <c r="R157" s="242">
        <f>Q157*H157</f>
        <v>0</v>
      </c>
      <c r="S157" s="242">
        <v>0</v>
      </c>
      <c r="T157" s="24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4" t="s">
        <v>161</v>
      </c>
      <c r="AT157" s="244" t="s">
        <v>137</v>
      </c>
      <c r="AU157" s="244" t="s">
        <v>86</v>
      </c>
      <c r="AY157" s="14" t="s">
        <v>134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84</v>
      </c>
      <c r="BK157" s="142">
        <f>ROUND(I157*H157,2)</f>
        <v>0</v>
      </c>
      <c r="BL157" s="14" t="s">
        <v>161</v>
      </c>
      <c r="BM157" s="244" t="s">
        <v>248</v>
      </c>
    </row>
    <row r="158" s="2" customFormat="1" ht="16.5" customHeight="1">
      <c r="A158" s="37"/>
      <c r="B158" s="38"/>
      <c r="C158" s="245" t="s">
        <v>249</v>
      </c>
      <c r="D158" s="245" t="s">
        <v>250</v>
      </c>
      <c r="E158" s="246" t="s">
        <v>251</v>
      </c>
      <c r="F158" s="247" t="s">
        <v>252</v>
      </c>
      <c r="G158" s="248" t="s">
        <v>160</v>
      </c>
      <c r="H158" s="249">
        <v>60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90"/>
      <c r="P158" s="242">
        <f>O158*H158</f>
        <v>0</v>
      </c>
      <c r="Q158" s="242">
        <v>0.00018000000000000001</v>
      </c>
      <c r="R158" s="242">
        <f>Q158*H158</f>
        <v>0.010800000000000001</v>
      </c>
      <c r="S158" s="242">
        <v>0</v>
      </c>
      <c r="T158" s="24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4" t="s">
        <v>253</v>
      </c>
      <c r="AT158" s="244" t="s">
        <v>250</v>
      </c>
      <c r="AU158" s="244" t="s">
        <v>86</v>
      </c>
      <c r="AY158" s="14" t="s">
        <v>134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84</v>
      </c>
      <c r="BK158" s="142">
        <f>ROUND(I158*H158,2)</f>
        <v>0</v>
      </c>
      <c r="BL158" s="14" t="s">
        <v>161</v>
      </c>
      <c r="BM158" s="244" t="s">
        <v>254</v>
      </c>
    </row>
    <row r="159" s="2" customFormat="1" ht="33" customHeight="1">
      <c r="A159" s="37"/>
      <c r="B159" s="38"/>
      <c r="C159" s="232" t="s">
        <v>255</v>
      </c>
      <c r="D159" s="232" t="s">
        <v>137</v>
      </c>
      <c r="E159" s="233" t="s">
        <v>256</v>
      </c>
      <c r="F159" s="234" t="s">
        <v>257</v>
      </c>
      <c r="G159" s="235" t="s">
        <v>160</v>
      </c>
      <c r="H159" s="236">
        <v>60</v>
      </c>
      <c r="I159" s="237"/>
      <c r="J159" s="238">
        <f>ROUND(I159*H159,2)</f>
        <v>0</v>
      </c>
      <c r="K159" s="239"/>
      <c r="L159" s="40"/>
      <c r="M159" s="240" t="s">
        <v>1</v>
      </c>
      <c r="N159" s="241" t="s">
        <v>41</v>
      </c>
      <c r="O159" s="90"/>
      <c r="P159" s="242">
        <f>O159*H159</f>
        <v>0</v>
      </c>
      <c r="Q159" s="242">
        <v>0</v>
      </c>
      <c r="R159" s="242">
        <f>Q159*H159</f>
        <v>0</v>
      </c>
      <c r="S159" s="242">
        <v>0</v>
      </c>
      <c r="T159" s="24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4" t="s">
        <v>161</v>
      </c>
      <c r="AT159" s="244" t="s">
        <v>137</v>
      </c>
      <c r="AU159" s="244" t="s">
        <v>86</v>
      </c>
      <c r="AY159" s="14" t="s">
        <v>134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84</v>
      </c>
      <c r="BK159" s="142">
        <f>ROUND(I159*H159,2)</f>
        <v>0</v>
      </c>
      <c r="BL159" s="14" t="s">
        <v>161</v>
      </c>
      <c r="BM159" s="244" t="s">
        <v>258</v>
      </c>
    </row>
    <row r="160" s="2" customFormat="1" ht="24.15" customHeight="1">
      <c r="A160" s="37"/>
      <c r="B160" s="38"/>
      <c r="C160" s="245" t="s">
        <v>259</v>
      </c>
      <c r="D160" s="245" t="s">
        <v>250</v>
      </c>
      <c r="E160" s="246" t="s">
        <v>260</v>
      </c>
      <c r="F160" s="247" t="s">
        <v>261</v>
      </c>
      <c r="G160" s="248" t="s">
        <v>160</v>
      </c>
      <c r="H160" s="249">
        <v>60</v>
      </c>
      <c r="I160" s="250"/>
      <c r="J160" s="251">
        <f>ROUND(I160*H160,2)</f>
        <v>0</v>
      </c>
      <c r="K160" s="252"/>
      <c r="L160" s="253"/>
      <c r="M160" s="254" t="s">
        <v>1</v>
      </c>
      <c r="N160" s="255" t="s">
        <v>41</v>
      </c>
      <c r="O160" s="90"/>
      <c r="P160" s="242">
        <f>O160*H160</f>
        <v>0</v>
      </c>
      <c r="Q160" s="242">
        <v>5.0000000000000002E-05</v>
      </c>
      <c r="R160" s="242">
        <f>Q160*H160</f>
        <v>0.0030000000000000001</v>
      </c>
      <c r="S160" s="242">
        <v>0</v>
      </c>
      <c r="T160" s="24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4" t="s">
        <v>253</v>
      </c>
      <c r="AT160" s="244" t="s">
        <v>250</v>
      </c>
      <c r="AU160" s="244" t="s">
        <v>86</v>
      </c>
      <c r="AY160" s="14" t="s">
        <v>134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84</v>
      </c>
      <c r="BK160" s="142">
        <f>ROUND(I160*H160,2)</f>
        <v>0</v>
      </c>
      <c r="BL160" s="14" t="s">
        <v>161</v>
      </c>
      <c r="BM160" s="244" t="s">
        <v>262</v>
      </c>
    </row>
    <row r="161" s="2" customFormat="1">
      <c r="A161" s="37"/>
      <c r="B161" s="38"/>
      <c r="C161" s="39"/>
      <c r="D161" s="256" t="s">
        <v>263</v>
      </c>
      <c r="E161" s="39"/>
      <c r="F161" s="257" t="s">
        <v>264</v>
      </c>
      <c r="G161" s="39"/>
      <c r="H161" s="39"/>
      <c r="I161" s="258"/>
      <c r="J161" s="39"/>
      <c r="K161" s="39"/>
      <c r="L161" s="40"/>
      <c r="M161" s="259"/>
      <c r="N161" s="260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4" t="s">
        <v>263</v>
      </c>
      <c r="AU161" s="14" t="s">
        <v>86</v>
      </c>
    </row>
    <row r="162" s="2" customFormat="1" ht="24.15" customHeight="1">
      <c r="A162" s="37"/>
      <c r="B162" s="38"/>
      <c r="C162" s="232" t="s">
        <v>265</v>
      </c>
      <c r="D162" s="232" t="s">
        <v>137</v>
      </c>
      <c r="E162" s="233" t="s">
        <v>266</v>
      </c>
      <c r="F162" s="234" t="s">
        <v>267</v>
      </c>
      <c r="G162" s="235" t="s">
        <v>160</v>
      </c>
      <c r="H162" s="236">
        <v>60</v>
      </c>
      <c r="I162" s="237"/>
      <c r="J162" s="238">
        <f>ROUND(I162*H162,2)</f>
        <v>0</v>
      </c>
      <c r="K162" s="239"/>
      <c r="L162" s="40"/>
      <c r="M162" s="240" t="s">
        <v>1</v>
      </c>
      <c r="N162" s="241" t="s">
        <v>41</v>
      </c>
      <c r="O162" s="90"/>
      <c r="P162" s="242">
        <f>O162*H162</f>
        <v>0</v>
      </c>
      <c r="Q162" s="242">
        <v>0</v>
      </c>
      <c r="R162" s="242">
        <f>Q162*H162</f>
        <v>0</v>
      </c>
      <c r="S162" s="242">
        <v>0</v>
      </c>
      <c r="T162" s="24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4" t="s">
        <v>161</v>
      </c>
      <c r="AT162" s="244" t="s">
        <v>137</v>
      </c>
      <c r="AU162" s="244" t="s">
        <v>86</v>
      </c>
      <c r="AY162" s="14" t="s">
        <v>134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84</v>
      </c>
      <c r="BK162" s="142">
        <f>ROUND(I162*H162,2)</f>
        <v>0</v>
      </c>
      <c r="BL162" s="14" t="s">
        <v>161</v>
      </c>
      <c r="BM162" s="244" t="s">
        <v>268</v>
      </c>
    </row>
    <row r="163" s="2" customFormat="1" ht="16.5" customHeight="1">
      <c r="A163" s="37"/>
      <c r="B163" s="38"/>
      <c r="C163" s="245" t="s">
        <v>269</v>
      </c>
      <c r="D163" s="245" t="s">
        <v>250</v>
      </c>
      <c r="E163" s="246" t="s">
        <v>270</v>
      </c>
      <c r="F163" s="247" t="s">
        <v>271</v>
      </c>
      <c r="G163" s="248" t="s">
        <v>272</v>
      </c>
      <c r="H163" s="249">
        <v>0.059999999999999998</v>
      </c>
      <c r="I163" s="250"/>
      <c r="J163" s="251">
        <f>ROUND(I163*H163,2)</f>
        <v>0</v>
      </c>
      <c r="K163" s="252"/>
      <c r="L163" s="253"/>
      <c r="M163" s="254" t="s">
        <v>1</v>
      </c>
      <c r="N163" s="255" t="s">
        <v>41</v>
      </c>
      <c r="O163" s="90"/>
      <c r="P163" s="242">
        <f>O163*H163</f>
        <v>0</v>
      </c>
      <c r="Q163" s="242">
        <v>0.23000000000000001</v>
      </c>
      <c r="R163" s="242">
        <f>Q163*H163</f>
        <v>0.0138</v>
      </c>
      <c r="S163" s="242">
        <v>0</v>
      </c>
      <c r="T163" s="24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4" t="s">
        <v>253</v>
      </c>
      <c r="AT163" s="244" t="s">
        <v>250</v>
      </c>
      <c r="AU163" s="244" t="s">
        <v>86</v>
      </c>
      <c r="AY163" s="14" t="s">
        <v>134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84</v>
      </c>
      <c r="BK163" s="142">
        <f>ROUND(I163*H163,2)</f>
        <v>0</v>
      </c>
      <c r="BL163" s="14" t="s">
        <v>161</v>
      </c>
      <c r="BM163" s="244" t="s">
        <v>273</v>
      </c>
    </row>
    <row r="164" s="2" customFormat="1" ht="24.15" customHeight="1">
      <c r="A164" s="37"/>
      <c r="B164" s="38"/>
      <c r="C164" s="232" t="s">
        <v>274</v>
      </c>
      <c r="D164" s="232" t="s">
        <v>137</v>
      </c>
      <c r="E164" s="233" t="s">
        <v>275</v>
      </c>
      <c r="F164" s="234" t="s">
        <v>276</v>
      </c>
      <c r="G164" s="235" t="s">
        <v>198</v>
      </c>
      <c r="H164" s="236">
        <v>1</v>
      </c>
      <c r="I164" s="237"/>
      <c r="J164" s="238">
        <f>ROUND(I164*H164,2)</f>
        <v>0</v>
      </c>
      <c r="K164" s="239"/>
      <c r="L164" s="40"/>
      <c r="M164" s="240" t="s">
        <v>1</v>
      </c>
      <c r="N164" s="241" t="s">
        <v>41</v>
      </c>
      <c r="O164" s="90"/>
      <c r="P164" s="242">
        <f>O164*H164</f>
        <v>0</v>
      </c>
      <c r="Q164" s="242">
        <v>0</v>
      </c>
      <c r="R164" s="242">
        <f>Q164*H164</f>
        <v>0</v>
      </c>
      <c r="S164" s="242">
        <v>0</v>
      </c>
      <c r="T164" s="24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4" t="s">
        <v>161</v>
      </c>
      <c r="AT164" s="244" t="s">
        <v>137</v>
      </c>
      <c r="AU164" s="244" t="s">
        <v>86</v>
      </c>
      <c r="AY164" s="14" t="s">
        <v>134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84</v>
      </c>
      <c r="BK164" s="142">
        <f>ROUND(I164*H164,2)</f>
        <v>0</v>
      </c>
      <c r="BL164" s="14" t="s">
        <v>161</v>
      </c>
      <c r="BM164" s="244" t="s">
        <v>277</v>
      </c>
    </row>
    <row r="165" s="2" customFormat="1" ht="24.15" customHeight="1">
      <c r="A165" s="37"/>
      <c r="B165" s="38"/>
      <c r="C165" s="232" t="s">
        <v>253</v>
      </c>
      <c r="D165" s="232" t="s">
        <v>137</v>
      </c>
      <c r="E165" s="233" t="s">
        <v>278</v>
      </c>
      <c r="F165" s="234" t="s">
        <v>279</v>
      </c>
      <c r="G165" s="235" t="s">
        <v>198</v>
      </c>
      <c r="H165" s="236">
        <v>1</v>
      </c>
      <c r="I165" s="237"/>
      <c r="J165" s="238">
        <f>ROUND(I165*H165,2)</f>
        <v>0</v>
      </c>
      <c r="K165" s="239"/>
      <c r="L165" s="40"/>
      <c r="M165" s="240" t="s">
        <v>1</v>
      </c>
      <c r="N165" s="241" t="s">
        <v>41</v>
      </c>
      <c r="O165" s="90"/>
      <c r="P165" s="242">
        <f>O165*H165</f>
        <v>0</v>
      </c>
      <c r="Q165" s="242">
        <v>0</v>
      </c>
      <c r="R165" s="242">
        <f>Q165*H165</f>
        <v>0</v>
      </c>
      <c r="S165" s="242">
        <v>0</v>
      </c>
      <c r="T165" s="24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44" t="s">
        <v>161</v>
      </c>
      <c r="AT165" s="244" t="s">
        <v>137</v>
      </c>
      <c r="AU165" s="244" t="s">
        <v>86</v>
      </c>
      <c r="AY165" s="14" t="s">
        <v>134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84</v>
      </c>
      <c r="BK165" s="142">
        <f>ROUND(I165*H165,2)</f>
        <v>0</v>
      </c>
      <c r="BL165" s="14" t="s">
        <v>161</v>
      </c>
      <c r="BM165" s="244" t="s">
        <v>280</v>
      </c>
    </row>
    <row r="166" s="2" customFormat="1" ht="24.15" customHeight="1">
      <c r="A166" s="37"/>
      <c r="B166" s="38"/>
      <c r="C166" s="232" t="s">
        <v>281</v>
      </c>
      <c r="D166" s="232" t="s">
        <v>137</v>
      </c>
      <c r="E166" s="233" t="s">
        <v>282</v>
      </c>
      <c r="F166" s="234" t="s">
        <v>283</v>
      </c>
      <c r="G166" s="235" t="s">
        <v>140</v>
      </c>
      <c r="H166" s="236">
        <v>0.028000000000000001</v>
      </c>
      <c r="I166" s="237"/>
      <c r="J166" s="238">
        <f>ROUND(I166*H166,2)</f>
        <v>0</v>
      </c>
      <c r="K166" s="239"/>
      <c r="L166" s="40"/>
      <c r="M166" s="240" t="s">
        <v>1</v>
      </c>
      <c r="N166" s="241" t="s">
        <v>41</v>
      </c>
      <c r="O166" s="90"/>
      <c r="P166" s="242">
        <f>O166*H166</f>
        <v>0</v>
      </c>
      <c r="Q166" s="242">
        <v>0</v>
      </c>
      <c r="R166" s="242">
        <f>Q166*H166</f>
        <v>0</v>
      </c>
      <c r="S166" s="242">
        <v>0</v>
      </c>
      <c r="T166" s="24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4" t="s">
        <v>161</v>
      </c>
      <c r="AT166" s="244" t="s">
        <v>137</v>
      </c>
      <c r="AU166" s="244" t="s">
        <v>86</v>
      </c>
      <c r="AY166" s="14" t="s">
        <v>134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84</v>
      </c>
      <c r="BK166" s="142">
        <f>ROUND(I166*H166,2)</f>
        <v>0</v>
      </c>
      <c r="BL166" s="14" t="s">
        <v>161</v>
      </c>
      <c r="BM166" s="244" t="s">
        <v>284</v>
      </c>
    </row>
    <row r="167" s="12" customFormat="1" ht="22.8" customHeight="1">
      <c r="A167" s="12"/>
      <c r="B167" s="216"/>
      <c r="C167" s="217"/>
      <c r="D167" s="218" t="s">
        <v>75</v>
      </c>
      <c r="E167" s="230" t="s">
        <v>285</v>
      </c>
      <c r="F167" s="230" t="s">
        <v>286</v>
      </c>
      <c r="G167" s="217"/>
      <c r="H167" s="217"/>
      <c r="I167" s="220"/>
      <c r="J167" s="231">
        <f>BK167</f>
        <v>0</v>
      </c>
      <c r="K167" s="217"/>
      <c r="L167" s="222"/>
      <c r="M167" s="223"/>
      <c r="N167" s="224"/>
      <c r="O167" s="224"/>
      <c r="P167" s="225">
        <f>SUM(P168:P181)</f>
        <v>0</v>
      </c>
      <c r="Q167" s="224"/>
      <c r="R167" s="225">
        <f>SUM(R168:R181)</f>
        <v>0.12766</v>
      </c>
      <c r="S167" s="224"/>
      <c r="T167" s="226">
        <f>SUM(T168:T181)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7" t="s">
        <v>86</v>
      </c>
      <c r="AT167" s="228" t="s">
        <v>75</v>
      </c>
      <c r="AU167" s="228" t="s">
        <v>84</v>
      </c>
      <c r="AY167" s="227" t="s">
        <v>134</v>
      </c>
      <c r="BK167" s="229">
        <f>SUM(BK168:BK181)</f>
        <v>0</v>
      </c>
    </row>
    <row r="168" s="2" customFormat="1" ht="24.15" customHeight="1">
      <c r="A168" s="37"/>
      <c r="B168" s="38"/>
      <c r="C168" s="232" t="s">
        <v>287</v>
      </c>
      <c r="D168" s="232" t="s">
        <v>137</v>
      </c>
      <c r="E168" s="233" t="s">
        <v>288</v>
      </c>
      <c r="F168" s="234" t="s">
        <v>289</v>
      </c>
      <c r="G168" s="235" t="s">
        <v>178</v>
      </c>
      <c r="H168" s="236">
        <v>4</v>
      </c>
      <c r="I168" s="237"/>
      <c r="J168" s="238">
        <f>ROUND(I168*H168,2)</f>
        <v>0</v>
      </c>
      <c r="K168" s="239"/>
      <c r="L168" s="40"/>
      <c r="M168" s="240" t="s">
        <v>1</v>
      </c>
      <c r="N168" s="241" t="s">
        <v>41</v>
      </c>
      <c r="O168" s="90"/>
      <c r="P168" s="242">
        <f>O168*H168</f>
        <v>0</v>
      </c>
      <c r="Q168" s="242">
        <v>0</v>
      </c>
      <c r="R168" s="242">
        <f>Q168*H168</f>
        <v>0</v>
      </c>
      <c r="S168" s="242">
        <v>0</v>
      </c>
      <c r="T168" s="24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4" t="s">
        <v>161</v>
      </c>
      <c r="AT168" s="244" t="s">
        <v>137</v>
      </c>
      <c r="AU168" s="244" t="s">
        <v>86</v>
      </c>
      <c r="AY168" s="14" t="s">
        <v>134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84</v>
      </c>
      <c r="BK168" s="142">
        <f>ROUND(I168*H168,2)</f>
        <v>0</v>
      </c>
      <c r="BL168" s="14" t="s">
        <v>161</v>
      </c>
      <c r="BM168" s="244" t="s">
        <v>290</v>
      </c>
    </row>
    <row r="169" s="2" customFormat="1" ht="16.5" customHeight="1">
      <c r="A169" s="37"/>
      <c r="B169" s="38"/>
      <c r="C169" s="245" t="s">
        <v>291</v>
      </c>
      <c r="D169" s="245" t="s">
        <v>250</v>
      </c>
      <c r="E169" s="246" t="s">
        <v>292</v>
      </c>
      <c r="F169" s="247" t="s">
        <v>293</v>
      </c>
      <c r="G169" s="248" t="s">
        <v>178</v>
      </c>
      <c r="H169" s="249">
        <v>4</v>
      </c>
      <c r="I169" s="250"/>
      <c r="J169" s="251">
        <f>ROUND(I169*H169,2)</f>
        <v>0</v>
      </c>
      <c r="K169" s="252"/>
      <c r="L169" s="253"/>
      <c r="M169" s="254" t="s">
        <v>1</v>
      </c>
      <c r="N169" s="255" t="s">
        <v>41</v>
      </c>
      <c r="O169" s="90"/>
      <c r="P169" s="242">
        <f>O169*H169</f>
        <v>0</v>
      </c>
      <c r="Q169" s="242">
        <v>0.00040000000000000002</v>
      </c>
      <c r="R169" s="242">
        <f>Q169*H169</f>
        <v>0.0016000000000000001</v>
      </c>
      <c r="S169" s="242">
        <v>0</v>
      </c>
      <c r="T169" s="24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4" t="s">
        <v>253</v>
      </c>
      <c r="AT169" s="244" t="s">
        <v>250</v>
      </c>
      <c r="AU169" s="244" t="s">
        <v>86</v>
      </c>
      <c r="AY169" s="14" t="s">
        <v>134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84</v>
      </c>
      <c r="BK169" s="142">
        <f>ROUND(I169*H169,2)</f>
        <v>0</v>
      </c>
      <c r="BL169" s="14" t="s">
        <v>161</v>
      </c>
      <c r="BM169" s="244" t="s">
        <v>294</v>
      </c>
    </row>
    <row r="170" s="2" customFormat="1" ht="37.8" customHeight="1">
      <c r="A170" s="37"/>
      <c r="B170" s="38"/>
      <c r="C170" s="232" t="s">
        <v>295</v>
      </c>
      <c r="D170" s="232" t="s">
        <v>137</v>
      </c>
      <c r="E170" s="233" t="s">
        <v>296</v>
      </c>
      <c r="F170" s="234" t="s">
        <v>297</v>
      </c>
      <c r="G170" s="235" t="s">
        <v>160</v>
      </c>
      <c r="H170" s="236">
        <v>21</v>
      </c>
      <c r="I170" s="237"/>
      <c r="J170" s="238">
        <f>ROUND(I170*H170,2)</f>
        <v>0</v>
      </c>
      <c r="K170" s="239"/>
      <c r="L170" s="40"/>
      <c r="M170" s="240" t="s">
        <v>1</v>
      </c>
      <c r="N170" s="241" t="s">
        <v>41</v>
      </c>
      <c r="O170" s="90"/>
      <c r="P170" s="242">
        <f>O170*H170</f>
        <v>0</v>
      </c>
      <c r="Q170" s="242">
        <v>0.0052199999999999998</v>
      </c>
      <c r="R170" s="242">
        <f>Q170*H170</f>
        <v>0.10962</v>
      </c>
      <c r="S170" s="242">
        <v>0</v>
      </c>
      <c r="T170" s="24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44" t="s">
        <v>161</v>
      </c>
      <c r="AT170" s="244" t="s">
        <v>137</v>
      </c>
      <c r="AU170" s="244" t="s">
        <v>86</v>
      </c>
      <c r="AY170" s="14" t="s">
        <v>134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84</v>
      </c>
      <c r="BK170" s="142">
        <f>ROUND(I170*H170,2)</f>
        <v>0</v>
      </c>
      <c r="BL170" s="14" t="s">
        <v>161</v>
      </c>
      <c r="BM170" s="244" t="s">
        <v>298</v>
      </c>
    </row>
    <row r="171" s="2" customFormat="1" ht="24.15" customHeight="1">
      <c r="A171" s="37"/>
      <c r="B171" s="38"/>
      <c r="C171" s="232" t="s">
        <v>299</v>
      </c>
      <c r="D171" s="232" t="s">
        <v>137</v>
      </c>
      <c r="E171" s="233" t="s">
        <v>300</v>
      </c>
      <c r="F171" s="234" t="s">
        <v>301</v>
      </c>
      <c r="G171" s="235" t="s">
        <v>178</v>
      </c>
      <c r="H171" s="236">
        <v>10</v>
      </c>
      <c r="I171" s="237"/>
      <c r="J171" s="238">
        <f>ROUND(I171*H171,2)</f>
        <v>0</v>
      </c>
      <c r="K171" s="239"/>
      <c r="L171" s="40"/>
      <c r="M171" s="240" t="s">
        <v>1</v>
      </c>
      <c r="N171" s="241" t="s">
        <v>41</v>
      </c>
      <c r="O171" s="90"/>
      <c r="P171" s="242">
        <f>O171*H171</f>
        <v>0</v>
      </c>
      <c r="Q171" s="242">
        <v>0</v>
      </c>
      <c r="R171" s="242">
        <f>Q171*H171</f>
        <v>0</v>
      </c>
      <c r="S171" s="242">
        <v>0</v>
      </c>
      <c r="T171" s="24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44" t="s">
        <v>161</v>
      </c>
      <c r="AT171" s="244" t="s">
        <v>137</v>
      </c>
      <c r="AU171" s="244" t="s">
        <v>86</v>
      </c>
      <c r="AY171" s="14" t="s">
        <v>134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84</v>
      </c>
      <c r="BK171" s="142">
        <f>ROUND(I171*H171,2)</f>
        <v>0</v>
      </c>
      <c r="BL171" s="14" t="s">
        <v>161</v>
      </c>
      <c r="BM171" s="244" t="s">
        <v>302</v>
      </c>
    </row>
    <row r="172" s="2" customFormat="1" ht="16.5" customHeight="1">
      <c r="A172" s="37"/>
      <c r="B172" s="38"/>
      <c r="C172" s="245" t="s">
        <v>303</v>
      </c>
      <c r="D172" s="245" t="s">
        <v>250</v>
      </c>
      <c r="E172" s="246" t="s">
        <v>304</v>
      </c>
      <c r="F172" s="247" t="s">
        <v>305</v>
      </c>
      <c r="G172" s="248" t="s">
        <v>178</v>
      </c>
      <c r="H172" s="249">
        <v>6</v>
      </c>
      <c r="I172" s="250"/>
      <c r="J172" s="251">
        <f>ROUND(I172*H172,2)</f>
        <v>0</v>
      </c>
      <c r="K172" s="252"/>
      <c r="L172" s="253"/>
      <c r="M172" s="254" t="s">
        <v>1</v>
      </c>
      <c r="N172" s="255" t="s">
        <v>41</v>
      </c>
      <c r="O172" s="90"/>
      <c r="P172" s="242">
        <f>O172*H172</f>
        <v>0</v>
      </c>
      <c r="Q172" s="242">
        <v>0.0019</v>
      </c>
      <c r="R172" s="242">
        <f>Q172*H172</f>
        <v>0.0114</v>
      </c>
      <c r="S172" s="242">
        <v>0</v>
      </c>
      <c r="T172" s="24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4" t="s">
        <v>253</v>
      </c>
      <c r="AT172" s="244" t="s">
        <v>250</v>
      </c>
      <c r="AU172" s="244" t="s">
        <v>86</v>
      </c>
      <c r="AY172" s="14" t="s">
        <v>134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84</v>
      </c>
      <c r="BK172" s="142">
        <f>ROUND(I172*H172,2)</f>
        <v>0</v>
      </c>
      <c r="BL172" s="14" t="s">
        <v>161</v>
      </c>
      <c r="BM172" s="244" t="s">
        <v>306</v>
      </c>
    </row>
    <row r="173" s="2" customFormat="1" ht="16.5" customHeight="1">
      <c r="A173" s="37"/>
      <c r="B173" s="38"/>
      <c r="C173" s="245" t="s">
        <v>307</v>
      </c>
      <c r="D173" s="245" t="s">
        <v>250</v>
      </c>
      <c r="E173" s="246" t="s">
        <v>308</v>
      </c>
      <c r="F173" s="247" t="s">
        <v>309</v>
      </c>
      <c r="G173" s="248" t="s">
        <v>178</v>
      </c>
      <c r="H173" s="249">
        <v>2</v>
      </c>
      <c r="I173" s="250"/>
      <c r="J173" s="251">
        <f>ROUND(I173*H173,2)</f>
        <v>0</v>
      </c>
      <c r="K173" s="252"/>
      <c r="L173" s="253"/>
      <c r="M173" s="254" t="s">
        <v>1</v>
      </c>
      <c r="N173" s="255" t="s">
        <v>41</v>
      </c>
      <c r="O173" s="90"/>
      <c r="P173" s="242">
        <f>O173*H173</f>
        <v>0</v>
      </c>
      <c r="Q173" s="242">
        <v>0.00089999999999999998</v>
      </c>
      <c r="R173" s="242">
        <f>Q173*H173</f>
        <v>0.0018</v>
      </c>
      <c r="S173" s="242">
        <v>0</v>
      </c>
      <c r="T173" s="24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44" t="s">
        <v>253</v>
      </c>
      <c r="AT173" s="244" t="s">
        <v>250</v>
      </c>
      <c r="AU173" s="244" t="s">
        <v>86</v>
      </c>
      <c r="AY173" s="14" t="s">
        <v>134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84</v>
      </c>
      <c r="BK173" s="142">
        <f>ROUND(I173*H173,2)</f>
        <v>0</v>
      </c>
      <c r="BL173" s="14" t="s">
        <v>161</v>
      </c>
      <c r="BM173" s="244" t="s">
        <v>310</v>
      </c>
    </row>
    <row r="174" s="2" customFormat="1" ht="16.5" customHeight="1">
      <c r="A174" s="37"/>
      <c r="B174" s="38"/>
      <c r="C174" s="245" t="s">
        <v>311</v>
      </c>
      <c r="D174" s="245" t="s">
        <v>250</v>
      </c>
      <c r="E174" s="246" t="s">
        <v>312</v>
      </c>
      <c r="F174" s="247" t="s">
        <v>313</v>
      </c>
      <c r="G174" s="248" t="s">
        <v>178</v>
      </c>
      <c r="H174" s="249">
        <v>2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90"/>
      <c r="P174" s="242">
        <f>O174*H174</f>
        <v>0</v>
      </c>
      <c r="Q174" s="242">
        <v>0.00069999999999999999</v>
      </c>
      <c r="R174" s="242">
        <f>Q174*H174</f>
        <v>0.0014</v>
      </c>
      <c r="S174" s="242">
        <v>0</v>
      </c>
      <c r="T174" s="24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44" t="s">
        <v>253</v>
      </c>
      <c r="AT174" s="244" t="s">
        <v>250</v>
      </c>
      <c r="AU174" s="244" t="s">
        <v>86</v>
      </c>
      <c r="AY174" s="14" t="s">
        <v>134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84</v>
      </c>
      <c r="BK174" s="142">
        <f>ROUND(I174*H174,2)</f>
        <v>0</v>
      </c>
      <c r="BL174" s="14" t="s">
        <v>161</v>
      </c>
      <c r="BM174" s="244" t="s">
        <v>314</v>
      </c>
    </row>
    <row r="175" s="2" customFormat="1" ht="24.15" customHeight="1">
      <c r="A175" s="37"/>
      <c r="B175" s="38"/>
      <c r="C175" s="232" t="s">
        <v>315</v>
      </c>
      <c r="D175" s="232" t="s">
        <v>137</v>
      </c>
      <c r="E175" s="233" t="s">
        <v>316</v>
      </c>
      <c r="F175" s="234" t="s">
        <v>317</v>
      </c>
      <c r="G175" s="235" t="s">
        <v>178</v>
      </c>
      <c r="H175" s="236">
        <v>2</v>
      </c>
      <c r="I175" s="237"/>
      <c r="J175" s="238">
        <f>ROUND(I175*H175,2)</f>
        <v>0</v>
      </c>
      <c r="K175" s="239"/>
      <c r="L175" s="40"/>
      <c r="M175" s="240" t="s">
        <v>1</v>
      </c>
      <c r="N175" s="241" t="s">
        <v>41</v>
      </c>
      <c r="O175" s="90"/>
      <c r="P175" s="242">
        <f>O175*H175</f>
        <v>0</v>
      </c>
      <c r="Q175" s="242">
        <v>0</v>
      </c>
      <c r="R175" s="242">
        <f>Q175*H175</f>
        <v>0</v>
      </c>
      <c r="S175" s="242">
        <v>0</v>
      </c>
      <c r="T175" s="24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44" t="s">
        <v>161</v>
      </c>
      <c r="AT175" s="244" t="s">
        <v>137</v>
      </c>
      <c r="AU175" s="244" t="s">
        <v>86</v>
      </c>
      <c r="AY175" s="14" t="s">
        <v>134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84</v>
      </c>
      <c r="BK175" s="142">
        <f>ROUND(I175*H175,2)</f>
        <v>0</v>
      </c>
      <c r="BL175" s="14" t="s">
        <v>161</v>
      </c>
      <c r="BM175" s="244" t="s">
        <v>318</v>
      </c>
    </row>
    <row r="176" s="2" customFormat="1" ht="16.5" customHeight="1">
      <c r="A176" s="37"/>
      <c r="B176" s="38"/>
      <c r="C176" s="245" t="s">
        <v>319</v>
      </c>
      <c r="D176" s="245" t="s">
        <v>250</v>
      </c>
      <c r="E176" s="246" t="s">
        <v>320</v>
      </c>
      <c r="F176" s="247" t="s">
        <v>321</v>
      </c>
      <c r="G176" s="248" t="s">
        <v>178</v>
      </c>
      <c r="H176" s="249">
        <v>2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90"/>
      <c r="P176" s="242">
        <f>O176*H176</f>
        <v>0</v>
      </c>
      <c r="Q176" s="242">
        <v>0.00080000000000000004</v>
      </c>
      <c r="R176" s="242">
        <f>Q176*H176</f>
        <v>0.0016000000000000001</v>
      </c>
      <c r="S176" s="242">
        <v>0</v>
      </c>
      <c r="T176" s="24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44" t="s">
        <v>253</v>
      </c>
      <c r="AT176" s="244" t="s">
        <v>250</v>
      </c>
      <c r="AU176" s="244" t="s">
        <v>86</v>
      </c>
      <c r="AY176" s="14" t="s">
        <v>134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84</v>
      </c>
      <c r="BK176" s="142">
        <f>ROUND(I176*H176,2)</f>
        <v>0</v>
      </c>
      <c r="BL176" s="14" t="s">
        <v>161</v>
      </c>
      <c r="BM176" s="244" t="s">
        <v>322</v>
      </c>
    </row>
    <row r="177" s="2" customFormat="1" ht="16.5" customHeight="1">
      <c r="A177" s="37"/>
      <c r="B177" s="38"/>
      <c r="C177" s="232" t="s">
        <v>323</v>
      </c>
      <c r="D177" s="232" t="s">
        <v>137</v>
      </c>
      <c r="E177" s="233" t="s">
        <v>324</v>
      </c>
      <c r="F177" s="234" t="s">
        <v>325</v>
      </c>
      <c r="G177" s="235" t="s">
        <v>178</v>
      </c>
      <c r="H177" s="236">
        <v>2</v>
      </c>
      <c r="I177" s="237"/>
      <c r="J177" s="238">
        <f>ROUND(I177*H177,2)</f>
        <v>0</v>
      </c>
      <c r="K177" s="239"/>
      <c r="L177" s="40"/>
      <c r="M177" s="240" t="s">
        <v>1</v>
      </c>
      <c r="N177" s="241" t="s">
        <v>41</v>
      </c>
      <c r="O177" s="90"/>
      <c r="P177" s="242">
        <f>O177*H177</f>
        <v>0</v>
      </c>
      <c r="Q177" s="242">
        <v>0</v>
      </c>
      <c r="R177" s="242">
        <f>Q177*H177</f>
        <v>0</v>
      </c>
      <c r="S177" s="242">
        <v>0</v>
      </c>
      <c r="T177" s="24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44" t="s">
        <v>161</v>
      </c>
      <c r="AT177" s="244" t="s">
        <v>137</v>
      </c>
      <c r="AU177" s="244" t="s">
        <v>86</v>
      </c>
      <c r="AY177" s="14" t="s">
        <v>134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84</v>
      </c>
      <c r="BK177" s="142">
        <f>ROUND(I177*H177,2)</f>
        <v>0</v>
      </c>
      <c r="BL177" s="14" t="s">
        <v>161</v>
      </c>
      <c r="BM177" s="244" t="s">
        <v>326</v>
      </c>
    </row>
    <row r="178" s="2" customFormat="1" ht="16.5" customHeight="1">
      <c r="A178" s="37"/>
      <c r="B178" s="38"/>
      <c r="C178" s="245" t="s">
        <v>327</v>
      </c>
      <c r="D178" s="245" t="s">
        <v>250</v>
      </c>
      <c r="E178" s="246" t="s">
        <v>328</v>
      </c>
      <c r="F178" s="247" t="s">
        <v>329</v>
      </c>
      <c r="G178" s="248" t="s">
        <v>178</v>
      </c>
      <c r="H178" s="249">
        <v>2</v>
      </c>
      <c r="I178" s="250"/>
      <c r="J178" s="251">
        <f>ROUND(I178*H178,2)</f>
        <v>0</v>
      </c>
      <c r="K178" s="252"/>
      <c r="L178" s="253"/>
      <c r="M178" s="254" t="s">
        <v>1</v>
      </c>
      <c r="N178" s="255" t="s">
        <v>41</v>
      </c>
      <c r="O178" s="90"/>
      <c r="P178" s="242">
        <f>O178*H178</f>
        <v>0</v>
      </c>
      <c r="Q178" s="242">
        <v>0.00012</v>
      </c>
      <c r="R178" s="242">
        <f>Q178*H178</f>
        <v>0.00024000000000000001</v>
      </c>
      <c r="S178" s="242">
        <v>0</v>
      </c>
      <c r="T178" s="24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44" t="s">
        <v>253</v>
      </c>
      <c r="AT178" s="244" t="s">
        <v>250</v>
      </c>
      <c r="AU178" s="244" t="s">
        <v>86</v>
      </c>
      <c r="AY178" s="14" t="s">
        <v>134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84</v>
      </c>
      <c r="BK178" s="142">
        <f>ROUND(I178*H178,2)</f>
        <v>0</v>
      </c>
      <c r="BL178" s="14" t="s">
        <v>161</v>
      </c>
      <c r="BM178" s="244" t="s">
        <v>330</v>
      </c>
    </row>
    <row r="179" s="2" customFormat="1" ht="16.5" customHeight="1">
      <c r="A179" s="37"/>
      <c r="B179" s="38"/>
      <c r="C179" s="232" t="s">
        <v>331</v>
      </c>
      <c r="D179" s="232" t="s">
        <v>137</v>
      </c>
      <c r="E179" s="233" t="s">
        <v>332</v>
      </c>
      <c r="F179" s="234" t="s">
        <v>333</v>
      </c>
      <c r="G179" s="235" t="s">
        <v>198</v>
      </c>
      <c r="H179" s="236">
        <v>1</v>
      </c>
      <c r="I179" s="237"/>
      <c r="J179" s="238">
        <f>ROUND(I179*H179,2)</f>
        <v>0</v>
      </c>
      <c r="K179" s="239"/>
      <c r="L179" s="40"/>
      <c r="M179" s="240" t="s">
        <v>1</v>
      </c>
      <c r="N179" s="241" t="s">
        <v>41</v>
      </c>
      <c r="O179" s="90"/>
      <c r="P179" s="242">
        <f>O179*H179</f>
        <v>0</v>
      </c>
      <c r="Q179" s="242">
        <v>0</v>
      </c>
      <c r="R179" s="242">
        <f>Q179*H179</f>
        <v>0</v>
      </c>
      <c r="S179" s="242">
        <v>0</v>
      </c>
      <c r="T179" s="24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44" t="s">
        <v>161</v>
      </c>
      <c r="AT179" s="244" t="s">
        <v>137</v>
      </c>
      <c r="AU179" s="244" t="s">
        <v>86</v>
      </c>
      <c r="AY179" s="14" t="s">
        <v>134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4" t="s">
        <v>84</v>
      </c>
      <c r="BK179" s="142">
        <f>ROUND(I179*H179,2)</f>
        <v>0</v>
      </c>
      <c r="BL179" s="14" t="s">
        <v>161</v>
      </c>
      <c r="BM179" s="244" t="s">
        <v>334</v>
      </c>
    </row>
    <row r="180" s="2" customFormat="1" ht="24.15" customHeight="1">
      <c r="A180" s="37"/>
      <c r="B180" s="38"/>
      <c r="C180" s="232" t="s">
        <v>335</v>
      </c>
      <c r="D180" s="232" t="s">
        <v>137</v>
      </c>
      <c r="E180" s="233" t="s">
        <v>336</v>
      </c>
      <c r="F180" s="234" t="s">
        <v>337</v>
      </c>
      <c r="G180" s="235" t="s">
        <v>198</v>
      </c>
      <c r="H180" s="236">
        <v>1</v>
      </c>
      <c r="I180" s="237"/>
      <c r="J180" s="238">
        <f>ROUND(I180*H180,2)</f>
        <v>0</v>
      </c>
      <c r="K180" s="239"/>
      <c r="L180" s="40"/>
      <c r="M180" s="240" t="s">
        <v>1</v>
      </c>
      <c r="N180" s="241" t="s">
        <v>41</v>
      </c>
      <c r="O180" s="90"/>
      <c r="P180" s="242">
        <f>O180*H180</f>
        <v>0</v>
      </c>
      <c r="Q180" s="242">
        <v>0</v>
      </c>
      <c r="R180" s="242">
        <f>Q180*H180</f>
        <v>0</v>
      </c>
      <c r="S180" s="242">
        <v>0</v>
      </c>
      <c r="T180" s="24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44" t="s">
        <v>161</v>
      </c>
      <c r="AT180" s="244" t="s">
        <v>137</v>
      </c>
      <c r="AU180" s="244" t="s">
        <v>86</v>
      </c>
      <c r="AY180" s="14" t="s">
        <v>134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4" t="s">
        <v>84</v>
      </c>
      <c r="BK180" s="142">
        <f>ROUND(I180*H180,2)</f>
        <v>0</v>
      </c>
      <c r="BL180" s="14" t="s">
        <v>161</v>
      </c>
      <c r="BM180" s="244" t="s">
        <v>338</v>
      </c>
    </row>
    <row r="181" s="2" customFormat="1" ht="24.15" customHeight="1">
      <c r="A181" s="37"/>
      <c r="B181" s="38"/>
      <c r="C181" s="232" t="s">
        <v>339</v>
      </c>
      <c r="D181" s="232" t="s">
        <v>137</v>
      </c>
      <c r="E181" s="233" t="s">
        <v>340</v>
      </c>
      <c r="F181" s="234" t="s">
        <v>341</v>
      </c>
      <c r="G181" s="235" t="s">
        <v>140</v>
      </c>
      <c r="H181" s="236">
        <v>0.128</v>
      </c>
      <c r="I181" s="237"/>
      <c r="J181" s="238">
        <f>ROUND(I181*H181,2)</f>
        <v>0</v>
      </c>
      <c r="K181" s="239"/>
      <c r="L181" s="40"/>
      <c r="M181" s="240" t="s">
        <v>1</v>
      </c>
      <c r="N181" s="241" t="s">
        <v>41</v>
      </c>
      <c r="O181" s="90"/>
      <c r="P181" s="242">
        <f>O181*H181</f>
        <v>0</v>
      </c>
      <c r="Q181" s="242">
        <v>0</v>
      </c>
      <c r="R181" s="242">
        <f>Q181*H181</f>
        <v>0</v>
      </c>
      <c r="S181" s="242">
        <v>0</v>
      </c>
      <c r="T181" s="24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44" t="s">
        <v>161</v>
      </c>
      <c r="AT181" s="244" t="s">
        <v>137</v>
      </c>
      <c r="AU181" s="244" t="s">
        <v>86</v>
      </c>
      <c r="AY181" s="14" t="s">
        <v>134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4" t="s">
        <v>84</v>
      </c>
      <c r="BK181" s="142">
        <f>ROUND(I181*H181,2)</f>
        <v>0</v>
      </c>
      <c r="BL181" s="14" t="s">
        <v>161</v>
      </c>
      <c r="BM181" s="244" t="s">
        <v>342</v>
      </c>
    </row>
    <row r="182" s="12" customFormat="1" ht="22.8" customHeight="1">
      <c r="A182" s="12"/>
      <c r="B182" s="216"/>
      <c r="C182" s="217"/>
      <c r="D182" s="218" t="s">
        <v>75</v>
      </c>
      <c r="E182" s="230" t="s">
        <v>343</v>
      </c>
      <c r="F182" s="230" t="s">
        <v>344</v>
      </c>
      <c r="G182" s="217"/>
      <c r="H182" s="217"/>
      <c r="I182" s="220"/>
      <c r="J182" s="231">
        <f>BK182</f>
        <v>0</v>
      </c>
      <c r="K182" s="217"/>
      <c r="L182" s="222"/>
      <c r="M182" s="223"/>
      <c r="N182" s="224"/>
      <c r="O182" s="224"/>
      <c r="P182" s="225">
        <f>SUM(P183:P186)</f>
        <v>0</v>
      </c>
      <c r="Q182" s="224"/>
      <c r="R182" s="225">
        <f>SUM(R183:R186)</f>
        <v>0.14279999999999998</v>
      </c>
      <c r="S182" s="224"/>
      <c r="T182" s="226">
        <f>SUM(T183:T186)</f>
        <v>0.0044999999999999997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7" t="s">
        <v>86</v>
      </c>
      <c r="AT182" s="228" t="s">
        <v>75</v>
      </c>
      <c r="AU182" s="228" t="s">
        <v>84</v>
      </c>
      <c r="AY182" s="227" t="s">
        <v>134</v>
      </c>
      <c r="BK182" s="229">
        <f>SUM(BK183:BK186)</f>
        <v>0</v>
      </c>
    </row>
    <row r="183" s="2" customFormat="1" ht="24.15" customHeight="1">
      <c r="A183" s="37"/>
      <c r="B183" s="38"/>
      <c r="C183" s="232" t="s">
        <v>345</v>
      </c>
      <c r="D183" s="232" t="s">
        <v>137</v>
      </c>
      <c r="E183" s="233" t="s">
        <v>346</v>
      </c>
      <c r="F183" s="234" t="s">
        <v>347</v>
      </c>
      <c r="G183" s="235" t="s">
        <v>348</v>
      </c>
      <c r="H183" s="236">
        <v>30</v>
      </c>
      <c r="I183" s="237"/>
      <c r="J183" s="238">
        <f>ROUND(I183*H183,2)</f>
        <v>0</v>
      </c>
      <c r="K183" s="239"/>
      <c r="L183" s="40"/>
      <c r="M183" s="240" t="s">
        <v>1</v>
      </c>
      <c r="N183" s="241" t="s">
        <v>41</v>
      </c>
      <c r="O183" s="90"/>
      <c r="P183" s="242">
        <f>O183*H183</f>
        <v>0</v>
      </c>
      <c r="Q183" s="242">
        <v>0</v>
      </c>
      <c r="R183" s="242">
        <f>Q183*H183</f>
        <v>0</v>
      </c>
      <c r="S183" s="242">
        <v>0</v>
      </c>
      <c r="T183" s="24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44" t="s">
        <v>161</v>
      </c>
      <c r="AT183" s="244" t="s">
        <v>137</v>
      </c>
      <c r="AU183" s="244" t="s">
        <v>86</v>
      </c>
      <c r="AY183" s="14" t="s">
        <v>134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4" t="s">
        <v>84</v>
      </c>
      <c r="BK183" s="142">
        <f>ROUND(I183*H183,2)</f>
        <v>0</v>
      </c>
      <c r="BL183" s="14" t="s">
        <v>161</v>
      </c>
      <c r="BM183" s="244" t="s">
        <v>349</v>
      </c>
    </row>
    <row r="184" s="2" customFormat="1" ht="24.15" customHeight="1">
      <c r="A184" s="37"/>
      <c r="B184" s="38"/>
      <c r="C184" s="232" t="s">
        <v>350</v>
      </c>
      <c r="D184" s="232" t="s">
        <v>137</v>
      </c>
      <c r="E184" s="233" t="s">
        <v>351</v>
      </c>
      <c r="F184" s="234" t="s">
        <v>352</v>
      </c>
      <c r="G184" s="235" t="s">
        <v>348</v>
      </c>
      <c r="H184" s="236">
        <v>30</v>
      </c>
      <c r="I184" s="237"/>
      <c r="J184" s="238">
        <f>ROUND(I184*H184,2)</f>
        <v>0</v>
      </c>
      <c r="K184" s="239"/>
      <c r="L184" s="40"/>
      <c r="M184" s="240" t="s">
        <v>1</v>
      </c>
      <c r="N184" s="241" t="s">
        <v>41</v>
      </c>
      <c r="O184" s="90"/>
      <c r="P184" s="242">
        <f>O184*H184</f>
        <v>0</v>
      </c>
      <c r="Q184" s="242">
        <v>0</v>
      </c>
      <c r="R184" s="242">
        <f>Q184*H184</f>
        <v>0</v>
      </c>
      <c r="S184" s="242">
        <v>0.00014999999999999999</v>
      </c>
      <c r="T184" s="243">
        <f>S184*H184</f>
        <v>0.0044999999999999997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44" t="s">
        <v>161</v>
      </c>
      <c r="AT184" s="244" t="s">
        <v>137</v>
      </c>
      <c r="AU184" s="244" t="s">
        <v>86</v>
      </c>
      <c r="AY184" s="14" t="s">
        <v>134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4" t="s">
        <v>84</v>
      </c>
      <c r="BK184" s="142">
        <f>ROUND(I184*H184,2)</f>
        <v>0</v>
      </c>
      <c r="BL184" s="14" t="s">
        <v>161</v>
      </c>
      <c r="BM184" s="244" t="s">
        <v>353</v>
      </c>
    </row>
    <row r="185" s="2" customFormat="1" ht="24.15" customHeight="1">
      <c r="A185" s="37"/>
      <c r="B185" s="38"/>
      <c r="C185" s="232" t="s">
        <v>354</v>
      </c>
      <c r="D185" s="232" t="s">
        <v>137</v>
      </c>
      <c r="E185" s="233" t="s">
        <v>355</v>
      </c>
      <c r="F185" s="234" t="s">
        <v>356</v>
      </c>
      <c r="G185" s="235" t="s">
        <v>348</v>
      </c>
      <c r="H185" s="236">
        <v>30</v>
      </c>
      <c r="I185" s="237"/>
      <c r="J185" s="238">
        <f>ROUND(I185*H185,2)</f>
        <v>0</v>
      </c>
      <c r="K185" s="239"/>
      <c r="L185" s="40"/>
      <c r="M185" s="240" t="s">
        <v>1</v>
      </c>
      <c r="N185" s="241" t="s">
        <v>41</v>
      </c>
      <c r="O185" s="90"/>
      <c r="P185" s="242">
        <f>O185*H185</f>
        <v>0</v>
      </c>
      <c r="Q185" s="242">
        <v>0.0044999999999999997</v>
      </c>
      <c r="R185" s="242">
        <f>Q185*H185</f>
        <v>0.13499999999999998</v>
      </c>
      <c r="S185" s="242">
        <v>0</v>
      </c>
      <c r="T185" s="24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44" t="s">
        <v>161</v>
      </c>
      <c r="AT185" s="244" t="s">
        <v>137</v>
      </c>
      <c r="AU185" s="244" t="s">
        <v>86</v>
      </c>
      <c r="AY185" s="14" t="s">
        <v>134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4" t="s">
        <v>84</v>
      </c>
      <c r="BK185" s="142">
        <f>ROUND(I185*H185,2)</f>
        <v>0</v>
      </c>
      <c r="BL185" s="14" t="s">
        <v>161</v>
      </c>
      <c r="BM185" s="244" t="s">
        <v>357</v>
      </c>
    </row>
    <row r="186" s="2" customFormat="1" ht="33" customHeight="1">
      <c r="A186" s="37"/>
      <c r="B186" s="38"/>
      <c r="C186" s="232" t="s">
        <v>358</v>
      </c>
      <c r="D186" s="232" t="s">
        <v>137</v>
      </c>
      <c r="E186" s="233" t="s">
        <v>359</v>
      </c>
      <c r="F186" s="234" t="s">
        <v>360</v>
      </c>
      <c r="G186" s="235" t="s">
        <v>348</v>
      </c>
      <c r="H186" s="236">
        <v>30</v>
      </c>
      <c r="I186" s="237"/>
      <c r="J186" s="238">
        <f>ROUND(I186*H186,2)</f>
        <v>0</v>
      </c>
      <c r="K186" s="239"/>
      <c r="L186" s="40"/>
      <c r="M186" s="261" t="s">
        <v>1</v>
      </c>
      <c r="N186" s="262" t="s">
        <v>41</v>
      </c>
      <c r="O186" s="263"/>
      <c r="P186" s="264">
        <f>O186*H186</f>
        <v>0</v>
      </c>
      <c r="Q186" s="264">
        <v>0.00025999999999999998</v>
      </c>
      <c r="R186" s="264">
        <f>Q186*H186</f>
        <v>0.0077999999999999996</v>
      </c>
      <c r="S186" s="264">
        <v>0</v>
      </c>
      <c r="T186" s="26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44" t="s">
        <v>161</v>
      </c>
      <c r="AT186" s="244" t="s">
        <v>137</v>
      </c>
      <c r="AU186" s="244" t="s">
        <v>86</v>
      </c>
      <c r="AY186" s="14" t="s">
        <v>134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4" t="s">
        <v>84</v>
      </c>
      <c r="BK186" s="142">
        <f>ROUND(I186*H186,2)</f>
        <v>0</v>
      </c>
      <c r="BL186" s="14" t="s">
        <v>161</v>
      </c>
      <c r="BM186" s="244" t="s">
        <v>361</v>
      </c>
    </row>
    <row r="187" s="2" customFormat="1" ht="6.96" customHeight="1">
      <c r="A187" s="37"/>
      <c r="B187" s="65"/>
      <c r="C187" s="66"/>
      <c r="D187" s="66"/>
      <c r="E187" s="66"/>
      <c r="F187" s="66"/>
      <c r="G187" s="66"/>
      <c r="H187" s="66"/>
      <c r="I187" s="66"/>
      <c r="J187" s="66"/>
      <c r="K187" s="66"/>
      <c r="L187" s="40"/>
      <c r="M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</row>
  </sheetData>
  <sheetProtection sheet="1" autoFilter="0" formatColumns="0" formatRows="0" objects="1" scenarios="1" spinCount="100000" saltValue="jkrPi+IDHZz47W7hWh3GwvOv86nUUKigUlVGjqK8uJJDmFhMTkxIvJP4uLgojcej0r6/58M0Gy6Dn3WU7vo6rw==" hashValue="fwnDHsjHhFvdSTDH96E+jrhiRAw7rlr2JlPDPEtgKoFiRFO5CHbs6HajtzzJIRJJZ69jB+t/Ac/xROGp1skV5Q==" algorithmName="SHA-512" password="CC35"/>
  <autoFilter ref="C124:K18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102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Zateplení tělocvičny 3.ZŠ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103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362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6. 6. 2024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ROUND(J135,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ROUND((SUM(BE135:BE304)),  2)</f>
        <v>0</v>
      </c>
      <c r="G33" s="37"/>
      <c r="H33" s="37"/>
      <c r="I33" s="169">
        <v>0.20999999999999999</v>
      </c>
      <c r="J33" s="168">
        <f>ROUND(((SUM(BE135:BE304))*I33),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ROUND((SUM(BF135:BF304)),  2)</f>
        <v>0</v>
      </c>
      <c r="G34" s="37"/>
      <c r="H34" s="37"/>
      <c r="I34" s="169">
        <v>0.12</v>
      </c>
      <c r="J34" s="168">
        <f>ROUND(((SUM(BF135:BF304))*I34),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ROUND((SUM(BG135:BG304)),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ROUND((SUM(BH135:BH304)),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ROUND((SUM(BI135:BI304)),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Zateplení tělocvičny 3.ZŠ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103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SO1 - Zateplení tělocvičny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6. 6. 2024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106</v>
      </c>
      <c r="D94" s="148"/>
      <c r="E94" s="148"/>
      <c r="F94" s="148"/>
      <c r="G94" s="148"/>
      <c r="H94" s="148"/>
      <c r="I94" s="148"/>
      <c r="J94" s="190" t="s">
        <v>107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108</v>
      </c>
      <c r="D96" s="39"/>
      <c r="E96" s="39"/>
      <c r="F96" s="39"/>
      <c r="G96" s="39"/>
      <c r="H96" s="39"/>
      <c r="I96" s="39"/>
      <c r="J96" s="109">
        <f>J135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109</v>
      </c>
    </row>
    <row r="97" s="9" customFormat="1" ht="24.96" customHeight="1">
      <c r="A97" s="9"/>
      <c r="B97" s="192"/>
      <c r="C97" s="193"/>
      <c r="D97" s="194" t="s">
        <v>110</v>
      </c>
      <c r="E97" s="195"/>
      <c r="F97" s="195"/>
      <c r="G97" s="195"/>
      <c r="H97" s="195"/>
      <c r="I97" s="195"/>
      <c r="J97" s="196">
        <f>J136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363</v>
      </c>
      <c r="E98" s="201"/>
      <c r="F98" s="201"/>
      <c r="G98" s="201"/>
      <c r="H98" s="201"/>
      <c r="I98" s="201"/>
      <c r="J98" s="202">
        <f>J137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364</v>
      </c>
      <c r="E99" s="201"/>
      <c r="F99" s="201"/>
      <c r="G99" s="201"/>
      <c r="H99" s="201"/>
      <c r="I99" s="201"/>
      <c r="J99" s="202">
        <f>J154</f>
        <v>0</v>
      </c>
      <c r="K99" s="199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365</v>
      </c>
      <c r="E100" s="201"/>
      <c r="F100" s="201"/>
      <c r="G100" s="201"/>
      <c r="H100" s="201"/>
      <c r="I100" s="201"/>
      <c r="J100" s="202">
        <f>J159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366</v>
      </c>
      <c r="E101" s="201"/>
      <c r="F101" s="201"/>
      <c r="G101" s="201"/>
      <c r="H101" s="201"/>
      <c r="I101" s="201"/>
      <c r="J101" s="202">
        <f>J178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99"/>
      <c r="D102" s="200" t="s">
        <v>111</v>
      </c>
      <c r="E102" s="201"/>
      <c r="F102" s="201"/>
      <c r="G102" s="201"/>
      <c r="H102" s="201"/>
      <c r="I102" s="201"/>
      <c r="J102" s="202">
        <f>J202</f>
        <v>0</v>
      </c>
      <c r="K102" s="199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99"/>
      <c r="D103" s="200" t="s">
        <v>367</v>
      </c>
      <c r="E103" s="201"/>
      <c r="F103" s="201"/>
      <c r="G103" s="201"/>
      <c r="H103" s="201"/>
      <c r="I103" s="201"/>
      <c r="J103" s="202">
        <f>J207</f>
        <v>0</v>
      </c>
      <c r="K103" s="199"/>
      <c r="L103" s="20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2"/>
      <c r="C104" s="193"/>
      <c r="D104" s="194" t="s">
        <v>112</v>
      </c>
      <c r="E104" s="195"/>
      <c r="F104" s="195"/>
      <c r="G104" s="195"/>
      <c r="H104" s="195"/>
      <c r="I104" s="195"/>
      <c r="J104" s="196">
        <f>J209</f>
        <v>0</v>
      </c>
      <c r="K104" s="193"/>
      <c r="L104" s="19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8"/>
      <c r="C105" s="199"/>
      <c r="D105" s="200" t="s">
        <v>368</v>
      </c>
      <c r="E105" s="201"/>
      <c r="F105" s="201"/>
      <c r="G105" s="201"/>
      <c r="H105" s="201"/>
      <c r="I105" s="201"/>
      <c r="J105" s="202">
        <f>J210</f>
        <v>0</v>
      </c>
      <c r="K105" s="199"/>
      <c r="L105" s="20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8"/>
      <c r="C106" s="199"/>
      <c r="D106" s="200" t="s">
        <v>369</v>
      </c>
      <c r="E106" s="201"/>
      <c r="F106" s="201"/>
      <c r="G106" s="201"/>
      <c r="H106" s="201"/>
      <c r="I106" s="201"/>
      <c r="J106" s="202">
        <f>J214</f>
        <v>0</v>
      </c>
      <c r="K106" s="199"/>
      <c r="L106" s="20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99"/>
      <c r="D107" s="200" t="s">
        <v>370</v>
      </c>
      <c r="E107" s="201"/>
      <c r="F107" s="201"/>
      <c r="G107" s="201"/>
      <c r="H107" s="201"/>
      <c r="I107" s="201"/>
      <c r="J107" s="202">
        <f>J230</f>
        <v>0</v>
      </c>
      <c r="K107" s="199"/>
      <c r="L107" s="20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8"/>
      <c r="C108" s="199"/>
      <c r="D108" s="200" t="s">
        <v>116</v>
      </c>
      <c r="E108" s="201"/>
      <c r="F108" s="201"/>
      <c r="G108" s="201"/>
      <c r="H108" s="201"/>
      <c r="I108" s="201"/>
      <c r="J108" s="202">
        <f>J242</f>
        <v>0</v>
      </c>
      <c r="K108" s="199"/>
      <c r="L108" s="20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8"/>
      <c r="C109" s="199"/>
      <c r="D109" s="200" t="s">
        <v>117</v>
      </c>
      <c r="E109" s="201"/>
      <c r="F109" s="201"/>
      <c r="G109" s="201"/>
      <c r="H109" s="201"/>
      <c r="I109" s="201"/>
      <c r="J109" s="202">
        <f>J244</f>
        <v>0</v>
      </c>
      <c r="K109" s="199"/>
      <c r="L109" s="20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8"/>
      <c r="C110" s="199"/>
      <c r="D110" s="200" t="s">
        <v>371</v>
      </c>
      <c r="E110" s="201"/>
      <c r="F110" s="201"/>
      <c r="G110" s="201"/>
      <c r="H110" s="201"/>
      <c r="I110" s="201"/>
      <c r="J110" s="202">
        <f>J249</f>
        <v>0</v>
      </c>
      <c r="K110" s="199"/>
      <c r="L110" s="20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8"/>
      <c r="C111" s="199"/>
      <c r="D111" s="200" t="s">
        <v>372</v>
      </c>
      <c r="E111" s="201"/>
      <c r="F111" s="201"/>
      <c r="G111" s="201"/>
      <c r="H111" s="201"/>
      <c r="I111" s="201"/>
      <c r="J111" s="202">
        <f>J255</f>
        <v>0</v>
      </c>
      <c r="K111" s="199"/>
      <c r="L111" s="20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8"/>
      <c r="C112" s="199"/>
      <c r="D112" s="200" t="s">
        <v>373</v>
      </c>
      <c r="E112" s="201"/>
      <c r="F112" s="201"/>
      <c r="G112" s="201"/>
      <c r="H112" s="201"/>
      <c r="I112" s="201"/>
      <c r="J112" s="202">
        <f>J271</f>
        <v>0</v>
      </c>
      <c r="K112" s="199"/>
      <c r="L112" s="20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8"/>
      <c r="C113" s="199"/>
      <c r="D113" s="200" t="s">
        <v>374</v>
      </c>
      <c r="E113" s="201"/>
      <c r="F113" s="201"/>
      <c r="G113" s="201"/>
      <c r="H113" s="201"/>
      <c r="I113" s="201"/>
      <c r="J113" s="202">
        <f>J284</f>
        <v>0</v>
      </c>
      <c r="K113" s="199"/>
      <c r="L113" s="20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8"/>
      <c r="C114" s="199"/>
      <c r="D114" s="200" t="s">
        <v>118</v>
      </c>
      <c r="E114" s="201"/>
      <c r="F114" s="201"/>
      <c r="G114" s="201"/>
      <c r="H114" s="201"/>
      <c r="I114" s="201"/>
      <c r="J114" s="202">
        <f>J297</f>
        <v>0</v>
      </c>
      <c r="K114" s="199"/>
      <c r="L114" s="20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92"/>
      <c r="C115" s="193"/>
      <c r="D115" s="194" t="s">
        <v>375</v>
      </c>
      <c r="E115" s="195"/>
      <c r="F115" s="195"/>
      <c r="G115" s="195"/>
      <c r="H115" s="195"/>
      <c r="I115" s="195"/>
      <c r="J115" s="196">
        <f>J302</f>
        <v>0</v>
      </c>
      <c r="K115" s="193"/>
      <c r="L115" s="197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21" s="2" customFormat="1" ht="6.96" customHeight="1">
      <c r="A121" s="37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4.96" customHeight="1">
      <c r="A122" s="37"/>
      <c r="B122" s="38"/>
      <c r="C122" s="20" t="s">
        <v>119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29" t="s">
        <v>16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188" t="str">
        <f>E7</f>
        <v>Zateplení tělocvičny 3.ZŠ</v>
      </c>
      <c r="F125" s="29"/>
      <c r="G125" s="29"/>
      <c r="H125" s="2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29" t="s">
        <v>103</v>
      </c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6.5" customHeight="1">
      <c r="A127" s="37"/>
      <c r="B127" s="38"/>
      <c r="C127" s="39"/>
      <c r="D127" s="39"/>
      <c r="E127" s="75" t="str">
        <f>E9</f>
        <v>SO1 - Zateplení tělocvičny</v>
      </c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29" t="s">
        <v>20</v>
      </c>
      <c r="D129" s="39"/>
      <c r="E129" s="39"/>
      <c r="F129" s="24" t="str">
        <f>F12</f>
        <v>Lovosice</v>
      </c>
      <c r="G129" s="39"/>
      <c r="H129" s="39"/>
      <c r="I129" s="29" t="s">
        <v>22</v>
      </c>
      <c r="J129" s="78" t="str">
        <f>IF(J12="","",J12)</f>
        <v>6. 6. 2024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29" t="s">
        <v>24</v>
      </c>
      <c r="D131" s="39"/>
      <c r="E131" s="39"/>
      <c r="F131" s="24" t="str">
        <f>E15</f>
        <v xml:space="preserve"> </v>
      </c>
      <c r="G131" s="39"/>
      <c r="H131" s="39"/>
      <c r="I131" s="29" t="s">
        <v>30</v>
      </c>
      <c r="J131" s="33" t="str">
        <f>E21</f>
        <v xml:space="preserve"> 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5.15" customHeight="1">
      <c r="A132" s="37"/>
      <c r="B132" s="38"/>
      <c r="C132" s="29" t="s">
        <v>28</v>
      </c>
      <c r="D132" s="39"/>
      <c r="E132" s="39"/>
      <c r="F132" s="24" t="str">
        <f>IF(E18="","",E18)</f>
        <v>Vyplň údaj</v>
      </c>
      <c r="G132" s="39"/>
      <c r="H132" s="39"/>
      <c r="I132" s="29" t="s">
        <v>32</v>
      </c>
      <c r="J132" s="33" t="str">
        <f>E24</f>
        <v xml:space="preserve"> </v>
      </c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0.32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11" customFormat="1" ht="29.28" customHeight="1">
      <c r="A134" s="204"/>
      <c r="B134" s="205"/>
      <c r="C134" s="206" t="s">
        <v>120</v>
      </c>
      <c r="D134" s="207" t="s">
        <v>61</v>
      </c>
      <c r="E134" s="207" t="s">
        <v>57</v>
      </c>
      <c r="F134" s="207" t="s">
        <v>58</v>
      </c>
      <c r="G134" s="207" t="s">
        <v>121</v>
      </c>
      <c r="H134" s="207" t="s">
        <v>122</v>
      </c>
      <c r="I134" s="207" t="s">
        <v>123</v>
      </c>
      <c r="J134" s="208" t="s">
        <v>107</v>
      </c>
      <c r="K134" s="209" t="s">
        <v>124</v>
      </c>
      <c r="L134" s="210"/>
      <c r="M134" s="99" t="s">
        <v>1</v>
      </c>
      <c r="N134" s="100" t="s">
        <v>40</v>
      </c>
      <c r="O134" s="100" t="s">
        <v>125</v>
      </c>
      <c r="P134" s="100" t="s">
        <v>126</v>
      </c>
      <c r="Q134" s="100" t="s">
        <v>127</v>
      </c>
      <c r="R134" s="100" t="s">
        <v>128</v>
      </c>
      <c r="S134" s="100" t="s">
        <v>129</v>
      </c>
      <c r="T134" s="101" t="s">
        <v>130</v>
      </c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</row>
    <row r="135" s="2" customFormat="1" ht="22.8" customHeight="1">
      <c r="A135" s="37"/>
      <c r="B135" s="38"/>
      <c r="C135" s="106" t="s">
        <v>131</v>
      </c>
      <c r="D135" s="39"/>
      <c r="E135" s="39"/>
      <c r="F135" s="39"/>
      <c r="G135" s="39"/>
      <c r="H135" s="39"/>
      <c r="I135" s="39"/>
      <c r="J135" s="211">
        <f>BK135</f>
        <v>0</v>
      </c>
      <c r="K135" s="39"/>
      <c r="L135" s="40"/>
      <c r="M135" s="102"/>
      <c r="N135" s="212"/>
      <c r="O135" s="103"/>
      <c r="P135" s="213">
        <f>P136+P209+P302</f>
        <v>0</v>
      </c>
      <c r="Q135" s="103"/>
      <c r="R135" s="213">
        <f>R136+R209+R302</f>
        <v>72.513925100000009</v>
      </c>
      <c r="S135" s="103"/>
      <c r="T135" s="214">
        <f>T136+T209+T302</f>
        <v>353.80931000000004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4" t="s">
        <v>75</v>
      </c>
      <c r="AU135" s="14" t="s">
        <v>109</v>
      </c>
      <c r="BK135" s="215">
        <f>BK136+BK209+BK302</f>
        <v>0</v>
      </c>
    </row>
    <row r="136" s="12" customFormat="1" ht="25.92" customHeight="1">
      <c r="A136" s="12"/>
      <c r="B136" s="216"/>
      <c r="C136" s="217"/>
      <c r="D136" s="218" t="s">
        <v>75</v>
      </c>
      <c r="E136" s="219" t="s">
        <v>132</v>
      </c>
      <c r="F136" s="219" t="s">
        <v>133</v>
      </c>
      <c r="G136" s="217"/>
      <c r="H136" s="217"/>
      <c r="I136" s="220"/>
      <c r="J136" s="221">
        <f>BK136</f>
        <v>0</v>
      </c>
      <c r="K136" s="217"/>
      <c r="L136" s="222"/>
      <c r="M136" s="223"/>
      <c r="N136" s="224"/>
      <c r="O136" s="224"/>
      <c r="P136" s="225">
        <f>P137+P154+P159+P178+P202+P207</f>
        <v>0</v>
      </c>
      <c r="Q136" s="224"/>
      <c r="R136" s="225">
        <f>R137+R154+R159+R178+R202+R207</f>
        <v>50.194752100000002</v>
      </c>
      <c r="S136" s="224"/>
      <c r="T136" s="226">
        <f>T137+T154+T159+T178+T202+T207</f>
        <v>336.24730000000005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7" t="s">
        <v>84</v>
      </c>
      <c r="AT136" s="228" t="s">
        <v>75</v>
      </c>
      <c r="AU136" s="228" t="s">
        <v>76</v>
      </c>
      <c r="AY136" s="227" t="s">
        <v>134</v>
      </c>
      <c r="BK136" s="229">
        <f>BK137+BK154+BK159+BK178+BK202+BK207</f>
        <v>0</v>
      </c>
    </row>
    <row r="137" s="12" customFormat="1" ht="22.8" customHeight="1">
      <c r="A137" s="12"/>
      <c r="B137" s="216"/>
      <c r="C137" s="217"/>
      <c r="D137" s="218" t="s">
        <v>75</v>
      </c>
      <c r="E137" s="230" t="s">
        <v>84</v>
      </c>
      <c r="F137" s="230" t="s">
        <v>376</v>
      </c>
      <c r="G137" s="217"/>
      <c r="H137" s="217"/>
      <c r="I137" s="220"/>
      <c r="J137" s="231">
        <f>BK137</f>
        <v>0</v>
      </c>
      <c r="K137" s="217"/>
      <c r="L137" s="222"/>
      <c r="M137" s="223"/>
      <c r="N137" s="224"/>
      <c r="O137" s="224"/>
      <c r="P137" s="225">
        <f>SUM(P138:P153)</f>
        <v>0</v>
      </c>
      <c r="Q137" s="224"/>
      <c r="R137" s="225">
        <f>SUM(R138:R153)</f>
        <v>3.5397599999999998</v>
      </c>
      <c r="S137" s="224"/>
      <c r="T137" s="226">
        <f>SUM(T138:T153)</f>
        <v>6.8850000000000007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7" t="s">
        <v>84</v>
      </c>
      <c r="AT137" s="228" t="s">
        <v>75</v>
      </c>
      <c r="AU137" s="228" t="s">
        <v>84</v>
      </c>
      <c r="AY137" s="227" t="s">
        <v>134</v>
      </c>
      <c r="BK137" s="229">
        <f>SUM(BK138:BK153)</f>
        <v>0</v>
      </c>
    </row>
    <row r="138" s="2" customFormat="1" ht="24.15" customHeight="1">
      <c r="A138" s="37"/>
      <c r="B138" s="38"/>
      <c r="C138" s="232" t="s">
        <v>84</v>
      </c>
      <c r="D138" s="232" t="s">
        <v>137</v>
      </c>
      <c r="E138" s="233" t="s">
        <v>377</v>
      </c>
      <c r="F138" s="234" t="s">
        <v>378</v>
      </c>
      <c r="G138" s="235" t="s">
        <v>348</v>
      </c>
      <c r="H138" s="236">
        <v>40.5</v>
      </c>
      <c r="I138" s="237"/>
      <c r="J138" s="238">
        <f>ROUND(I138*H138,2)</f>
        <v>0</v>
      </c>
      <c r="K138" s="239"/>
      <c r="L138" s="40"/>
      <c r="M138" s="240" t="s">
        <v>1</v>
      </c>
      <c r="N138" s="241" t="s">
        <v>41</v>
      </c>
      <c r="O138" s="90"/>
      <c r="P138" s="242">
        <f>O138*H138</f>
        <v>0</v>
      </c>
      <c r="Q138" s="242">
        <v>0</v>
      </c>
      <c r="R138" s="242">
        <f>Q138*H138</f>
        <v>0</v>
      </c>
      <c r="S138" s="242">
        <v>0.17000000000000001</v>
      </c>
      <c r="T138" s="243">
        <f>S138*H138</f>
        <v>6.8850000000000007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4" t="s">
        <v>141</v>
      </c>
      <c r="AT138" s="244" t="s">
        <v>137</v>
      </c>
      <c r="AU138" s="244" t="s">
        <v>86</v>
      </c>
      <c r="AY138" s="14" t="s">
        <v>134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84</v>
      </c>
      <c r="BK138" s="142">
        <f>ROUND(I138*H138,2)</f>
        <v>0</v>
      </c>
      <c r="BL138" s="14" t="s">
        <v>141</v>
      </c>
      <c r="BM138" s="244" t="s">
        <v>379</v>
      </c>
    </row>
    <row r="139" s="2" customFormat="1" ht="24.15" customHeight="1">
      <c r="A139" s="37"/>
      <c r="B139" s="38"/>
      <c r="C139" s="232" t="s">
        <v>86</v>
      </c>
      <c r="D139" s="232" t="s">
        <v>137</v>
      </c>
      <c r="E139" s="233" t="s">
        <v>380</v>
      </c>
      <c r="F139" s="234" t="s">
        <v>381</v>
      </c>
      <c r="G139" s="235" t="s">
        <v>382</v>
      </c>
      <c r="H139" s="236">
        <v>20</v>
      </c>
      <c r="I139" s="237"/>
      <c r="J139" s="238">
        <f>ROUND(I139*H139,2)</f>
        <v>0</v>
      </c>
      <c r="K139" s="239"/>
      <c r="L139" s="40"/>
      <c r="M139" s="240" t="s">
        <v>1</v>
      </c>
      <c r="N139" s="241" t="s">
        <v>41</v>
      </c>
      <c r="O139" s="90"/>
      <c r="P139" s="242">
        <f>O139*H139</f>
        <v>0</v>
      </c>
      <c r="Q139" s="242">
        <v>0</v>
      </c>
      <c r="R139" s="242">
        <f>Q139*H139</f>
        <v>0</v>
      </c>
      <c r="S139" s="242">
        <v>0</v>
      </c>
      <c r="T139" s="24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4" t="s">
        <v>141</v>
      </c>
      <c r="AT139" s="244" t="s">
        <v>137</v>
      </c>
      <c r="AU139" s="244" t="s">
        <v>86</v>
      </c>
      <c r="AY139" s="14" t="s">
        <v>134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84</v>
      </c>
      <c r="BK139" s="142">
        <f>ROUND(I139*H139,2)</f>
        <v>0</v>
      </c>
      <c r="BL139" s="14" t="s">
        <v>141</v>
      </c>
      <c r="BM139" s="244" t="s">
        <v>383</v>
      </c>
    </row>
    <row r="140" s="2" customFormat="1" ht="37.8" customHeight="1">
      <c r="A140" s="37"/>
      <c r="B140" s="38"/>
      <c r="C140" s="232" t="s">
        <v>146</v>
      </c>
      <c r="D140" s="232" t="s">
        <v>137</v>
      </c>
      <c r="E140" s="233" t="s">
        <v>384</v>
      </c>
      <c r="F140" s="234" t="s">
        <v>385</v>
      </c>
      <c r="G140" s="235" t="s">
        <v>382</v>
      </c>
      <c r="H140" s="236">
        <v>20</v>
      </c>
      <c r="I140" s="237"/>
      <c r="J140" s="238">
        <f>ROUND(I140*H140,2)</f>
        <v>0</v>
      </c>
      <c r="K140" s="239"/>
      <c r="L140" s="40"/>
      <c r="M140" s="240" t="s">
        <v>1</v>
      </c>
      <c r="N140" s="241" t="s">
        <v>41</v>
      </c>
      <c r="O140" s="90"/>
      <c r="P140" s="242">
        <f>O140*H140</f>
        <v>0</v>
      </c>
      <c r="Q140" s="242">
        <v>0</v>
      </c>
      <c r="R140" s="242">
        <f>Q140*H140</f>
        <v>0</v>
      </c>
      <c r="S140" s="242">
        <v>0</v>
      </c>
      <c r="T140" s="24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4" t="s">
        <v>141</v>
      </c>
      <c r="AT140" s="244" t="s">
        <v>137</v>
      </c>
      <c r="AU140" s="244" t="s">
        <v>86</v>
      </c>
      <c r="AY140" s="14" t="s">
        <v>134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84</v>
      </c>
      <c r="BK140" s="142">
        <f>ROUND(I140*H140,2)</f>
        <v>0</v>
      </c>
      <c r="BL140" s="14" t="s">
        <v>141</v>
      </c>
      <c r="BM140" s="244" t="s">
        <v>386</v>
      </c>
    </row>
    <row r="141" s="2" customFormat="1" ht="24.15" customHeight="1">
      <c r="A141" s="37"/>
      <c r="B141" s="38"/>
      <c r="C141" s="232" t="s">
        <v>141</v>
      </c>
      <c r="D141" s="232" t="s">
        <v>137</v>
      </c>
      <c r="E141" s="233" t="s">
        <v>387</v>
      </c>
      <c r="F141" s="234" t="s">
        <v>388</v>
      </c>
      <c r="G141" s="235" t="s">
        <v>382</v>
      </c>
      <c r="H141" s="236">
        <v>20</v>
      </c>
      <c r="I141" s="237"/>
      <c r="J141" s="238">
        <f>ROUND(I141*H141,2)</f>
        <v>0</v>
      </c>
      <c r="K141" s="239"/>
      <c r="L141" s="40"/>
      <c r="M141" s="240" t="s">
        <v>1</v>
      </c>
      <c r="N141" s="241" t="s">
        <v>41</v>
      </c>
      <c r="O141" s="90"/>
      <c r="P141" s="242">
        <f>O141*H141</f>
        <v>0</v>
      </c>
      <c r="Q141" s="242">
        <v>0</v>
      </c>
      <c r="R141" s="242">
        <f>Q141*H141</f>
        <v>0</v>
      </c>
      <c r="S141" s="242">
        <v>0</v>
      </c>
      <c r="T141" s="24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4" t="s">
        <v>141</v>
      </c>
      <c r="AT141" s="244" t="s">
        <v>137</v>
      </c>
      <c r="AU141" s="244" t="s">
        <v>86</v>
      </c>
      <c r="AY141" s="14" t="s">
        <v>134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84</v>
      </c>
      <c r="BK141" s="142">
        <f>ROUND(I141*H141,2)</f>
        <v>0</v>
      </c>
      <c r="BL141" s="14" t="s">
        <v>141</v>
      </c>
      <c r="BM141" s="244" t="s">
        <v>389</v>
      </c>
    </row>
    <row r="142" s="2" customFormat="1" ht="24.15" customHeight="1">
      <c r="A142" s="37"/>
      <c r="B142" s="38"/>
      <c r="C142" s="232" t="s">
        <v>157</v>
      </c>
      <c r="D142" s="232" t="s">
        <v>137</v>
      </c>
      <c r="E142" s="233" t="s">
        <v>390</v>
      </c>
      <c r="F142" s="234" t="s">
        <v>391</v>
      </c>
      <c r="G142" s="235" t="s">
        <v>382</v>
      </c>
      <c r="H142" s="236">
        <v>20</v>
      </c>
      <c r="I142" s="237"/>
      <c r="J142" s="238">
        <f>ROUND(I142*H142,2)</f>
        <v>0</v>
      </c>
      <c r="K142" s="239"/>
      <c r="L142" s="40"/>
      <c r="M142" s="240" t="s">
        <v>1</v>
      </c>
      <c r="N142" s="241" t="s">
        <v>41</v>
      </c>
      <c r="O142" s="90"/>
      <c r="P142" s="242">
        <f>O142*H142</f>
        <v>0</v>
      </c>
      <c r="Q142" s="242">
        <v>0</v>
      </c>
      <c r="R142" s="242">
        <f>Q142*H142</f>
        <v>0</v>
      </c>
      <c r="S142" s="242">
        <v>0</v>
      </c>
      <c r="T142" s="24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4" t="s">
        <v>141</v>
      </c>
      <c r="AT142" s="244" t="s">
        <v>137</v>
      </c>
      <c r="AU142" s="244" t="s">
        <v>86</v>
      </c>
      <c r="AY142" s="14" t="s">
        <v>134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84</v>
      </c>
      <c r="BK142" s="142">
        <f>ROUND(I142*H142,2)</f>
        <v>0</v>
      </c>
      <c r="BL142" s="14" t="s">
        <v>141</v>
      </c>
      <c r="BM142" s="244" t="s">
        <v>392</v>
      </c>
    </row>
    <row r="143" s="2" customFormat="1" ht="24.15" customHeight="1">
      <c r="A143" s="37"/>
      <c r="B143" s="38"/>
      <c r="C143" s="232" t="s">
        <v>163</v>
      </c>
      <c r="D143" s="232" t="s">
        <v>137</v>
      </c>
      <c r="E143" s="233" t="s">
        <v>393</v>
      </c>
      <c r="F143" s="234" t="s">
        <v>394</v>
      </c>
      <c r="G143" s="235" t="s">
        <v>382</v>
      </c>
      <c r="H143" s="236">
        <v>20</v>
      </c>
      <c r="I143" s="237"/>
      <c r="J143" s="238">
        <f>ROUND(I143*H143,2)</f>
        <v>0</v>
      </c>
      <c r="K143" s="239"/>
      <c r="L143" s="40"/>
      <c r="M143" s="240" t="s">
        <v>1</v>
      </c>
      <c r="N143" s="241" t="s">
        <v>41</v>
      </c>
      <c r="O143" s="90"/>
      <c r="P143" s="242">
        <f>O143*H143</f>
        <v>0</v>
      </c>
      <c r="Q143" s="242">
        <v>0</v>
      </c>
      <c r="R143" s="242">
        <f>Q143*H143</f>
        <v>0</v>
      </c>
      <c r="S143" s="242">
        <v>0</v>
      </c>
      <c r="T143" s="24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4" t="s">
        <v>141</v>
      </c>
      <c r="AT143" s="244" t="s">
        <v>137</v>
      </c>
      <c r="AU143" s="244" t="s">
        <v>86</v>
      </c>
      <c r="AY143" s="14" t="s">
        <v>134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84</v>
      </c>
      <c r="BK143" s="142">
        <f>ROUND(I143*H143,2)</f>
        <v>0</v>
      </c>
      <c r="BL143" s="14" t="s">
        <v>141</v>
      </c>
      <c r="BM143" s="244" t="s">
        <v>395</v>
      </c>
    </row>
    <row r="144" s="2" customFormat="1" ht="21.75" customHeight="1">
      <c r="A144" s="37"/>
      <c r="B144" s="38"/>
      <c r="C144" s="232" t="s">
        <v>167</v>
      </c>
      <c r="D144" s="232" t="s">
        <v>137</v>
      </c>
      <c r="E144" s="233" t="s">
        <v>396</v>
      </c>
      <c r="F144" s="234" t="s">
        <v>397</v>
      </c>
      <c r="G144" s="235" t="s">
        <v>382</v>
      </c>
      <c r="H144" s="236">
        <v>20</v>
      </c>
      <c r="I144" s="237"/>
      <c r="J144" s="238">
        <f>ROUND(I144*H144,2)</f>
        <v>0</v>
      </c>
      <c r="K144" s="239"/>
      <c r="L144" s="40"/>
      <c r="M144" s="240" t="s">
        <v>1</v>
      </c>
      <c r="N144" s="241" t="s">
        <v>41</v>
      </c>
      <c r="O144" s="90"/>
      <c r="P144" s="242">
        <f>O144*H144</f>
        <v>0</v>
      </c>
      <c r="Q144" s="242">
        <v>0</v>
      </c>
      <c r="R144" s="242">
        <f>Q144*H144</f>
        <v>0</v>
      </c>
      <c r="S144" s="242">
        <v>0</v>
      </c>
      <c r="T144" s="24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4" t="s">
        <v>141</v>
      </c>
      <c r="AT144" s="244" t="s">
        <v>137</v>
      </c>
      <c r="AU144" s="244" t="s">
        <v>86</v>
      </c>
      <c r="AY144" s="14" t="s">
        <v>134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84</v>
      </c>
      <c r="BK144" s="142">
        <f>ROUND(I144*H144,2)</f>
        <v>0</v>
      </c>
      <c r="BL144" s="14" t="s">
        <v>141</v>
      </c>
      <c r="BM144" s="244" t="s">
        <v>398</v>
      </c>
    </row>
    <row r="145" s="2" customFormat="1" ht="37.8" customHeight="1">
      <c r="A145" s="37"/>
      <c r="B145" s="38"/>
      <c r="C145" s="232" t="s">
        <v>171</v>
      </c>
      <c r="D145" s="232" t="s">
        <v>137</v>
      </c>
      <c r="E145" s="233" t="s">
        <v>399</v>
      </c>
      <c r="F145" s="234" t="s">
        <v>400</v>
      </c>
      <c r="G145" s="235" t="s">
        <v>348</v>
      </c>
      <c r="H145" s="236">
        <v>162</v>
      </c>
      <c r="I145" s="237"/>
      <c r="J145" s="238">
        <f>ROUND(I145*H145,2)</f>
        <v>0</v>
      </c>
      <c r="K145" s="239"/>
      <c r="L145" s="40"/>
      <c r="M145" s="240" t="s">
        <v>1</v>
      </c>
      <c r="N145" s="241" t="s">
        <v>41</v>
      </c>
      <c r="O145" s="90"/>
      <c r="P145" s="242">
        <f>O145*H145</f>
        <v>0</v>
      </c>
      <c r="Q145" s="242">
        <v>0</v>
      </c>
      <c r="R145" s="242">
        <f>Q145*H145</f>
        <v>0</v>
      </c>
      <c r="S145" s="242">
        <v>0</v>
      </c>
      <c r="T145" s="24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44" t="s">
        <v>141</v>
      </c>
      <c r="AT145" s="244" t="s">
        <v>137</v>
      </c>
      <c r="AU145" s="244" t="s">
        <v>86</v>
      </c>
      <c r="AY145" s="14" t="s">
        <v>134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84</v>
      </c>
      <c r="BK145" s="142">
        <f>ROUND(I145*H145,2)</f>
        <v>0</v>
      </c>
      <c r="BL145" s="14" t="s">
        <v>141</v>
      </c>
      <c r="BM145" s="244" t="s">
        <v>401</v>
      </c>
    </row>
    <row r="146" s="2" customFormat="1" ht="24.15" customHeight="1">
      <c r="A146" s="37"/>
      <c r="B146" s="38"/>
      <c r="C146" s="232" t="s">
        <v>175</v>
      </c>
      <c r="D146" s="232" t="s">
        <v>137</v>
      </c>
      <c r="E146" s="233" t="s">
        <v>402</v>
      </c>
      <c r="F146" s="234" t="s">
        <v>403</v>
      </c>
      <c r="G146" s="235" t="s">
        <v>348</v>
      </c>
      <c r="H146" s="236">
        <v>162</v>
      </c>
      <c r="I146" s="237"/>
      <c r="J146" s="238">
        <f>ROUND(I146*H146,2)</f>
        <v>0</v>
      </c>
      <c r="K146" s="239"/>
      <c r="L146" s="40"/>
      <c r="M146" s="240" t="s">
        <v>1</v>
      </c>
      <c r="N146" s="241" t="s">
        <v>41</v>
      </c>
      <c r="O146" s="90"/>
      <c r="P146" s="242">
        <f>O146*H146</f>
        <v>0</v>
      </c>
      <c r="Q146" s="242">
        <v>0</v>
      </c>
      <c r="R146" s="242">
        <f>Q146*H146</f>
        <v>0</v>
      </c>
      <c r="S146" s="242">
        <v>0</v>
      </c>
      <c r="T146" s="24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4" t="s">
        <v>141</v>
      </c>
      <c r="AT146" s="244" t="s">
        <v>137</v>
      </c>
      <c r="AU146" s="244" t="s">
        <v>86</v>
      </c>
      <c r="AY146" s="14" t="s">
        <v>134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84</v>
      </c>
      <c r="BK146" s="142">
        <f>ROUND(I146*H146,2)</f>
        <v>0</v>
      </c>
      <c r="BL146" s="14" t="s">
        <v>141</v>
      </c>
      <c r="BM146" s="244" t="s">
        <v>404</v>
      </c>
    </row>
    <row r="147" s="2" customFormat="1" ht="16.5" customHeight="1">
      <c r="A147" s="37"/>
      <c r="B147" s="38"/>
      <c r="C147" s="245" t="s">
        <v>180</v>
      </c>
      <c r="D147" s="245" t="s">
        <v>250</v>
      </c>
      <c r="E147" s="246" t="s">
        <v>405</v>
      </c>
      <c r="F147" s="247" t="s">
        <v>406</v>
      </c>
      <c r="G147" s="248" t="s">
        <v>382</v>
      </c>
      <c r="H147" s="249">
        <v>16.199999999999999</v>
      </c>
      <c r="I147" s="250"/>
      <c r="J147" s="251">
        <f>ROUND(I147*H147,2)</f>
        <v>0</v>
      </c>
      <c r="K147" s="252"/>
      <c r="L147" s="253"/>
      <c r="M147" s="254" t="s">
        <v>1</v>
      </c>
      <c r="N147" s="255" t="s">
        <v>41</v>
      </c>
      <c r="O147" s="90"/>
      <c r="P147" s="242">
        <f>O147*H147</f>
        <v>0</v>
      </c>
      <c r="Q147" s="242">
        <v>0.20999999999999999</v>
      </c>
      <c r="R147" s="242">
        <f>Q147*H147</f>
        <v>3.4019999999999997</v>
      </c>
      <c r="S147" s="242">
        <v>0</v>
      </c>
      <c r="T147" s="24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4" t="s">
        <v>171</v>
      </c>
      <c r="AT147" s="244" t="s">
        <v>250</v>
      </c>
      <c r="AU147" s="244" t="s">
        <v>86</v>
      </c>
      <c r="AY147" s="14" t="s">
        <v>134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84</v>
      </c>
      <c r="BK147" s="142">
        <f>ROUND(I147*H147,2)</f>
        <v>0</v>
      </c>
      <c r="BL147" s="14" t="s">
        <v>141</v>
      </c>
      <c r="BM147" s="244" t="s">
        <v>407</v>
      </c>
    </row>
    <row r="148" s="2" customFormat="1" ht="24.15" customHeight="1">
      <c r="A148" s="37"/>
      <c r="B148" s="38"/>
      <c r="C148" s="232" t="s">
        <v>184</v>
      </c>
      <c r="D148" s="232" t="s">
        <v>137</v>
      </c>
      <c r="E148" s="233" t="s">
        <v>408</v>
      </c>
      <c r="F148" s="234" t="s">
        <v>409</v>
      </c>
      <c r="G148" s="235" t="s">
        <v>348</v>
      </c>
      <c r="H148" s="236">
        <v>162</v>
      </c>
      <c r="I148" s="237"/>
      <c r="J148" s="238">
        <f>ROUND(I148*H148,2)</f>
        <v>0</v>
      </c>
      <c r="K148" s="239"/>
      <c r="L148" s="40"/>
      <c r="M148" s="240" t="s">
        <v>1</v>
      </c>
      <c r="N148" s="241" t="s">
        <v>41</v>
      </c>
      <c r="O148" s="90"/>
      <c r="P148" s="242">
        <f>O148*H148</f>
        <v>0</v>
      </c>
      <c r="Q148" s="242">
        <v>0</v>
      </c>
      <c r="R148" s="242">
        <f>Q148*H148</f>
        <v>0</v>
      </c>
      <c r="S148" s="242">
        <v>0</v>
      </c>
      <c r="T148" s="24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44" t="s">
        <v>141</v>
      </c>
      <c r="AT148" s="244" t="s">
        <v>137</v>
      </c>
      <c r="AU148" s="244" t="s">
        <v>86</v>
      </c>
      <c r="AY148" s="14" t="s">
        <v>134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84</v>
      </c>
      <c r="BK148" s="142">
        <f>ROUND(I148*H148,2)</f>
        <v>0</v>
      </c>
      <c r="BL148" s="14" t="s">
        <v>141</v>
      </c>
      <c r="BM148" s="244" t="s">
        <v>410</v>
      </c>
    </row>
    <row r="149" s="2" customFormat="1" ht="16.5" customHeight="1">
      <c r="A149" s="37"/>
      <c r="B149" s="38"/>
      <c r="C149" s="245" t="s">
        <v>8</v>
      </c>
      <c r="D149" s="245" t="s">
        <v>250</v>
      </c>
      <c r="E149" s="246" t="s">
        <v>411</v>
      </c>
      <c r="F149" s="247" t="s">
        <v>412</v>
      </c>
      <c r="G149" s="248" t="s">
        <v>413</v>
      </c>
      <c r="H149" s="249">
        <v>3.2400000000000002</v>
      </c>
      <c r="I149" s="250"/>
      <c r="J149" s="251">
        <f>ROUND(I149*H149,2)</f>
        <v>0</v>
      </c>
      <c r="K149" s="252"/>
      <c r="L149" s="253"/>
      <c r="M149" s="254" t="s">
        <v>1</v>
      </c>
      <c r="N149" s="255" t="s">
        <v>41</v>
      </c>
      <c r="O149" s="90"/>
      <c r="P149" s="242">
        <f>O149*H149</f>
        <v>0</v>
      </c>
      <c r="Q149" s="242">
        <v>0.001</v>
      </c>
      <c r="R149" s="242">
        <f>Q149*H149</f>
        <v>0.0032400000000000003</v>
      </c>
      <c r="S149" s="242">
        <v>0</v>
      </c>
      <c r="T149" s="24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44" t="s">
        <v>171</v>
      </c>
      <c r="AT149" s="244" t="s">
        <v>250</v>
      </c>
      <c r="AU149" s="244" t="s">
        <v>86</v>
      </c>
      <c r="AY149" s="14" t="s">
        <v>134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84</v>
      </c>
      <c r="BK149" s="142">
        <f>ROUND(I149*H149,2)</f>
        <v>0</v>
      </c>
      <c r="BL149" s="14" t="s">
        <v>141</v>
      </c>
      <c r="BM149" s="244" t="s">
        <v>414</v>
      </c>
    </row>
    <row r="150" s="2" customFormat="1" ht="21.75" customHeight="1">
      <c r="A150" s="37"/>
      <c r="B150" s="38"/>
      <c r="C150" s="232" t="s">
        <v>191</v>
      </c>
      <c r="D150" s="232" t="s">
        <v>137</v>
      </c>
      <c r="E150" s="233" t="s">
        <v>415</v>
      </c>
      <c r="F150" s="234" t="s">
        <v>416</v>
      </c>
      <c r="G150" s="235" t="s">
        <v>348</v>
      </c>
      <c r="H150" s="236">
        <v>162</v>
      </c>
      <c r="I150" s="237"/>
      <c r="J150" s="238">
        <f>ROUND(I150*H150,2)</f>
        <v>0</v>
      </c>
      <c r="K150" s="239"/>
      <c r="L150" s="40"/>
      <c r="M150" s="240" t="s">
        <v>1</v>
      </c>
      <c r="N150" s="241" t="s">
        <v>41</v>
      </c>
      <c r="O150" s="90"/>
      <c r="P150" s="242">
        <f>O150*H150</f>
        <v>0</v>
      </c>
      <c r="Q150" s="242">
        <v>0</v>
      </c>
      <c r="R150" s="242">
        <f>Q150*H150</f>
        <v>0</v>
      </c>
      <c r="S150" s="242">
        <v>0</v>
      </c>
      <c r="T150" s="24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4" t="s">
        <v>141</v>
      </c>
      <c r="AT150" s="244" t="s">
        <v>137</v>
      </c>
      <c r="AU150" s="244" t="s">
        <v>86</v>
      </c>
      <c r="AY150" s="14" t="s">
        <v>134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84</v>
      </c>
      <c r="BK150" s="142">
        <f>ROUND(I150*H150,2)</f>
        <v>0</v>
      </c>
      <c r="BL150" s="14" t="s">
        <v>141</v>
      </c>
      <c r="BM150" s="244" t="s">
        <v>417</v>
      </c>
    </row>
    <row r="151" s="2" customFormat="1" ht="33" customHeight="1">
      <c r="A151" s="37"/>
      <c r="B151" s="38"/>
      <c r="C151" s="232" t="s">
        <v>195</v>
      </c>
      <c r="D151" s="232" t="s">
        <v>137</v>
      </c>
      <c r="E151" s="233" t="s">
        <v>418</v>
      </c>
      <c r="F151" s="234" t="s">
        <v>419</v>
      </c>
      <c r="G151" s="235" t="s">
        <v>348</v>
      </c>
      <c r="H151" s="236">
        <v>162</v>
      </c>
      <c r="I151" s="237"/>
      <c r="J151" s="238">
        <f>ROUND(I151*H151,2)</f>
        <v>0</v>
      </c>
      <c r="K151" s="239"/>
      <c r="L151" s="40"/>
      <c r="M151" s="240" t="s">
        <v>1</v>
      </c>
      <c r="N151" s="241" t="s">
        <v>41</v>
      </c>
      <c r="O151" s="90"/>
      <c r="P151" s="242">
        <f>O151*H151</f>
        <v>0</v>
      </c>
      <c r="Q151" s="242">
        <v>0</v>
      </c>
      <c r="R151" s="242">
        <f>Q151*H151</f>
        <v>0</v>
      </c>
      <c r="S151" s="242">
        <v>0</v>
      </c>
      <c r="T151" s="24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4" t="s">
        <v>141</v>
      </c>
      <c r="AT151" s="244" t="s">
        <v>137</v>
      </c>
      <c r="AU151" s="244" t="s">
        <v>86</v>
      </c>
      <c r="AY151" s="14" t="s">
        <v>134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84</v>
      </c>
      <c r="BK151" s="142">
        <f>ROUND(I151*H151,2)</f>
        <v>0</v>
      </c>
      <c r="BL151" s="14" t="s">
        <v>141</v>
      </c>
      <c r="BM151" s="244" t="s">
        <v>420</v>
      </c>
    </row>
    <row r="152" s="2" customFormat="1" ht="24.15" customHeight="1">
      <c r="A152" s="37"/>
      <c r="B152" s="38"/>
      <c r="C152" s="232" t="s">
        <v>200</v>
      </c>
      <c r="D152" s="232" t="s">
        <v>137</v>
      </c>
      <c r="E152" s="233" t="s">
        <v>421</v>
      </c>
      <c r="F152" s="234" t="s">
        <v>422</v>
      </c>
      <c r="G152" s="235" t="s">
        <v>178</v>
      </c>
      <c r="H152" s="236">
        <v>3</v>
      </c>
      <c r="I152" s="237"/>
      <c r="J152" s="238">
        <f>ROUND(I152*H152,2)</f>
        <v>0</v>
      </c>
      <c r="K152" s="239"/>
      <c r="L152" s="40"/>
      <c r="M152" s="240" t="s">
        <v>1</v>
      </c>
      <c r="N152" s="241" t="s">
        <v>41</v>
      </c>
      <c r="O152" s="90"/>
      <c r="P152" s="242">
        <f>O152*H152</f>
        <v>0</v>
      </c>
      <c r="Q152" s="242">
        <v>0.044839999999999998</v>
      </c>
      <c r="R152" s="242">
        <f>Q152*H152</f>
        <v>0.13452</v>
      </c>
      <c r="S152" s="242">
        <v>0</v>
      </c>
      <c r="T152" s="24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4" t="s">
        <v>141</v>
      </c>
      <c r="AT152" s="244" t="s">
        <v>137</v>
      </c>
      <c r="AU152" s="244" t="s">
        <v>86</v>
      </c>
      <c r="AY152" s="14" t="s">
        <v>134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84</v>
      </c>
      <c r="BK152" s="142">
        <f>ROUND(I152*H152,2)</f>
        <v>0</v>
      </c>
      <c r="BL152" s="14" t="s">
        <v>141</v>
      </c>
      <c r="BM152" s="244" t="s">
        <v>423</v>
      </c>
    </row>
    <row r="153" s="2" customFormat="1" ht="21.75" customHeight="1">
      <c r="A153" s="37"/>
      <c r="B153" s="38"/>
      <c r="C153" s="232" t="s">
        <v>161</v>
      </c>
      <c r="D153" s="232" t="s">
        <v>137</v>
      </c>
      <c r="E153" s="233" t="s">
        <v>424</v>
      </c>
      <c r="F153" s="234" t="s">
        <v>425</v>
      </c>
      <c r="G153" s="235" t="s">
        <v>348</v>
      </c>
      <c r="H153" s="236">
        <v>162</v>
      </c>
      <c r="I153" s="237"/>
      <c r="J153" s="238">
        <f>ROUND(I153*H153,2)</f>
        <v>0</v>
      </c>
      <c r="K153" s="239"/>
      <c r="L153" s="40"/>
      <c r="M153" s="240" t="s">
        <v>1</v>
      </c>
      <c r="N153" s="241" t="s">
        <v>41</v>
      </c>
      <c r="O153" s="90"/>
      <c r="P153" s="242">
        <f>O153*H153</f>
        <v>0</v>
      </c>
      <c r="Q153" s="242">
        <v>0</v>
      </c>
      <c r="R153" s="242">
        <f>Q153*H153</f>
        <v>0</v>
      </c>
      <c r="S153" s="242">
        <v>0</v>
      </c>
      <c r="T153" s="24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4" t="s">
        <v>141</v>
      </c>
      <c r="AT153" s="244" t="s">
        <v>137</v>
      </c>
      <c r="AU153" s="244" t="s">
        <v>86</v>
      </c>
      <c r="AY153" s="14" t="s">
        <v>134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84</v>
      </c>
      <c r="BK153" s="142">
        <f>ROUND(I153*H153,2)</f>
        <v>0</v>
      </c>
      <c r="BL153" s="14" t="s">
        <v>141</v>
      </c>
      <c r="BM153" s="244" t="s">
        <v>426</v>
      </c>
    </row>
    <row r="154" s="12" customFormat="1" ht="22.8" customHeight="1">
      <c r="A154" s="12"/>
      <c r="B154" s="216"/>
      <c r="C154" s="217"/>
      <c r="D154" s="218" t="s">
        <v>75</v>
      </c>
      <c r="E154" s="230" t="s">
        <v>146</v>
      </c>
      <c r="F154" s="230" t="s">
        <v>427</v>
      </c>
      <c r="G154" s="217"/>
      <c r="H154" s="217"/>
      <c r="I154" s="220"/>
      <c r="J154" s="231">
        <f>BK154</f>
        <v>0</v>
      </c>
      <c r="K154" s="217"/>
      <c r="L154" s="222"/>
      <c r="M154" s="223"/>
      <c r="N154" s="224"/>
      <c r="O154" s="224"/>
      <c r="P154" s="225">
        <f>SUM(P155:P158)</f>
        <v>0</v>
      </c>
      <c r="Q154" s="224"/>
      <c r="R154" s="225">
        <f>SUM(R155:R158)</f>
        <v>1.7314006</v>
      </c>
      <c r="S154" s="224"/>
      <c r="T154" s="226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7" t="s">
        <v>84</v>
      </c>
      <c r="AT154" s="228" t="s">
        <v>75</v>
      </c>
      <c r="AU154" s="228" t="s">
        <v>84</v>
      </c>
      <c r="AY154" s="227" t="s">
        <v>134</v>
      </c>
      <c r="BK154" s="229">
        <f>SUM(BK155:BK158)</f>
        <v>0</v>
      </c>
    </row>
    <row r="155" s="2" customFormat="1" ht="37.8" customHeight="1">
      <c r="A155" s="37"/>
      <c r="B155" s="38"/>
      <c r="C155" s="232" t="s">
        <v>209</v>
      </c>
      <c r="D155" s="232" t="s">
        <v>137</v>
      </c>
      <c r="E155" s="233" t="s">
        <v>428</v>
      </c>
      <c r="F155" s="234" t="s">
        <v>429</v>
      </c>
      <c r="G155" s="235" t="s">
        <v>348</v>
      </c>
      <c r="H155" s="236">
        <v>2.3799999999999999</v>
      </c>
      <c r="I155" s="237"/>
      <c r="J155" s="238">
        <f>ROUND(I155*H155,2)</f>
        <v>0</v>
      </c>
      <c r="K155" s="239"/>
      <c r="L155" s="40"/>
      <c r="M155" s="240" t="s">
        <v>1</v>
      </c>
      <c r="N155" s="241" t="s">
        <v>41</v>
      </c>
      <c r="O155" s="90"/>
      <c r="P155" s="242">
        <f>O155*H155</f>
        <v>0</v>
      </c>
      <c r="Q155" s="242">
        <v>0.18539</v>
      </c>
      <c r="R155" s="242">
        <f>Q155*H155</f>
        <v>0.44122819999999996</v>
      </c>
      <c r="S155" s="242">
        <v>0</v>
      </c>
      <c r="T155" s="24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4" t="s">
        <v>141</v>
      </c>
      <c r="AT155" s="244" t="s">
        <v>137</v>
      </c>
      <c r="AU155" s="244" t="s">
        <v>86</v>
      </c>
      <c r="AY155" s="14" t="s">
        <v>134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84</v>
      </c>
      <c r="BK155" s="142">
        <f>ROUND(I155*H155,2)</f>
        <v>0</v>
      </c>
      <c r="BL155" s="14" t="s">
        <v>141</v>
      </c>
      <c r="BM155" s="244" t="s">
        <v>430</v>
      </c>
    </row>
    <row r="156" s="2" customFormat="1" ht="37.8" customHeight="1">
      <c r="A156" s="37"/>
      <c r="B156" s="38"/>
      <c r="C156" s="232" t="s">
        <v>214</v>
      </c>
      <c r="D156" s="232" t="s">
        <v>137</v>
      </c>
      <c r="E156" s="233" t="s">
        <v>431</v>
      </c>
      <c r="F156" s="234" t="s">
        <v>432</v>
      </c>
      <c r="G156" s="235" t="s">
        <v>348</v>
      </c>
      <c r="H156" s="236">
        <v>1.3</v>
      </c>
      <c r="I156" s="237"/>
      <c r="J156" s="238">
        <f>ROUND(I156*H156,2)</f>
        <v>0</v>
      </c>
      <c r="K156" s="239"/>
      <c r="L156" s="40"/>
      <c r="M156" s="240" t="s">
        <v>1</v>
      </c>
      <c r="N156" s="241" t="s">
        <v>41</v>
      </c>
      <c r="O156" s="90"/>
      <c r="P156" s="242">
        <f>O156*H156</f>
        <v>0</v>
      </c>
      <c r="Q156" s="242">
        <v>0.23102</v>
      </c>
      <c r="R156" s="242">
        <f>Q156*H156</f>
        <v>0.30032600000000004</v>
      </c>
      <c r="S156" s="242">
        <v>0</v>
      </c>
      <c r="T156" s="24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4" t="s">
        <v>141</v>
      </c>
      <c r="AT156" s="244" t="s">
        <v>137</v>
      </c>
      <c r="AU156" s="244" t="s">
        <v>86</v>
      </c>
      <c r="AY156" s="14" t="s">
        <v>134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84</v>
      </c>
      <c r="BK156" s="142">
        <f>ROUND(I156*H156,2)</f>
        <v>0</v>
      </c>
      <c r="BL156" s="14" t="s">
        <v>141</v>
      </c>
      <c r="BM156" s="244" t="s">
        <v>433</v>
      </c>
    </row>
    <row r="157" s="2" customFormat="1" ht="37.8" customHeight="1">
      <c r="A157" s="37"/>
      <c r="B157" s="38"/>
      <c r="C157" s="232" t="s">
        <v>220</v>
      </c>
      <c r="D157" s="232" t="s">
        <v>137</v>
      </c>
      <c r="E157" s="233" t="s">
        <v>434</v>
      </c>
      <c r="F157" s="234" t="s">
        <v>435</v>
      </c>
      <c r="G157" s="235" t="s">
        <v>348</v>
      </c>
      <c r="H157" s="236">
        <v>4.9400000000000004</v>
      </c>
      <c r="I157" s="237"/>
      <c r="J157" s="238">
        <f>ROUND(I157*H157,2)</f>
        <v>0</v>
      </c>
      <c r="K157" s="239"/>
      <c r="L157" s="40"/>
      <c r="M157" s="240" t="s">
        <v>1</v>
      </c>
      <c r="N157" s="241" t="s">
        <v>41</v>
      </c>
      <c r="O157" s="90"/>
      <c r="P157" s="242">
        <f>O157*H157</f>
        <v>0</v>
      </c>
      <c r="Q157" s="242">
        <v>0.18206</v>
      </c>
      <c r="R157" s="242">
        <f>Q157*H157</f>
        <v>0.89937640000000008</v>
      </c>
      <c r="S157" s="242">
        <v>0</v>
      </c>
      <c r="T157" s="24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4" t="s">
        <v>141</v>
      </c>
      <c r="AT157" s="244" t="s">
        <v>137</v>
      </c>
      <c r="AU157" s="244" t="s">
        <v>86</v>
      </c>
      <c r="AY157" s="14" t="s">
        <v>134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84</v>
      </c>
      <c r="BK157" s="142">
        <f>ROUND(I157*H157,2)</f>
        <v>0</v>
      </c>
      <c r="BL157" s="14" t="s">
        <v>141</v>
      </c>
      <c r="BM157" s="244" t="s">
        <v>436</v>
      </c>
    </row>
    <row r="158" s="2" customFormat="1" ht="24.15" customHeight="1">
      <c r="A158" s="37"/>
      <c r="B158" s="38"/>
      <c r="C158" s="232" t="s">
        <v>224</v>
      </c>
      <c r="D158" s="232" t="s">
        <v>137</v>
      </c>
      <c r="E158" s="233" t="s">
        <v>437</v>
      </c>
      <c r="F158" s="234" t="s">
        <v>438</v>
      </c>
      <c r="G158" s="235" t="s">
        <v>140</v>
      </c>
      <c r="H158" s="236">
        <v>0.083000000000000004</v>
      </c>
      <c r="I158" s="237"/>
      <c r="J158" s="238">
        <f>ROUND(I158*H158,2)</f>
        <v>0</v>
      </c>
      <c r="K158" s="239"/>
      <c r="L158" s="40"/>
      <c r="M158" s="240" t="s">
        <v>1</v>
      </c>
      <c r="N158" s="241" t="s">
        <v>41</v>
      </c>
      <c r="O158" s="90"/>
      <c r="P158" s="242">
        <f>O158*H158</f>
        <v>0</v>
      </c>
      <c r="Q158" s="242">
        <v>1.0900000000000001</v>
      </c>
      <c r="R158" s="242">
        <f>Q158*H158</f>
        <v>0.090470000000000009</v>
      </c>
      <c r="S158" s="242">
        <v>0</v>
      </c>
      <c r="T158" s="24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4" t="s">
        <v>161</v>
      </c>
      <c r="AT158" s="244" t="s">
        <v>137</v>
      </c>
      <c r="AU158" s="244" t="s">
        <v>86</v>
      </c>
      <c r="AY158" s="14" t="s">
        <v>134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84</v>
      </c>
      <c r="BK158" s="142">
        <f>ROUND(I158*H158,2)</f>
        <v>0</v>
      </c>
      <c r="BL158" s="14" t="s">
        <v>161</v>
      </c>
      <c r="BM158" s="244" t="s">
        <v>439</v>
      </c>
    </row>
    <row r="159" s="12" customFormat="1" ht="22.8" customHeight="1">
      <c r="A159" s="12"/>
      <c r="B159" s="216"/>
      <c r="C159" s="217"/>
      <c r="D159" s="218" t="s">
        <v>75</v>
      </c>
      <c r="E159" s="230" t="s">
        <v>163</v>
      </c>
      <c r="F159" s="230" t="s">
        <v>440</v>
      </c>
      <c r="G159" s="217"/>
      <c r="H159" s="217"/>
      <c r="I159" s="220"/>
      <c r="J159" s="231">
        <f>BK159</f>
        <v>0</v>
      </c>
      <c r="K159" s="217"/>
      <c r="L159" s="222"/>
      <c r="M159" s="223"/>
      <c r="N159" s="224"/>
      <c r="O159" s="224"/>
      <c r="P159" s="225">
        <f>SUM(P160:P177)</f>
        <v>0</v>
      </c>
      <c r="Q159" s="224"/>
      <c r="R159" s="225">
        <f>SUM(R160:R177)</f>
        <v>44.923591500000001</v>
      </c>
      <c r="S159" s="224"/>
      <c r="T159" s="226">
        <f>SUM(T160:T177)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7" t="s">
        <v>84</v>
      </c>
      <c r="AT159" s="228" t="s">
        <v>75</v>
      </c>
      <c r="AU159" s="228" t="s">
        <v>84</v>
      </c>
      <c r="AY159" s="227" t="s">
        <v>134</v>
      </c>
      <c r="BK159" s="229">
        <f>SUM(BK160:BK177)</f>
        <v>0</v>
      </c>
    </row>
    <row r="160" s="2" customFormat="1" ht="44.25" customHeight="1">
      <c r="A160" s="37"/>
      <c r="B160" s="38"/>
      <c r="C160" s="232" t="s">
        <v>7</v>
      </c>
      <c r="D160" s="232" t="s">
        <v>137</v>
      </c>
      <c r="E160" s="233" t="s">
        <v>441</v>
      </c>
      <c r="F160" s="234" t="s">
        <v>442</v>
      </c>
      <c r="G160" s="235" t="s">
        <v>348</v>
      </c>
      <c r="H160" s="236">
        <v>811.5</v>
      </c>
      <c r="I160" s="237"/>
      <c r="J160" s="238">
        <f>ROUND(I160*H160,2)</f>
        <v>0</v>
      </c>
      <c r="K160" s="239"/>
      <c r="L160" s="40"/>
      <c r="M160" s="240" t="s">
        <v>1</v>
      </c>
      <c r="N160" s="241" t="s">
        <v>41</v>
      </c>
      <c r="O160" s="90"/>
      <c r="P160" s="242">
        <f>O160*H160</f>
        <v>0</v>
      </c>
      <c r="Q160" s="242">
        <v>0.0086</v>
      </c>
      <c r="R160" s="242">
        <f>Q160*H160</f>
        <v>6.9789000000000003</v>
      </c>
      <c r="S160" s="242">
        <v>0</v>
      </c>
      <c r="T160" s="24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4" t="s">
        <v>141</v>
      </c>
      <c r="AT160" s="244" t="s">
        <v>137</v>
      </c>
      <c r="AU160" s="244" t="s">
        <v>86</v>
      </c>
      <c r="AY160" s="14" t="s">
        <v>134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84</v>
      </c>
      <c r="BK160" s="142">
        <f>ROUND(I160*H160,2)</f>
        <v>0</v>
      </c>
      <c r="BL160" s="14" t="s">
        <v>141</v>
      </c>
      <c r="BM160" s="244" t="s">
        <v>443</v>
      </c>
    </row>
    <row r="161" s="2" customFormat="1" ht="16.5" customHeight="1">
      <c r="A161" s="37"/>
      <c r="B161" s="38"/>
      <c r="C161" s="245" t="s">
        <v>231</v>
      </c>
      <c r="D161" s="245" t="s">
        <v>250</v>
      </c>
      <c r="E161" s="246" t="s">
        <v>444</v>
      </c>
      <c r="F161" s="247" t="s">
        <v>445</v>
      </c>
      <c r="G161" s="248" t="s">
        <v>348</v>
      </c>
      <c r="H161" s="249">
        <v>757.57500000000005</v>
      </c>
      <c r="I161" s="250"/>
      <c r="J161" s="251">
        <f>ROUND(I161*H161,2)</f>
        <v>0</v>
      </c>
      <c r="K161" s="252"/>
      <c r="L161" s="253"/>
      <c r="M161" s="254" t="s">
        <v>1</v>
      </c>
      <c r="N161" s="255" t="s">
        <v>41</v>
      </c>
      <c r="O161" s="90"/>
      <c r="P161" s="242">
        <f>O161*H161</f>
        <v>0</v>
      </c>
      <c r="Q161" s="242">
        <v>0.0020999999999999999</v>
      </c>
      <c r="R161" s="242">
        <f>Q161*H161</f>
        <v>1.5909074999999999</v>
      </c>
      <c r="S161" s="242">
        <v>0</v>
      </c>
      <c r="T161" s="24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4" t="s">
        <v>171</v>
      </c>
      <c r="AT161" s="244" t="s">
        <v>250</v>
      </c>
      <c r="AU161" s="244" t="s">
        <v>86</v>
      </c>
      <c r="AY161" s="14" t="s">
        <v>134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84</v>
      </c>
      <c r="BK161" s="142">
        <f>ROUND(I161*H161,2)</f>
        <v>0</v>
      </c>
      <c r="BL161" s="14" t="s">
        <v>141</v>
      </c>
      <c r="BM161" s="244" t="s">
        <v>446</v>
      </c>
    </row>
    <row r="162" s="2" customFormat="1" ht="24.15" customHeight="1">
      <c r="A162" s="37"/>
      <c r="B162" s="38"/>
      <c r="C162" s="245" t="s">
        <v>235</v>
      </c>
      <c r="D162" s="245" t="s">
        <v>250</v>
      </c>
      <c r="E162" s="246" t="s">
        <v>447</v>
      </c>
      <c r="F162" s="247" t="s">
        <v>448</v>
      </c>
      <c r="G162" s="248" t="s">
        <v>348</v>
      </c>
      <c r="H162" s="249">
        <v>94.5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90"/>
      <c r="P162" s="242">
        <f>O162*H162</f>
        <v>0</v>
      </c>
      <c r="Q162" s="242">
        <v>0.0048999999999999998</v>
      </c>
      <c r="R162" s="242">
        <f>Q162*H162</f>
        <v>0.46304999999999996</v>
      </c>
      <c r="S162" s="242">
        <v>0</v>
      </c>
      <c r="T162" s="24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4" t="s">
        <v>171</v>
      </c>
      <c r="AT162" s="244" t="s">
        <v>250</v>
      </c>
      <c r="AU162" s="244" t="s">
        <v>86</v>
      </c>
      <c r="AY162" s="14" t="s">
        <v>134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84</v>
      </c>
      <c r="BK162" s="142">
        <f>ROUND(I162*H162,2)</f>
        <v>0</v>
      </c>
      <c r="BL162" s="14" t="s">
        <v>141</v>
      </c>
      <c r="BM162" s="244" t="s">
        <v>449</v>
      </c>
    </row>
    <row r="163" s="2" customFormat="1" ht="37.8" customHeight="1">
      <c r="A163" s="37"/>
      <c r="B163" s="38"/>
      <c r="C163" s="232" t="s">
        <v>239</v>
      </c>
      <c r="D163" s="232" t="s">
        <v>137</v>
      </c>
      <c r="E163" s="233" t="s">
        <v>450</v>
      </c>
      <c r="F163" s="234" t="s">
        <v>451</v>
      </c>
      <c r="G163" s="235" t="s">
        <v>160</v>
      </c>
      <c r="H163" s="236">
        <v>278.19999999999999</v>
      </c>
      <c r="I163" s="237"/>
      <c r="J163" s="238">
        <f>ROUND(I163*H163,2)</f>
        <v>0</v>
      </c>
      <c r="K163" s="239"/>
      <c r="L163" s="40"/>
      <c r="M163" s="240" t="s">
        <v>1</v>
      </c>
      <c r="N163" s="241" t="s">
        <v>41</v>
      </c>
      <c r="O163" s="90"/>
      <c r="P163" s="242">
        <f>O163*H163</f>
        <v>0</v>
      </c>
      <c r="Q163" s="242">
        <v>0.0033899999999999998</v>
      </c>
      <c r="R163" s="242">
        <f>Q163*H163</f>
        <v>0.94309799999999988</v>
      </c>
      <c r="S163" s="242">
        <v>0</v>
      </c>
      <c r="T163" s="24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4" t="s">
        <v>141</v>
      </c>
      <c r="AT163" s="244" t="s">
        <v>137</v>
      </c>
      <c r="AU163" s="244" t="s">
        <v>86</v>
      </c>
      <c r="AY163" s="14" t="s">
        <v>134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84</v>
      </c>
      <c r="BK163" s="142">
        <f>ROUND(I163*H163,2)</f>
        <v>0</v>
      </c>
      <c r="BL163" s="14" t="s">
        <v>141</v>
      </c>
      <c r="BM163" s="244" t="s">
        <v>452</v>
      </c>
    </row>
    <row r="164" s="2" customFormat="1" ht="16.5" customHeight="1">
      <c r="A164" s="37"/>
      <c r="B164" s="38"/>
      <c r="C164" s="245" t="s">
        <v>245</v>
      </c>
      <c r="D164" s="245" t="s">
        <v>250</v>
      </c>
      <c r="E164" s="246" t="s">
        <v>453</v>
      </c>
      <c r="F164" s="247" t="s">
        <v>454</v>
      </c>
      <c r="G164" s="248" t="s">
        <v>348</v>
      </c>
      <c r="H164" s="249">
        <v>30.800000000000001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41</v>
      </c>
      <c r="O164" s="90"/>
      <c r="P164" s="242">
        <f>O164*H164</f>
        <v>0</v>
      </c>
      <c r="Q164" s="242">
        <v>0.00044999999999999999</v>
      </c>
      <c r="R164" s="242">
        <f>Q164*H164</f>
        <v>0.013860000000000001</v>
      </c>
      <c r="S164" s="242">
        <v>0</v>
      </c>
      <c r="T164" s="24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4" t="s">
        <v>171</v>
      </c>
      <c r="AT164" s="244" t="s">
        <v>250</v>
      </c>
      <c r="AU164" s="244" t="s">
        <v>86</v>
      </c>
      <c r="AY164" s="14" t="s">
        <v>134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84</v>
      </c>
      <c r="BK164" s="142">
        <f>ROUND(I164*H164,2)</f>
        <v>0</v>
      </c>
      <c r="BL164" s="14" t="s">
        <v>141</v>
      </c>
      <c r="BM164" s="244" t="s">
        <v>455</v>
      </c>
    </row>
    <row r="165" s="2" customFormat="1" ht="37.8" customHeight="1">
      <c r="A165" s="37"/>
      <c r="B165" s="38"/>
      <c r="C165" s="232" t="s">
        <v>249</v>
      </c>
      <c r="D165" s="232" t="s">
        <v>137</v>
      </c>
      <c r="E165" s="233" t="s">
        <v>456</v>
      </c>
      <c r="F165" s="234" t="s">
        <v>457</v>
      </c>
      <c r="G165" s="235" t="s">
        <v>348</v>
      </c>
      <c r="H165" s="236">
        <v>802.5</v>
      </c>
      <c r="I165" s="237"/>
      <c r="J165" s="238">
        <f>ROUND(I165*H165,2)</f>
        <v>0</v>
      </c>
      <c r="K165" s="239"/>
      <c r="L165" s="40"/>
      <c r="M165" s="240" t="s">
        <v>1</v>
      </c>
      <c r="N165" s="241" t="s">
        <v>41</v>
      </c>
      <c r="O165" s="90"/>
      <c r="P165" s="242">
        <f>O165*H165</f>
        <v>0</v>
      </c>
      <c r="Q165" s="242">
        <v>8.0000000000000007E-05</v>
      </c>
      <c r="R165" s="242">
        <f>Q165*H165</f>
        <v>0.064200000000000007</v>
      </c>
      <c r="S165" s="242">
        <v>0</v>
      </c>
      <c r="T165" s="24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44" t="s">
        <v>141</v>
      </c>
      <c r="AT165" s="244" t="s">
        <v>137</v>
      </c>
      <c r="AU165" s="244" t="s">
        <v>86</v>
      </c>
      <c r="AY165" s="14" t="s">
        <v>134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84</v>
      </c>
      <c r="BK165" s="142">
        <f>ROUND(I165*H165,2)</f>
        <v>0</v>
      </c>
      <c r="BL165" s="14" t="s">
        <v>141</v>
      </c>
      <c r="BM165" s="244" t="s">
        <v>458</v>
      </c>
    </row>
    <row r="166" s="2" customFormat="1" ht="16.5" customHeight="1">
      <c r="A166" s="37"/>
      <c r="B166" s="38"/>
      <c r="C166" s="232" t="s">
        <v>255</v>
      </c>
      <c r="D166" s="232" t="s">
        <v>137</v>
      </c>
      <c r="E166" s="233" t="s">
        <v>459</v>
      </c>
      <c r="F166" s="234" t="s">
        <v>460</v>
      </c>
      <c r="G166" s="235" t="s">
        <v>160</v>
      </c>
      <c r="H166" s="236">
        <v>1300</v>
      </c>
      <c r="I166" s="237"/>
      <c r="J166" s="238">
        <f>ROUND(I166*H166,2)</f>
        <v>0</v>
      </c>
      <c r="K166" s="239"/>
      <c r="L166" s="40"/>
      <c r="M166" s="240" t="s">
        <v>1</v>
      </c>
      <c r="N166" s="241" t="s">
        <v>41</v>
      </c>
      <c r="O166" s="90"/>
      <c r="P166" s="242">
        <f>O166*H166</f>
        <v>0</v>
      </c>
      <c r="Q166" s="242">
        <v>0</v>
      </c>
      <c r="R166" s="242">
        <f>Q166*H166</f>
        <v>0</v>
      </c>
      <c r="S166" s="242">
        <v>0</v>
      </c>
      <c r="T166" s="24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4" t="s">
        <v>141</v>
      </c>
      <c r="AT166" s="244" t="s">
        <v>137</v>
      </c>
      <c r="AU166" s="244" t="s">
        <v>86</v>
      </c>
      <c r="AY166" s="14" t="s">
        <v>134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84</v>
      </c>
      <c r="BK166" s="142">
        <f>ROUND(I166*H166,2)</f>
        <v>0</v>
      </c>
      <c r="BL166" s="14" t="s">
        <v>141</v>
      </c>
      <c r="BM166" s="244" t="s">
        <v>461</v>
      </c>
    </row>
    <row r="167" s="2" customFormat="1" ht="24.15" customHeight="1">
      <c r="A167" s="37"/>
      <c r="B167" s="38"/>
      <c r="C167" s="245" t="s">
        <v>259</v>
      </c>
      <c r="D167" s="245" t="s">
        <v>250</v>
      </c>
      <c r="E167" s="246" t="s">
        <v>462</v>
      </c>
      <c r="F167" s="247" t="s">
        <v>463</v>
      </c>
      <c r="G167" s="248" t="s">
        <v>160</v>
      </c>
      <c r="H167" s="249">
        <v>703.5</v>
      </c>
      <c r="I167" s="250"/>
      <c r="J167" s="251">
        <f>ROUND(I167*H167,2)</f>
        <v>0</v>
      </c>
      <c r="K167" s="252"/>
      <c r="L167" s="253"/>
      <c r="M167" s="254" t="s">
        <v>1</v>
      </c>
      <c r="N167" s="255" t="s">
        <v>41</v>
      </c>
      <c r="O167" s="90"/>
      <c r="P167" s="242">
        <f>O167*H167</f>
        <v>0</v>
      </c>
      <c r="Q167" s="242">
        <v>3.0000000000000001E-05</v>
      </c>
      <c r="R167" s="242">
        <f>Q167*H167</f>
        <v>0.021105000000000002</v>
      </c>
      <c r="S167" s="242">
        <v>0</v>
      </c>
      <c r="T167" s="24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44" t="s">
        <v>171</v>
      </c>
      <c r="AT167" s="244" t="s">
        <v>250</v>
      </c>
      <c r="AU167" s="244" t="s">
        <v>86</v>
      </c>
      <c r="AY167" s="14" t="s">
        <v>134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84</v>
      </c>
      <c r="BK167" s="142">
        <f>ROUND(I167*H167,2)</f>
        <v>0</v>
      </c>
      <c r="BL167" s="14" t="s">
        <v>141</v>
      </c>
      <c r="BM167" s="244" t="s">
        <v>464</v>
      </c>
    </row>
    <row r="168" s="2" customFormat="1" ht="24.15" customHeight="1">
      <c r="A168" s="37"/>
      <c r="B168" s="38"/>
      <c r="C168" s="245" t="s">
        <v>265</v>
      </c>
      <c r="D168" s="245" t="s">
        <v>250</v>
      </c>
      <c r="E168" s="246" t="s">
        <v>465</v>
      </c>
      <c r="F168" s="247" t="s">
        <v>466</v>
      </c>
      <c r="G168" s="248" t="s">
        <v>160</v>
      </c>
      <c r="H168" s="249">
        <v>15.75</v>
      </c>
      <c r="I168" s="250"/>
      <c r="J168" s="251">
        <f>ROUND(I168*H168,2)</f>
        <v>0</v>
      </c>
      <c r="K168" s="252"/>
      <c r="L168" s="253"/>
      <c r="M168" s="254" t="s">
        <v>1</v>
      </c>
      <c r="N168" s="255" t="s">
        <v>41</v>
      </c>
      <c r="O168" s="90"/>
      <c r="P168" s="242">
        <f>O168*H168</f>
        <v>0</v>
      </c>
      <c r="Q168" s="242">
        <v>0.00050000000000000001</v>
      </c>
      <c r="R168" s="242">
        <f>Q168*H168</f>
        <v>0.0078750000000000001</v>
      </c>
      <c r="S168" s="242">
        <v>0</v>
      </c>
      <c r="T168" s="24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4" t="s">
        <v>171</v>
      </c>
      <c r="AT168" s="244" t="s">
        <v>250</v>
      </c>
      <c r="AU168" s="244" t="s">
        <v>86</v>
      </c>
      <c r="AY168" s="14" t="s">
        <v>134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84</v>
      </c>
      <c r="BK168" s="142">
        <f>ROUND(I168*H168,2)</f>
        <v>0</v>
      </c>
      <c r="BL168" s="14" t="s">
        <v>141</v>
      </c>
      <c r="BM168" s="244" t="s">
        <v>467</v>
      </c>
    </row>
    <row r="169" s="2" customFormat="1" ht="24.15" customHeight="1">
      <c r="A169" s="37"/>
      <c r="B169" s="38"/>
      <c r="C169" s="245" t="s">
        <v>269</v>
      </c>
      <c r="D169" s="245" t="s">
        <v>250</v>
      </c>
      <c r="E169" s="246" t="s">
        <v>468</v>
      </c>
      <c r="F169" s="247" t="s">
        <v>469</v>
      </c>
      <c r="G169" s="248" t="s">
        <v>160</v>
      </c>
      <c r="H169" s="249">
        <v>210</v>
      </c>
      <c r="I169" s="250"/>
      <c r="J169" s="251">
        <f>ROUND(I169*H169,2)</f>
        <v>0</v>
      </c>
      <c r="K169" s="252"/>
      <c r="L169" s="253"/>
      <c r="M169" s="254" t="s">
        <v>1</v>
      </c>
      <c r="N169" s="255" t="s">
        <v>41</v>
      </c>
      <c r="O169" s="90"/>
      <c r="P169" s="242">
        <f>O169*H169</f>
        <v>0</v>
      </c>
      <c r="Q169" s="242">
        <v>4.0000000000000003E-05</v>
      </c>
      <c r="R169" s="242">
        <f>Q169*H169</f>
        <v>0.0084000000000000012</v>
      </c>
      <c r="S169" s="242">
        <v>0</v>
      </c>
      <c r="T169" s="24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4" t="s">
        <v>171</v>
      </c>
      <c r="AT169" s="244" t="s">
        <v>250</v>
      </c>
      <c r="AU169" s="244" t="s">
        <v>86</v>
      </c>
      <c r="AY169" s="14" t="s">
        <v>134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84</v>
      </c>
      <c r="BK169" s="142">
        <f>ROUND(I169*H169,2)</f>
        <v>0</v>
      </c>
      <c r="BL169" s="14" t="s">
        <v>141</v>
      </c>
      <c r="BM169" s="244" t="s">
        <v>470</v>
      </c>
    </row>
    <row r="170" s="2" customFormat="1" ht="24.15" customHeight="1">
      <c r="A170" s="37"/>
      <c r="B170" s="38"/>
      <c r="C170" s="245" t="s">
        <v>274</v>
      </c>
      <c r="D170" s="245" t="s">
        <v>250</v>
      </c>
      <c r="E170" s="246" t="s">
        <v>471</v>
      </c>
      <c r="F170" s="247" t="s">
        <v>472</v>
      </c>
      <c r="G170" s="248" t="s">
        <v>160</v>
      </c>
      <c r="H170" s="249">
        <v>267.75</v>
      </c>
      <c r="I170" s="250"/>
      <c r="J170" s="251">
        <f>ROUND(I170*H170,2)</f>
        <v>0</v>
      </c>
      <c r="K170" s="252"/>
      <c r="L170" s="253"/>
      <c r="M170" s="254" t="s">
        <v>1</v>
      </c>
      <c r="N170" s="255" t="s">
        <v>41</v>
      </c>
      <c r="O170" s="90"/>
      <c r="P170" s="242">
        <f>O170*H170</f>
        <v>0</v>
      </c>
      <c r="Q170" s="242">
        <v>0.00020000000000000001</v>
      </c>
      <c r="R170" s="242">
        <f>Q170*H170</f>
        <v>0.05355</v>
      </c>
      <c r="S170" s="242">
        <v>0</v>
      </c>
      <c r="T170" s="24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44" t="s">
        <v>171</v>
      </c>
      <c r="AT170" s="244" t="s">
        <v>250</v>
      </c>
      <c r="AU170" s="244" t="s">
        <v>86</v>
      </c>
      <c r="AY170" s="14" t="s">
        <v>134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84</v>
      </c>
      <c r="BK170" s="142">
        <f>ROUND(I170*H170,2)</f>
        <v>0</v>
      </c>
      <c r="BL170" s="14" t="s">
        <v>141</v>
      </c>
      <c r="BM170" s="244" t="s">
        <v>473</v>
      </c>
    </row>
    <row r="171" s="2" customFormat="1" ht="24.15" customHeight="1">
      <c r="A171" s="37"/>
      <c r="B171" s="38"/>
      <c r="C171" s="245" t="s">
        <v>253</v>
      </c>
      <c r="D171" s="245" t="s">
        <v>250</v>
      </c>
      <c r="E171" s="246" t="s">
        <v>474</v>
      </c>
      <c r="F171" s="247" t="s">
        <v>475</v>
      </c>
      <c r="G171" s="248" t="s">
        <v>160</v>
      </c>
      <c r="H171" s="249">
        <v>85.260000000000005</v>
      </c>
      <c r="I171" s="250"/>
      <c r="J171" s="251">
        <f>ROUND(I171*H171,2)</f>
        <v>0</v>
      </c>
      <c r="K171" s="252"/>
      <c r="L171" s="253"/>
      <c r="M171" s="254" t="s">
        <v>1</v>
      </c>
      <c r="N171" s="255" t="s">
        <v>41</v>
      </c>
      <c r="O171" s="90"/>
      <c r="P171" s="242">
        <f>O171*H171</f>
        <v>0</v>
      </c>
      <c r="Q171" s="242">
        <v>0.00029999999999999997</v>
      </c>
      <c r="R171" s="242">
        <f>Q171*H171</f>
        <v>0.025578</v>
      </c>
      <c r="S171" s="242">
        <v>0</v>
      </c>
      <c r="T171" s="24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44" t="s">
        <v>171</v>
      </c>
      <c r="AT171" s="244" t="s">
        <v>250</v>
      </c>
      <c r="AU171" s="244" t="s">
        <v>86</v>
      </c>
      <c r="AY171" s="14" t="s">
        <v>134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84</v>
      </c>
      <c r="BK171" s="142">
        <f>ROUND(I171*H171,2)</f>
        <v>0</v>
      </c>
      <c r="BL171" s="14" t="s">
        <v>141</v>
      </c>
      <c r="BM171" s="244" t="s">
        <v>476</v>
      </c>
    </row>
    <row r="172" s="2" customFormat="1" ht="24.15" customHeight="1">
      <c r="A172" s="37"/>
      <c r="B172" s="38"/>
      <c r="C172" s="245" t="s">
        <v>281</v>
      </c>
      <c r="D172" s="245" t="s">
        <v>250</v>
      </c>
      <c r="E172" s="246" t="s">
        <v>477</v>
      </c>
      <c r="F172" s="247" t="s">
        <v>478</v>
      </c>
      <c r="G172" s="248" t="s">
        <v>160</v>
      </c>
      <c r="H172" s="249">
        <v>551.30999999999995</v>
      </c>
      <c r="I172" s="250"/>
      <c r="J172" s="251">
        <f>ROUND(I172*H172,2)</f>
        <v>0</v>
      </c>
      <c r="K172" s="252"/>
      <c r="L172" s="253"/>
      <c r="M172" s="254" t="s">
        <v>1</v>
      </c>
      <c r="N172" s="255" t="s">
        <v>41</v>
      </c>
      <c r="O172" s="90"/>
      <c r="P172" s="242">
        <f>O172*H172</f>
        <v>0</v>
      </c>
      <c r="Q172" s="242">
        <v>0.00020000000000000001</v>
      </c>
      <c r="R172" s="242">
        <f>Q172*H172</f>
        <v>0.110262</v>
      </c>
      <c r="S172" s="242">
        <v>0</v>
      </c>
      <c r="T172" s="24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4" t="s">
        <v>171</v>
      </c>
      <c r="AT172" s="244" t="s">
        <v>250</v>
      </c>
      <c r="AU172" s="244" t="s">
        <v>86</v>
      </c>
      <c r="AY172" s="14" t="s">
        <v>134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84</v>
      </c>
      <c r="BK172" s="142">
        <f>ROUND(I172*H172,2)</f>
        <v>0</v>
      </c>
      <c r="BL172" s="14" t="s">
        <v>141</v>
      </c>
      <c r="BM172" s="244" t="s">
        <v>479</v>
      </c>
    </row>
    <row r="173" s="2" customFormat="1" ht="24.15" customHeight="1">
      <c r="A173" s="37"/>
      <c r="B173" s="38"/>
      <c r="C173" s="232" t="s">
        <v>287</v>
      </c>
      <c r="D173" s="232" t="s">
        <v>137</v>
      </c>
      <c r="E173" s="233" t="s">
        <v>480</v>
      </c>
      <c r="F173" s="234" t="s">
        <v>481</v>
      </c>
      <c r="G173" s="235" t="s">
        <v>348</v>
      </c>
      <c r="H173" s="236">
        <v>855.10000000000002</v>
      </c>
      <c r="I173" s="237"/>
      <c r="J173" s="238">
        <f>ROUND(I173*H173,2)</f>
        <v>0</v>
      </c>
      <c r="K173" s="239"/>
      <c r="L173" s="40"/>
      <c r="M173" s="240" t="s">
        <v>1</v>
      </c>
      <c r="N173" s="241" t="s">
        <v>41</v>
      </c>
      <c r="O173" s="90"/>
      <c r="P173" s="242">
        <f>O173*H173</f>
        <v>0</v>
      </c>
      <c r="Q173" s="242">
        <v>0.011979999999999999</v>
      </c>
      <c r="R173" s="242">
        <f>Q173*H173</f>
        <v>10.244097999999999</v>
      </c>
      <c r="S173" s="242">
        <v>0</v>
      </c>
      <c r="T173" s="24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44" t="s">
        <v>141</v>
      </c>
      <c r="AT173" s="244" t="s">
        <v>137</v>
      </c>
      <c r="AU173" s="244" t="s">
        <v>86</v>
      </c>
      <c r="AY173" s="14" t="s">
        <v>134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84</v>
      </c>
      <c r="BK173" s="142">
        <f>ROUND(I173*H173,2)</f>
        <v>0</v>
      </c>
      <c r="BL173" s="14" t="s">
        <v>141</v>
      </c>
      <c r="BM173" s="244" t="s">
        <v>482</v>
      </c>
    </row>
    <row r="174" s="2" customFormat="1" ht="24.15" customHeight="1">
      <c r="A174" s="37"/>
      <c r="B174" s="38"/>
      <c r="C174" s="232" t="s">
        <v>291</v>
      </c>
      <c r="D174" s="232" t="s">
        <v>137</v>
      </c>
      <c r="E174" s="233" t="s">
        <v>483</v>
      </c>
      <c r="F174" s="234" t="s">
        <v>484</v>
      </c>
      <c r="G174" s="235" t="s">
        <v>348</v>
      </c>
      <c r="H174" s="236">
        <v>76.5</v>
      </c>
      <c r="I174" s="237"/>
      <c r="J174" s="238">
        <f>ROUND(I174*H174,2)</f>
        <v>0</v>
      </c>
      <c r="K174" s="239"/>
      <c r="L174" s="40"/>
      <c r="M174" s="240" t="s">
        <v>1</v>
      </c>
      <c r="N174" s="241" t="s">
        <v>41</v>
      </c>
      <c r="O174" s="90"/>
      <c r="P174" s="242">
        <f>O174*H174</f>
        <v>0</v>
      </c>
      <c r="Q174" s="242">
        <v>0.0061000000000000004</v>
      </c>
      <c r="R174" s="242">
        <f>Q174*H174</f>
        <v>0.46665000000000001</v>
      </c>
      <c r="S174" s="242">
        <v>0</v>
      </c>
      <c r="T174" s="24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44" t="s">
        <v>141</v>
      </c>
      <c r="AT174" s="244" t="s">
        <v>137</v>
      </c>
      <c r="AU174" s="244" t="s">
        <v>86</v>
      </c>
      <c r="AY174" s="14" t="s">
        <v>134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84</v>
      </c>
      <c r="BK174" s="142">
        <f>ROUND(I174*H174,2)</f>
        <v>0</v>
      </c>
      <c r="BL174" s="14" t="s">
        <v>141</v>
      </c>
      <c r="BM174" s="244" t="s">
        <v>485</v>
      </c>
    </row>
    <row r="175" s="2" customFormat="1" ht="24.15" customHeight="1">
      <c r="A175" s="37"/>
      <c r="B175" s="38"/>
      <c r="C175" s="232" t="s">
        <v>295</v>
      </c>
      <c r="D175" s="232" t="s">
        <v>137</v>
      </c>
      <c r="E175" s="233" t="s">
        <v>486</v>
      </c>
      <c r="F175" s="234" t="s">
        <v>487</v>
      </c>
      <c r="G175" s="235" t="s">
        <v>348</v>
      </c>
      <c r="H175" s="236">
        <v>778.60000000000002</v>
      </c>
      <c r="I175" s="237"/>
      <c r="J175" s="238">
        <f>ROUND(I175*H175,2)</f>
        <v>0</v>
      </c>
      <c r="K175" s="239"/>
      <c r="L175" s="40"/>
      <c r="M175" s="240" t="s">
        <v>1</v>
      </c>
      <c r="N175" s="241" t="s">
        <v>41</v>
      </c>
      <c r="O175" s="90"/>
      <c r="P175" s="242">
        <f>O175*H175</f>
        <v>0</v>
      </c>
      <c r="Q175" s="242">
        <v>0.0025300000000000001</v>
      </c>
      <c r="R175" s="242">
        <f>Q175*H175</f>
        <v>1.9698580000000001</v>
      </c>
      <c r="S175" s="242">
        <v>0</v>
      </c>
      <c r="T175" s="24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44" t="s">
        <v>141</v>
      </c>
      <c r="AT175" s="244" t="s">
        <v>137</v>
      </c>
      <c r="AU175" s="244" t="s">
        <v>86</v>
      </c>
      <c r="AY175" s="14" t="s">
        <v>134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84</v>
      </c>
      <c r="BK175" s="142">
        <f>ROUND(I175*H175,2)</f>
        <v>0</v>
      </c>
      <c r="BL175" s="14" t="s">
        <v>141</v>
      </c>
      <c r="BM175" s="244" t="s">
        <v>488</v>
      </c>
    </row>
    <row r="176" s="2" customFormat="1" ht="24.15" customHeight="1">
      <c r="A176" s="37"/>
      <c r="B176" s="38"/>
      <c r="C176" s="232" t="s">
        <v>299</v>
      </c>
      <c r="D176" s="232" t="s">
        <v>137</v>
      </c>
      <c r="E176" s="233" t="s">
        <v>489</v>
      </c>
      <c r="F176" s="234" t="s">
        <v>490</v>
      </c>
      <c r="G176" s="235" t="s">
        <v>348</v>
      </c>
      <c r="H176" s="236">
        <v>65</v>
      </c>
      <c r="I176" s="237"/>
      <c r="J176" s="238">
        <f>ROUND(I176*H176,2)</f>
        <v>0</v>
      </c>
      <c r="K176" s="239"/>
      <c r="L176" s="40"/>
      <c r="M176" s="240" t="s">
        <v>1</v>
      </c>
      <c r="N176" s="241" t="s">
        <v>41</v>
      </c>
      <c r="O176" s="90"/>
      <c r="P176" s="242">
        <f>O176*H176</f>
        <v>0</v>
      </c>
      <c r="Q176" s="242">
        <v>0.20893000000000001</v>
      </c>
      <c r="R176" s="242">
        <f>Q176*H176</f>
        <v>13.580450000000001</v>
      </c>
      <c r="S176" s="242">
        <v>0</v>
      </c>
      <c r="T176" s="24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44" t="s">
        <v>141</v>
      </c>
      <c r="AT176" s="244" t="s">
        <v>137</v>
      </c>
      <c r="AU176" s="244" t="s">
        <v>86</v>
      </c>
      <c r="AY176" s="14" t="s">
        <v>134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84</v>
      </c>
      <c r="BK176" s="142">
        <f>ROUND(I176*H176,2)</f>
        <v>0</v>
      </c>
      <c r="BL176" s="14" t="s">
        <v>141</v>
      </c>
      <c r="BM176" s="244" t="s">
        <v>491</v>
      </c>
    </row>
    <row r="177" s="2" customFormat="1" ht="24.15" customHeight="1">
      <c r="A177" s="37"/>
      <c r="B177" s="38"/>
      <c r="C177" s="232" t="s">
        <v>303</v>
      </c>
      <c r="D177" s="232" t="s">
        <v>137</v>
      </c>
      <c r="E177" s="233" t="s">
        <v>492</v>
      </c>
      <c r="F177" s="234" t="s">
        <v>493</v>
      </c>
      <c r="G177" s="235" t="s">
        <v>160</v>
      </c>
      <c r="H177" s="236">
        <v>65</v>
      </c>
      <c r="I177" s="237"/>
      <c r="J177" s="238">
        <f>ROUND(I177*H177,2)</f>
        <v>0</v>
      </c>
      <c r="K177" s="239"/>
      <c r="L177" s="40"/>
      <c r="M177" s="240" t="s">
        <v>1</v>
      </c>
      <c r="N177" s="241" t="s">
        <v>41</v>
      </c>
      <c r="O177" s="90"/>
      <c r="P177" s="242">
        <f>O177*H177</f>
        <v>0</v>
      </c>
      <c r="Q177" s="242">
        <v>0.12895000000000001</v>
      </c>
      <c r="R177" s="242">
        <f>Q177*H177</f>
        <v>8.3817500000000003</v>
      </c>
      <c r="S177" s="242">
        <v>0</v>
      </c>
      <c r="T177" s="24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44" t="s">
        <v>141</v>
      </c>
      <c r="AT177" s="244" t="s">
        <v>137</v>
      </c>
      <c r="AU177" s="244" t="s">
        <v>86</v>
      </c>
      <c r="AY177" s="14" t="s">
        <v>134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84</v>
      </c>
      <c r="BK177" s="142">
        <f>ROUND(I177*H177,2)</f>
        <v>0</v>
      </c>
      <c r="BL177" s="14" t="s">
        <v>141</v>
      </c>
      <c r="BM177" s="244" t="s">
        <v>494</v>
      </c>
    </row>
    <row r="178" s="12" customFormat="1" ht="22.8" customHeight="1">
      <c r="A178" s="12"/>
      <c r="B178" s="216"/>
      <c r="C178" s="217"/>
      <c r="D178" s="218" t="s">
        <v>75</v>
      </c>
      <c r="E178" s="230" t="s">
        <v>175</v>
      </c>
      <c r="F178" s="230" t="s">
        <v>495</v>
      </c>
      <c r="G178" s="217"/>
      <c r="H178" s="217"/>
      <c r="I178" s="220"/>
      <c r="J178" s="231">
        <f>BK178</f>
        <v>0</v>
      </c>
      <c r="K178" s="217"/>
      <c r="L178" s="222"/>
      <c r="M178" s="223"/>
      <c r="N178" s="224"/>
      <c r="O178" s="224"/>
      <c r="P178" s="225">
        <f>SUM(P179:P201)</f>
        <v>0</v>
      </c>
      <c r="Q178" s="224"/>
      <c r="R178" s="225">
        <f>SUM(R179:R201)</f>
        <v>0</v>
      </c>
      <c r="S178" s="224"/>
      <c r="T178" s="226">
        <f>SUM(T179:T201)</f>
        <v>329.36230000000006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7" t="s">
        <v>84</v>
      </c>
      <c r="AT178" s="228" t="s">
        <v>75</v>
      </c>
      <c r="AU178" s="228" t="s">
        <v>84</v>
      </c>
      <c r="AY178" s="227" t="s">
        <v>134</v>
      </c>
      <c r="BK178" s="229">
        <f>SUM(BK179:BK201)</f>
        <v>0</v>
      </c>
    </row>
    <row r="179" s="2" customFormat="1" ht="37.8" customHeight="1">
      <c r="A179" s="37"/>
      <c r="B179" s="38"/>
      <c r="C179" s="232" t="s">
        <v>307</v>
      </c>
      <c r="D179" s="232" t="s">
        <v>137</v>
      </c>
      <c r="E179" s="233" t="s">
        <v>496</v>
      </c>
      <c r="F179" s="234" t="s">
        <v>497</v>
      </c>
      <c r="G179" s="235" t="s">
        <v>348</v>
      </c>
      <c r="H179" s="236">
        <v>850</v>
      </c>
      <c r="I179" s="237"/>
      <c r="J179" s="238">
        <f>ROUND(I179*H179,2)</f>
        <v>0</v>
      </c>
      <c r="K179" s="239"/>
      <c r="L179" s="40"/>
      <c r="M179" s="240" t="s">
        <v>1</v>
      </c>
      <c r="N179" s="241" t="s">
        <v>41</v>
      </c>
      <c r="O179" s="90"/>
      <c r="P179" s="242">
        <f>O179*H179</f>
        <v>0</v>
      </c>
      <c r="Q179" s="242">
        <v>0</v>
      </c>
      <c r="R179" s="242">
        <f>Q179*H179</f>
        <v>0</v>
      </c>
      <c r="S179" s="242">
        <v>0</v>
      </c>
      <c r="T179" s="24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44" t="s">
        <v>141</v>
      </c>
      <c r="AT179" s="244" t="s">
        <v>137</v>
      </c>
      <c r="AU179" s="244" t="s">
        <v>86</v>
      </c>
      <c r="AY179" s="14" t="s">
        <v>134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4" t="s">
        <v>84</v>
      </c>
      <c r="BK179" s="142">
        <f>ROUND(I179*H179,2)</f>
        <v>0</v>
      </c>
      <c r="BL179" s="14" t="s">
        <v>141</v>
      </c>
      <c r="BM179" s="244" t="s">
        <v>498</v>
      </c>
    </row>
    <row r="180" s="2" customFormat="1" ht="33" customHeight="1">
      <c r="A180" s="37"/>
      <c r="B180" s="38"/>
      <c r="C180" s="232" t="s">
        <v>311</v>
      </c>
      <c r="D180" s="232" t="s">
        <v>137</v>
      </c>
      <c r="E180" s="233" t="s">
        <v>499</v>
      </c>
      <c r="F180" s="234" t="s">
        <v>500</v>
      </c>
      <c r="G180" s="235" t="s">
        <v>348</v>
      </c>
      <c r="H180" s="236">
        <v>102000</v>
      </c>
      <c r="I180" s="237"/>
      <c r="J180" s="238">
        <f>ROUND(I180*H180,2)</f>
        <v>0</v>
      </c>
      <c r="K180" s="239"/>
      <c r="L180" s="40"/>
      <c r="M180" s="240" t="s">
        <v>1</v>
      </c>
      <c r="N180" s="241" t="s">
        <v>41</v>
      </c>
      <c r="O180" s="90"/>
      <c r="P180" s="242">
        <f>O180*H180</f>
        <v>0</v>
      </c>
      <c r="Q180" s="242">
        <v>0</v>
      </c>
      <c r="R180" s="242">
        <f>Q180*H180</f>
        <v>0</v>
      </c>
      <c r="S180" s="242">
        <v>0</v>
      </c>
      <c r="T180" s="24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44" t="s">
        <v>141</v>
      </c>
      <c r="AT180" s="244" t="s">
        <v>137</v>
      </c>
      <c r="AU180" s="244" t="s">
        <v>86</v>
      </c>
      <c r="AY180" s="14" t="s">
        <v>134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4" t="s">
        <v>84</v>
      </c>
      <c r="BK180" s="142">
        <f>ROUND(I180*H180,2)</f>
        <v>0</v>
      </c>
      <c r="BL180" s="14" t="s">
        <v>141</v>
      </c>
      <c r="BM180" s="244" t="s">
        <v>501</v>
      </c>
    </row>
    <row r="181" s="2" customFormat="1" ht="37.8" customHeight="1">
      <c r="A181" s="37"/>
      <c r="B181" s="38"/>
      <c r="C181" s="232" t="s">
        <v>315</v>
      </c>
      <c r="D181" s="232" t="s">
        <v>137</v>
      </c>
      <c r="E181" s="233" t="s">
        <v>502</v>
      </c>
      <c r="F181" s="234" t="s">
        <v>503</v>
      </c>
      <c r="G181" s="235" t="s">
        <v>348</v>
      </c>
      <c r="H181" s="236">
        <v>850</v>
      </c>
      <c r="I181" s="237"/>
      <c r="J181" s="238">
        <f>ROUND(I181*H181,2)</f>
        <v>0</v>
      </c>
      <c r="K181" s="239"/>
      <c r="L181" s="40"/>
      <c r="M181" s="240" t="s">
        <v>1</v>
      </c>
      <c r="N181" s="241" t="s">
        <v>41</v>
      </c>
      <c r="O181" s="90"/>
      <c r="P181" s="242">
        <f>O181*H181</f>
        <v>0</v>
      </c>
      <c r="Q181" s="242">
        <v>0</v>
      </c>
      <c r="R181" s="242">
        <f>Q181*H181</f>
        <v>0</v>
      </c>
      <c r="S181" s="242">
        <v>0</v>
      </c>
      <c r="T181" s="24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44" t="s">
        <v>141</v>
      </c>
      <c r="AT181" s="244" t="s">
        <v>137</v>
      </c>
      <c r="AU181" s="244" t="s">
        <v>86</v>
      </c>
      <c r="AY181" s="14" t="s">
        <v>134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4" t="s">
        <v>84</v>
      </c>
      <c r="BK181" s="142">
        <f>ROUND(I181*H181,2)</f>
        <v>0</v>
      </c>
      <c r="BL181" s="14" t="s">
        <v>141</v>
      </c>
      <c r="BM181" s="244" t="s">
        <v>504</v>
      </c>
    </row>
    <row r="182" s="2" customFormat="1" ht="16.5" customHeight="1">
      <c r="A182" s="37"/>
      <c r="B182" s="38"/>
      <c r="C182" s="232" t="s">
        <v>319</v>
      </c>
      <c r="D182" s="232" t="s">
        <v>137</v>
      </c>
      <c r="E182" s="233" t="s">
        <v>505</v>
      </c>
      <c r="F182" s="234" t="s">
        <v>506</v>
      </c>
      <c r="G182" s="235" t="s">
        <v>348</v>
      </c>
      <c r="H182" s="236">
        <v>850</v>
      </c>
      <c r="I182" s="237"/>
      <c r="J182" s="238">
        <f>ROUND(I182*H182,2)</f>
        <v>0</v>
      </c>
      <c r="K182" s="239"/>
      <c r="L182" s="40"/>
      <c r="M182" s="240" t="s">
        <v>1</v>
      </c>
      <c r="N182" s="241" t="s">
        <v>41</v>
      </c>
      <c r="O182" s="90"/>
      <c r="P182" s="242">
        <f>O182*H182</f>
        <v>0</v>
      </c>
      <c r="Q182" s="242">
        <v>0</v>
      </c>
      <c r="R182" s="242">
        <f>Q182*H182</f>
        <v>0</v>
      </c>
      <c r="S182" s="242">
        <v>0</v>
      </c>
      <c r="T182" s="24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44" t="s">
        <v>141</v>
      </c>
      <c r="AT182" s="244" t="s">
        <v>137</v>
      </c>
      <c r="AU182" s="244" t="s">
        <v>86</v>
      </c>
      <c r="AY182" s="14" t="s">
        <v>134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4" t="s">
        <v>84</v>
      </c>
      <c r="BK182" s="142">
        <f>ROUND(I182*H182,2)</f>
        <v>0</v>
      </c>
      <c r="BL182" s="14" t="s">
        <v>141</v>
      </c>
      <c r="BM182" s="244" t="s">
        <v>507</v>
      </c>
    </row>
    <row r="183" s="2" customFormat="1" ht="21.75" customHeight="1">
      <c r="A183" s="37"/>
      <c r="B183" s="38"/>
      <c r="C183" s="232" t="s">
        <v>323</v>
      </c>
      <c r="D183" s="232" t="s">
        <v>137</v>
      </c>
      <c r="E183" s="233" t="s">
        <v>508</v>
      </c>
      <c r="F183" s="234" t="s">
        <v>509</v>
      </c>
      <c r="G183" s="235" t="s">
        <v>348</v>
      </c>
      <c r="H183" s="236">
        <v>102000</v>
      </c>
      <c r="I183" s="237"/>
      <c r="J183" s="238">
        <f>ROUND(I183*H183,2)</f>
        <v>0</v>
      </c>
      <c r="K183" s="239"/>
      <c r="L183" s="40"/>
      <c r="M183" s="240" t="s">
        <v>1</v>
      </c>
      <c r="N183" s="241" t="s">
        <v>41</v>
      </c>
      <c r="O183" s="90"/>
      <c r="P183" s="242">
        <f>O183*H183</f>
        <v>0</v>
      </c>
      <c r="Q183" s="242">
        <v>0</v>
      </c>
      <c r="R183" s="242">
        <f>Q183*H183</f>
        <v>0</v>
      </c>
      <c r="S183" s="242">
        <v>0</v>
      </c>
      <c r="T183" s="24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44" t="s">
        <v>141</v>
      </c>
      <c r="AT183" s="244" t="s">
        <v>137</v>
      </c>
      <c r="AU183" s="244" t="s">
        <v>86</v>
      </c>
      <c r="AY183" s="14" t="s">
        <v>134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4" t="s">
        <v>84</v>
      </c>
      <c r="BK183" s="142">
        <f>ROUND(I183*H183,2)</f>
        <v>0</v>
      </c>
      <c r="BL183" s="14" t="s">
        <v>141</v>
      </c>
      <c r="BM183" s="244" t="s">
        <v>510</v>
      </c>
    </row>
    <row r="184" s="2" customFormat="1" ht="21.75" customHeight="1">
      <c r="A184" s="37"/>
      <c r="B184" s="38"/>
      <c r="C184" s="232" t="s">
        <v>327</v>
      </c>
      <c r="D184" s="232" t="s">
        <v>137</v>
      </c>
      <c r="E184" s="233" t="s">
        <v>511</v>
      </c>
      <c r="F184" s="234" t="s">
        <v>512</v>
      </c>
      <c r="G184" s="235" t="s">
        <v>348</v>
      </c>
      <c r="H184" s="236">
        <v>850</v>
      </c>
      <c r="I184" s="237"/>
      <c r="J184" s="238">
        <f>ROUND(I184*H184,2)</f>
        <v>0</v>
      </c>
      <c r="K184" s="239"/>
      <c r="L184" s="40"/>
      <c r="M184" s="240" t="s">
        <v>1</v>
      </c>
      <c r="N184" s="241" t="s">
        <v>41</v>
      </c>
      <c r="O184" s="90"/>
      <c r="P184" s="242">
        <f>O184*H184</f>
        <v>0</v>
      </c>
      <c r="Q184" s="242">
        <v>0</v>
      </c>
      <c r="R184" s="242">
        <f>Q184*H184</f>
        <v>0</v>
      </c>
      <c r="S184" s="242">
        <v>0</v>
      </c>
      <c r="T184" s="24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44" t="s">
        <v>141</v>
      </c>
      <c r="AT184" s="244" t="s">
        <v>137</v>
      </c>
      <c r="AU184" s="244" t="s">
        <v>86</v>
      </c>
      <c r="AY184" s="14" t="s">
        <v>134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4" t="s">
        <v>84</v>
      </c>
      <c r="BK184" s="142">
        <f>ROUND(I184*H184,2)</f>
        <v>0</v>
      </c>
      <c r="BL184" s="14" t="s">
        <v>141</v>
      </c>
      <c r="BM184" s="244" t="s">
        <v>513</v>
      </c>
    </row>
    <row r="185" s="2" customFormat="1" ht="16.5" customHeight="1">
      <c r="A185" s="37"/>
      <c r="B185" s="38"/>
      <c r="C185" s="232" t="s">
        <v>331</v>
      </c>
      <c r="D185" s="232" t="s">
        <v>137</v>
      </c>
      <c r="E185" s="233" t="s">
        <v>514</v>
      </c>
      <c r="F185" s="234" t="s">
        <v>515</v>
      </c>
      <c r="G185" s="235" t="s">
        <v>160</v>
      </c>
      <c r="H185" s="236">
        <v>2.5</v>
      </c>
      <c r="I185" s="237"/>
      <c r="J185" s="238">
        <f>ROUND(I185*H185,2)</f>
        <v>0</v>
      </c>
      <c r="K185" s="239"/>
      <c r="L185" s="40"/>
      <c r="M185" s="240" t="s">
        <v>1</v>
      </c>
      <c r="N185" s="241" t="s">
        <v>41</v>
      </c>
      <c r="O185" s="90"/>
      <c r="P185" s="242">
        <f>O185*H185</f>
        <v>0</v>
      </c>
      <c r="Q185" s="242">
        <v>0</v>
      </c>
      <c r="R185" s="242">
        <f>Q185*H185</f>
        <v>0</v>
      </c>
      <c r="S185" s="242">
        <v>0</v>
      </c>
      <c r="T185" s="24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44" t="s">
        <v>141</v>
      </c>
      <c r="AT185" s="244" t="s">
        <v>137</v>
      </c>
      <c r="AU185" s="244" t="s">
        <v>86</v>
      </c>
      <c r="AY185" s="14" t="s">
        <v>134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4" t="s">
        <v>84</v>
      </c>
      <c r="BK185" s="142">
        <f>ROUND(I185*H185,2)</f>
        <v>0</v>
      </c>
      <c r="BL185" s="14" t="s">
        <v>141</v>
      </c>
      <c r="BM185" s="244" t="s">
        <v>516</v>
      </c>
    </row>
    <row r="186" s="2" customFormat="1" ht="24.15" customHeight="1">
      <c r="A186" s="37"/>
      <c r="B186" s="38"/>
      <c r="C186" s="232" t="s">
        <v>335</v>
      </c>
      <c r="D186" s="232" t="s">
        <v>137</v>
      </c>
      <c r="E186" s="233" t="s">
        <v>517</v>
      </c>
      <c r="F186" s="234" t="s">
        <v>518</v>
      </c>
      <c r="G186" s="235" t="s">
        <v>160</v>
      </c>
      <c r="H186" s="236">
        <v>300</v>
      </c>
      <c r="I186" s="237"/>
      <c r="J186" s="238">
        <f>ROUND(I186*H186,2)</f>
        <v>0</v>
      </c>
      <c r="K186" s="239"/>
      <c r="L186" s="40"/>
      <c r="M186" s="240" t="s">
        <v>1</v>
      </c>
      <c r="N186" s="241" t="s">
        <v>41</v>
      </c>
      <c r="O186" s="90"/>
      <c r="P186" s="242">
        <f>O186*H186</f>
        <v>0</v>
      </c>
      <c r="Q186" s="242">
        <v>0</v>
      </c>
      <c r="R186" s="242">
        <f>Q186*H186</f>
        <v>0</v>
      </c>
      <c r="S186" s="242">
        <v>0</v>
      </c>
      <c r="T186" s="24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44" t="s">
        <v>141</v>
      </c>
      <c r="AT186" s="244" t="s">
        <v>137</v>
      </c>
      <c r="AU186" s="244" t="s">
        <v>86</v>
      </c>
      <c r="AY186" s="14" t="s">
        <v>134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4" t="s">
        <v>84</v>
      </c>
      <c r="BK186" s="142">
        <f>ROUND(I186*H186,2)</f>
        <v>0</v>
      </c>
      <c r="BL186" s="14" t="s">
        <v>141</v>
      </c>
      <c r="BM186" s="244" t="s">
        <v>519</v>
      </c>
    </row>
    <row r="187" s="2" customFormat="1" ht="16.5" customHeight="1">
      <c r="A187" s="37"/>
      <c r="B187" s="38"/>
      <c r="C187" s="232" t="s">
        <v>339</v>
      </c>
      <c r="D187" s="232" t="s">
        <v>137</v>
      </c>
      <c r="E187" s="233" t="s">
        <v>520</v>
      </c>
      <c r="F187" s="234" t="s">
        <v>521</v>
      </c>
      <c r="G187" s="235" t="s">
        <v>160</v>
      </c>
      <c r="H187" s="236">
        <v>2.5</v>
      </c>
      <c r="I187" s="237"/>
      <c r="J187" s="238">
        <f>ROUND(I187*H187,2)</f>
        <v>0</v>
      </c>
      <c r="K187" s="239"/>
      <c r="L187" s="40"/>
      <c r="M187" s="240" t="s">
        <v>1</v>
      </c>
      <c r="N187" s="241" t="s">
        <v>41</v>
      </c>
      <c r="O187" s="90"/>
      <c r="P187" s="242">
        <f>O187*H187</f>
        <v>0</v>
      </c>
      <c r="Q187" s="242">
        <v>0</v>
      </c>
      <c r="R187" s="242">
        <f>Q187*H187</f>
        <v>0</v>
      </c>
      <c r="S187" s="242">
        <v>0</v>
      </c>
      <c r="T187" s="24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44" t="s">
        <v>141</v>
      </c>
      <c r="AT187" s="244" t="s">
        <v>137</v>
      </c>
      <c r="AU187" s="244" t="s">
        <v>86</v>
      </c>
      <c r="AY187" s="14" t="s">
        <v>134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4" t="s">
        <v>84</v>
      </c>
      <c r="BK187" s="142">
        <f>ROUND(I187*H187,2)</f>
        <v>0</v>
      </c>
      <c r="BL187" s="14" t="s">
        <v>141</v>
      </c>
      <c r="BM187" s="244" t="s">
        <v>522</v>
      </c>
    </row>
    <row r="188" s="2" customFormat="1" ht="21.75" customHeight="1">
      <c r="A188" s="37"/>
      <c r="B188" s="38"/>
      <c r="C188" s="232" t="s">
        <v>345</v>
      </c>
      <c r="D188" s="232" t="s">
        <v>137</v>
      </c>
      <c r="E188" s="233" t="s">
        <v>523</v>
      </c>
      <c r="F188" s="234" t="s">
        <v>524</v>
      </c>
      <c r="G188" s="235" t="s">
        <v>348</v>
      </c>
      <c r="H188" s="236">
        <v>7.3200000000000003</v>
      </c>
      <c r="I188" s="237"/>
      <c r="J188" s="238">
        <f>ROUND(I188*H188,2)</f>
        <v>0</v>
      </c>
      <c r="K188" s="239"/>
      <c r="L188" s="40"/>
      <c r="M188" s="240" t="s">
        <v>1</v>
      </c>
      <c r="N188" s="241" t="s">
        <v>41</v>
      </c>
      <c r="O188" s="90"/>
      <c r="P188" s="242">
        <f>O188*H188</f>
        <v>0</v>
      </c>
      <c r="Q188" s="242">
        <v>0</v>
      </c>
      <c r="R188" s="242">
        <f>Q188*H188</f>
        <v>0</v>
      </c>
      <c r="S188" s="242">
        <v>0.10000000000000001</v>
      </c>
      <c r="T188" s="243">
        <f>S188*H188</f>
        <v>0.7320000000000001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44" t="s">
        <v>141</v>
      </c>
      <c r="AT188" s="244" t="s">
        <v>137</v>
      </c>
      <c r="AU188" s="244" t="s">
        <v>86</v>
      </c>
      <c r="AY188" s="14" t="s">
        <v>134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4" t="s">
        <v>84</v>
      </c>
      <c r="BK188" s="142">
        <f>ROUND(I188*H188,2)</f>
        <v>0</v>
      </c>
      <c r="BL188" s="14" t="s">
        <v>141</v>
      </c>
      <c r="BM188" s="244" t="s">
        <v>525</v>
      </c>
    </row>
    <row r="189" s="2" customFormat="1" ht="37.8" customHeight="1">
      <c r="A189" s="37"/>
      <c r="B189" s="38"/>
      <c r="C189" s="232" t="s">
        <v>350</v>
      </c>
      <c r="D189" s="232" t="s">
        <v>137</v>
      </c>
      <c r="E189" s="233" t="s">
        <v>526</v>
      </c>
      <c r="F189" s="234" t="s">
        <v>527</v>
      </c>
      <c r="G189" s="235" t="s">
        <v>382</v>
      </c>
      <c r="H189" s="236">
        <v>45.700000000000003</v>
      </c>
      <c r="I189" s="237"/>
      <c r="J189" s="238">
        <f>ROUND(I189*H189,2)</f>
        <v>0</v>
      </c>
      <c r="K189" s="239"/>
      <c r="L189" s="40"/>
      <c r="M189" s="240" t="s">
        <v>1</v>
      </c>
      <c r="N189" s="241" t="s">
        <v>41</v>
      </c>
      <c r="O189" s="90"/>
      <c r="P189" s="242">
        <f>O189*H189</f>
        <v>0</v>
      </c>
      <c r="Q189" s="242">
        <v>0</v>
      </c>
      <c r="R189" s="242">
        <f>Q189*H189</f>
        <v>0</v>
      </c>
      <c r="S189" s="242">
        <v>2.2000000000000002</v>
      </c>
      <c r="T189" s="243">
        <f>S189*H189</f>
        <v>100.54000000000002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44" t="s">
        <v>141</v>
      </c>
      <c r="AT189" s="244" t="s">
        <v>137</v>
      </c>
      <c r="AU189" s="244" t="s">
        <v>86</v>
      </c>
      <c r="AY189" s="14" t="s">
        <v>134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4" t="s">
        <v>84</v>
      </c>
      <c r="BK189" s="142">
        <f>ROUND(I189*H189,2)</f>
        <v>0</v>
      </c>
      <c r="BL189" s="14" t="s">
        <v>141</v>
      </c>
      <c r="BM189" s="244" t="s">
        <v>528</v>
      </c>
    </row>
    <row r="190" s="2" customFormat="1">
      <c r="A190" s="37"/>
      <c r="B190" s="38"/>
      <c r="C190" s="39"/>
      <c r="D190" s="256" t="s">
        <v>263</v>
      </c>
      <c r="E190" s="39"/>
      <c r="F190" s="257" t="s">
        <v>529</v>
      </c>
      <c r="G190" s="39"/>
      <c r="H190" s="39"/>
      <c r="I190" s="258"/>
      <c r="J190" s="39"/>
      <c r="K190" s="39"/>
      <c r="L190" s="40"/>
      <c r="M190" s="259"/>
      <c r="N190" s="260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4" t="s">
        <v>263</v>
      </c>
      <c r="AU190" s="14" t="s">
        <v>86</v>
      </c>
    </row>
    <row r="191" s="2" customFormat="1" ht="33" customHeight="1">
      <c r="A191" s="37"/>
      <c r="B191" s="38"/>
      <c r="C191" s="232" t="s">
        <v>354</v>
      </c>
      <c r="D191" s="232" t="s">
        <v>137</v>
      </c>
      <c r="E191" s="233" t="s">
        <v>530</v>
      </c>
      <c r="F191" s="234" t="s">
        <v>531</v>
      </c>
      <c r="G191" s="235" t="s">
        <v>382</v>
      </c>
      <c r="H191" s="236">
        <v>155</v>
      </c>
      <c r="I191" s="237"/>
      <c r="J191" s="238">
        <f>ROUND(I191*H191,2)</f>
        <v>0</v>
      </c>
      <c r="K191" s="239"/>
      <c r="L191" s="40"/>
      <c r="M191" s="240" t="s">
        <v>1</v>
      </c>
      <c r="N191" s="241" t="s">
        <v>41</v>
      </c>
      <c r="O191" s="90"/>
      <c r="P191" s="242">
        <f>O191*H191</f>
        <v>0</v>
      </c>
      <c r="Q191" s="242">
        <v>0</v>
      </c>
      <c r="R191" s="242">
        <f>Q191*H191</f>
        <v>0</v>
      </c>
      <c r="S191" s="242">
        <v>1.3999999999999999</v>
      </c>
      <c r="T191" s="243">
        <f>S191*H191</f>
        <v>217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44" t="s">
        <v>141</v>
      </c>
      <c r="AT191" s="244" t="s">
        <v>137</v>
      </c>
      <c r="AU191" s="244" t="s">
        <v>86</v>
      </c>
      <c r="AY191" s="14" t="s">
        <v>134</v>
      </c>
      <c r="BE191" s="142">
        <f>IF(N191="základní",J191,0)</f>
        <v>0</v>
      </c>
      <c r="BF191" s="142">
        <f>IF(N191="snížená",J191,0)</f>
        <v>0</v>
      </c>
      <c r="BG191" s="142">
        <f>IF(N191="zákl. přenesená",J191,0)</f>
        <v>0</v>
      </c>
      <c r="BH191" s="142">
        <f>IF(N191="sníž. přenesená",J191,0)</f>
        <v>0</v>
      </c>
      <c r="BI191" s="142">
        <f>IF(N191="nulová",J191,0)</f>
        <v>0</v>
      </c>
      <c r="BJ191" s="14" t="s">
        <v>84</v>
      </c>
      <c r="BK191" s="142">
        <f>ROUND(I191*H191,2)</f>
        <v>0</v>
      </c>
      <c r="BL191" s="14" t="s">
        <v>141</v>
      </c>
      <c r="BM191" s="244" t="s">
        <v>532</v>
      </c>
    </row>
    <row r="192" s="2" customFormat="1">
      <c r="A192" s="37"/>
      <c r="B192" s="38"/>
      <c r="C192" s="39"/>
      <c r="D192" s="256" t="s">
        <v>263</v>
      </c>
      <c r="E192" s="39"/>
      <c r="F192" s="257" t="s">
        <v>529</v>
      </c>
      <c r="G192" s="39"/>
      <c r="H192" s="39"/>
      <c r="I192" s="258"/>
      <c r="J192" s="39"/>
      <c r="K192" s="39"/>
      <c r="L192" s="40"/>
      <c r="M192" s="259"/>
      <c r="N192" s="260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4" t="s">
        <v>263</v>
      </c>
      <c r="AU192" s="14" t="s">
        <v>86</v>
      </c>
    </row>
    <row r="193" s="2" customFormat="1" ht="24.15" customHeight="1">
      <c r="A193" s="37"/>
      <c r="B193" s="38"/>
      <c r="C193" s="232" t="s">
        <v>358</v>
      </c>
      <c r="D193" s="232" t="s">
        <v>137</v>
      </c>
      <c r="E193" s="233" t="s">
        <v>533</v>
      </c>
      <c r="F193" s="234" t="s">
        <v>534</v>
      </c>
      <c r="G193" s="235" t="s">
        <v>348</v>
      </c>
      <c r="H193" s="236">
        <v>1.3</v>
      </c>
      <c r="I193" s="237"/>
      <c r="J193" s="238">
        <f>ROUND(I193*H193,2)</f>
        <v>0</v>
      </c>
      <c r="K193" s="239"/>
      <c r="L193" s="40"/>
      <c r="M193" s="240" t="s">
        <v>1</v>
      </c>
      <c r="N193" s="241" t="s">
        <v>41</v>
      </c>
      <c r="O193" s="90"/>
      <c r="P193" s="242">
        <f>O193*H193</f>
        <v>0</v>
      </c>
      <c r="Q193" s="242">
        <v>0</v>
      </c>
      <c r="R193" s="242">
        <f>Q193*H193</f>
        <v>0</v>
      </c>
      <c r="S193" s="242">
        <v>0.048000000000000001</v>
      </c>
      <c r="T193" s="243">
        <f>S193*H193</f>
        <v>0.062400000000000004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44" t="s">
        <v>141</v>
      </c>
      <c r="AT193" s="244" t="s">
        <v>137</v>
      </c>
      <c r="AU193" s="244" t="s">
        <v>86</v>
      </c>
      <c r="AY193" s="14" t="s">
        <v>134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4" t="s">
        <v>84</v>
      </c>
      <c r="BK193" s="142">
        <f>ROUND(I193*H193,2)</f>
        <v>0</v>
      </c>
      <c r="BL193" s="14" t="s">
        <v>141</v>
      </c>
      <c r="BM193" s="244" t="s">
        <v>535</v>
      </c>
    </row>
    <row r="194" s="2" customFormat="1" ht="24.15" customHeight="1">
      <c r="A194" s="37"/>
      <c r="B194" s="38"/>
      <c r="C194" s="232" t="s">
        <v>536</v>
      </c>
      <c r="D194" s="232" t="s">
        <v>137</v>
      </c>
      <c r="E194" s="233" t="s">
        <v>537</v>
      </c>
      <c r="F194" s="234" t="s">
        <v>538</v>
      </c>
      <c r="G194" s="235" t="s">
        <v>348</v>
      </c>
      <c r="H194" s="236">
        <v>7.5</v>
      </c>
      <c r="I194" s="237"/>
      <c r="J194" s="238">
        <f>ROUND(I194*H194,2)</f>
        <v>0</v>
      </c>
      <c r="K194" s="239"/>
      <c r="L194" s="40"/>
      <c r="M194" s="240" t="s">
        <v>1</v>
      </c>
      <c r="N194" s="241" t="s">
        <v>41</v>
      </c>
      <c r="O194" s="90"/>
      <c r="P194" s="242">
        <f>O194*H194</f>
        <v>0</v>
      </c>
      <c r="Q194" s="242">
        <v>0</v>
      </c>
      <c r="R194" s="242">
        <f>Q194*H194</f>
        <v>0</v>
      </c>
      <c r="S194" s="242">
        <v>0.037999999999999999</v>
      </c>
      <c r="T194" s="243">
        <f>S194*H194</f>
        <v>0.28499999999999998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44" t="s">
        <v>141</v>
      </c>
      <c r="AT194" s="244" t="s">
        <v>137</v>
      </c>
      <c r="AU194" s="244" t="s">
        <v>86</v>
      </c>
      <c r="AY194" s="14" t="s">
        <v>134</v>
      </c>
      <c r="BE194" s="142">
        <f>IF(N194="základní",J194,0)</f>
        <v>0</v>
      </c>
      <c r="BF194" s="142">
        <f>IF(N194="snížená",J194,0)</f>
        <v>0</v>
      </c>
      <c r="BG194" s="142">
        <f>IF(N194="zákl. přenesená",J194,0)</f>
        <v>0</v>
      </c>
      <c r="BH194" s="142">
        <f>IF(N194="sníž. přenesená",J194,0)</f>
        <v>0</v>
      </c>
      <c r="BI194" s="142">
        <f>IF(N194="nulová",J194,0)</f>
        <v>0</v>
      </c>
      <c r="BJ194" s="14" t="s">
        <v>84</v>
      </c>
      <c r="BK194" s="142">
        <f>ROUND(I194*H194,2)</f>
        <v>0</v>
      </c>
      <c r="BL194" s="14" t="s">
        <v>141</v>
      </c>
      <c r="BM194" s="244" t="s">
        <v>539</v>
      </c>
    </row>
    <row r="195" s="2" customFormat="1" ht="24.15" customHeight="1">
      <c r="A195" s="37"/>
      <c r="B195" s="38"/>
      <c r="C195" s="232" t="s">
        <v>540</v>
      </c>
      <c r="D195" s="232" t="s">
        <v>137</v>
      </c>
      <c r="E195" s="233" t="s">
        <v>541</v>
      </c>
      <c r="F195" s="234" t="s">
        <v>542</v>
      </c>
      <c r="G195" s="235" t="s">
        <v>348</v>
      </c>
      <c r="H195" s="236">
        <v>15.6</v>
      </c>
      <c r="I195" s="237"/>
      <c r="J195" s="238">
        <f>ROUND(I195*H195,2)</f>
        <v>0</v>
      </c>
      <c r="K195" s="239"/>
      <c r="L195" s="40"/>
      <c r="M195" s="240" t="s">
        <v>1</v>
      </c>
      <c r="N195" s="241" t="s">
        <v>41</v>
      </c>
      <c r="O195" s="90"/>
      <c r="P195" s="242">
        <f>O195*H195</f>
        <v>0</v>
      </c>
      <c r="Q195" s="242">
        <v>0</v>
      </c>
      <c r="R195" s="242">
        <f>Q195*H195</f>
        <v>0</v>
      </c>
      <c r="S195" s="242">
        <v>0.034000000000000002</v>
      </c>
      <c r="T195" s="243">
        <f>S195*H195</f>
        <v>0.53039999999999998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44" t="s">
        <v>141</v>
      </c>
      <c r="AT195" s="244" t="s">
        <v>137</v>
      </c>
      <c r="AU195" s="244" t="s">
        <v>86</v>
      </c>
      <c r="AY195" s="14" t="s">
        <v>134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4" t="s">
        <v>84</v>
      </c>
      <c r="BK195" s="142">
        <f>ROUND(I195*H195,2)</f>
        <v>0</v>
      </c>
      <c r="BL195" s="14" t="s">
        <v>141</v>
      </c>
      <c r="BM195" s="244" t="s">
        <v>543</v>
      </c>
    </row>
    <row r="196" s="2" customFormat="1" ht="21.75" customHeight="1">
      <c r="A196" s="37"/>
      <c r="B196" s="38"/>
      <c r="C196" s="232" t="s">
        <v>544</v>
      </c>
      <c r="D196" s="232" t="s">
        <v>137</v>
      </c>
      <c r="E196" s="233" t="s">
        <v>545</v>
      </c>
      <c r="F196" s="234" t="s">
        <v>546</v>
      </c>
      <c r="G196" s="235" t="s">
        <v>348</v>
      </c>
      <c r="H196" s="236">
        <v>3.2000000000000002</v>
      </c>
      <c r="I196" s="237"/>
      <c r="J196" s="238">
        <f>ROUND(I196*H196,2)</f>
        <v>0</v>
      </c>
      <c r="K196" s="239"/>
      <c r="L196" s="40"/>
      <c r="M196" s="240" t="s">
        <v>1</v>
      </c>
      <c r="N196" s="241" t="s">
        <v>41</v>
      </c>
      <c r="O196" s="90"/>
      <c r="P196" s="242">
        <f>O196*H196</f>
        <v>0</v>
      </c>
      <c r="Q196" s="242">
        <v>0</v>
      </c>
      <c r="R196" s="242">
        <f>Q196*H196</f>
        <v>0</v>
      </c>
      <c r="S196" s="242">
        <v>0.087999999999999995</v>
      </c>
      <c r="T196" s="243">
        <f>S196*H196</f>
        <v>0.28160000000000002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44" t="s">
        <v>141</v>
      </c>
      <c r="AT196" s="244" t="s">
        <v>137</v>
      </c>
      <c r="AU196" s="244" t="s">
        <v>86</v>
      </c>
      <c r="AY196" s="14" t="s">
        <v>134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4" t="s">
        <v>84</v>
      </c>
      <c r="BK196" s="142">
        <f>ROUND(I196*H196,2)</f>
        <v>0</v>
      </c>
      <c r="BL196" s="14" t="s">
        <v>141</v>
      </c>
      <c r="BM196" s="244" t="s">
        <v>547</v>
      </c>
    </row>
    <row r="197" s="2" customFormat="1" ht="21.75" customHeight="1">
      <c r="A197" s="37"/>
      <c r="B197" s="38"/>
      <c r="C197" s="232" t="s">
        <v>548</v>
      </c>
      <c r="D197" s="232" t="s">
        <v>137</v>
      </c>
      <c r="E197" s="233" t="s">
        <v>549</v>
      </c>
      <c r="F197" s="234" t="s">
        <v>550</v>
      </c>
      <c r="G197" s="235" t="s">
        <v>348</v>
      </c>
      <c r="H197" s="236">
        <v>2.7000000000000002</v>
      </c>
      <c r="I197" s="237"/>
      <c r="J197" s="238">
        <f>ROUND(I197*H197,2)</f>
        <v>0</v>
      </c>
      <c r="K197" s="239"/>
      <c r="L197" s="40"/>
      <c r="M197" s="240" t="s">
        <v>1</v>
      </c>
      <c r="N197" s="241" t="s">
        <v>41</v>
      </c>
      <c r="O197" s="90"/>
      <c r="P197" s="242">
        <f>O197*H197</f>
        <v>0</v>
      </c>
      <c r="Q197" s="242">
        <v>0</v>
      </c>
      <c r="R197" s="242">
        <f>Q197*H197</f>
        <v>0</v>
      </c>
      <c r="S197" s="242">
        <v>0.067000000000000004</v>
      </c>
      <c r="T197" s="243">
        <f>S197*H197</f>
        <v>0.18090000000000003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44" t="s">
        <v>141</v>
      </c>
      <c r="AT197" s="244" t="s">
        <v>137</v>
      </c>
      <c r="AU197" s="244" t="s">
        <v>86</v>
      </c>
      <c r="AY197" s="14" t="s">
        <v>134</v>
      </c>
      <c r="BE197" s="142">
        <f>IF(N197="základní",J197,0)</f>
        <v>0</v>
      </c>
      <c r="BF197" s="142">
        <f>IF(N197="snížená",J197,0)</f>
        <v>0</v>
      </c>
      <c r="BG197" s="142">
        <f>IF(N197="zákl. přenesená",J197,0)</f>
        <v>0</v>
      </c>
      <c r="BH197" s="142">
        <f>IF(N197="sníž. přenesená",J197,0)</f>
        <v>0</v>
      </c>
      <c r="BI197" s="142">
        <f>IF(N197="nulová",J197,0)</f>
        <v>0</v>
      </c>
      <c r="BJ197" s="14" t="s">
        <v>84</v>
      </c>
      <c r="BK197" s="142">
        <f>ROUND(I197*H197,2)</f>
        <v>0</v>
      </c>
      <c r="BL197" s="14" t="s">
        <v>141</v>
      </c>
      <c r="BM197" s="244" t="s">
        <v>551</v>
      </c>
    </row>
    <row r="198" s="2" customFormat="1" ht="24.15" customHeight="1">
      <c r="A198" s="37"/>
      <c r="B198" s="38"/>
      <c r="C198" s="232" t="s">
        <v>552</v>
      </c>
      <c r="D198" s="232" t="s">
        <v>137</v>
      </c>
      <c r="E198" s="233" t="s">
        <v>553</v>
      </c>
      <c r="F198" s="234" t="s">
        <v>554</v>
      </c>
      <c r="G198" s="235" t="s">
        <v>382</v>
      </c>
      <c r="H198" s="236">
        <v>0.5</v>
      </c>
      <c r="I198" s="237"/>
      <c r="J198" s="238">
        <f>ROUND(I198*H198,2)</f>
        <v>0</v>
      </c>
      <c r="K198" s="239"/>
      <c r="L198" s="40"/>
      <c r="M198" s="240" t="s">
        <v>1</v>
      </c>
      <c r="N198" s="241" t="s">
        <v>41</v>
      </c>
      <c r="O198" s="90"/>
      <c r="P198" s="242">
        <f>O198*H198</f>
        <v>0</v>
      </c>
      <c r="Q198" s="242">
        <v>0</v>
      </c>
      <c r="R198" s="242">
        <f>Q198*H198</f>
        <v>0</v>
      </c>
      <c r="S198" s="242">
        <v>1.8</v>
      </c>
      <c r="T198" s="243">
        <f>S198*H198</f>
        <v>0.90000000000000002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44" t="s">
        <v>141</v>
      </c>
      <c r="AT198" s="244" t="s">
        <v>137</v>
      </c>
      <c r="AU198" s="244" t="s">
        <v>86</v>
      </c>
      <c r="AY198" s="14" t="s">
        <v>134</v>
      </c>
      <c r="BE198" s="142">
        <f>IF(N198="základní",J198,0)</f>
        <v>0</v>
      </c>
      <c r="BF198" s="142">
        <f>IF(N198="snížená",J198,0)</f>
        <v>0</v>
      </c>
      <c r="BG198" s="142">
        <f>IF(N198="zákl. přenesená",J198,0)</f>
        <v>0</v>
      </c>
      <c r="BH198" s="142">
        <f>IF(N198="sníž. přenesená",J198,0)</f>
        <v>0</v>
      </c>
      <c r="BI198" s="142">
        <f>IF(N198="nulová",J198,0)</f>
        <v>0</v>
      </c>
      <c r="BJ198" s="14" t="s">
        <v>84</v>
      </c>
      <c r="BK198" s="142">
        <f>ROUND(I198*H198,2)</f>
        <v>0</v>
      </c>
      <c r="BL198" s="14" t="s">
        <v>141</v>
      </c>
      <c r="BM198" s="244" t="s">
        <v>555</v>
      </c>
    </row>
    <row r="199" s="2" customFormat="1" ht="24.15" customHeight="1">
      <c r="A199" s="37"/>
      <c r="B199" s="38"/>
      <c r="C199" s="232" t="s">
        <v>556</v>
      </c>
      <c r="D199" s="232" t="s">
        <v>137</v>
      </c>
      <c r="E199" s="233" t="s">
        <v>557</v>
      </c>
      <c r="F199" s="234" t="s">
        <v>558</v>
      </c>
      <c r="G199" s="235" t="s">
        <v>160</v>
      </c>
      <c r="H199" s="236">
        <v>4.5999999999999996</v>
      </c>
      <c r="I199" s="237"/>
      <c r="J199" s="238">
        <f>ROUND(I199*H199,2)</f>
        <v>0</v>
      </c>
      <c r="K199" s="239"/>
      <c r="L199" s="40"/>
      <c r="M199" s="240" t="s">
        <v>1</v>
      </c>
      <c r="N199" s="241" t="s">
        <v>41</v>
      </c>
      <c r="O199" s="90"/>
      <c r="P199" s="242">
        <f>O199*H199</f>
        <v>0</v>
      </c>
      <c r="Q199" s="242">
        <v>0</v>
      </c>
      <c r="R199" s="242">
        <f>Q199*H199</f>
        <v>0</v>
      </c>
      <c r="S199" s="242">
        <v>0.065000000000000002</v>
      </c>
      <c r="T199" s="243">
        <f>S199*H199</f>
        <v>0.29899999999999999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44" t="s">
        <v>141</v>
      </c>
      <c r="AT199" s="244" t="s">
        <v>137</v>
      </c>
      <c r="AU199" s="244" t="s">
        <v>86</v>
      </c>
      <c r="AY199" s="14" t="s">
        <v>134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4" t="s">
        <v>84</v>
      </c>
      <c r="BK199" s="142">
        <f>ROUND(I199*H199,2)</f>
        <v>0</v>
      </c>
      <c r="BL199" s="14" t="s">
        <v>141</v>
      </c>
      <c r="BM199" s="244" t="s">
        <v>559</v>
      </c>
    </row>
    <row r="200" s="2" customFormat="1" ht="24.15" customHeight="1">
      <c r="A200" s="37"/>
      <c r="B200" s="38"/>
      <c r="C200" s="232" t="s">
        <v>560</v>
      </c>
      <c r="D200" s="232" t="s">
        <v>137</v>
      </c>
      <c r="E200" s="233" t="s">
        <v>561</v>
      </c>
      <c r="F200" s="234" t="s">
        <v>562</v>
      </c>
      <c r="G200" s="235" t="s">
        <v>160</v>
      </c>
      <c r="H200" s="236">
        <v>50</v>
      </c>
      <c r="I200" s="237"/>
      <c r="J200" s="238">
        <f>ROUND(I200*H200,2)</f>
        <v>0</v>
      </c>
      <c r="K200" s="239"/>
      <c r="L200" s="40"/>
      <c r="M200" s="240" t="s">
        <v>1</v>
      </c>
      <c r="N200" s="241" t="s">
        <v>41</v>
      </c>
      <c r="O200" s="90"/>
      <c r="P200" s="242">
        <f>O200*H200</f>
        <v>0</v>
      </c>
      <c r="Q200" s="242">
        <v>0</v>
      </c>
      <c r="R200" s="242">
        <f>Q200*H200</f>
        <v>0</v>
      </c>
      <c r="S200" s="242">
        <v>0</v>
      </c>
      <c r="T200" s="24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44" t="s">
        <v>141</v>
      </c>
      <c r="AT200" s="244" t="s">
        <v>137</v>
      </c>
      <c r="AU200" s="244" t="s">
        <v>86</v>
      </c>
      <c r="AY200" s="14" t="s">
        <v>134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4" t="s">
        <v>84</v>
      </c>
      <c r="BK200" s="142">
        <f>ROUND(I200*H200,2)</f>
        <v>0</v>
      </c>
      <c r="BL200" s="14" t="s">
        <v>141</v>
      </c>
      <c r="BM200" s="244" t="s">
        <v>563</v>
      </c>
    </row>
    <row r="201" s="2" customFormat="1" ht="37.8" customHeight="1">
      <c r="A201" s="37"/>
      <c r="B201" s="38"/>
      <c r="C201" s="232" t="s">
        <v>564</v>
      </c>
      <c r="D201" s="232" t="s">
        <v>137</v>
      </c>
      <c r="E201" s="233" t="s">
        <v>565</v>
      </c>
      <c r="F201" s="234" t="s">
        <v>566</v>
      </c>
      <c r="G201" s="235" t="s">
        <v>348</v>
      </c>
      <c r="H201" s="236">
        <v>855.10000000000002</v>
      </c>
      <c r="I201" s="237"/>
      <c r="J201" s="238">
        <f>ROUND(I201*H201,2)</f>
        <v>0</v>
      </c>
      <c r="K201" s="239"/>
      <c r="L201" s="40"/>
      <c r="M201" s="240" t="s">
        <v>1</v>
      </c>
      <c r="N201" s="241" t="s">
        <v>41</v>
      </c>
      <c r="O201" s="90"/>
      <c r="P201" s="242">
        <f>O201*H201</f>
        <v>0</v>
      </c>
      <c r="Q201" s="242">
        <v>0</v>
      </c>
      <c r="R201" s="242">
        <f>Q201*H201</f>
        <v>0</v>
      </c>
      <c r="S201" s="242">
        <v>0.01</v>
      </c>
      <c r="T201" s="243">
        <f>S201*H201</f>
        <v>8.5510000000000002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44" t="s">
        <v>141</v>
      </c>
      <c r="AT201" s="244" t="s">
        <v>137</v>
      </c>
      <c r="AU201" s="244" t="s">
        <v>86</v>
      </c>
      <c r="AY201" s="14" t="s">
        <v>134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4" t="s">
        <v>84</v>
      </c>
      <c r="BK201" s="142">
        <f>ROUND(I201*H201,2)</f>
        <v>0</v>
      </c>
      <c r="BL201" s="14" t="s">
        <v>141</v>
      </c>
      <c r="BM201" s="244" t="s">
        <v>567</v>
      </c>
    </row>
    <row r="202" s="12" customFormat="1" ht="22.8" customHeight="1">
      <c r="A202" s="12"/>
      <c r="B202" s="216"/>
      <c r="C202" s="217"/>
      <c r="D202" s="218" t="s">
        <v>75</v>
      </c>
      <c r="E202" s="230" t="s">
        <v>135</v>
      </c>
      <c r="F202" s="230" t="s">
        <v>136</v>
      </c>
      <c r="G202" s="217"/>
      <c r="H202" s="217"/>
      <c r="I202" s="220"/>
      <c r="J202" s="231">
        <f>BK202</f>
        <v>0</v>
      </c>
      <c r="K202" s="217"/>
      <c r="L202" s="222"/>
      <c r="M202" s="223"/>
      <c r="N202" s="224"/>
      <c r="O202" s="224"/>
      <c r="P202" s="225">
        <f>SUM(P203:P206)</f>
        <v>0</v>
      </c>
      <c r="Q202" s="224"/>
      <c r="R202" s="225">
        <f>SUM(R203:R206)</f>
        <v>0</v>
      </c>
      <c r="S202" s="224"/>
      <c r="T202" s="226">
        <f>SUM(T203:T206)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7" t="s">
        <v>84</v>
      </c>
      <c r="AT202" s="228" t="s">
        <v>75</v>
      </c>
      <c r="AU202" s="228" t="s">
        <v>84</v>
      </c>
      <c r="AY202" s="227" t="s">
        <v>134</v>
      </c>
      <c r="BK202" s="229">
        <f>SUM(BK203:BK206)</f>
        <v>0</v>
      </c>
    </row>
    <row r="203" s="2" customFormat="1" ht="33" customHeight="1">
      <c r="A203" s="37"/>
      <c r="B203" s="38"/>
      <c r="C203" s="232" t="s">
        <v>568</v>
      </c>
      <c r="D203" s="232" t="s">
        <v>137</v>
      </c>
      <c r="E203" s="233" t="s">
        <v>569</v>
      </c>
      <c r="F203" s="234" t="s">
        <v>570</v>
      </c>
      <c r="G203" s="235" t="s">
        <v>140</v>
      </c>
      <c r="H203" s="236">
        <v>247.667</v>
      </c>
      <c r="I203" s="237"/>
      <c r="J203" s="238">
        <f>ROUND(I203*H203,2)</f>
        <v>0</v>
      </c>
      <c r="K203" s="239"/>
      <c r="L203" s="40"/>
      <c r="M203" s="240" t="s">
        <v>1</v>
      </c>
      <c r="N203" s="241" t="s">
        <v>41</v>
      </c>
      <c r="O203" s="90"/>
      <c r="P203" s="242">
        <f>O203*H203</f>
        <v>0</v>
      </c>
      <c r="Q203" s="242">
        <v>0</v>
      </c>
      <c r="R203" s="242">
        <f>Q203*H203</f>
        <v>0</v>
      </c>
      <c r="S203" s="242">
        <v>0</v>
      </c>
      <c r="T203" s="24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44" t="s">
        <v>141</v>
      </c>
      <c r="AT203" s="244" t="s">
        <v>137</v>
      </c>
      <c r="AU203" s="244" t="s">
        <v>86</v>
      </c>
      <c r="AY203" s="14" t="s">
        <v>134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4" t="s">
        <v>84</v>
      </c>
      <c r="BK203" s="142">
        <f>ROUND(I203*H203,2)</f>
        <v>0</v>
      </c>
      <c r="BL203" s="14" t="s">
        <v>141</v>
      </c>
      <c r="BM203" s="244" t="s">
        <v>571</v>
      </c>
    </row>
    <row r="204" s="2" customFormat="1" ht="24.15" customHeight="1">
      <c r="A204" s="37"/>
      <c r="B204" s="38"/>
      <c r="C204" s="232" t="s">
        <v>572</v>
      </c>
      <c r="D204" s="232" t="s">
        <v>137</v>
      </c>
      <c r="E204" s="233" t="s">
        <v>143</v>
      </c>
      <c r="F204" s="234" t="s">
        <v>144</v>
      </c>
      <c r="G204" s="235" t="s">
        <v>140</v>
      </c>
      <c r="H204" s="236">
        <v>247.667</v>
      </c>
      <c r="I204" s="237"/>
      <c r="J204" s="238">
        <f>ROUND(I204*H204,2)</f>
        <v>0</v>
      </c>
      <c r="K204" s="239"/>
      <c r="L204" s="40"/>
      <c r="M204" s="240" t="s">
        <v>1</v>
      </c>
      <c r="N204" s="241" t="s">
        <v>41</v>
      </c>
      <c r="O204" s="90"/>
      <c r="P204" s="242">
        <f>O204*H204</f>
        <v>0</v>
      </c>
      <c r="Q204" s="242">
        <v>0</v>
      </c>
      <c r="R204" s="242">
        <f>Q204*H204</f>
        <v>0</v>
      </c>
      <c r="S204" s="242">
        <v>0</v>
      </c>
      <c r="T204" s="24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44" t="s">
        <v>141</v>
      </c>
      <c r="AT204" s="244" t="s">
        <v>137</v>
      </c>
      <c r="AU204" s="244" t="s">
        <v>86</v>
      </c>
      <c r="AY204" s="14" t="s">
        <v>134</v>
      </c>
      <c r="BE204" s="142">
        <f>IF(N204="základní",J204,0)</f>
        <v>0</v>
      </c>
      <c r="BF204" s="142">
        <f>IF(N204="snížená",J204,0)</f>
        <v>0</v>
      </c>
      <c r="BG204" s="142">
        <f>IF(N204="zákl. přenesená",J204,0)</f>
        <v>0</v>
      </c>
      <c r="BH204" s="142">
        <f>IF(N204="sníž. přenesená",J204,0)</f>
        <v>0</v>
      </c>
      <c r="BI204" s="142">
        <f>IF(N204="nulová",J204,0)</f>
        <v>0</v>
      </c>
      <c r="BJ204" s="14" t="s">
        <v>84</v>
      </c>
      <c r="BK204" s="142">
        <f>ROUND(I204*H204,2)</f>
        <v>0</v>
      </c>
      <c r="BL204" s="14" t="s">
        <v>141</v>
      </c>
      <c r="BM204" s="244" t="s">
        <v>573</v>
      </c>
    </row>
    <row r="205" s="2" customFormat="1" ht="24.15" customHeight="1">
      <c r="A205" s="37"/>
      <c r="B205" s="38"/>
      <c r="C205" s="232" t="s">
        <v>574</v>
      </c>
      <c r="D205" s="232" t="s">
        <v>137</v>
      </c>
      <c r="E205" s="233" t="s">
        <v>147</v>
      </c>
      <c r="F205" s="234" t="s">
        <v>148</v>
      </c>
      <c r="G205" s="235" t="s">
        <v>140</v>
      </c>
      <c r="H205" s="236">
        <v>6191.6750000000002</v>
      </c>
      <c r="I205" s="237"/>
      <c r="J205" s="238">
        <f>ROUND(I205*H205,2)</f>
        <v>0</v>
      </c>
      <c r="K205" s="239"/>
      <c r="L205" s="40"/>
      <c r="M205" s="240" t="s">
        <v>1</v>
      </c>
      <c r="N205" s="241" t="s">
        <v>41</v>
      </c>
      <c r="O205" s="90"/>
      <c r="P205" s="242">
        <f>O205*H205</f>
        <v>0</v>
      </c>
      <c r="Q205" s="242">
        <v>0</v>
      </c>
      <c r="R205" s="242">
        <f>Q205*H205</f>
        <v>0</v>
      </c>
      <c r="S205" s="242">
        <v>0</v>
      </c>
      <c r="T205" s="24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44" t="s">
        <v>141</v>
      </c>
      <c r="AT205" s="244" t="s">
        <v>137</v>
      </c>
      <c r="AU205" s="244" t="s">
        <v>86</v>
      </c>
      <c r="AY205" s="14" t="s">
        <v>134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4" t="s">
        <v>84</v>
      </c>
      <c r="BK205" s="142">
        <f>ROUND(I205*H205,2)</f>
        <v>0</v>
      </c>
      <c r="BL205" s="14" t="s">
        <v>141</v>
      </c>
      <c r="BM205" s="244" t="s">
        <v>575</v>
      </c>
    </row>
    <row r="206" s="2" customFormat="1" ht="33" customHeight="1">
      <c r="A206" s="37"/>
      <c r="B206" s="38"/>
      <c r="C206" s="232" t="s">
        <v>576</v>
      </c>
      <c r="D206" s="232" t="s">
        <v>137</v>
      </c>
      <c r="E206" s="233" t="s">
        <v>150</v>
      </c>
      <c r="F206" s="234" t="s">
        <v>151</v>
      </c>
      <c r="G206" s="235" t="s">
        <v>140</v>
      </c>
      <c r="H206" s="236">
        <v>247.667</v>
      </c>
      <c r="I206" s="237"/>
      <c r="J206" s="238">
        <f>ROUND(I206*H206,2)</f>
        <v>0</v>
      </c>
      <c r="K206" s="239"/>
      <c r="L206" s="40"/>
      <c r="M206" s="240" t="s">
        <v>1</v>
      </c>
      <c r="N206" s="241" t="s">
        <v>41</v>
      </c>
      <c r="O206" s="90"/>
      <c r="P206" s="242">
        <f>O206*H206</f>
        <v>0</v>
      </c>
      <c r="Q206" s="242">
        <v>0</v>
      </c>
      <c r="R206" s="242">
        <f>Q206*H206</f>
        <v>0</v>
      </c>
      <c r="S206" s="242">
        <v>0</v>
      </c>
      <c r="T206" s="24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44" t="s">
        <v>141</v>
      </c>
      <c r="AT206" s="244" t="s">
        <v>137</v>
      </c>
      <c r="AU206" s="244" t="s">
        <v>86</v>
      </c>
      <c r="AY206" s="14" t="s">
        <v>134</v>
      </c>
      <c r="BE206" s="142">
        <f>IF(N206="základní",J206,0)</f>
        <v>0</v>
      </c>
      <c r="BF206" s="142">
        <f>IF(N206="snížená",J206,0)</f>
        <v>0</v>
      </c>
      <c r="BG206" s="142">
        <f>IF(N206="zákl. přenesená",J206,0)</f>
        <v>0</v>
      </c>
      <c r="BH206" s="142">
        <f>IF(N206="sníž. přenesená",J206,0)</f>
        <v>0</v>
      </c>
      <c r="BI206" s="142">
        <f>IF(N206="nulová",J206,0)</f>
        <v>0</v>
      </c>
      <c r="BJ206" s="14" t="s">
        <v>84</v>
      </c>
      <c r="BK206" s="142">
        <f>ROUND(I206*H206,2)</f>
        <v>0</v>
      </c>
      <c r="BL206" s="14" t="s">
        <v>141</v>
      </c>
      <c r="BM206" s="244" t="s">
        <v>577</v>
      </c>
    </row>
    <row r="207" s="12" customFormat="1" ht="22.8" customHeight="1">
      <c r="A207" s="12"/>
      <c r="B207" s="216"/>
      <c r="C207" s="217"/>
      <c r="D207" s="218" t="s">
        <v>75</v>
      </c>
      <c r="E207" s="230" t="s">
        <v>578</v>
      </c>
      <c r="F207" s="230" t="s">
        <v>579</v>
      </c>
      <c r="G207" s="217"/>
      <c r="H207" s="217"/>
      <c r="I207" s="220"/>
      <c r="J207" s="231">
        <f>BK207</f>
        <v>0</v>
      </c>
      <c r="K207" s="217"/>
      <c r="L207" s="222"/>
      <c r="M207" s="223"/>
      <c r="N207" s="224"/>
      <c r="O207" s="224"/>
      <c r="P207" s="225">
        <f>P208</f>
        <v>0</v>
      </c>
      <c r="Q207" s="224"/>
      <c r="R207" s="225">
        <f>R208</f>
        <v>0</v>
      </c>
      <c r="S207" s="224"/>
      <c r="T207" s="226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7" t="s">
        <v>84</v>
      </c>
      <c r="AT207" s="228" t="s">
        <v>75</v>
      </c>
      <c r="AU207" s="228" t="s">
        <v>84</v>
      </c>
      <c r="AY207" s="227" t="s">
        <v>134</v>
      </c>
      <c r="BK207" s="229">
        <f>BK208</f>
        <v>0</v>
      </c>
    </row>
    <row r="208" s="2" customFormat="1" ht="21.75" customHeight="1">
      <c r="A208" s="37"/>
      <c r="B208" s="38"/>
      <c r="C208" s="232" t="s">
        <v>580</v>
      </c>
      <c r="D208" s="232" t="s">
        <v>137</v>
      </c>
      <c r="E208" s="233" t="s">
        <v>581</v>
      </c>
      <c r="F208" s="234" t="s">
        <v>582</v>
      </c>
      <c r="G208" s="235" t="s">
        <v>140</v>
      </c>
      <c r="H208" s="236">
        <v>50.103999999999999</v>
      </c>
      <c r="I208" s="237"/>
      <c r="J208" s="238">
        <f>ROUND(I208*H208,2)</f>
        <v>0</v>
      </c>
      <c r="K208" s="239"/>
      <c r="L208" s="40"/>
      <c r="M208" s="240" t="s">
        <v>1</v>
      </c>
      <c r="N208" s="241" t="s">
        <v>41</v>
      </c>
      <c r="O208" s="90"/>
      <c r="P208" s="242">
        <f>O208*H208</f>
        <v>0</v>
      </c>
      <c r="Q208" s="242">
        <v>0</v>
      </c>
      <c r="R208" s="242">
        <f>Q208*H208</f>
        <v>0</v>
      </c>
      <c r="S208" s="242">
        <v>0</v>
      </c>
      <c r="T208" s="24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44" t="s">
        <v>141</v>
      </c>
      <c r="AT208" s="244" t="s">
        <v>137</v>
      </c>
      <c r="AU208" s="244" t="s">
        <v>86</v>
      </c>
      <c r="AY208" s="14" t="s">
        <v>134</v>
      </c>
      <c r="BE208" s="142">
        <f>IF(N208="základní",J208,0)</f>
        <v>0</v>
      </c>
      <c r="BF208" s="142">
        <f>IF(N208="snížená",J208,0)</f>
        <v>0</v>
      </c>
      <c r="BG208" s="142">
        <f>IF(N208="zákl. přenesená",J208,0)</f>
        <v>0</v>
      </c>
      <c r="BH208" s="142">
        <f>IF(N208="sníž. přenesená",J208,0)</f>
        <v>0</v>
      </c>
      <c r="BI208" s="142">
        <f>IF(N208="nulová",J208,0)</f>
        <v>0</v>
      </c>
      <c r="BJ208" s="14" t="s">
        <v>84</v>
      </c>
      <c r="BK208" s="142">
        <f>ROUND(I208*H208,2)</f>
        <v>0</v>
      </c>
      <c r="BL208" s="14" t="s">
        <v>141</v>
      </c>
      <c r="BM208" s="244" t="s">
        <v>583</v>
      </c>
    </row>
    <row r="209" s="12" customFormat="1" ht="25.92" customHeight="1">
      <c r="A209" s="12"/>
      <c r="B209" s="216"/>
      <c r="C209" s="217"/>
      <c r="D209" s="218" t="s">
        <v>75</v>
      </c>
      <c r="E209" s="219" t="s">
        <v>153</v>
      </c>
      <c r="F209" s="219" t="s">
        <v>154</v>
      </c>
      <c r="G209" s="217"/>
      <c r="H209" s="217"/>
      <c r="I209" s="220"/>
      <c r="J209" s="221">
        <f>BK209</f>
        <v>0</v>
      </c>
      <c r="K209" s="217"/>
      <c r="L209" s="222"/>
      <c r="M209" s="223"/>
      <c r="N209" s="224"/>
      <c r="O209" s="224"/>
      <c r="P209" s="225">
        <f>P210+P214+P230+P242+P244+P249+P255+P271+P284+P297</f>
        <v>0</v>
      </c>
      <c r="Q209" s="224"/>
      <c r="R209" s="225">
        <f>R210+R214+R230+R242+R244+R249+R255+R271+R284+R297</f>
        <v>22.319173000000003</v>
      </c>
      <c r="S209" s="224"/>
      <c r="T209" s="226">
        <f>T210+T214+T230+T242+T244+T249+T255+T271+T284+T297</f>
        <v>17.562010000000001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7" t="s">
        <v>86</v>
      </c>
      <c r="AT209" s="228" t="s">
        <v>75</v>
      </c>
      <c r="AU209" s="228" t="s">
        <v>76</v>
      </c>
      <c r="AY209" s="227" t="s">
        <v>134</v>
      </c>
      <c r="BK209" s="229">
        <f>BK210+BK214+BK230+BK242+BK244+BK249+BK255+BK271+BK284+BK297</f>
        <v>0</v>
      </c>
    </row>
    <row r="210" s="12" customFormat="1" ht="22.8" customHeight="1">
      <c r="A210" s="12"/>
      <c r="B210" s="216"/>
      <c r="C210" s="217"/>
      <c r="D210" s="218" t="s">
        <v>75</v>
      </c>
      <c r="E210" s="230" t="s">
        <v>584</v>
      </c>
      <c r="F210" s="230" t="s">
        <v>585</v>
      </c>
      <c r="G210" s="217"/>
      <c r="H210" s="217"/>
      <c r="I210" s="220"/>
      <c r="J210" s="231">
        <f>BK210</f>
        <v>0</v>
      </c>
      <c r="K210" s="217"/>
      <c r="L210" s="222"/>
      <c r="M210" s="223"/>
      <c r="N210" s="224"/>
      <c r="O210" s="224"/>
      <c r="P210" s="225">
        <f>SUM(P211:P213)</f>
        <v>0</v>
      </c>
      <c r="Q210" s="224"/>
      <c r="R210" s="225">
        <f>SUM(R211:R213)</f>
        <v>0.7954</v>
      </c>
      <c r="S210" s="224"/>
      <c r="T210" s="226">
        <f>SUM(T211:T213)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7" t="s">
        <v>86</v>
      </c>
      <c r="AT210" s="228" t="s">
        <v>75</v>
      </c>
      <c r="AU210" s="228" t="s">
        <v>84</v>
      </c>
      <c r="AY210" s="227" t="s">
        <v>134</v>
      </c>
      <c r="BK210" s="229">
        <f>SUM(BK211:BK213)</f>
        <v>0</v>
      </c>
    </row>
    <row r="211" s="2" customFormat="1" ht="37.8" customHeight="1">
      <c r="A211" s="37"/>
      <c r="B211" s="38"/>
      <c r="C211" s="232" t="s">
        <v>586</v>
      </c>
      <c r="D211" s="232" t="s">
        <v>137</v>
      </c>
      <c r="E211" s="233" t="s">
        <v>587</v>
      </c>
      <c r="F211" s="234" t="s">
        <v>588</v>
      </c>
      <c r="G211" s="235" t="s">
        <v>348</v>
      </c>
      <c r="H211" s="236">
        <v>180</v>
      </c>
      <c r="I211" s="237"/>
      <c r="J211" s="238">
        <f>ROUND(I211*H211,2)</f>
        <v>0</v>
      </c>
      <c r="K211" s="239"/>
      <c r="L211" s="40"/>
      <c r="M211" s="240" t="s">
        <v>1</v>
      </c>
      <c r="N211" s="241" t="s">
        <v>41</v>
      </c>
      <c r="O211" s="90"/>
      <c r="P211" s="242">
        <f>O211*H211</f>
        <v>0</v>
      </c>
      <c r="Q211" s="242">
        <v>0.0040000000000000001</v>
      </c>
      <c r="R211" s="242">
        <f>Q211*H211</f>
        <v>0.71999999999999997</v>
      </c>
      <c r="S211" s="242">
        <v>0</v>
      </c>
      <c r="T211" s="24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44" t="s">
        <v>161</v>
      </c>
      <c r="AT211" s="244" t="s">
        <v>137</v>
      </c>
      <c r="AU211" s="244" t="s">
        <v>86</v>
      </c>
      <c r="AY211" s="14" t="s">
        <v>134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4" t="s">
        <v>84</v>
      </c>
      <c r="BK211" s="142">
        <f>ROUND(I211*H211,2)</f>
        <v>0</v>
      </c>
      <c r="BL211" s="14" t="s">
        <v>161</v>
      </c>
      <c r="BM211" s="244" t="s">
        <v>589</v>
      </c>
    </row>
    <row r="212" s="2" customFormat="1" ht="33" customHeight="1">
      <c r="A212" s="37"/>
      <c r="B212" s="38"/>
      <c r="C212" s="232" t="s">
        <v>590</v>
      </c>
      <c r="D212" s="232" t="s">
        <v>137</v>
      </c>
      <c r="E212" s="233" t="s">
        <v>591</v>
      </c>
      <c r="F212" s="234" t="s">
        <v>592</v>
      </c>
      <c r="G212" s="235" t="s">
        <v>348</v>
      </c>
      <c r="H212" s="236">
        <v>130</v>
      </c>
      <c r="I212" s="237"/>
      <c r="J212" s="238">
        <f>ROUND(I212*H212,2)</f>
        <v>0</v>
      </c>
      <c r="K212" s="239"/>
      <c r="L212" s="40"/>
      <c r="M212" s="240" t="s">
        <v>1</v>
      </c>
      <c r="N212" s="241" t="s">
        <v>41</v>
      </c>
      <c r="O212" s="90"/>
      <c r="P212" s="242">
        <f>O212*H212</f>
        <v>0</v>
      </c>
      <c r="Q212" s="242">
        <v>0.00058</v>
      </c>
      <c r="R212" s="242">
        <f>Q212*H212</f>
        <v>0.075399999999999995</v>
      </c>
      <c r="S212" s="242">
        <v>0</v>
      </c>
      <c r="T212" s="24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44" t="s">
        <v>161</v>
      </c>
      <c r="AT212" s="244" t="s">
        <v>137</v>
      </c>
      <c r="AU212" s="244" t="s">
        <v>86</v>
      </c>
      <c r="AY212" s="14" t="s">
        <v>134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4" t="s">
        <v>84</v>
      </c>
      <c r="BK212" s="142">
        <f>ROUND(I212*H212,2)</f>
        <v>0</v>
      </c>
      <c r="BL212" s="14" t="s">
        <v>161</v>
      </c>
      <c r="BM212" s="244" t="s">
        <v>593</v>
      </c>
    </row>
    <row r="213" s="2" customFormat="1" ht="24.15" customHeight="1">
      <c r="A213" s="37"/>
      <c r="B213" s="38"/>
      <c r="C213" s="232" t="s">
        <v>594</v>
      </c>
      <c r="D213" s="232" t="s">
        <v>137</v>
      </c>
      <c r="E213" s="233" t="s">
        <v>595</v>
      </c>
      <c r="F213" s="234" t="s">
        <v>596</v>
      </c>
      <c r="G213" s="235" t="s">
        <v>140</v>
      </c>
      <c r="H213" s="236">
        <v>0.79500000000000004</v>
      </c>
      <c r="I213" s="237"/>
      <c r="J213" s="238">
        <f>ROUND(I213*H213,2)</f>
        <v>0</v>
      </c>
      <c r="K213" s="239"/>
      <c r="L213" s="40"/>
      <c r="M213" s="240" t="s">
        <v>1</v>
      </c>
      <c r="N213" s="241" t="s">
        <v>41</v>
      </c>
      <c r="O213" s="90"/>
      <c r="P213" s="242">
        <f>O213*H213</f>
        <v>0</v>
      </c>
      <c r="Q213" s="242">
        <v>0</v>
      </c>
      <c r="R213" s="242">
        <f>Q213*H213</f>
        <v>0</v>
      </c>
      <c r="S213" s="242">
        <v>0</v>
      </c>
      <c r="T213" s="24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44" t="s">
        <v>161</v>
      </c>
      <c r="AT213" s="244" t="s">
        <v>137</v>
      </c>
      <c r="AU213" s="244" t="s">
        <v>86</v>
      </c>
      <c r="AY213" s="14" t="s">
        <v>134</v>
      </c>
      <c r="BE213" s="142">
        <f>IF(N213="základní",J213,0)</f>
        <v>0</v>
      </c>
      <c r="BF213" s="142">
        <f>IF(N213="snížená",J213,0)</f>
        <v>0</v>
      </c>
      <c r="BG213" s="142">
        <f>IF(N213="zákl. přenesená",J213,0)</f>
        <v>0</v>
      </c>
      <c r="BH213" s="142">
        <f>IF(N213="sníž. přenesená",J213,0)</f>
        <v>0</v>
      </c>
      <c r="BI213" s="142">
        <f>IF(N213="nulová",J213,0)</f>
        <v>0</v>
      </c>
      <c r="BJ213" s="14" t="s">
        <v>84</v>
      </c>
      <c r="BK213" s="142">
        <f>ROUND(I213*H213,2)</f>
        <v>0</v>
      </c>
      <c r="BL213" s="14" t="s">
        <v>161</v>
      </c>
      <c r="BM213" s="244" t="s">
        <v>597</v>
      </c>
    </row>
    <row r="214" s="12" customFormat="1" ht="22.8" customHeight="1">
      <c r="A214" s="12"/>
      <c r="B214" s="216"/>
      <c r="C214" s="217"/>
      <c r="D214" s="218" t="s">
        <v>75</v>
      </c>
      <c r="E214" s="230" t="s">
        <v>598</v>
      </c>
      <c r="F214" s="230" t="s">
        <v>599</v>
      </c>
      <c r="G214" s="217"/>
      <c r="H214" s="217"/>
      <c r="I214" s="220"/>
      <c r="J214" s="231">
        <f>BK214</f>
        <v>0</v>
      </c>
      <c r="K214" s="217"/>
      <c r="L214" s="222"/>
      <c r="M214" s="223"/>
      <c r="N214" s="224"/>
      <c r="O214" s="224"/>
      <c r="P214" s="225">
        <f>SUM(P215:P229)</f>
        <v>0</v>
      </c>
      <c r="Q214" s="224"/>
      <c r="R214" s="225">
        <f>SUM(R215:R229)</f>
        <v>8.8492999999999995</v>
      </c>
      <c r="S214" s="224"/>
      <c r="T214" s="226">
        <f>SUM(T215:T229)</f>
        <v>7.9199999999999999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7" t="s">
        <v>86</v>
      </c>
      <c r="AT214" s="228" t="s">
        <v>75</v>
      </c>
      <c r="AU214" s="228" t="s">
        <v>84</v>
      </c>
      <c r="AY214" s="227" t="s">
        <v>134</v>
      </c>
      <c r="BK214" s="229">
        <f>SUM(BK215:BK229)</f>
        <v>0</v>
      </c>
    </row>
    <row r="215" s="2" customFormat="1" ht="24.15" customHeight="1">
      <c r="A215" s="37"/>
      <c r="B215" s="38"/>
      <c r="C215" s="232" t="s">
        <v>600</v>
      </c>
      <c r="D215" s="232" t="s">
        <v>137</v>
      </c>
      <c r="E215" s="233" t="s">
        <v>601</v>
      </c>
      <c r="F215" s="234" t="s">
        <v>602</v>
      </c>
      <c r="G215" s="235" t="s">
        <v>348</v>
      </c>
      <c r="H215" s="236">
        <v>900</v>
      </c>
      <c r="I215" s="237"/>
      <c r="J215" s="238">
        <f>ROUND(I215*H215,2)</f>
        <v>0</v>
      </c>
      <c r="K215" s="239"/>
      <c r="L215" s="40"/>
      <c r="M215" s="240" t="s">
        <v>1</v>
      </c>
      <c r="N215" s="241" t="s">
        <v>41</v>
      </c>
      <c r="O215" s="90"/>
      <c r="P215" s="242">
        <f>O215*H215</f>
        <v>0</v>
      </c>
      <c r="Q215" s="242">
        <v>0</v>
      </c>
      <c r="R215" s="242">
        <f>Q215*H215</f>
        <v>0</v>
      </c>
      <c r="S215" s="242">
        <v>0.002</v>
      </c>
      <c r="T215" s="243">
        <f>S215*H215</f>
        <v>1.8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44" t="s">
        <v>161</v>
      </c>
      <c r="AT215" s="244" t="s">
        <v>137</v>
      </c>
      <c r="AU215" s="244" t="s">
        <v>86</v>
      </c>
      <c r="AY215" s="14" t="s">
        <v>134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4" t="s">
        <v>84</v>
      </c>
      <c r="BK215" s="142">
        <f>ROUND(I215*H215,2)</f>
        <v>0</v>
      </c>
      <c r="BL215" s="14" t="s">
        <v>161</v>
      </c>
      <c r="BM215" s="244" t="s">
        <v>603</v>
      </c>
    </row>
    <row r="216" s="2" customFormat="1" ht="24.15" customHeight="1">
      <c r="A216" s="37"/>
      <c r="B216" s="38"/>
      <c r="C216" s="232" t="s">
        <v>604</v>
      </c>
      <c r="D216" s="232" t="s">
        <v>137</v>
      </c>
      <c r="E216" s="233" t="s">
        <v>605</v>
      </c>
      <c r="F216" s="234" t="s">
        <v>606</v>
      </c>
      <c r="G216" s="235" t="s">
        <v>348</v>
      </c>
      <c r="H216" s="236">
        <v>943</v>
      </c>
      <c r="I216" s="237"/>
      <c r="J216" s="238">
        <f>ROUND(I216*H216,2)</f>
        <v>0</v>
      </c>
      <c r="K216" s="239"/>
      <c r="L216" s="40"/>
      <c r="M216" s="240" t="s">
        <v>1</v>
      </c>
      <c r="N216" s="241" t="s">
        <v>41</v>
      </c>
      <c r="O216" s="90"/>
      <c r="P216" s="242">
        <f>O216*H216</f>
        <v>0</v>
      </c>
      <c r="Q216" s="242">
        <v>0</v>
      </c>
      <c r="R216" s="242">
        <f>Q216*H216</f>
        <v>0</v>
      </c>
      <c r="S216" s="242">
        <v>0</v>
      </c>
      <c r="T216" s="24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44" t="s">
        <v>161</v>
      </c>
      <c r="AT216" s="244" t="s">
        <v>137</v>
      </c>
      <c r="AU216" s="244" t="s">
        <v>86</v>
      </c>
      <c r="AY216" s="14" t="s">
        <v>134</v>
      </c>
      <c r="BE216" s="142">
        <f>IF(N216="základní",J216,0)</f>
        <v>0</v>
      </c>
      <c r="BF216" s="142">
        <f>IF(N216="snížená",J216,0)</f>
        <v>0</v>
      </c>
      <c r="BG216" s="142">
        <f>IF(N216="zákl. přenesená",J216,0)</f>
        <v>0</v>
      </c>
      <c r="BH216" s="142">
        <f>IF(N216="sníž. přenesená",J216,0)</f>
        <v>0</v>
      </c>
      <c r="BI216" s="142">
        <f>IF(N216="nulová",J216,0)</f>
        <v>0</v>
      </c>
      <c r="BJ216" s="14" t="s">
        <v>84</v>
      </c>
      <c r="BK216" s="142">
        <f>ROUND(I216*H216,2)</f>
        <v>0</v>
      </c>
      <c r="BL216" s="14" t="s">
        <v>161</v>
      </c>
      <c r="BM216" s="244" t="s">
        <v>607</v>
      </c>
    </row>
    <row r="217" s="2" customFormat="1" ht="16.5" customHeight="1">
      <c r="A217" s="37"/>
      <c r="B217" s="38"/>
      <c r="C217" s="245" t="s">
        <v>608</v>
      </c>
      <c r="D217" s="245" t="s">
        <v>250</v>
      </c>
      <c r="E217" s="246" t="s">
        <v>609</v>
      </c>
      <c r="F217" s="247" t="s">
        <v>610</v>
      </c>
      <c r="G217" s="248" t="s">
        <v>611</v>
      </c>
      <c r="H217" s="249">
        <v>282.89999999999998</v>
      </c>
      <c r="I217" s="250"/>
      <c r="J217" s="251">
        <f>ROUND(I217*H217,2)</f>
        <v>0</v>
      </c>
      <c r="K217" s="252"/>
      <c r="L217" s="253"/>
      <c r="M217" s="254" t="s">
        <v>1</v>
      </c>
      <c r="N217" s="255" t="s">
        <v>41</v>
      </c>
      <c r="O217" s="90"/>
      <c r="P217" s="242">
        <f>O217*H217</f>
        <v>0</v>
      </c>
      <c r="Q217" s="242">
        <v>0.001</v>
      </c>
      <c r="R217" s="242">
        <f>Q217*H217</f>
        <v>0.28289999999999998</v>
      </c>
      <c r="S217" s="242">
        <v>0</v>
      </c>
      <c r="T217" s="24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44" t="s">
        <v>253</v>
      </c>
      <c r="AT217" s="244" t="s">
        <v>250</v>
      </c>
      <c r="AU217" s="244" t="s">
        <v>86</v>
      </c>
      <c r="AY217" s="14" t="s">
        <v>134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4" t="s">
        <v>84</v>
      </c>
      <c r="BK217" s="142">
        <f>ROUND(I217*H217,2)</f>
        <v>0</v>
      </c>
      <c r="BL217" s="14" t="s">
        <v>161</v>
      </c>
      <c r="BM217" s="244" t="s">
        <v>612</v>
      </c>
    </row>
    <row r="218" s="2" customFormat="1" ht="24.15" customHeight="1">
      <c r="A218" s="37"/>
      <c r="B218" s="38"/>
      <c r="C218" s="232" t="s">
        <v>613</v>
      </c>
      <c r="D218" s="232" t="s">
        <v>137</v>
      </c>
      <c r="E218" s="233" t="s">
        <v>614</v>
      </c>
      <c r="F218" s="234" t="s">
        <v>615</v>
      </c>
      <c r="G218" s="235" t="s">
        <v>348</v>
      </c>
      <c r="H218" s="236">
        <v>943</v>
      </c>
      <c r="I218" s="237"/>
      <c r="J218" s="238">
        <f>ROUND(I218*H218,2)</f>
        <v>0</v>
      </c>
      <c r="K218" s="239"/>
      <c r="L218" s="40"/>
      <c r="M218" s="240" t="s">
        <v>1</v>
      </c>
      <c r="N218" s="241" t="s">
        <v>41</v>
      </c>
      <c r="O218" s="90"/>
      <c r="P218" s="242">
        <f>O218*H218</f>
        <v>0</v>
      </c>
      <c r="Q218" s="242">
        <v>0.00088000000000000003</v>
      </c>
      <c r="R218" s="242">
        <f>Q218*H218</f>
        <v>0.82984000000000002</v>
      </c>
      <c r="S218" s="242">
        <v>0</v>
      </c>
      <c r="T218" s="24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44" t="s">
        <v>161</v>
      </c>
      <c r="AT218" s="244" t="s">
        <v>137</v>
      </c>
      <c r="AU218" s="244" t="s">
        <v>86</v>
      </c>
      <c r="AY218" s="14" t="s">
        <v>134</v>
      </c>
      <c r="BE218" s="142">
        <f>IF(N218="základní",J218,0)</f>
        <v>0</v>
      </c>
      <c r="BF218" s="142">
        <f>IF(N218="snížená",J218,0)</f>
        <v>0</v>
      </c>
      <c r="BG218" s="142">
        <f>IF(N218="zákl. přenesená",J218,0)</f>
        <v>0</v>
      </c>
      <c r="BH218" s="142">
        <f>IF(N218="sníž. přenesená",J218,0)</f>
        <v>0</v>
      </c>
      <c r="BI218" s="142">
        <f>IF(N218="nulová",J218,0)</f>
        <v>0</v>
      </c>
      <c r="BJ218" s="14" t="s">
        <v>84</v>
      </c>
      <c r="BK218" s="142">
        <f>ROUND(I218*H218,2)</f>
        <v>0</v>
      </c>
      <c r="BL218" s="14" t="s">
        <v>161</v>
      </c>
      <c r="BM218" s="244" t="s">
        <v>616</v>
      </c>
    </row>
    <row r="219" s="2" customFormat="1" ht="49.05" customHeight="1">
      <c r="A219" s="37"/>
      <c r="B219" s="38"/>
      <c r="C219" s="245" t="s">
        <v>617</v>
      </c>
      <c r="D219" s="245" t="s">
        <v>250</v>
      </c>
      <c r="E219" s="246" t="s">
        <v>618</v>
      </c>
      <c r="F219" s="247" t="s">
        <v>619</v>
      </c>
      <c r="G219" s="248" t="s">
        <v>348</v>
      </c>
      <c r="H219" s="249">
        <v>1037.3</v>
      </c>
      <c r="I219" s="250"/>
      <c r="J219" s="251">
        <f>ROUND(I219*H219,2)</f>
        <v>0</v>
      </c>
      <c r="K219" s="252"/>
      <c r="L219" s="253"/>
      <c r="M219" s="254" t="s">
        <v>1</v>
      </c>
      <c r="N219" s="255" t="s">
        <v>41</v>
      </c>
      <c r="O219" s="90"/>
      <c r="P219" s="242">
        <f>O219*H219</f>
        <v>0</v>
      </c>
      <c r="Q219" s="242">
        <v>0.0047000000000000002</v>
      </c>
      <c r="R219" s="242">
        <f>Q219*H219</f>
        <v>4.8753099999999998</v>
      </c>
      <c r="S219" s="242">
        <v>0</v>
      </c>
      <c r="T219" s="24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44" t="s">
        <v>253</v>
      </c>
      <c r="AT219" s="244" t="s">
        <v>250</v>
      </c>
      <c r="AU219" s="244" t="s">
        <v>86</v>
      </c>
      <c r="AY219" s="14" t="s">
        <v>134</v>
      </c>
      <c r="BE219" s="142">
        <f>IF(N219="základní",J219,0)</f>
        <v>0</v>
      </c>
      <c r="BF219" s="142">
        <f>IF(N219="snížená",J219,0)</f>
        <v>0</v>
      </c>
      <c r="BG219" s="142">
        <f>IF(N219="zákl. přenesená",J219,0)</f>
        <v>0</v>
      </c>
      <c r="BH219" s="142">
        <f>IF(N219="sníž. přenesená",J219,0)</f>
        <v>0</v>
      </c>
      <c r="BI219" s="142">
        <f>IF(N219="nulová",J219,0)</f>
        <v>0</v>
      </c>
      <c r="BJ219" s="14" t="s">
        <v>84</v>
      </c>
      <c r="BK219" s="142">
        <f>ROUND(I219*H219,2)</f>
        <v>0</v>
      </c>
      <c r="BL219" s="14" t="s">
        <v>161</v>
      </c>
      <c r="BM219" s="244" t="s">
        <v>620</v>
      </c>
    </row>
    <row r="220" s="2" customFormat="1" ht="24.15" customHeight="1">
      <c r="A220" s="37"/>
      <c r="B220" s="38"/>
      <c r="C220" s="232" t="s">
        <v>621</v>
      </c>
      <c r="D220" s="232" t="s">
        <v>137</v>
      </c>
      <c r="E220" s="233" t="s">
        <v>622</v>
      </c>
      <c r="F220" s="234" t="s">
        <v>623</v>
      </c>
      <c r="G220" s="235" t="s">
        <v>348</v>
      </c>
      <c r="H220" s="236">
        <v>900</v>
      </c>
      <c r="I220" s="237"/>
      <c r="J220" s="238">
        <f>ROUND(I220*H220,2)</f>
        <v>0</v>
      </c>
      <c r="K220" s="239"/>
      <c r="L220" s="40"/>
      <c r="M220" s="240" t="s">
        <v>1</v>
      </c>
      <c r="N220" s="241" t="s">
        <v>41</v>
      </c>
      <c r="O220" s="90"/>
      <c r="P220" s="242">
        <f>O220*H220</f>
        <v>0</v>
      </c>
      <c r="Q220" s="242">
        <v>0</v>
      </c>
      <c r="R220" s="242">
        <f>Q220*H220</f>
        <v>0</v>
      </c>
      <c r="S220" s="242">
        <v>0.0032000000000000002</v>
      </c>
      <c r="T220" s="243">
        <f>S220*H220</f>
        <v>2.8800000000000003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44" t="s">
        <v>161</v>
      </c>
      <c r="AT220" s="244" t="s">
        <v>137</v>
      </c>
      <c r="AU220" s="244" t="s">
        <v>86</v>
      </c>
      <c r="AY220" s="14" t="s">
        <v>134</v>
      </c>
      <c r="BE220" s="142">
        <f>IF(N220="základní",J220,0)</f>
        <v>0</v>
      </c>
      <c r="BF220" s="142">
        <f>IF(N220="snížená",J220,0)</f>
        <v>0</v>
      </c>
      <c r="BG220" s="142">
        <f>IF(N220="zákl. přenesená",J220,0)</f>
        <v>0</v>
      </c>
      <c r="BH220" s="142">
        <f>IF(N220="sníž. přenesená",J220,0)</f>
        <v>0</v>
      </c>
      <c r="BI220" s="142">
        <f>IF(N220="nulová",J220,0)</f>
        <v>0</v>
      </c>
      <c r="BJ220" s="14" t="s">
        <v>84</v>
      </c>
      <c r="BK220" s="142">
        <f>ROUND(I220*H220,2)</f>
        <v>0</v>
      </c>
      <c r="BL220" s="14" t="s">
        <v>161</v>
      </c>
      <c r="BM220" s="244" t="s">
        <v>624</v>
      </c>
    </row>
    <row r="221" s="2" customFormat="1" ht="37.8" customHeight="1">
      <c r="A221" s="37"/>
      <c r="B221" s="38"/>
      <c r="C221" s="232" t="s">
        <v>625</v>
      </c>
      <c r="D221" s="232" t="s">
        <v>137</v>
      </c>
      <c r="E221" s="233" t="s">
        <v>626</v>
      </c>
      <c r="F221" s="234" t="s">
        <v>627</v>
      </c>
      <c r="G221" s="235" t="s">
        <v>348</v>
      </c>
      <c r="H221" s="236">
        <v>32</v>
      </c>
      <c r="I221" s="237"/>
      <c r="J221" s="238">
        <f>ROUND(I221*H221,2)</f>
        <v>0</v>
      </c>
      <c r="K221" s="239"/>
      <c r="L221" s="40"/>
      <c r="M221" s="240" t="s">
        <v>1</v>
      </c>
      <c r="N221" s="241" t="s">
        <v>41</v>
      </c>
      <c r="O221" s="90"/>
      <c r="P221" s="242">
        <f>O221*H221</f>
        <v>0</v>
      </c>
      <c r="Q221" s="242">
        <v>0.00013999999999999999</v>
      </c>
      <c r="R221" s="242">
        <f>Q221*H221</f>
        <v>0.0044799999999999996</v>
      </c>
      <c r="S221" s="242">
        <v>0</v>
      </c>
      <c r="T221" s="24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44" t="s">
        <v>161</v>
      </c>
      <c r="AT221" s="244" t="s">
        <v>137</v>
      </c>
      <c r="AU221" s="244" t="s">
        <v>86</v>
      </c>
      <c r="AY221" s="14" t="s">
        <v>134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4" t="s">
        <v>84</v>
      </c>
      <c r="BK221" s="142">
        <f>ROUND(I221*H221,2)</f>
        <v>0</v>
      </c>
      <c r="BL221" s="14" t="s">
        <v>161</v>
      </c>
      <c r="BM221" s="244" t="s">
        <v>628</v>
      </c>
    </row>
    <row r="222" s="2" customFormat="1" ht="37.8" customHeight="1">
      <c r="A222" s="37"/>
      <c r="B222" s="38"/>
      <c r="C222" s="232" t="s">
        <v>629</v>
      </c>
      <c r="D222" s="232" t="s">
        <v>137</v>
      </c>
      <c r="E222" s="233" t="s">
        <v>630</v>
      </c>
      <c r="F222" s="234" t="s">
        <v>631</v>
      </c>
      <c r="G222" s="235" t="s">
        <v>348</v>
      </c>
      <c r="H222" s="236">
        <v>262</v>
      </c>
      <c r="I222" s="237"/>
      <c r="J222" s="238">
        <f>ROUND(I222*H222,2)</f>
        <v>0</v>
      </c>
      <c r="K222" s="239"/>
      <c r="L222" s="40"/>
      <c r="M222" s="240" t="s">
        <v>1</v>
      </c>
      <c r="N222" s="241" t="s">
        <v>41</v>
      </c>
      <c r="O222" s="90"/>
      <c r="P222" s="242">
        <f>O222*H222</f>
        <v>0</v>
      </c>
      <c r="Q222" s="242">
        <v>0.00027999999999999998</v>
      </c>
      <c r="R222" s="242">
        <f>Q222*H222</f>
        <v>0.073359999999999995</v>
      </c>
      <c r="S222" s="242">
        <v>0</v>
      </c>
      <c r="T222" s="24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44" t="s">
        <v>161</v>
      </c>
      <c r="AT222" s="244" t="s">
        <v>137</v>
      </c>
      <c r="AU222" s="244" t="s">
        <v>86</v>
      </c>
      <c r="AY222" s="14" t="s">
        <v>134</v>
      </c>
      <c r="BE222" s="142">
        <f>IF(N222="základní",J222,0)</f>
        <v>0</v>
      </c>
      <c r="BF222" s="142">
        <f>IF(N222="snížená",J222,0)</f>
        <v>0</v>
      </c>
      <c r="BG222" s="142">
        <f>IF(N222="zákl. přenesená",J222,0)</f>
        <v>0</v>
      </c>
      <c r="BH222" s="142">
        <f>IF(N222="sníž. přenesená",J222,0)</f>
        <v>0</v>
      </c>
      <c r="BI222" s="142">
        <f>IF(N222="nulová",J222,0)</f>
        <v>0</v>
      </c>
      <c r="BJ222" s="14" t="s">
        <v>84</v>
      </c>
      <c r="BK222" s="142">
        <f>ROUND(I222*H222,2)</f>
        <v>0</v>
      </c>
      <c r="BL222" s="14" t="s">
        <v>161</v>
      </c>
      <c r="BM222" s="244" t="s">
        <v>632</v>
      </c>
    </row>
    <row r="223" s="2" customFormat="1" ht="37.8" customHeight="1">
      <c r="A223" s="37"/>
      <c r="B223" s="38"/>
      <c r="C223" s="232" t="s">
        <v>633</v>
      </c>
      <c r="D223" s="232" t="s">
        <v>137</v>
      </c>
      <c r="E223" s="233" t="s">
        <v>634</v>
      </c>
      <c r="F223" s="234" t="s">
        <v>635</v>
      </c>
      <c r="G223" s="235" t="s">
        <v>348</v>
      </c>
      <c r="H223" s="236">
        <v>623</v>
      </c>
      <c r="I223" s="237"/>
      <c r="J223" s="238">
        <f>ROUND(I223*H223,2)</f>
        <v>0</v>
      </c>
      <c r="K223" s="239"/>
      <c r="L223" s="40"/>
      <c r="M223" s="240" t="s">
        <v>1</v>
      </c>
      <c r="N223" s="241" t="s">
        <v>41</v>
      </c>
      <c r="O223" s="90"/>
      <c r="P223" s="242">
        <f>O223*H223</f>
        <v>0</v>
      </c>
      <c r="Q223" s="242">
        <v>0.00042000000000000002</v>
      </c>
      <c r="R223" s="242">
        <f>Q223*H223</f>
        <v>0.26166</v>
      </c>
      <c r="S223" s="242">
        <v>0</v>
      </c>
      <c r="T223" s="24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44" t="s">
        <v>161</v>
      </c>
      <c r="AT223" s="244" t="s">
        <v>137</v>
      </c>
      <c r="AU223" s="244" t="s">
        <v>86</v>
      </c>
      <c r="AY223" s="14" t="s">
        <v>134</v>
      </c>
      <c r="BE223" s="142">
        <f>IF(N223="základní",J223,0)</f>
        <v>0</v>
      </c>
      <c r="BF223" s="142">
        <f>IF(N223="snížená",J223,0)</f>
        <v>0</v>
      </c>
      <c r="BG223" s="142">
        <f>IF(N223="zákl. přenesená",J223,0)</f>
        <v>0</v>
      </c>
      <c r="BH223" s="142">
        <f>IF(N223="sníž. přenesená",J223,0)</f>
        <v>0</v>
      </c>
      <c r="BI223" s="142">
        <f>IF(N223="nulová",J223,0)</f>
        <v>0</v>
      </c>
      <c r="BJ223" s="14" t="s">
        <v>84</v>
      </c>
      <c r="BK223" s="142">
        <f>ROUND(I223*H223,2)</f>
        <v>0</v>
      </c>
      <c r="BL223" s="14" t="s">
        <v>161</v>
      </c>
      <c r="BM223" s="244" t="s">
        <v>636</v>
      </c>
    </row>
    <row r="224" s="2" customFormat="1" ht="24.15" customHeight="1">
      <c r="A224" s="37"/>
      <c r="B224" s="38"/>
      <c r="C224" s="245" t="s">
        <v>637</v>
      </c>
      <c r="D224" s="245" t="s">
        <v>250</v>
      </c>
      <c r="E224" s="246" t="s">
        <v>638</v>
      </c>
      <c r="F224" s="247" t="s">
        <v>639</v>
      </c>
      <c r="G224" s="248" t="s">
        <v>348</v>
      </c>
      <c r="H224" s="249">
        <v>1008.7000000000001</v>
      </c>
      <c r="I224" s="250"/>
      <c r="J224" s="251">
        <f>ROUND(I224*H224,2)</f>
        <v>0</v>
      </c>
      <c r="K224" s="252"/>
      <c r="L224" s="253"/>
      <c r="M224" s="254" t="s">
        <v>1</v>
      </c>
      <c r="N224" s="255" t="s">
        <v>41</v>
      </c>
      <c r="O224" s="90"/>
      <c r="P224" s="242">
        <f>O224*H224</f>
        <v>0</v>
      </c>
      <c r="Q224" s="242">
        <v>0.0022000000000000001</v>
      </c>
      <c r="R224" s="242">
        <f>Q224*H224</f>
        <v>2.2191400000000003</v>
      </c>
      <c r="S224" s="242">
        <v>0</v>
      </c>
      <c r="T224" s="24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44" t="s">
        <v>253</v>
      </c>
      <c r="AT224" s="244" t="s">
        <v>250</v>
      </c>
      <c r="AU224" s="244" t="s">
        <v>86</v>
      </c>
      <c r="AY224" s="14" t="s">
        <v>134</v>
      </c>
      <c r="BE224" s="142">
        <f>IF(N224="základní",J224,0)</f>
        <v>0</v>
      </c>
      <c r="BF224" s="142">
        <f>IF(N224="snížená",J224,0)</f>
        <v>0</v>
      </c>
      <c r="BG224" s="142">
        <f>IF(N224="zákl. přenesená",J224,0)</f>
        <v>0</v>
      </c>
      <c r="BH224" s="142">
        <f>IF(N224="sníž. přenesená",J224,0)</f>
        <v>0</v>
      </c>
      <c r="BI224" s="142">
        <f>IF(N224="nulová",J224,0)</f>
        <v>0</v>
      </c>
      <c r="BJ224" s="14" t="s">
        <v>84</v>
      </c>
      <c r="BK224" s="142">
        <f>ROUND(I224*H224,2)</f>
        <v>0</v>
      </c>
      <c r="BL224" s="14" t="s">
        <v>161</v>
      </c>
      <c r="BM224" s="244" t="s">
        <v>640</v>
      </c>
    </row>
    <row r="225" s="2" customFormat="1" ht="24.15" customHeight="1">
      <c r="A225" s="37"/>
      <c r="B225" s="38"/>
      <c r="C225" s="232" t="s">
        <v>641</v>
      </c>
      <c r="D225" s="232" t="s">
        <v>137</v>
      </c>
      <c r="E225" s="233" t="s">
        <v>642</v>
      </c>
      <c r="F225" s="234" t="s">
        <v>643</v>
      </c>
      <c r="G225" s="235" t="s">
        <v>348</v>
      </c>
      <c r="H225" s="236">
        <v>900</v>
      </c>
      <c r="I225" s="237"/>
      <c r="J225" s="238">
        <f>ROUND(I225*H225,2)</f>
        <v>0</v>
      </c>
      <c r="K225" s="239"/>
      <c r="L225" s="40"/>
      <c r="M225" s="240" t="s">
        <v>1</v>
      </c>
      <c r="N225" s="241" t="s">
        <v>41</v>
      </c>
      <c r="O225" s="90"/>
      <c r="P225" s="242">
        <f>O225*H225</f>
        <v>0</v>
      </c>
      <c r="Q225" s="242">
        <v>0</v>
      </c>
      <c r="R225" s="242">
        <f>Q225*H225</f>
        <v>0</v>
      </c>
      <c r="S225" s="242">
        <v>0.0035999999999999999</v>
      </c>
      <c r="T225" s="243">
        <f>S225*H225</f>
        <v>3.2399999999999998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44" t="s">
        <v>161</v>
      </c>
      <c r="AT225" s="244" t="s">
        <v>137</v>
      </c>
      <c r="AU225" s="244" t="s">
        <v>86</v>
      </c>
      <c r="AY225" s="14" t="s">
        <v>134</v>
      </c>
      <c r="BE225" s="142">
        <f>IF(N225="základní",J225,0)</f>
        <v>0</v>
      </c>
      <c r="BF225" s="142">
        <f>IF(N225="snížená",J225,0)</f>
        <v>0</v>
      </c>
      <c r="BG225" s="142">
        <f>IF(N225="zákl. přenesená",J225,0)</f>
        <v>0</v>
      </c>
      <c r="BH225" s="142">
        <f>IF(N225="sníž. přenesená",J225,0)</f>
        <v>0</v>
      </c>
      <c r="BI225" s="142">
        <f>IF(N225="nulová",J225,0)</f>
        <v>0</v>
      </c>
      <c r="BJ225" s="14" t="s">
        <v>84</v>
      </c>
      <c r="BK225" s="142">
        <f>ROUND(I225*H225,2)</f>
        <v>0</v>
      </c>
      <c r="BL225" s="14" t="s">
        <v>161</v>
      </c>
      <c r="BM225" s="244" t="s">
        <v>644</v>
      </c>
    </row>
    <row r="226" s="2" customFormat="1" ht="24.15" customHeight="1">
      <c r="A226" s="37"/>
      <c r="B226" s="38"/>
      <c r="C226" s="232" t="s">
        <v>645</v>
      </c>
      <c r="D226" s="232" t="s">
        <v>137</v>
      </c>
      <c r="E226" s="233" t="s">
        <v>646</v>
      </c>
      <c r="F226" s="234" t="s">
        <v>647</v>
      </c>
      <c r="G226" s="235" t="s">
        <v>348</v>
      </c>
      <c r="H226" s="236">
        <v>917</v>
      </c>
      <c r="I226" s="237"/>
      <c r="J226" s="238">
        <f>ROUND(I226*H226,2)</f>
        <v>0</v>
      </c>
      <c r="K226" s="239"/>
      <c r="L226" s="40"/>
      <c r="M226" s="240" t="s">
        <v>1</v>
      </c>
      <c r="N226" s="241" t="s">
        <v>41</v>
      </c>
      <c r="O226" s="90"/>
      <c r="P226" s="242">
        <f>O226*H226</f>
        <v>0</v>
      </c>
      <c r="Q226" s="242">
        <v>0</v>
      </c>
      <c r="R226" s="242">
        <f>Q226*H226</f>
        <v>0</v>
      </c>
      <c r="S226" s="242">
        <v>0</v>
      </c>
      <c r="T226" s="24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44" t="s">
        <v>161</v>
      </c>
      <c r="AT226" s="244" t="s">
        <v>137</v>
      </c>
      <c r="AU226" s="244" t="s">
        <v>86</v>
      </c>
      <c r="AY226" s="14" t="s">
        <v>134</v>
      </c>
      <c r="BE226" s="142">
        <f>IF(N226="základní",J226,0)</f>
        <v>0</v>
      </c>
      <c r="BF226" s="142">
        <f>IF(N226="snížená",J226,0)</f>
        <v>0</v>
      </c>
      <c r="BG226" s="142">
        <f>IF(N226="zákl. přenesená",J226,0)</f>
        <v>0</v>
      </c>
      <c r="BH226" s="142">
        <f>IF(N226="sníž. přenesená",J226,0)</f>
        <v>0</v>
      </c>
      <c r="BI226" s="142">
        <f>IF(N226="nulová",J226,0)</f>
        <v>0</v>
      </c>
      <c r="BJ226" s="14" t="s">
        <v>84</v>
      </c>
      <c r="BK226" s="142">
        <f>ROUND(I226*H226,2)</f>
        <v>0</v>
      </c>
      <c r="BL226" s="14" t="s">
        <v>161</v>
      </c>
      <c r="BM226" s="244" t="s">
        <v>648</v>
      </c>
    </row>
    <row r="227" s="2" customFormat="1" ht="16.5" customHeight="1">
      <c r="A227" s="37"/>
      <c r="B227" s="38"/>
      <c r="C227" s="245" t="s">
        <v>649</v>
      </c>
      <c r="D227" s="245" t="s">
        <v>250</v>
      </c>
      <c r="E227" s="246" t="s">
        <v>650</v>
      </c>
      <c r="F227" s="247" t="s">
        <v>651</v>
      </c>
      <c r="G227" s="248" t="s">
        <v>348</v>
      </c>
      <c r="H227" s="249">
        <v>1008.7000000000001</v>
      </c>
      <c r="I227" s="250"/>
      <c r="J227" s="251">
        <f>ROUND(I227*H227,2)</f>
        <v>0</v>
      </c>
      <c r="K227" s="252"/>
      <c r="L227" s="253"/>
      <c r="M227" s="254" t="s">
        <v>1</v>
      </c>
      <c r="N227" s="255" t="s">
        <v>41</v>
      </c>
      <c r="O227" s="90"/>
      <c r="P227" s="242">
        <f>O227*H227</f>
        <v>0</v>
      </c>
      <c r="Q227" s="242">
        <v>0.00029999999999999997</v>
      </c>
      <c r="R227" s="242">
        <f>Q227*H227</f>
        <v>0.30260999999999999</v>
      </c>
      <c r="S227" s="242">
        <v>0</v>
      </c>
      <c r="T227" s="24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44" t="s">
        <v>253</v>
      </c>
      <c r="AT227" s="244" t="s">
        <v>250</v>
      </c>
      <c r="AU227" s="244" t="s">
        <v>86</v>
      </c>
      <c r="AY227" s="14" t="s">
        <v>134</v>
      </c>
      <c r="BE227" s="142">
        <f>IF(N227="základní",J227,0)</f>
        <v>0</v>
      </c>
      <c r="BF227" s="142">
        <f>IF(N227="snížená",J227,0)</f>
        <v>0</v>
      </c>
      <c r="BG227" s="142">
        <f>IF(N227="zákl. přenesená",J227,0)</f>
        <v>0</v>
      </c>
      <c r="BH227" s="142">
        <f>IF(N227="sníž. přenesená",J227,0)</f>
        <v>0</v>
      </c>
      <c r="BI227" s="142">
        <f>IF(N227="nulová",J227,0)</f>
        <v>0</v>
      </c>
      <c r="BJ227" s="14" t="s">
        <v>84</v>
      </c>
      <c r="BK227" s="142">
        <f>ROUND(I227*H227,2)</f>
        <v>0</v>
      </c>
      <c r="BL227" s="14" t="s">
        <v>161</v>
      </c>
      <c r="BM227" s="244" t="s">
        <v>652</v>
      </c>
    </row>
    <row r="228" s="2" customFormat="1" ht="24.15" customHeight="1">
      <c r="A228" s="37"/>
      <c r="B228" s="38"/>
      <c r="C228" s="232" t="s">
        <v>653</v>
      </c>
      <c r="D228" s="232" t="s">
        <v>137</v>
      </c>
      <c r="E228" s="233" t="s">
        <v>654</v>
      </c>
      <c r="F228" s="234" t="s">
        <v>655</v>
      </c>
      <c r="G228" s="235" t="s">
        <v>198</v>
      </c>
      <c r="H228" s="236">
        <v>1</v>
      </c>
      <c r="I228" s="237"/>
      <c r="J228" s="238">
        <f>ROUND(I228*H228,2)</f>
        <v>0</v>
      </c>
      <c r="K228" s="239"/>
      <c r="L228" s="40"/>
      <c r="M228" s="240" t="s">
        <v>1</v>
      </c>
      <c r="N228" s="241" t="s">
        <v>41</v>
      </c>
      <c r="O228" s="90"/>
      <c r="P228" s="242">
        <f>O228*H228</f>
        <v>0</v>
      </c>
      <c r="Q228" s="242">
        <v>0</v>
      </c>
      <c r="R228" s="242">
        <f>Q228*H228</f>
        <v>0</v>
      </c>
      <c r="S228" s="242">
        <v>0</v>
      </c>
      <c r="T228" s="24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44" t="s">
        <v>161</v>
      </c>
      <c r="AT228" s="244" t="s">
        <v>137</v>
      </c>
      <c r="AU228" s="244" t="s">
        <v>86</v>
      </c>
      <c r="AY228" s="14" t="s">
        <v>134</v>
      </c>
      <c r="BE228" s="142">
        <f>IF(N228="základní",J228,0)</f>
        <v>0</v>
      </c>
      <c r="BF228" s="142">
        <f>IF(N228="snížená",J228,0)</f>
        <v>0</v>
      </c>
      <c r="BG228" s="142">
        <f>IF(N228="zákl. přenesená",J228,0)</f>
        <v>0</v>
      </c>
      <c r="BH228" s="142">
        <f>IF(N228="sníž. přenesená",J228,0)</f>
        <v>0</v>
      </c>
      <c r="BI228" s="142">
        <f>IF(N228="nulová",J228,0)</f>
        <v>0</v>
      </c>
      <c r="BJ228" s="14" t="s">
        <v>84</v>
      </c>
      <c r="BK228" s="142">
        <f>ROUND(I228*H228,2)</f>
        <v>0</v>
      </c>
      <c r="BL228" s="14" t="s">
        <v>161</v>
      </c>
      <c r="BM228" s="244" t="s">
        <v>656</v>
      </c>
    </row>
    <row r="229" s="2" customFormat="1" ht="24.15" customHeight="1">
      <c r="A229" s="37"/>
      <c r="B229" s="38"/>
      <c r="C229" s="232" t="s">
        <v>657</v>
      </c>
      <c r="D229" s="232" t="s">
        <v>137</v>
      </c>
      <c r="E229" s="233" t="s">
        <v>658</v>
      </c>
      <c r="F229" s="234" t="s">
        <v>659</v>
      </c>
      <c r="G229" s="235" t="s">
        <v>140</v>
      </c>
      <c r="H229" s="236">
        <v>8.8490000000000002</v>
      </c>
      <c r="I229" s="237"/>
      <c r="J229" s="238">
        <f>ROUND(I229*H229,2)</f>
        <v>0</v>
      </c>
      <c r="K229" s="239"/>
      <c r="L229" s="40"/>
      <c r="M229" s="240" t="s">
        <v>1</v>
      </c>
      <c r="N229" s="241" t="s">
        <v>41</v>
      </c>
      <c r="O229" s="90"/>
      <c r="P229" s="242">
        <f>O229*H229</f>
        <v>0</v>
      </c>
      <c r="Q229" s="242">
        <v>0</v>
      </c>
      <c r="R229" s="242">
        <f>Q229*H229</f>
        <v>0</v>
      </c>
      <c r="S229" s="242">
        <v>0</v>
      </c>
      <c r="T229" s="24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44" t="s">
        <v>161</v>
      </c>
      <c r="AT229" s="244" t="s">
        <v>137</v>
      </c>
      <c r="AU229" s="244" t="s">
        <v>86</v>
      </c>
      <c r="AY229" s="14" t="s">
        <v>134</v>
      </c>
      <c r="BE229" s="142">
        <f>IF(N229="základní",J229,0)</f>
        <v>0</v>
      </c>
      <c r="BF229" s="142">
        <f>IF(N229="snížená",J229,0)</f>
        <v>0</v>
      </c>
      <c r="BG229" s="142">
        <f>IF(N229="zákl. přenesená",J229,0)</f>
        <v>0</v>
      </c>
      <c r="BH229" s="142">
        <f>IF(N229="sníž. přenesená",J229,0)</f>
        <v>0</v>
      </c>
      <c r="BI229" s="142">
        <f>IF(N229="nulová",J229,0)</f>
        <v>0</v>
      </c>
      <c r="BJ229" s="14" t="s">
        <v>84</v>
      </c>
      <c r="BK229" s="142">
        <f>ROUND(I229*H229,2)</f>
        <v>0</v>
      </c>
      <c r="BL229" s="14" t="s">
        <v>161</v>
      </c>
      <c r="BM229" s="244" t="s">
        <v>660</v>
      </c>
    </row>
    <row r="230" s="12" customFormat="1" ht="22.8" customHeight="1">
      <c r="A230" s="12"/>
      <c r="B230" s="216"/>
      <c r="C230" s="217"/>
      <c r="D230" s="218" t="s">
        <v>75</v>
      </c>
      <c r="E230" s="230" t="s">
        <v>661</v>
      </c>
      <c r="F230" s="230" t="s">
        <v>662</v>
      </c>
      <c r="G230" s="217"/>
      <c r="H230" s="217"/>
      <c r="I230" s="220"/>
      <c r="J230" s="231">
        <f>BK230</f>
        <v>0</v>
      </c>
      <c r="K230" s="217"/>
      <c r="L230" s="222"/>
      <c r="M230" s="223"/>
      <c r="N230" s="224"/>
      <c r="O230" s="224"/>
      <c r="P230" s="225">
        <f>SUM(P231:P241)</f>
        <v>0</v>
      </c>
      <c r="Q230" s="224"/>
      <c r="R230" s="225">
        <f>SUM(R231:R241)</f>
        <v>8.2351449999999993</v>
      </c>
      <c r="S230" s="224"/>
      <c r="T230" s="226">
        <f>SUM(T231:T241)</f>
        <v>0.78749999999999998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7" t="s">
        <v>86</v>
      </c>
      <c r="AT230" s="228" t="s">
        <v>75</v>
      </c>
      <c r="AU230" s="228" t="s">
        <v>84</v>
      </c>
      <c r="AY230" s="227" t="s">
        <v>134</v>
      </c>
      <c r="BK230" s="229">
        <f>SUM(BK231:BK241)</f>
        <v>0</v>
      </c>
    </row>
    <row r="231" s="2" customFormat="1" ht="24.15" customHeight="1">
      <c r="A231" s="37"/>
      <c r="B231" s="38"/>
      <c r="C231" s="232" t="s">
        <v>663</v>
      </c>
      <c r="D231" s="232" t="s">
        <v>137</v>
      </c>
      <c r="E231" s="233" t="s">
        <v>664</v>
      </c>
      <c r="F231" s="234" t="s">
        <v>665</v>
      </c>
      <c r="G231" s="235" t="s">
        <v>348</v>
      </c>
      <c r="H231" s="236">
        <v>81</v>
      </c>
      <c r="I231" s="237"/>
      <c r="J231" s="238">
        <f>ROUND(I231*H231,2)</f>
        <v>0</v>
      </c>
      <c r="K231" s="239"/>
      <c r="L231" s="40"/>
      <c r="M231" s="240" t="s">
        <v>1</v>
      </c>
      <c r="N231" s="241" t="s">
        <v>41</v>
      </c>
      <c r="O231" s="90"/>
      <c r="P231" s="242">
        <f>O231*H231</f>
        <v>0</v>
      </c>
      <c r="Q231" s="242">
        <v>0.0060000000000000001</v>
      </c>
      <c r="R231" s="242">
        <f>Q231*H231</f>
        <v>0.48599999999999999</v>
      </c>
      <c r="S231" s="242">
        <v>0</v>
      </c>
      <c r="T231" s="24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44" t="s">
        <v>161</v>
      </c>
      <c r="AT231" s="244" t="s">
        <v>137</v>
      </c>
      <c r="AU231" s="244" t="s">
        <v>86</v>
      </c>
      <c r="AY231" s="14" t="s">
        <v>134</v>
      </c>
      <c r="BE231" s="142">
        <f>IF(N231="základní",J231,0)</f>
        <v>0</v>
      </c>
      <c r="BF231" s="142">
        <f>IF(N231="snížená",J231,0)</f>
        <v>0</v>
      </c>
      <c r="BG231" s="142">
        <f>IF(N231="zákl. přenesená",J231,0)</f>
        <v>0</v>
      </c>
      <c r="BH231" s="142">
        <f>IF(N231="sníž. přenesená",J231,0)</f>
        <v>0</v>
      </c>
      <c r="BI231" s="142">
        <f>IF(N231="nulová",J231,0)</f>
        <v>0</v>
      </c>
      <c r="BJ231" s="14" t="s">
        <v>84</v>
      </c>
      <c r="BK231" s="142">
        <f>ROUND(I231*H231,2)</f>
        <v>0</v>
      </c>
      <c r="BL231" s="14" t="s">
        <v>161</v>
      </c>
      <c r="BM231" s="244" t="s">
        <v>666</v>
      </c>
    </row>
    <row r="232" s="2" customFormat="1" ht="24.15" customHeight="1">
      <c r="A232" s="37"/>
      <c r="B232" s="38"/>
      <c r="C232" s="245" t="s">
        <v>667</v>
      </c>
      <c r="D232" s="245" t="s">
        <v>250</v>
      </c>
      <c r="E232" s="246" t="s">
        <v>447</v>
      </c>
      <c r="F232" s="247" t="s">
        <v>448</v>
      </c>
      <c r="G232" s="248" t="s">
        <v>348</v>
      </c>
      <c r="H232" s="249">
        <v>85.049999999999997</v>
      </c>
      <c r="I232" s="250"/>
      <c r="J232" s="251">
        <f>ROUND(I232*H232,2)</f>
        <v>0</v>
      </c>
      <c r="K232" s="252"/>
      <c r="L232" s="253"/>
      <c r="M232" s="254" t="s">
        <v>1</v>
      </c>
      <c r="N232" s="255" t="s">
        <v>41</v>
      </c>
      <c r="O232" s="90"/>
      <c r="P232" s="242">
        <f>O232*H232</f>
        <v>0</v>
      </c>
      <c r="Q232" s="242">
        <v>0.0048999999999999998</v>
      </c>
      <c r="R232" s="242">
        <f>Q232*H232</f>
        <v>0.41674499999999998</v>
      </c>
      <c r="S232" s="242">
        <v>0</v>
      </c>
      <c r="T232" s="24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44" t="s">
        <v>253</v>
      </c>
      <c r="AT232" s="244" t="s">
        <v>250</v>
      </c>
      <c r="AU232" s="244" t="s">
        <v>86</v>
      </c>
      <c r="AY232" s="14" t="s">
        <v>134</v>
      </c>
      <c r="BE232" s="142">
        <f>IF(N232="základní",J232,0)</f>
        <v>0</v>
      </c>
      <c r="BF232" s="142">
        <f>IF(N232="snížená",J232,0)</f>
        <v>0</v>
      </c>
      <c r="BG232" s="142">
        <f>IF(N232="zákl. přenesená",J232,0)</f>
        <v>0</v>
      </c>
      <c r="BH232" s="142">
        <f>IF(N232="sníž. přenesená",J232,0)</f>
        <v>0</v>
      </c>
      <c r="BI232" s="142">
        <f>IF(N232="nulová",J232,0)</f>
        <v>0</v>
      </c>
      <c r="BJ232" s="14" t="s">
        <v>84</v>
      </c>
      <c r="BK232" s="142">
        <f>ROUND(I232*H232,2)</f>
        <v>0</v>
      </c>
      <c r="BL232" s="14" t="s">
        <v>161</v>
      </c>
      <c r="BM232" s="244" t="s">
        <v>668</v>
      </c>
    </row>
    <row r="233" s="2" customFormat="1" ht="33" customHeight="1">
      <c r="A233" s="37"/>
      <c r="B233" s="38"/>
      <c r="C233" s="232" t="s">
        <v>669</v>
      </c>
      <c r="D233" s="232" t="s">
        <v>137</v>
      </c>
      <c r="E233" s="233" t="s">
        <v>670</v>
      </c>
      <c r="F233" s="234" t="s">
        <v>671</v>
      </c>
      <c r="G233" s="235" t="s">
        <v>348</v>
      </c>
      <c r="H233" s="236">
        <v>450</v>
      </c>
      <c r="I233" s="237"/>
      <c r="J233" s="238">
        <f>ROUND(I233*H233,2)</f>
        <v>0</v>
      </c>
      <c r="K233" s="239"/>
      <c r="L233" s="40"/>
      <c r="M233" s="240" t="s">
        <v>1</v>
      </c>
      <c r="N233" s="241" t="s">
        <v>41</v>
      </c>
      <c r="O233" s="90"/>
      <c r="P233" s="242">
        <f>O233*H233</f>
        <v>0</v>
      </c>
      <c r="Q233" s="242">
        <v>0</v>
      </c>
      <c r="R233" s="242">
        <f>Q233*H233</f>
        <v>0</v>
      </c>
      <c r="S233" s="242">
        <v>0.00175</v>
      </c>
      <c r="T233" s="243">
        <f>S233*H233</f>
        <v>0.78749999999999998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44" t="s">
        <v>161</v>
      </c>
      <c r="AT233" s="244" t="s">
        <v>137</v>
      </c>
      <c r="AU233" s="244" t="s">
        <v>86</v>
      </c>
      <c r="AY233" s="14" t="s">
        <v>134</v>
      </c>
      <c r="BE233" s="142">
        <f>IF(N233="základní",J233,0)</f>
        <v>0</v>
      </c>
      <c r="BF233" s="142">
        <f>IF(N233="snížená",J233,0)</f>
        <v>0</v>
      </c>
      <c r="BG233" s="142">
        <f>IF(N233="zákl. přenesená",J233,0)</f>
        <v>0</v>
      </c>
      <c r="BH233" s="142">
        <f>IF(N233="sníž. přenesená",J233,0)</f>
        <v>0</v>
      </c>
      <c r="BI233" s="142">
        <f>IF(N233="nulová",J233,0)</f>
        <v>0</v>
      </c>
      <c r="BJ233" s="14" t="s">
        <v>84</v>
      </c>
      <c r="BK233" s="142">
        <f>ROUND(I233*H233,2)</f>
        <v>0</v>
      </c>
      <c r="BL233" s="14" t="s">
        <v>161</v>
      </c>
      <c r="BM233" s="244" t="s">
        <v>672</v>
      </c>
    </row>
    <row r="234" s="2" customFormat="1" ht="33" customHeight="1">
      <c r="A234" s="37"/>
      <c r="B234" s="38"/>
      <c r="C234" s="232" t="s">
        <v>673</v>
      </c>
      <c r="D234" s="232" t="s">
        <v>137</v>
      </c>
      <c r="E234" s="233" t="s">
        <v>674</v>
      </c>
      <c r="F234" s="234" t="s">
        <v>675</v>
      </c>
      <c r="G234" s="235" t="s">
        <v>348</v>
      </c>
      <c r="H234" s="236">
        <v>459</v>
      </c>
      <c r="I234" s="237"/>
      <c r="J234" s="238">
        <f>ROUND(I234*H234,2)</f>
        <v>0</v>
      </c>
      <c r="K234" s="239"/>
      <c r="L234" s="40"/>
      <c r="M234" s="240" t="s">
        <v>1</v>
      </c>
      <c r="N234" s="241" t="s">
        <v>41</v>
      </c>
      <c r="O234" s="90"/>
      <c r="P234" s="242">
        <f>O234*H234</f>
        <v>0</v>
      </c>
      <c r="Q234" s="242">
        <v>0.00116</v>
      </c>
      <c r="R234" s="242">
        <f>Q234*H234</f>
        <v>0.53244000000000002</v>
      </c>
      <c r="S234" s="242">
        <v>0</v>
      </c>
      <c r="T234" s="24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44" t="s">
        <v>161</v>
      </c>
      <c r="AT234" s="244" t="s">
        <v>137</v>
      </c>
      <c r="AU234" s="244" t="s">
        <v>86</v>
      </c>
      <c r="AY234" s="14" t="s">
        <v>134</v>
      </c>
      <c r="BE234" s="142">
        <f>IF(N234="základní",J234,0)</f>
        <v>0</v>
      </c>
      <c r="BF234" s="142">
        <f>IF(N234="snížená",J234,0)</f>
        <v>0</v>
      </c>
      <c r="BG234" s="142">
        <f>IF(N234="zákl. přenesená",J234,0)</f>
        <v>0</v>
      </c>
      <c r="BH234" s="142">
        <f>IF(N234="sníž. přenesená",J234,0)</f>
        <v>0</v>
      </c>
      <c r="BI234" s="142">
        <f>IF(N234="nulová",J234,0)</f>
        <v>0</v>
      </c>
      <c r="BJ234" s="14" t="s">
        <v>84</v>
      </c>
      <c r="BK234" s="142">
        <f>ROUND(I234*H234,2)</f>
        <v>0</v>
      </c>
      <c r="BL234" s="14" t="s">
        <v>161</v>
      </c>
      <c r="BM234" s="244" t="s">
        <v>676</v>
      </c>
    </row>
    <row r="235" s="2" customFormat="1" ht="24.15" customHeight="1">
      <c r="A235" s="37"/>
      <c r="B235" s="38"/>
      <c r="C235" s="245" t="s">
        <v>677</v>
      </c>
      <c r="D235" s="245" t="s">
        <v>250</v>
      </c>
      <c r="E235" s="246" t="s">
        <v>678</v>
      </c>
      <c r="F235" s="247" t="s">
        <v>679</v>
      </c>
      <c r="G235" s="248" t="s">
        <v>348</v>
      </c>
      <c r="H235" s="249">
        <v>468.18000000000001</v>
      </c>
      <c r="I235" s="250"/>
      <c r="J235" s="251">
        <f>ROUND(I235*H235,2)</f>
        <v>0</v>
      </c>
      <c r="K235" s="252"/>
      <c r="L235" s="253"/>
      <c r="M235" s="254" t="s">
        <v>1</v>
      </c>
      <c r="N235" s="255" t="s">
        <v>41</v>
      </c>
      <c r="O235" s="90"/>
      <c r="P235" s="242">
        <f>O235*H235</f>
        <v>0</v>
      </c>
      <c r="Q235" s="242">
        <v>0.0060000000000000001</v>
      </c>
      <c r="R235" s="242">
        <f>Q235*H235</f>
        <v>2.8090800000000002</v>
      </c>
      <c r="S235" s="242">
        <v>0</v>
      </c>
      <c r="T235" s="24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44" t="s">
        <v>253</v>
      </c>
      <c r="AT235" s="244" t="s">
        <v>250</v>
      </c>
      <c r="AU235" s="244" t="s">
        <v>86</v>
      </c>
      <c r="AY235" s="14" t="s">
        <v>134</v>
      </c>
      <c r="BE235" s="142">
        <f>IF(N235="základní",J235,0)</f>
        <v>0</v>
      </c>
      <c r="BF235" s="142">
        <f>IF(N235="snížená",J235,0)</f>
        <v>0</v>
      </c>
      <c r="BG235" s="142">
        <f>IF(N235="zákl. přenesená",J235,0)</f>
        <v>0</v>
      </c>
      <c r="BH235" s="142">
        <f>IF(N235="sníž. přenesená",J235,0)</f>
        <v>0</v>
      </c>
      <c r="BI235" s="142">
        <f>IF(N235="nulová",J235,0)</f>
        <v>0</v>
      </c>
      <c r="BJ235" s="14" t="s">
        <v>84</v>
      </c>
      <c r="BK235" s="142">
        <f>ROUND(I235*H235,2)</f>
        <v>0</v>
      </c>
      <c r="BL235" s="14" t="s">
        <v>161</v>
      </c>
      <c r="BM235" s="244" t="s">
        <v>680</v>
      </c>
    </row>
    <row r="236" s="2" customFormat="1" ht="33" customHeight="1">
      <c r="A236" s="37"/>
      <c r="B236" s="38"/>
      <c r="C236" s="232" t="s">
        <v>681</v>
      </c>
      <c r="D236" s="232" t="s">
        <v>137</v>
      </c>
      <c r="E236" s="233" t="s">
        <v>682</v>
      </c>
      <c r="F236" s="234" t="s">
        <v>683</v>
      </c>
      <c r="G236" s="235" t="s">
        <v>348</v>
      </c>
      <c r="H236" s="236">
        <v>433</v>
      </c>
      <c r="I236" s="237"/>
      <c r="J236" s="238">
        <f>ROUND(I236*H236,2)</f>
        <v>0</v>
      </c>
      <c r="K236" s="239"/>
      <c r="L236" s="40"/>
      <c r="M236" s="240" t="s">
        <v>1</v>
      </c>
      <c r="N236" s="241" t="s">
        <v>41</v>
      </c>
      <c r="O236" s="90"/>
      <c r="P236" s="242">
        <f>O236*H236</f>
        <v>0</v>
      </c>
      <c r="Q236" s="242">
        <v>0.00232</v>
      </c>
      <c r="R236" s="242">
        <f>Q236*H236</f>
        <v>1.0045599999999999</v>
      </c>
      <c r="S236" s="242">
        <v>0</v>
      </c>
      <c r="T236" s="24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44" t="s">
        <v>161</v>
      </c>
      <c r="AT236" s="244" t="s">
        <v>137</v>
      </c>
      <c r="AU236" s="244" t="s">
        <v>86</v>
      </c>
      <c r="AY236" s="14" t="s">
        <v>134</v>
      </c>
      <c r="BE236" s="142">
        <f>IF(N236="základní",J236,0)</f>
        <v>0</v>
      </c>
      <c r="BF236" s="142">
        <f>IF(N236="snížená",J236,0)</f>
        <v>0</v>
      </c>
      <c r="BG236" s="142">
        <f>IF(N236="zákl. přenesená",J236,0)</f>
        <v>0</v>
      </c>
      <c r="BH236" s="142">
        <f>IF(N236="sníž. přenesená",J236,0)</f>
        <v>0</v>
      </c>
      <c r="BI236" s="142">
        <f>IF(N236="nulová",J236,0)</f>
        <v>0</v>
      </c>
      <c r="BJ236" s="14" t="s">
        <v>84</v>
      </c>
      <c r="BK236" s="142">
        <f>ROUND(I236*H236,2)</f>
        <v>0</v>
      </c>
      <c r="BL236" s="14" t="s">
        <v>161</v>
      </c>
      <c r="BM236" s="244" t="s">
        <v>684</v>
      </c>
    </row>
    <row r="237" s="2" customFormat="1" ht="24.15" customHeight="1">
      <c r="A237" s="37"/>
      <c r="B237" s="38"/>
      <c r="C237" s="245" t="s">
        <v>685</v>
      </c>
      <c r="D237" s="245" t="s">
        <v>250</v>
      </c>
      <c r="E237" s="246" t="s">
        <v>686</v>
      </c>
      <c r="F237" s="247" t="s">
        <v>687</v>
      </c>
      <c r="G237" s="248" t="s">
        <v>382</v>
      </c>
      <c r="H237" s="249">
        <v>50</v>
      </c>
      <c r="I237" s="250"/>
      <c r="J237" s="251">
        <f>ROUND(I237*H237,2)</f>
        <v>0</v>
      </c>
      <c r="K237" s="252"/>
      <c r="L237" s="253"/>
      <c r="M237" s="254" t="s">
        <v>1</v>
      </c>
      <c r="N237" s="255" t="s">
        <v>41</v>
      </c>
      <c r="O237" s="90"/>
      <c r="P237" s="242">
        <f>O237*H237</f>
        <v>0</v>
      </c>
      <c r="Q237" s="242">
        <v>0.025000000000000001</v>
      </c>
      <c r="R237" s="242">
        <f>Q237*H237</f>
        <v>1.25</v>
      </c>
      <c r="S237" s="242">
        <v>0</v>
      </c>
      <c r="T237" s="24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44" t="s">
        <v>253</v>
      </c>
      <c r="AT237" s="244" t="s">
        <v>250</v>
      </c>
      <c r="AU237" s="244" t="s">
        <v>86</v>
      </c>
      <c r="AY237" s="14" t="s">
        <v>134</v>
      </c>
      <c r="BE237" s="142">
        <f>IF(N237="základní",J237,0)</f>
        <v>0</v>
      </c>
      <c r="BF237" s="142">
        <f>IF(N237="snížená",J237,0)</f>
        <v>0</v>
      </c>
      <c r="BG237" s="142">
        <f>IF(N237="zákl. přenesená",J237,0)</f>
        <v>0</v>
      </c>
      <c r="BH237" s="142">
        <f>IF(N237="sníž. přenesená",J237,0)</f>
        <v>0</v>
      </c>
      <c r="BI237" s="142">
        <f>IF(N237="nulová",J237,0)</f>
        <v>0</v>
      </c>
      <c r="BJ237" s="14" t="s">
        <v>84</v>
      </c>
      <c r="BK237" s="142">
        <f>ROUND(I237*H237,2)</f>
        <v>0</v>
      </c>
      <c r="BL237" s="14" t="s">
        <v>161</v>
      </c>
      <c r="BM237" s="244" t="s">
        <v>688</v>
      </c>
    </row>
    <row r="238" s="2" customFormat="1" ht="24.15" customHeight="1">
      <c r="A238" s="37"/>
      <c r="B238" s="38"/>
      <c r="C238" s="245" t="s">
        <v>689</v>
      </c>
      <c r="D238" s="245" t="s">
        <v>250</v>
      </c>
      <c r="E238" s="246" t="s">
        <v>690</v>
      </c>
      <c r="F238" s="247" t="s">
        <v>691</v>
      </c>
      <c r="G238" s="248" t="s">
        <v>348</v>
      </c>
      <c r="H238" s="249">
        <v>316.19999999999999</v>
      </c>
      <c r="I238" s="250"/>
      <c r="J238" s="251">
        <f>ROUND(I238*H238,2)</f>
        <v>0</v>
      </c>
      <c r="K238" s="252"/>
      <c r="L238" s="253"/>
      <c r="M238" s="254" t="s">
        <v>1</v>
      </c>
      <c r="N238" s="255" t="s">
        <v>41</v>
      </c>
      <c r="O238" s="90"/>
      <c r="P238" s="242">
        <f>O238*H238</f>
        <v>0</v>
      </c>
      <c r="Q238" s="242">
        <v>0.0035000000000000001</v>
      </c>
      <c r="R238" s="242">
        <f>Q238*H238</f>
        <v>1.1067</v>
      </c>
      <c r="S238" s="242">
        <v>0</v>
      </c>
      <c r="T238" s="24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44" t="s">
        <v>253</v>
      </c>
      <c r="AT238" s="244" t="s">
        <v>250</v>
      </c>
      <c r="AU238" s="244" t="s">
        <v>86</v>
      </c>
      <c r="AY238" s="14" t="s">
        <v>134</v>
      </c>
      <c r="BE238" s="142">
        <f>IF(N238="základní",J238,0)</f>
        <v>0</v>
      </c>
      <c r="BF238" s="142">
        <f>IF(N238="snížená",J238,0)</f>
        <v>0</v>
      </c>
      <c r="BG238" s="142">
        <f>IF(N238="zákl. přenesená",J238,0)</f>
        <v>0</v>
      </c>
      <c r="BH238" s="142">
        <f>IF(N238="sníž. přenesená",J238,0)</f>
        <v>0</v>
      </c>
      <c r="BI238" s="142">
        <f>IF(N238="nulová",J238,0)</f>
        <v>0</v>
      </c>
      <c r="BJ238" s="14" t="s">
        <v>84</v>
      </c>
      <c r="BK238" s="142">
        <f>ROUND(I238*H238,2)</f>
        <v>0</v>
      </c>
      <c r="BL238" s="14" t="s">
        <v>161</v>
      </c>
      <c r="BM238" s="244" t="s">
        <v>692</v>
      </c>
    </row>
    <row r="239" s="2" customFormat="1" ht="24.15" customHeight="1">
      <c r="A239" s="37"/>
      <c r="B239" s="38"/>
      <c r="C239" s="245" t="s">
        <v>693</v>
      </c>
      <c r="D239" s="245" t="s">
        <v>250</v>
      </c>
      <c r="E239" s="246" t="s">
        <v>694</v>
      </c>
      <c r="F239" s="247" t="s">
        <v>695</v>
      </c>
      <c r="G239" s="248" t="s">
        <v>348</v>
      </c>
      <c r="H239" s="249">
        <v>125.45999999999999</v>
      </c>
      <c r="I239" s="250"/>
      <c r="J239" s="251">
        <f>ROUND(I239*H239,2)</f>
        <v>0</v>
      </c>
      <c r="K239" s="252"/>
      <c r="L239" s="253"/>
      <c r="M239" s="254" t="s">
        <v>1</v>
      </c>
      <c r="N239" s="255" t="s">
        <v>41</v>
      </c>
      <c r="O239" s="90"/>
      <c r="P239" s="242">
        <f>O239*H239</f>
        <v>0</v>
      </c>
      <c r="Q239" s="242">
        <v>0.0050000000000000001</v>
      </c>
      <c r="R239" s="242">
        <f>Q239*H239</f>
        <v>0.62729999999999997</v>
      </c>
      <c r="S239" s="242">
        <v>0</v>
      </c>
      <c r="T239" s="24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44" t="s">
        <v>253</v>
      </c>
      <c r="AT239" s="244" t="s">
        <v>250</v>
      </c>
      <c r="AU239" s="244" t="s">
        <v>86</v>
      </c>
      <c r="AY239" s="14" t="s">
        <v>134</v>
      </c>
      <c r="BE239" s="142">
        <f>IF(N239="základní",J239,0)</f>
        <v>0</v>
      </c>
      <c r="BF239" s="142">
        <f>IF(N239="snížená",J239,0)</f>
        <v>0</v>
      </c>
      <c r="BG239" s="142">
        <f>IF(N239="zákl. přenesená",J239,0)</f>
        <v>0</v>
      </c>
      <c r="BH239" s="142">
        <f>IF(N239="sníž. přenesená",J239,0)</f>
        <v>0</v>
      </c>
      <c r="BI239" s="142">
        <f>IF(N239="nulová",J239,0)</f>
        <v>0</v>
      </c>
      <c r="BJ239" s="14" t="s">
        <v>84</v>
      </c>
      <c r="BK239" s="142">
        <f>ROUND(I239*H239,2)</f>
        <v>0</v>
      </c>
      <c r="BL239" s="14" t="s">
        <v>161</v>
      </c>
      <c r="BM239" s="244" t="s">
        <v>696</v>
      </c>
    </row>
    <row r="240" s="2" customFormat="1" ht="24.15" customHeight="1">
      <c r="A240" s="37"/>
      <c r="B240" s="38"/>
      <c r="C240" s="232" t="s">
        <v>697</v>
      </c>
      <c r="D240" s="232" t="s">
        <v>137</v>
      </c>
      <c r="E240" s="233" t="s">
        <v>698</v>
      </c>
      <c r="F240" s="234" t="s">
        <v>699</v>
      </c>
      <c r="G240" s="235" t="s">
        <v>198</v>
      </c>
      <c r="H240" s="236">
        <v>1</v>
      </c>
      <c r="I240" s="237"/>
      <c r="J240" s="238">
        <f>ROUND(I240*H240,2)</f>
        <v>0</v>
      </c>
      <c r="K240" s="239"/>
      <c r="L240" s="40"/>
      <c r="M240" s="240" t="s">
        <v>1</v>
      </c>
      <c r="N240" s="241" t="s">
        <v>41</v>
      </c>
      <c r="O240" s="90"/>
      <c r="P240" s="242">
        <f>O240*H240</f>
        <v>0</v>
      </c>
      <c r="Q240" s="242">
        <v>0.00232</v>
      </c>
      <c r="R240" s="242">
        <f>Q240*H240</f>
        <v>0.00232</v>
      </c>
      <c r="S240" s="242">
        <v>0</v>
      </c>
      <c r="T240" s="24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44" t="s">
        <v>161</v>
      </c>
      <c r="AT240" s="244" t="s">
        <v>137</v>
      </c>
      <c r="AU240" s="244" t="s">
        <v>86</v>
      </c>
      <c r="AY240" s="14" t="s">
        <v>134</v>
      </c>
      <c r="BE240" s="142">
        <f>IF(N240="základní",J240,0)</f>
        <v>0</v>
      </c>
      <c r="BF240" s="142">
        <f>IF(N240="snížená",J240,0)</f>
        <v>0</v>
      </c>
      <c r="BG240" s="142">
        <f>IF(N240="zákl. přenesená",J240,0)</f>
        <v>0</v>
      </c>
      <c r="BH240" s="142">
        <f>IF(N240="sníž. přenesená",J240,0)</f>
        <v>0</v>
      </c>
      <c r="BI240" s="142">
        <f>IF(N240="nulová",J240,0)</f>
        <v>0</v>
      </c>
      <c r="BJ240" s="14" t="s">
        <v>84</v>
      </c>
      <c r="BK240" s="142">
        <f>ROUND(I240*H240,2)</f>
        <v>0</v>
      </c>
      <c r="BL240" s="14" t="s">
        <v>161</v>
      </c>
      <c r="BM240" s="244" t="s">
        <v>700</v>
      </c>
    </row>
    <row r="241" s="2" customFormat="1" ht="24.15" customHeight="1">
      <c r="A241" s="37"/>
      <c r="B241" s="38"/>
      <c r="C241" s="232" t="s">
        <v>701</v>
      </c>
      <c r="D241" s="232" t="s">
        <v>137</v>
      </c>
      <c r="E241" s="233" t="s">
        <v>702</v>
      </c>
      <c r="F241" s="234" t="s">
        <v>703</v>
      </c>
      <c r="G241" s="235" t="s">
        <v>140</v>
      </c>
      <c r="H241" s="236">
        <v>8.2349999999999994</v>
      </c>
      <c r="I241" s="237"/>
      <c r="J241" s="238">
        <f>ROUND(I241*H241,2)</f>
        <v>0</v>
      </c>
      <c r="K241" s="239"/>
      <c r="L241" s="40"/>
      <c r="M241" s="240" t="s">
        <v>1</v>
      </c>
      <c r="N241" s="241" t="s">
        <v>41</v>
      </c>
      <c r="O241" s="90"/>
      <c r="P241" s="242">
        <f>O241*H241</f>
        <v>0</v>
      </c>
      <c r="Q241" s="242">
        <v>0</v>
      </c>
      <c r="R241" s="242">
        <f>Q241*H241</f>
        <v>0</v>
      </c>
      <c r="S241" s="242">
        <v>0</v>
      </c>
      <c r="T241" s="24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44" t="s">
        <v>161</v>
      </c>
      <c r="AT241" s="244" t="s">
        <v>137</v>
      </c>
      <c r="AU241" s="244" t="s">
        <v>86</v>
      </c>
      <c r="AY241" s="14" t="s">
        <v>134</v>
      </c>
      <c r="BE241" s="142">
        <f>IF(N241="základní",J241,0)</f>
        <v>0</v>
      </c>
      <c r="BF241" s="142">
        <f>IF(N241="snížená",J241,0)</f>
        <v>0</v>
      </c>
      <c r="BG241" s="142">
        <f>IF(N241="zákl. přenesená",J241,0)</f>
        <v>0</v>
      </c>
      <c r="BH241" s="142">
        <f>IF(N241="sníž. přenesená",J241,0)</f>
        <v>0</v>
      </c>
      <c r="BI241" s="142">
        <f>IF(N241="nulová",J241,0)</f>
        <v>0</v>
      </c>
      <c r="BJ241" s="14" t="s">
        <v>84</v>
      </c>
      <c r="BK241" s="142">
        <f>ROUND(I241*H241,2)</f>
        <v>0</v>
      </c>
      <c r="BL241" s="14" t="s">
        <v>161</v>
      </c>
      <c r="BM241" s="244" t="s">
        <v>704</v>
      </c>
    </row>
    <row r="242" s="12" customFormat="1" ht="22.8" customHeight="1">
      <c r="A242" s="12"/>
      <c r="B242" s="216"/>
      <c r="C242" s="217"/>
      <c r="D242" s="218" t="s">
        <v>75</v>
      </c>
      <c r="E242" s="230" t="s">
        <v>243</v>
      </c>
      <c r="F242" s="230" t="s">
        <v>244</v>
      </c>
      <c r="G242" s="217"/>
      <c r="H242" s="217"/>
      <c r="I242" s="220"/>
      <c r="J242" s="231">
        <f>BK242</f>
        <v>0</v>
      </c>
      <c r="K242" s="217"/>
      <c r="L242" s="222"/>
      <c r="M242" s="223"/>
      <c r="N242" s="224"/>
      <c r="O242" s="224"/>
      <c r="P242" s="225">
        <f>P243</f>
        <v>0</v>
      </c>
      <c r="Q242" s="224"/>
      <c r="R242" s="225">
        <f>R243</f>
        <v>0</v>
      </c>
      <c r="S242" s="224"/>
      <c r="T242" s="226">
        <f>T243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27" t="s">
        <v>86</v>
      </c>
      <c r="AT242" s="228" t="s">
        <v>75</v>
      </c>
      <c r="AU242" s="228" t="s">
        <v>84</v>
      </c>
      <c r="AY242" s="227" t="s">
        <v>134</v>
      </c>
      <c r="BK242" s="229">
        <f>BK243</f>
        <v>0</v>
      </c>
    </row>
    <row r="243" s="2" customFormat="1" ht="16.5" customHeight="1">
      <c r="A243" s="37"/>
      <c r="B243" s="38"/>
      <c r="C243" s="232" t="s">
        <v>705</v>
      </c>
      <c r="D243" s="232" t="s">
        <v>137</v>
      </c>
      <c r="E243" s="233" t="s">
        <v>706</v>
      </c>
      <c r="F243" s="234" t="s">
        <v>707</v>
      </c>
      <c r="G243" s="235" t="s">
        <v>198</v>
      </c>
      <c r="H243" s="236">
        <v>1</v>
      </c>
      <c r="I243" s="237"/>
      <c r="J243" s="238">
        <f>ROUND(I243*H243,2)</f>
        <v>0</v>
      </c>
      <c r="K243" s="239"/>
      <c r="L243" s="40"/>
      <c r="M243" s="240" t="s">
        <v>1</v>
      </c>
      <c r="N243" s="241" t="s">
        <v>41</v>
      </c>
      <c r="O243" s="90"/>
      <c r="P243" s="242">
        <f>O243*H243</f>
        <v>0</v>
      </c>
      <c r="Q243" s="242">
        <v>0</v>
      </c>
      <c r="R243" s="242">
        <f>Q243*H243</f>
        <v>0</v>
      </c>
      <c r="S243" s="242">
        <v>0</v>
      </c>
      <c r="T243" s="24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44" t="s">
        <v>161</v>
      </c>
      <c r="AT243" s="244" t="s">
        <v>137</v>
      </c>
      <c r="AU243" s="244" t="s">
        <v>86</v>
      </c>
      <c r="AY243" s="14" t="s">
        <v>134</v>
      </c>
      <c r="BE243" s="142">
        <f>IF(N243="základní",J243,0)</f>
        <v>0</v>
      </c>
      <c r="BF243" s="142">
        <f>IF(N243="snížená",J243,0)</f>
        <v>0</v>
      </c>
      <c r="BG243" s="142">
        <f>IF(N243="zákl. přenesená",J243,0)</f>
        <v>0</v>
      </c>
      <c r="BH243" s="142">
        <f>IF(N243="sníž. přenesená",J243,0)</f>
        <v>0</v>
      </c>
      <c r="BI243" s="142">
        <f>IF(N243="nulová",J243,0)</f>
        <v>0</v>
      </c>
      <c r="BJ243" s="14" t="s">
        <v>84</v>
      </c>
      <c r="BK243" s="142">
        <f>ROUND(I243*H243,2)</f>
        <v>0</v>
      </c>
      <c r="BL243" s="14" t="s">
        <v>161</v>
      </c>
      <c r="BM243" s="244" t="s">
        <v>708</v>
      </c>
    </row>
    <row r="244" s="12" customFormat="1" ht="22.8" customHeight="1">
      <c r="A244" s="12"/>
      <c r="B244" s="216"/>
      <c r="C244" s="217"/>
      <c r="D244" s="218" t="s">
        <v>75</v>
      </c>
      <c r="E244" s="230" t="s">
        <v>285</v>
      </c>
      <c r="F244" s="230" t="s">
        <v>286</v>
      </c>
      <c r="G244" s="217"/>
      <c r="H244" s="217"/>
      <c r="I244" s="220"/>
      <c r="J244" s="231">
        <f>BK244</f>
        <v>0</v>
      </c>
      <c r="K244" s="217"/>
      <c r="L244" s="222"/>
      <c r="M244" s="223"/>
      <c r="N244" s="224"/>
      <c r="O244" s="224"/>
      <c r="P244" s="225">
        <f>SUM(P245:P248)</f>
        <v>0</v>
      </c>
      <c r="Q244" s="224"/>
      <c r="R244" s="225">
        <f>SUM(R245:R248)</f>
        <v>0.00020000000000000001</v>
      </c>
      <c r="S244" s="224"/>
      <c r="T244" s="226">
        <f>SUM(T245:T248)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7" t="s">
        <v>86</v>
      </c>
      <c r="AT244" s="228" t="s">
        <v>75</v>
      </c>
      <c r="AU244" s="228" t="s">
        <v>84</v>
      </c>
      <c r="AY244" s="227" t="s">
        <v>134</v>
      </c>
      <c r="BK244" s="229">
        <f>SUM(BK245:BK248)</f>
        <v>0</v>
      </c>
    </row>
    <row r="245" s="2" customFormat="1" ht="16.5" customHeight="1">
      <c r="A245" s="37"/>
      <c r="B245" s="38"/>
      <c r="C245" s="232" t="s">
        <v>709</v>
      </c>
      <c r="D245" s="232" t="s">
        <v>137</v>
      </c>
      <c r="E245" s="233" t="s">
        <v>710</v>
      </c>
      <c r="F245" s="234" t="s">
        <v>711</v>
      </c>
      <c r="G245" s="235" t="s">
        <v>198</v>
      </c>
      <c r="H245" s="236">
        <v>1</v>
      </c>
      <c r="I245" s="237"/>
      <c r="J245" s="238">
        <f>ROUND(I245*H245,2)</f>
        <v>0</v>
      </c>
      <c r="K245" s="239"/>
      <c r="L245" s="40"/>
      <c r="M245" s="240" t="s">
        <v>1</v>
      </c>
      <c r="N245" s="241" t="s">
        <v>41</v>
      </c>
      <c r="O245" s="90"/>
      <c r="P245" s="242">
        <f>O245*H245</f>
        <v>0</v>
      </c>
      <c r="Q245" s="242">
        <v>0</v>
      </c>
      <c r="R245" s="242">
        <f>Q245*H245</f>
        <v>0</v>
      </c>
      <c r="S245" s="242">
        <v>0</v>
      </c>
      <c r="T245" s="24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44" t="s">
        <v>161</v>
      </c>
      <c r="AT245" s="244" t="s">
        <v>137</v>
      </c>
      <c r="AU245" s="244" t="s">
        <v>86</v>
      </c>
      <c r="AY245" s="14" t="s">
        <v>134</v>
      </c>
      <c r="BE245" s="142">
        <f>IF(N245="základní",J245,0)</f>
        <v>0</v>
      </c>
      <c r="BF245" s="142">
        <f>IF(N245="snížená",J245,0)</f>
        <v>0</v>
      </c>
      <c r="BG245" s="142">
        <f>IF(N245="zákl. přenesená",J245,0)</f>
        <v>0</v>
      </c>
      <c r="BH245" s="142">
        <f>IF(N245="sníž. přenesená",J245,0)</f>
        <v>0</v>
      </c>
      <c r="BI245" s="142">
        <f>IF(N245="nulová",J245,0)</f>
        <v>0</v>
      </c>
      <c r="BJ245" s="14" t="s">
        <v>84</v>
      </c>
      <c r="BK245" s="142">
        <f>ROUND(I245*H245,2)</f>
        <v>0</v>
      </c>
      <c r="BL245" s="14" t="s">
        <v>161</v>
      </c>
      <c r="BM245" s="244" t="s">
        <v>712</v>
      </c>
    </row>
    <row r="246" s="2" customFormat="1" ht="24.15" customHeight="1">
      <c r="A246" s="37"/>
      <c r="B246" s="38"/>
      <c r="C246" s="232" t="s">
        <v>713</v>
      </c>
      <c r="D246" s="232" t="s">
        <v>137</v>
      </c>
      <c r="E246" s="233" t="s">
        <v>714</v>
      </c>
      <c r="F246" s="234" t="s">
        <v>715</v>
      </c>
      <c r="G246" s="235" t="s">
        <v>178</v>
      </c>
      <c r="H246" s="236">
        <v>1</v>
      </c>
      <c r="I246" s="237"/>
      <c r="J246" s="238">
        <f>ROUND(I246*H246,2)</f>
        <v>0</v>
      </c>
      <c r="K246" s="239"/>
      <c r="L246" s="40"/>
      <c r="M246" s="240" t="s">
        <v>1</v>
      </c>
      <c r="N246" s="241" t="s">
        <v>41</v>
      </c>
      <c r="O246" s="90"/>
      <c r="P246" s="242">
        <f>O246*H246</f>
        <v>0</v>
      </c>
      <c r="Q246" s="242">
        <v>0</v>
      </c>
      <c r="R246" s="242">
        <f>Q246*H246</f>
        <v>0</v>
      </c>
      <c r="S246" s="242">
        <v>0</v>
      </c>
      <c r="T246" s="24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44" t="s">
        <v>141</v>
      </c>
      <c r="AT246" s="244" t="s">
        <v>137</v>
      </c>
      <c r="AU246" s="244" t="s">
        <v>86</v>
      </c>
      <c r="AY246" s="14" t="s">
        <v>134</v>
      </c>
      <c r="BE246" s="142">
        <f>IF(N246="základní",J246,0)</f>
        <v>0</v>
      </c>
      <c r="BF246" s="142">
        <f>IF(N246="snížená",J246,0)</f>
        <v>0</v>
      </c>
      <c r="BG246" s="142">
        <f>IF(N246="zákl. přenesená",J246,0)</f>
        <v>0</v>
      </c>
      <c r="BH246" s="142">
        <f>IF(N246="sníž. přenesená",J246,0)</f>
        <v>0</v>
      </c>
      <c r="BI246" s="142">
        <f>IF(N246="nulová",J246,0)</f>
        <v>0</v>
      </c>
      <c r="BJ246" s="14" t="s">
        <v>84</v>
      </c>
      <c r="BK246" s="142">
        <f>ROUND(I246*H246,2)</f>
        <v>0</v>
      </c>
      <c r="BL246" s="14" t="s">
        <v>141</v>
      </c>
      <c r="BM246" s="244" t="s">
        <v>716</v>
      </c>
    </row>
    <row r="247" s="2" customFormat="1" ht="16.5" customHeight="1">
      <c r="A247" s="37"/>
      <c r="B247" s="38"/>
      <c r="C247" s="245" t="s">
        <v>717</v>
      </c>
      <c r="D247" s="245" t="s">
        <v>250</v>
      </c>
      <c r="E247" s="246" t="s">
        <v>718</v>
      </c>
      <c r="F247" s="247" t="s">
        <v>719</v>
      </c>
      <c r="G247" s="248" t="s">
        <v>178</v>
      </c>
      <c r="H247" s="249">
        <v>1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90"/>
      <c r="P247" s="242">
        <f>O247*H247</f>
        <v>0</v>
      </c>
      <c r="Q247" s="242">
        <v>0.00020000000000000001</v>
      </c>
      <c r="R247" s="242">
        <f>Q247*H247</f>
        <v>0.00020000000000000001</v>
      </c>
      <c r="S247" s="242">
        <v>0</v>
      </c>
      <c r="T247" s="24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44" t="s">
        <v>171</v>
      </c>
      <c r="AT247" s="244" t="s">
        <v>250</v>
      </c>
      <c r="AU247" s="244" t="s">
        <v>86</v>
      </c>
      <c r="AY247" s="14" t="s">
        <v>134</v>
      </c>
      <c r="BE247" s="142">
        <f>IF(N247="základní",J247,0)</f>
        <v>0</v>
      </c>
      <c r="BF247" s="142">
        <f>IF(N247="snížená",J247,0)</f>
        <v>0</v>
      </c>
      <c r="BG247" s="142">
        <f>IF(N247="zákl. přenesená",J247,0)</f>
        <v>0</v>
      </c>
      <c r="BH247" s="142">
        <f>IF(N247="sníž. přenesená",J247,0)</f>
        <v>0</v>
      </c>
      <c r="BI247" s="142">
        <f>IF(N247="nulová",J247,0)</f>
        <v>0</v>
      </c>
      <c r="BJ247" s="14" t="s">
        <v>84</v>
      </c>
      <c r="BK247" s="142">
        <f>ROUND(I247*H247,2)</f>
        <v>0</v>
      </c>
      <c r="BL247" s="14" t="s">
        <v>141</v>
      </c>
      <c r="BM247" s="244" t="s">
        <v>720</v>
      </c>
    </row>
    <row r="248" s="2" customFormat="1" ht="24.15" customHeight="1">
      <c r="A248" s="37"/>
      <c r="B248" s="38"/>
      <c r="C248" s="232" t="s">
        <v>721</v>
      </c>
      <c r="D248" s="232" t="s">
        <v>137</v>
      </c>
      <c r="E248" s="233" t="s">
        <v>722</v>
      </c>
      <c r="F248" s="234" t="s">
        <v>723</v>
      </c>
      <c r="G248" s="235" t="s">
        <v>178</v>
      </c>
      <c r="H248" s="236">
        <v>1</v>
      </c>
      <c r="I248" s="237"/>
      <c r="J248" s="238">
        <f>ROUND(I248*H248,2)</f>
        <v>0</v>
      </c>
      <c r="K248" s="239"/>
      <c r="L248" s="40"/>
      <c r="M248" s="240" t="s">
        <v>1</v>
      </c>
      <c r="N248" s="241" t="s">
        <v>41</v>
      </c>
      <c r="O248" s="90"/>
      <c r="P248" s="242">
        <f>O248*H248</f>
        <v>0</v>
      </c>
      <c r="Q248" s="242">
        <v>0</v>
      </c>
      <c r="R248" s="242">
        <f>Q248*H248</f>
        <v>0</v>
      </c>
      <c r="S248" s="242">
        <v>0</v>
      </c>
      <c r="T248" s="24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44" t="s">
        <v>141</v>
      </c>
      <c r="AT248" s="244" t="s">
        <v>137</v>
      </c>
      <c r="AU248" s="244" t="s">
        <v>86</v>
      </c>
      <c r="AY248" s="14" t="s">
        <v>134</v>
      </c>
      <c r="BE248" s="142">
        <f>IF(N248="základní",J248,0)</f>
        <v>0</v>
      </c>
      <c r="BF248" s="142">
        <f>IF(N248="snížená",J248,0)</f>
        <v>0</v>
      </c>
      <c r="BG248" s="142">
        <f>IF(N248="zákl. přenesená",J248,0)</f>
        <v>0</v>
      </c>
      <c r="BH248" s="142">
        <f>IF(N248="sníž. přenesená",J248,0)</f>
        <v>0</v>
      </c>
      <c r="BI248" s="142">
        <f>IF(N248="nulová",J248,0)</f>
        <v>0</v>
      </c>
      <c r="BJ248" s="14" t="s">
        <v>84</v>
      </c>
      <c r="BK248" s="142">
        <f>ROUND(I248*H248,2)</f>
        <v>0</v>
      </c>
      <c r="BL248" s="14" t="s">
        <v>141</v>
      </c>
      <c r="BM248" s="244" t="s">
        <v>724</v>
      </c>
    </row>
    <row r="249" s="12" customFormat="1" ht="22.8" customHeight="1">
      <c r="A249" s="12"/>
      <c r="B249" s="216"/>
      <c r="C249" s="217"/>
      <c r="D249" s="218" t="s">
        <v>75</v>
      </c>
      <c r="E249" s="230" t="s">
        <v>725</v>
      </c>
      <c r="F249" s="230" t="s">
        <v>726</v>
      </c>
      <c r="G249" s="217"/>
      <c r="H249" s="217"/>
      <c r="I249" s="220"/>
      <c r="J249" s="231">
        <f>BK249</f>
        <v>0</v>
      </c>
      <c r="K249" s="217"/>
      <c r="L249" s="222"/>
      <c r="M249" s="223"/>
      <c r="N249" s="224"/>
      <c r="O249" s="224"/>
      <c r="P249" s="225">
        <f>SUM(P250:P254)</f>
        <v>0</v>
      </c>
      <c r="Q249" s="224"/>
      <c r="R249" s="225">
        <f>SUM(R250:R254)</f>
        <v>0.52626400000000007</v>
      </c>
      <c r="S249" s="224"/>
      <c r="T249" s="226">
        <f>SUM(T250:T254)</f>
        <v>6.2999999999999998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7" t="s">
        <v>86</v>
      </c>
      <c r="AT249" s="228" t="s">
        <v>75</v>
      </c>
      <c r="AU249" s="228" t="s">
        <v>84</v>
      </c>
      <c r="AY249" s="227" t="s">
        <v>134</v>
      </c>
      <c r="BK249" s="229">
        <f>SUM(BK250:BK254)</f>
        <v>0</v>
      </c>
    </row>
    <row r="250" s="2" customFormat="1" ht="24.15" customHeight="1">
      <c r="A250" s="37"/>
      <c r="B250" s="38"/>
      <c r="C250" s="232" t="s">
        <v>727</v>
      </c>
      <c r="D250" s="232" t="s">
        <v>137</v>
      </c>
      <c r="E250" s="233" t="s">
        <v>728</v>
      </c>
      <c r="F250" s="234" t="s">
        <v>729</v>
      </c>
      <c r="G250" s="235" t="s">
        <v>348</v>
      </c>
      <c r="H250" s="236">
        <v>31</v>
      </c>
      <c r="I250" s="237"/>
      <c r="J250" s="238">
        <f>ROUND(I250*H250,2)</f>
        <v>0</v>
      </c>
      <c r="K250" s="239"/>
      <c r="L250" s="40"/>
      <c r="M250" s="240" t="s">
        <v>1</v>
      </c>
      <c r="N250" s="241" t="s">
        <v>41</v>
      </c>
      <c r="O250" s="90"/>
      <c r="P250" s="242">
        <f>O250*H250</f>
        <v>0</v>
      </c>
      <c r="Q250" s="242">
        <v>0</v>
      </c>
      <c r="R250" s="242">
        <f>Q250*H250</f>
        <v>0</v>
      </c>
      <c r="S250" s="242">
        <v>0</v>
      </c>
      <c r="T250" s="24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44" t="s">
        <v>161</v>
      </c>
      <c r="AT250" s="244" t="s">
        <v>137</v>
      </c>
      <c r="AU250" s="244" t="s">
        <v>86</v>
      </c>
      <c r="AY250" s="14" t="s">
        <v>134</v>
      </c>
      <c r="BE250" s="142">
        <f>IF(N250="základní",J250,0)</f>
        <v>0</v>
      </c>
      <c r="BF250" s="142">
        <f>IF(N250="snížená",J250,0)</f>
        <v>0</v>
      </c>
      <c r="BG250" s="142">
        <f>IF(N250="zákl. přenesená",J250,0)</f>
        <v>0</v>
      </c>
      <c r="BH250" s="142">
        <f>IF(N250="sníž. přenesená",J250,0)</f>
        <v>0</v>
      </c>
      <c r="BI250" s="142">
        <f>IF(N250="nulová",J250,0)</f>
        <v>0</v>
      </c>
      <c r="BJ250" s="14" t="s">
        <v>84</v>
      </c>
      <c r="BK250" s="142">
        <f>ROUND(I250*H250,2)</f>
        <v>0</v>
      </c>
      <c r="BL250" s="14" t="s">
        <v>161</v>
      </c>
      <c r="BM250" s="244" t="s">
        <v>730</v>
      </c>
    </row>
    <row r="251" s="2" customFormat="1" ht="21.75" customHeight="1">
      <c r="A251" s="37"/>
      <c r="B251" s="38"/>
      <c r="C251" s="245" t="s">
        <v>731</v>
      </c>
      <c r="D251" s="245" t="s">
        <v>250</v>
      </c>
      <c r="E251" s="246" t="s">
        <v>732</v>
      </c>
      <c r="F251" s="247" t="s">
        <v>733</v>
      </c>
      <c r="G251" s="248" t="s">
        <v>348</v>
      </c>
      <c r="H251" s="249">
        <v>34.100000000000001</v>
      </c>
      <c r="I251" s="250"/>
      <c r="J251" s="251">
        <f>ROUND(I251*H251,2)</f>
        <v>0</v>
      </c>
      <c r="K251" s="252"/>
      <c r="L251" s="253"/>
      <c r="M251" s="254" t="s">
        <v>1</v>
      </c>
      <c r="N251" s="255" t="s">
        <v>41</v>
      </c>
      <c r="O251" s="90"/>
      <c r="P251" s="242">
        <f>O251*H251</f>
        <v>0</v>
      </c>
      <c r="Q251" s="242">
        <v>0.0149</v>
      </c>
      <c r="R251" s="242">
        <f>Q251*H251</f>
        <v>0.50809000000000004</v>
      </c>
      <c r="S251" s="242">
        <v>0</v>
      </c>
      <c r="T251" s="24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44" t="s">
        <v>253</v>
      </c>
      <c r="AT251" s="244" t="s">
        <v>250</v>
      </c>
      <c r="AU251" s="244" t="s">
        <v>86</v>
      </c>
      <c r="AY251" s="14" t="s">
        <v>134</v>
      </c>
      <c r="BE251" s="142">
        <f>IF(N251="základní",J251,0)</f>
        <v>0</v>
      </c>
      <c r="BF251" s="142">
        <f>IF(N251="snížená",J251,0)</f>
        <v>0</v>
      </c>
      <c r="BG251" s="142">
        <f>IF(N251="zákl. přenesená",J251,0)</f>
        <v>0</v>
      </c>
      <c r="BH251" s="142">
        <f>IF(N251="sníž. přenesená",J251,0)</f>
        <v>0</v>
      </c>
      <c r="BI251" s="142">
        <f>IF(N251="nulová",J251,0)</f>
        <v>0</v>
      </c>
      <c r="BJ251" s="14" t="s">
        <v>84</v>
      </c>
      <c r="BK251" s="142">
        <f>ROUND(I251*H251,2)</f>
        <v>0</v>
      </c>
      <c r="BL251" s="14" t="s">
        <v>161</v>
      </c>
      <c r="BM251" s="244" t="s">
        <v>734</v>
      </c>
    </row>
    <row r="252" s="2" customFormat="1" ht="16.5" customHeight="1">
      <c r="A252" s="37"/>
      <c r="B252" s="38"/>
      <c r="C252" s="232" t="s">
        <v>735</v>
      </c>
      <c r="D252" s="232" t="s">
        <v>137</v>
      </c>
      <c r="E252" s="233" t="s">
        <v>736</v>
      </c>
      <c r="F252" s="234" t="s">
        <v>737</v>
      </c>
      <c r="G252" s="235" t="s">
        <v>348</v>
      </c>
      <c r="H252" s="236">
        <v>450</v>
      </c>
      <c r="I252" s="237"/>
      <c r="J252" s="238">
        <f>ROUND(I252*H252,2)</f>
        <v>0</v>
      </c>
      <c r="K252" s="239"/>
      <c r="L252" s="40"/>
      <c r="M252" s="240" t="s">
        <v>1</v>
      </c>
      <c r="N252" s="241" t="s">
        <v>41</v>
      </c>
      <c r="O252" s="90"/>
      <c r="P252" s="242">
        <f>O252*H252</f>
        <v>0</v>
      </c>
      <c r="Q252" s="242">
        <v>0</v>
      </c>
      <c r="R252" s="242">
        <f>Q252*H252</f>
        <v>0</v>
      </c>
      <c r="S252" s="242">
        <v>0.014</v>
      </c>
      <c r="T252" s="243">
        <f>S252*H252</f>
        <v>6.2999999999999998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44" t="s">
        <v>161</v>
      </c>
      <c r="AT252" s="244" t="s">
        <v>137</v>
      </c>
      <c r="AU252" s="244" t="s">
        <v>86</v>
      </c>
      <c r="AY252" s="14" t="s">
        <v>134</v>
      </c>
      <c r="BE252" s="142">
        <f>IF(N252="základní",J252,0)</f>
        <v>0</v>
      </c>
      <c r="BF252" s="142">
        <f>IF(N252="snížená",J252,0)</f>
        <v>0</v>
      </c>
      <c r="BG252" s="142">
        <f>IF(N252="zákl. přenesená",J252,0)</f>
        <v>0</v>
      </c>
      <c r="BH252" s="142">
        <f>IF(N252="sníž. přenesená",J252,0)</f>
        <v>0</v>
      </c>
      <c r="BI252" s="142">
        <f>IF(N252="nulová",J252,0)</f>
        <v>0</v>
      </c>
      <c r="BJ252" s="14" t="s">
        <v>84</v>
      </c>
      <c r="BK252" s="142">
        <f>ROUND(I252*H252,2)</f>
        <v>0</v>
      </c>
      <c r="BL252" s="14" t="s">
        <v>161</v>
      </c>
      <c r="BM252" s="244" t="s">
        <v>738</v>
      </c>
    </row>
    <row r="253" s="2" customFormat="1" ht="24.15" customHeight="1">
      <c r="A253" s="37"/>
      <c r="B253" s="38"/>
      <c r="C253" s="232" t="s">
        <v>739</v>
      </c>
      <c r="D253" s="232" t="s">
        <v>137</v>
      </c>
      <c r="E253" s="233" t="s">
        <v>740</v>
      </c>
      <c r="F253" s="234" t="s">
        <v>741</v>
      </c>
      <c r="G253" s="235" t="s">
        <v>382</v>
      </c>
      <c r="H253" s="236">
        <v>0.78000000000000003</v>
      </c>
      <c r="I253" s="237"/>
      <c r="J253" s="238">
        <f>ROUND(I253*H253,2)</f>
        <v>0</v>
      </c>
      <c r="K253" s="239"/>
      <c r="L253" s="40"/>
      <c r="M253" s="240" t="s">
        <v>1</v>
      </c>
      <c r="N253" s="241" t="s">
        <v>41</v>
      </c>
      <c r="O253" s="90"/>
      <c r="P253" s="242">
        <f>O253*H253</f>
        <v>0</v>
      </c>
      <c r="Q253" s="242">
        <v>0.023300000000000001</v>
      </c>
      <c r="R253" s="242">
        <f>Q253*H253</f>
        <v>0.018174000000000003</v>
      </c>
      <c r="S253" s="242">
        <v>0</v>
      </c>
      <c r="T253" s="24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44" t="s">
        <v>161</v>
      </c>
      <c r="AT253" s="244" t="s">
        <v>137</v>
      </c>
      <c r="AU253" s="244" t="s">
        <v>86</v>
      </c>
      <c r="AY253" s="14" t="s">
        <v>134</v>
      </c>
      <c r="BE253" s="142">
        <f>IF(N253="základní",J253,0)</f>
        <v>0</v>
      </c>
      <c r="BF253" s="142">
        <f>IF(N253="snížená",J253,0)</f>
        <v>0</v>
      </c>
      <c r="BG253" s="142">
        <f>IF(N253="zákl. přenesená",J253,0)</f>
        <v>0</v>
      </c>
      <c r="BH253" s="142">
        <f>IF(N253="sníž. přenesená",J253,0)</f>
        <v>0</v>
      </c>
      <c r="BI253" s="142">
        <f>IF(N253="nulová",J253,0)</f>
        <v>0</v>
      </c>
      <c r="BJ253" s="14" t="s">
        <v>84</v>
      </c>
      <c r="BK253" s="142">
        <f>ROUND(I253*H253,2)</f>
        <v>0</v>
      </c>
      <c r="BL253" s="14" t="s">
        <v>161</v>
      </c>
      <c r="BM253" s="244" t="s">
        <v>742</v>
      </c>
    </row>
    <row r="254" s="2" customFormat="1" ht="24.15" customHeight="1">
      <c r="A254" s="37"/>
      <c r="B254" s="38"/>
      <c r="C254" s="232" t="s">
        <v>743</v>
      </c>
      <c r="D254" s="232" t="s">
        <v>137</v>
      </c>
      <c r="E254" s="233" t="s">
        <v>744</v>
      </c>
      <c r="F254" s="234" t="s">
        <v>745</v>
      </c>
      <c r="G254" s="235" t="s">
        <v>140</v>
      </c>
      <c r="H254" s="236">
        <v>0.52600000000000002</v>
      </c>
      <c r="I254" s="237"/>
      <c r="J254" s="238">
        <f>ROUND(I254*H254,2)</f>
        <v>0</v>
      </c>
      <c r="K254" s="239"/>
      <c r="L254" s="40"/>
      <c r="M254" s="240" t="s">
        <v>1</v>
      </c>
      <c r="N254" s="241" t="s">
        <v>41</v>
      </c>
      <c r="O254" s="90"/>
      <c r="P254" s="242">
        <f>O254*H254</f>
        <v>0</v>
      </c>
      <c r="Q254" s="242">
        <v>0</v>
      </c>
      <c r="R254" s="242">
        <f>Q254*H254</f>
        <v>0</v>
      </c>
      <c r="S254" s="242">
        <v>0</v>
      </c>
      <c r="T254" s="24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44" t="s">
        <v>161</v>
      </c>
      <c r="AT254" s="244" t="s">
        <v>137</v>
      </c>
      <c r="AU254" s="244" t="s">
        <v>86</v>
      </c>
      <c r="AY254" s="14" t="s">
        <v>134</v>
      </c>
      <c r="BE254" s="142">
        <f>IF(N254="základní",J254,0)</f>
        <v>0</v>
      </c>
      <c r="BF254" s="142">
        <f>IF(N254="snížená",J254,0)</f>
        <v>0</v>
      </c>
      <c r="BG254" s="142">
        <f>IF(N254="zákl. přenesená",J254,0)</f>
        <v>0</v>
      </c>
      <c r="BH254" s="142">
        <f>IF(N254="sníž. přenesená",J254,0)</f>
        <v>0</v>
      </c>
      <c r="BI254" s="142">
        <f>IF(N254="nulová",J254,0)</f>
        <v>0</v>
      </c>
      <c r="BJ254" s="14" t="s">
        <v>84</v>
      </c>
      <c r="BK254" s="142">
        <f>ROUND(I254*H254,2)</f>
        <v>0</v>
      </c>
      <c r="BL254" s="14" t="s">
        <v>161</v>
      </c>
      <c r="BM254" s="244" t="s">
        <v>746</v>
      </c>
    </row>
    <row r="255" s="12" customFormat="1" ht="22.8" customHeight="1">
      <c r="A255" s="12"/>
      <c r="B255" s="216"/>
      <c r="C255" s="217"/>
      <c r="D255" s="218" t="s">
        <v>75</v>
      </c>
      <c r="E255" s="230" t="s">
        <v>747</v>
      </c>
      <c r="F255" s="230" t="s">
        <v>748</v>
      </c>
      <c r="G255" s="217"/>
      <c r="H255" s="217"/>
      <c r="I255" s="220"/>
      <c r="J255" s="231">
        <f>BK255</f>
        <v>0</v>
      </c>
      <c r="K255" s="217"/>
      <c r="L255" s="222"/>
      <c r="M255" s="223"/>
      <c r="N255" s="224"/>
      <c r="O255" s="224"/>
      <c r="P255" s="225">
        <f>SUM(P256:P270)</f>
        <v>0</v>
      </c>
      <c r="Q255" s="224"/>
      <c r="R255" s="225">
        <f>SUM(R256:R270)</f>
        <v>1.57751</v>
      </c>
      <c r="S255" s="224"/>
      <c r="T255" s="226">
        <f>SUM(T256:T270)</f>
        <v>1.1870099999999999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7" t="s">
        <v>86</v>
      </c>
      <c r="AT255" s="228" t="s">
        <v>75</v>
      </c>
      <c r="AU255" s="228" t="s">
        <v>84</v>
      </c>
      <c r="AY255" s="227" t="s">
        <v>134</v>
      </c>
      <c r="BK255" s="229">
        <f>SUM(BK256:BK270)</f>
        <v>0</v>
      </c>
    </row>
    <row r="256" s="2" customFormat="1" ht="16.5" customHeight="1">
      <c r="A256" s="37"/>
      <c r="B256" s="38"/>
      <c r="C256" s="232" t="s">
        <v>749</v>
      </c>
      <c r="D256" s="232" t="s">
        <v>137</v>
      </c>
      <c r="E256" s="233" t="s">
        <v>750</v>
      </c>
      <c r="F256" s="234" t="s">
        <v>751</v>
      </c>
      <c r="G256" s="235" t="s">
        <v>160</v>
      </c>
      <c r="H256" s="236">
        <v>61.5</v>
      </c>
      <c r="I256" s="237"/>
      <c r="J256" s="238">
        <f>ROUND(I256*H256,2)</f>
        <v>0</v>
      </c>
      <c r="K256" s="239"/>
      <c r="L256" s="40"/>
      <c r="M256" s="240" t="s">
        <v>1</v>
      </c>
      <c r="N256" s="241" t="s">
        <v>41</v>
      </c>
      <c r="O256" s="90"/>
      <c r="P256" s="242">
        <f>O256*H256</f>
        <v>0</v>
      </c>
      <c r="Q256" s="242">
        <v>0</v>
      </c>
      <c r="R256" s="242">
        <f>Q256*H256</f>
        <v>0</v>
      </c>
      <c r="S256" s="242">
        <v>0.0016999999999999999</v>
      </c>
      <c r="T256" s="243">
        <f>S256*H256</f>
        <v>0.10454999999999999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44" t="s">
        <v>161</v>
      </c>
      <c r="AT256" s="244" t="s">
        <v>137</v>
      </c>
      <c r="AU256" s="244" t="s">
        <v>86</v>
      </c>
      <c r="AY256" s="14" t="s">
        <v>134</v>
      </c>
      <c r="BE256" s="142">
        <f>IF(N256="základní",J256,0)</f>
        <v>0</v>
      </c>
      <c r="BF256" s="142">
        <f>IF(N256="snížená",J256,0)</f>
        <v>0</v>
      </c>
      <c r="BG256" s="142">
        <f>IF(N256="zákl. přenesená",J256,0)</f>
        <v>0</v>
      </c>
      <c r="BH256" s="142">
        <f>IF(N256="sníž. přenesená",J256,0)</f>
        <v>0</v>
      </c>
      <c r="BI256" s="142">
        <f>IF(N256="nulová",J256,0)</f>
        <v>0</v>
      </c>
      <c r="BJ256" s="14" t="s">
        <v>84</v>
      </c>
      <c r="BK256" s="142">
        <f>ROUND(I256*H256,2)</f>
        <v>0</v>
      </c>
      <c r="BL256" s="14" t="s">
        <v>161</v>
      </c>
      <c r="BM256" s="244" t="s">
        <v>752</v>
      </c>
    </row>
    <row r="257" s="2" customFormat="1" ht="24.15" customHeight="1">
      <c r="A257" s="37"/>
      <c r="B257" s="38"/>
      <c r="C257" s="232" t="s">
        <v>753</v>
      </c>
      <c r="D257" s="232" t="s">
        <v>137</v>
      </c>
      <c r="E257" s="233" t="s">
        <v>754</v>
      </c>
      <c r="F257" s="234" t="s">
        <v>755</v>
      </c>
      <c r="G257" s="235" t="s">
        <v>160</v>
      </c>
      <c r="H257" s="236">
        <v>194</v>
      </c>
      <c r="I257" s="237"/>
      <c r="J257" s="238">
        <f>ROUND(I257*H257,2)</f>
        <v>0</v>
      </c>
      <c r="K257" s="239"/>
      <c r="L257" s="40"/>
      <c r="M257" s="240" t="s">
        <v>1</v>
      </c>
      <c r="N257" s="241" t="s">
        <v>41</v>
      </c>
      <c r="O257" s="90"/>
      <c r="P257" s="242">
        <f>O257*H257</f>
        <v>0</v>
      </c>
      <c r="Q257" s="242">
        <v>0</v>
      </c>
      <c r="R257" s="242">
        <f>Q257*H257</f>
        <v>0</v>
      </c>
      <c r="S257" s="242">
        <v>0.0017700000000000001</v>
      </c>
      <c r="T257" s="243">
        <f>S257*H257</f>
        <v>0.34338000000000002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44" t="s">
        <v>161</v>
      </c>
      <c r="AT257" s="244" t="s">
        <v>137</v>
      </c>
      <c r="AU257" s="244" t="s">
        <v>86</v>
      </c>
      <c r="AY257" s="14" t="s">
        <v>134</v>
      </c>
      <c r="BE257" s="142">
        <f>IF(N257="základní",J257,0)</f>
        <v>0</v>
      </c>
      <c r="BF257" s="142">
        <f>IF(N257="snížená",J257,0)</f>
        <v>0</v>
      </c>
      <c r="BG257" s="142">
        <f>IF(N257="zákl. přenesená",J257,0)</f>
        <v>0</v>
      </c>
      <c r="BH257" s="142">
        <f>IF(N257="sníž. přenesená",J257,0)</f>
        <v>0</v>
      </c>
      <c r="BI257" s="142">
        <f>IF(N257="nulová",J257,0)</f>
        <v>0</v>
      </c>
      <c r="BJ257" s="14" t="s">
        <v>84</v>
      </c>
      <c r="BK257" s="142">
        <f>ROUND(I257*H257,2)</f>
        <v>0</v>
      </c>
      <c r="BL257" s="14" t="s">
        <v>161</v>
      </c>
      <c r="BM257" s="244" t="s">
        <v>756</v>
      </c>
    </row>
    <row r="258" s="2" customFormat="1" ht="16.5" customHeight="1">
      <c r="A258" s="37"/>
      <c r="B258" s="38"/>
      <c r="C258" s="232" t="s">
        <v>757</v>
      </c>
      <c r="D258" s="232" t="s">
        <v>137</v>
      </c>
      <c r="E258" s="233" t="s">
        <v>758</v>
      </c>
      <c r="F258" s="234" t="s">
        <v>759</v>
      </c>
      <c r="G258" s="235" t="s">
        <v>160</v>
      </c>
      <c r="H258" s="236">
        <v>78</v>
      </c>
      <c r="I258" s="237"/>
      <c r="J258" s="238">
        <f>ROUND(I258*H258,2)</f>
        <v>0</v>
      </c>
      <c r="K258" s="239"/>
      <c r="L258" s="40"/>
      <c r="M258" s="240" t="s">
        <v>1</v>
      </c>
      <c r="N258" s="241" t="s">
        <v>41</v>
      </c>
      <c r="O258" s="90"/>
      <c r="P258" s="242">
        <f>O258*H258</f>
        <v>0</v>
      </c>
      <c r="Q258" s="242">
        <v>0</v>
      </c>
      <c r="R258" s="242">
        <f>Q258*H258</f>
        <v>0</v>
      </c>
      <c r="S258" s="242">
        <v>0.00167</v>
      </c>
      <c r="T258" s="243">
        <f>S258*H258</f>
        <v>0.13026000000000002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44" t="s">
        <v>161</v>
      </c>
      <c r="AT258" s="244" t="s">
        <v>137</v>
      </c>
      <c r="AU258" s="244" t="s">
        <v>86</v>
      </c>
      <c r="AY258" s="14" t="s">
        <v>134</v>
      </c>
      <c r="BE258" s="142">
        <f>IF(N258="základní",J258,0)</f>
        <v>0</v>
      </c>
      <c r="BF258" s="142">
        <f>IF(N258="snížená",J258,0)</f>
        <v>0</v>
      </c>
      <c r="BG258" s="142">
        <f>IF(N258="zákl. přenesená",J258,0)</f>
        <v>0</v>
      </c>
      <c r="BH258" s="142">
        <f>IF(N258="sníž. přenesená",J258,0)</f>
        <v>0</v>
      </c>
      <c r="BI258" s="142">
        <f>IF(N258="nulová",J258,0)</f>
        <v>0</v>
      </c>
      <c r="BJ258" s="14" t="s">
        <v>84</v>
      </c>
      <c r="BK258" s="142">
        <f>ROUND(I258*H258,2)</f>
        <v>0</v>
      </c>
      <c r="BL258" s="14" t="s">
        <v>161</v>
      </c>
      <c r="BM258" s="244" t="s">
        <v>760</v>
      </c>
    </row>
    <row r="259" s="2" customFormat="1" ht="16.5" customHeight="1">
      <c r="A259" s="37"/>
      <c r="B259" s="38"/>
      <c r="C259" s="232" t="s">
        <v>761</v>
      </c>
      <c r="D259" s="232" t="s">
        <v>137</v>
      </c>
      <c r="E259" s="233" t="s">
        <v>762</v>
      </c>
      <c r="F259" s="234" t="s">
        <v>763</v>
      </c>
      <c r="G259" s="235" t="s">
        <v>160</v>
      </c>
      <c r="H259" s="236">
        <v>169</v>
      </c>
      <c r="I259" s="237"/>
      <c r="J259" s="238">
        <f>ROUND(I259*H259,2)</f>
        <v>0</v>
      </c>
      <c r="K259" s="239"/>
      <c r="L259" s="40"/>
      <c r="M259" s="240" t="s">
        <v>1</v>
      </c>
      <c r="N259" s="241" t="s">
        <v>41</v>
      </c>
      <c r="O259" s="90"/>
      <c r="P259" s="242">
        <f>O259*H259</f>
        <v>0</v>
      </c>
      <c r="Q259" s="242">
        <v>0</v>
      </c>
      <c r="R259" s="242">
        <f>Q259*H259</f>
        <v>0</v>
      </c>
      <c r="S259" s="242">
        <v>0.0025999999999999999</v>
      </c>
      <c r="T259" s="243">
        <f>S259*H259</f>
        <v>0.43939999999999996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44" t="s">
        <v>161</v>
      </c>
      <c r="AT259" s="244" t="s">
        <v>137</v>
      </c>
      <c r="AU259" s="244" t="s">
        <v>86</v>
      </c>
      <c r="AY259" s="14" t="s">
        <v>134</v>
      </c>
      <c r="BE259" s="142">
        <f>IF(N259="základní",J259,0)</f>
        <v>0</v>
      </c>
      <c r="BF259" s="142">
        <f>IF(N259="snížená",J259,0)</f>
        <v>0</v>
      </c>
      <c r="BG259" s="142">
        <f>IF(N259="zákl. přenesená",J259,0)</f>
        <v>0</v>
      </c>
      <c r="BH259" s="142">
        <f>IF(N259="sníž. přenesená",J259,0)</f>
        <v>0</v>
      </c>
      <c r="BI259" s="142">
        <f>IF(N259="nulová",J259,0)</f>
        <v>0</v>
      </c>
      <c r="BJ259" s="14" t="s">
        <v>84</v>
      </c>
      <c r="BK259" s="142">
        <f>ROUND(I259*H259,2)</f>
        <v>0</v>
      </c>
      <c r="BL259" s="14" t="s">
        <v>161</v>
      </c>
      <c r="BM259" s="244" t="s">
        <v>764</v>
      </c>
    </row>
    <row r="260" s="2" customFormat="1" ht="16.5" customHeight="1">
      <c r="A260" s="37"/>
      <c r="B260" s="38"/>
      <c r="C260" s="232" t="s">
        <v>765</v>
      </c>
      <c r="D260" s="232" t="s">
        <v>137</v>
      </c>
      <c r="E260" s="233" t="s">
        <v>766</v>
      </c>
      <c r="F260" s="234" t="s">
        <v>767</v>
      </c>
      <c r="G260" s="235" t="s">
        <v>160</v>
      </c>
      <c r="H260" s="236">
        <v>43</v>
      </c>
      <c r="I260" s="237"/>
      <c r="J260" s="238">
        <f>ROUND(I260*H260,2)</f>
        <v>0</v>
      </c>
      <c r="K260" s="239"/>
      <c r="L260" s="40"/>
      <c r="M260" s="240" t="s">
        <v>1</v>
      </c>
      <c r="N260" s="241" t="s">
        <v>41</v>
      </c>
      <c r="O260" s="90"/>
      <c r="P260" s="242">
        <f>O260*H260</f>
        <v>0</v>
      </c>
      <c r="Q260" s="242">
        <v>0</v>
      </c>
      <c r="R260" s="242">
        <f>Q260*H260</f>
        <v>0</v>
      </c>
      <c r="S260" s="242">
        <v>0.0039399999999999999</v>
      </c>
      <c r="T260" s="243">
        <f>S260*H260</f>
        <v>0.16941999999999999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44" t="s">
        <v>161</v>
      </c>
      <c r="AT260" s="244" t="s">
        <v>137</v>
      </c>
      <c r="AU260" s="244" t="s">
        <v>86</v>
      </c>
      <c r="AY260" s="14" t="s">
        <v>134</v>
      </c>
      <c r="BE260" s="142">
        <f>IF(N260="základní",J260,0)</f>
        <v>0</v>
      </c>
      <c r="BF260" s="142">
        <f>IF(N260="snížená",J260,0)</f>
        <v>0</v>
      </c>
      <c r="BG260" s="142">
        <f>IF(N260="zákl. přenesená",J260,0)</f>
        <v>0</v>
      </c>
      <c r="BH260" s="142">
        <f>IF(N260="sníž. přenesená",J260,0)</f>
        <v>0</v>
      </c>
      <c r="BI260" s="142">
        <f>IF(N260="nulová",J260,0)</f>
        <v>0</v>
      </c>
      <c r="BJ260" s="14" t="s">
        <v>84</v>
      </c>
      <c r="BK260" s="142">
        <f>ROUND(I260*H260,2)</f>
        <v>0</v>
      </c>
      <c r="BL260" s="14" t="s">
        <v>161</v>
      </c>
      <c r="BM260" s="244" t="s">
        <v>768</v>
      </c>
    </row>
    <row r="261" s="2" customFormat="1" ht="24.15" customHeight="1">
      <c r="A261" s="37"/>
      <c r="B261" s="38"/>
      <c r="C261" s="232" t="s">
        <v>769</v>
      </c>
      <c r="D261" s="232" t="s">
        <v>137</v>
      </c>
      <c r="E261" s="233" t="s">
        <v>770</v>
      </c>
      <c r="F261" s="234" t="s">
        <v>771</v>
      </c>
      <c r="G261" s="235" t="s">
        <v>160</v>
      </c>
      <c r="H261" s="236">
        <v>146</v>
      </c>
      <c r="I261" s="237"/>
      <c r="J261" s="238">
        <f>ROUND(I261*H261,2)</f>
        <v>0</v>
      </c>
      <c r="K261" s="239"/>
      <c r="L261" s="40"/>
      <c r="M261" s="240" t="s">
        <v>1</v>
      </c>
      <c r="N261" s="241" t="s">
        <v>41</v>
      </c>
      <c r="O261" s="90"/>
      <c r="P261" s="242">
        <f>O261*H261</f>
        <v>0</v>
      </c>
      <c r="Q261" s="242">
        <v>0.00089999999999999998</v>
      </c>
      <c r="R261" s="242">
        <f>Q261*H261</f>
        <v>0.13139999999999999</v>
      </c>
      <c r="S261" s="242">
        <v>0</v>
      </c>
      <c r="T261" s="24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44" t="s">
        <v>161</v>
      </c>
      <c r="AT261" s="244" t="s">
        <v>137</v>
      </c>
      <c r="AU261" s="244" t="s">
        <v>86</v>
      </c>
      <c r="AY261" s="14" t="s">
        <v>134</v>
      </c>
      <c r="BE261" s="142">
        <f>IF(N261="základní",J261,0)</f>
        <v>0</v>
      </c>
      <c r="BF261" s="142">
        <f>IF(N261="snížená",J261,0)</f>
        <v>0</v>
      </c>
      <c r="BG261" s="142">
        <f>IF(N261="zákl. přenesená",J261,0)</f>
        <v>0</v>
      </c>
      <c r="BH261" s="142">
        <f>IF(N261="sníž. přenesená",J261,0)</f>
        <v>0</v>
      </c>
      <c r="BI261" s="142">
        <f>IF(N261="nulová",J261,0)</f>
        <v>0</v>
      </c>
      <c r="BJ261" s="14" t="s">
        <v>84</v>
      </c>
      <c r="BK261" s="142">
        <f>ROUND(I261*H261,2)</f>
        <v>0</v>
      </c>
      <c r="BL261" s="14" t="s">
        <v>161</v>
      </c>
      <c r="BM261" s="244" t="s">
        <v>772</v>
      </c>
    </row>
    <row r="262" s="2" customFormat="1" ht="24.15" customHeight="1">
      <c r="A262" s="37"/>
      <c r="B262" s="38"/>
      <c r="C262" s="232" t="s">
        <v>773</v>
      </c>
      <c r="D262" s="232" t="s">
        <v>137</v>
      </c>
      <c r="E262" s="233" t="s">
        <v>774</v>
      </c>
      <c r="F262" s="234" t="s">
        <v>775</v>
      </c>
      <c r="G262" s="235" t="s">
        <v>160</v>
      </c>
      <c r="H262" s="236">
        <v>61.5</v>
      </c>
      <c r="I262" s="237"/>
      <c r="J262" s="238">
        <f>ROUND(I262*H262,2)</f>
        <v>0</v>
      </c>
      <c r="K262" s="239"/>
      <c r="L262" s="40"/>
      <c r="M262" s="240" t="s">
        <v>1</v>
      </c>
      <c r="N262" s="241" t="s">
        <v>41</v>
      </c>
      <c r="O262" s="90"/>
      <c r="P262" s="242">
        <f>O262*H262</f>
        <v>0</v>
      </c>
      <c r="Q262" s="242">
        <v>0.0043299999999999996</v>
      </c>
      <c r="R262" s="242">
        <f>Q262*H262</f>
        <v>0.266295</v>
      </c>
      <c r="S262" s="242">
        <v>0</v>
      </c>
      <c r="T262" s="24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44" t="s">
        <v>161</v>
      </c>
      <c r="AT262" s="244" t="s">
        <v>137</v>
      </c>
      <c r="AU262" s="244" t="s">
        <v>86</v>
      </c>
      <c r="AY262" s="14" t="s">
        <v>134</v>
      </c>
      <c r="BE262" s="142">
        <f>IF(N262="základní",J262,0)</f>
        <v>0</v>
      </c>
      <c r="BF262" s="142">
        <f>IF(N262="snížená",J262,0)</f>
        <v>0</v>
      </c>
      <c r="BG262" s="142">
        <f>IF(N262="zákl. přenesená",J262,0)</f>
        <v>0</v>
      </c>
      <c r="BH262" s="142">
        <f>IF(N262="sníž. přenesená",J262,0)</f>
        <v>0</v>
      </c>
      <c r="BI262" s="142">
        <f>IF(N262="nulová",J262,0)</f>
        <v>0</v>
      </c>
      <c r="BJ262" s="14" t="s">
        <v>84</v>
      </c>
      <c r="BK262" s="142">
        <f>ROUND(I262*H262,2)</f>
        <v>0</v>
      </c>
      <c r="BL262" s="14" t="s">
        <v>161</v>
      </c>
      <c r="BM262" s="244" t="s">
        <v>776</v>
      </c>
    </row>
    <row r="263" s="2" customFormat="1" ht="24.15" customHeight="1">
      <c r="A263" s="37"/>
      <c r="B263" s="38"/>
      <c r="C263" s="232" t="s">
        <v>777</v>
      </c>
      <c r="D263" s="232" t="s">
        <v>137</v>
      </c>
      <c r="E263" s="233" t="s">
        <v>778</v>
      </c>
      <c r="F263" s="234" t="s">
        <v>779</v>
      </c>
      <c r="G263" s="235" t="s">
        <v>160</v>
      </c>
      <c r="H263" s="236">
        <v>194</v>
      </c>
      <c r="I263" s="237"/>
      <c r="J263" s="238">
        <f>ROUND(I263*H263,2)</f>
        <v>0</v>
      </c>
      <c r="K263" s="239"/>
      <c r="L263" s="40"/>
      <c r="M263" s="240" t="s">
        <v>1</v>
      </c>
      <c r="N263" s="241" t="s">
        <v>41</v>
      </c>
      <c r="O263" s="90"/>
      <c r="P263" s="242">
        <f>O263*H263</f>
        <v>0</v>
      </c>
      <c r="Q263" s="242">
        <v>0.0018500000000000001</v>
      </c>
      <c r="R263" s="242">
        <f>Q263*H263</f>
        <v>0.3589</v>
      </c>
      <c r="S263" s="242">
        <v>0</v>
      </c>
      <c r="T263" s="24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44" t="s">
        <v>161</v>
      </c>
      <c r="AT263" s="244" t="s">
        <v>137</v>
      </c>
      <c r="AU263" s="244" t="s">
        <v>86</v>
      </c>
      <c r="AY263" s="14" t="s">
        <v>134</v>
      </c>
      <c r="BE263" s="142">
        <f>IF(N263="základní",J263,0)</f>
        <v>0</v>
      </c>
      <c r="BF263" s="142">
        <f>IF(N263="snížená",J263,0)</f>
        <v>0</v>
      </c>
      <c r="BG263" s="142">
        <f>IF(N263="zákl. přenesená",J263,0)</f>
        <v>0</v>
      </c>
      <c r="BH263" s="142">
        <f>IF(N263="sníž. přenesená",J263,0)</f>
        <v>0</v>
      </c>
      <c r="BI263" s="142">
        <f>IF(N263="nulová",J263,0)</f>
        <v>0</v>
      </c>
      <c r="BJ263" s="14" t="s">
        <v>84</v>
      </c>
      <c r="BK263" s="142">
        <f>ROUND(I263*H263,2)</f>
        <v>0</v>
      </c>
      <c r="BL263" s="14" t="s">
        <v>161</v>
      </c>
      <c r="BM263" s="244" t="s">
        <v>780</v>
      </c>
    </row>
    <row r="264" s="2" customFormat="1" ht="24.15" customHeight="1">
      <c r="A264" s="37"/>
      <c r="B264" s="38"/>
      <c r="C264" s="232" t="s">
        <v>781</v>
      </c>
      <c r="D264" s="232" t="s">
        <v>137</v>
      </c>
      <c r="E264" s="233" t="s">
        <v>782</v>
      </c>
      <c r="F264" s="234" t="s">
        <v>783</v>
      </c>
      <c r="G264" s="235" t="s">
        <v>160</v>
      </c>
      <c r="H264" s="236">
        <v>76.200000000000003</v>
      </c>
      <c r="I264" s="237"/>
      <c r="J264" s="238">
        <f>ROUND(I264*H264,2)</f>
        <v>0</v>
      </c>
      <c r="K264" s="239"/>
      <c r="L264" s="40"/>
      <c r="M264" s="240" t="s">
        <v>1</v>
      </c>
      <c r="N264" s="241" t="s">
        <v>41</v>
      </c>
      <c r="O264" s="90"/>
      <c r="P264" s="242">
        <f>O264*H264</f>
        <v>0</v>
      </c>
      <c r="Q264" s="242">
        <v>0.00264</v>
      </c>
      <c r="R264" s="242">
        <f>Q264*H264</f>
        <v>0.20116800000000001</v>
      </c>
      <c r="S264" s="242">
        <v>0</v>
      </c>
      <c r="T264" s="24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44" t="s">
        <v>161</v>
      </c>
      <c r="AT264" s="244" t="s">
        <v>137</v>
      </c>
      <c r="AU264" s="244" t="s">
        <v>86</v>
      </c>
      <c r="AY264" s="14" t="s">
        <v>134</v>
      </c>
      <c r="BE264" s="142">
        <f>IF(N264="základní",J264,0)</f>
        <v>0</v>
      </c>
      <c r="BF264" s="142">
        <f>IF(N264="snížená",J264,0)</f>
        <v>0</v>
      </c>
      <c r="BG264" s="142">
        <f>IF(N264="zákl. přenesená",J264,0)</f>
        <v>0</v>
      </c>
      <c r="BH264" s="142">
        <f>IF(N264="sníž. přenesená",J264,0)</f>
        <v>0</v>
      </c>
      <c r="BI264" s="142">
        <f>IF(N264="nulová",J264,0)</f>
        <v>0</v>
      </c>
      <c r="BJ264" s="14" t="s">
        <v>84</v>
      </c>
      <c r="BK264" s="142">
        <f>ROUND(I264*H264,2)</f>
        <v>0</v>
      </c>
      <c r="BL264" s="14" t="s">
        <v>161</v>
      </c>
      <c r="BM264" s="244" t="s">
        <v>784</v>
      </c>
    </row>
    <row r="265" s="2" customFormat="1" ht="24.15" customHeight="1">
      <c r="A265" s="37"/>
      <c r="B265" s="38"/>
      <c r="C265" s="232" t="s">
        <v>785</v>
      </c>
      <c r="D265" s="232" t="s">
        <v>137</v>
      </c>
      <c r="E265" s="233" t="s">
        <v>786</v>
      </c>
      <c r="F265" s="234" t="s">
        <v>787</v>
      </c>
      <c r="G265" s="235" t="s">
        <v>160</v>
      </c>
      <c r="H265" s="236">
        <v>169</v>
      </c>
      <c r="I265" s="237"/>
      <c r="J265" s="238">
        <f>ROUND(I265*H265,2)</f>
        <v>0</v>
      </c>
      <c r="K265" s="239"/>
      <c r="L265" s="40"/>
      <c r="M265" s="240" t="s">
        <v>1</v>
      </c>
      <c r="N265" s="241" t="s">
        <v>41</v>
      </c>
      <c r="O265" s="90"/>
      <c r="P265" s="242">
        <f>O265*H265</f>
        <v>0</v>
      </c>
      <c r="Q265" s="242">
        <v>0.0028600000000000001</v>
      </c>
      <c r="R265" s="242">
        <f>Q265*H265</f>
        <v>0.48334000000000005</v>
      </c>
      <c r="S265" s="242">
        <v>0</v>
      </c>
      <c r="T265" s="243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44" t="s">
        <v>161</v>
      </c>
      <c r="AT265" s="244" t="s">
        <v>137</v>
      </c>
      <c r="AU265" s="244" t="s">
        <v>86</v>
      </c>
      <c r="AY265" s="14" t="s">
        <v>134</v>
      </c>
      <c r="BE265" s="142">
        <f>IF(N265="základní",J265,0)</f>
        <v>0</v>
      </c>
      <c r="BF265" s="142">
        <f>IF(N265="snížená",J265,0)</f>
        <v>0</v>
      </c>
      <c r="BG265" s="142">
        <f>IF(N265="zákl. přenesená",J265,0)</f>
        <v>0</v>
      </c>
      <c r="BH265" s="142">
        <f>IF(N265="sníž. přenesená",J265,0)</f>
        <v>0</v>
      </c>
      <c r="BI265" s="142">
        <f>IF(N265="nulová",J265,0)</f>
        <v>0</v>
      </c>
      <c r="BJ265" s="14" t="s">
        <v>84</v>
      </c>
      <c r="BK265" s="142">
        <f>ROUND(I265*H265,2)</f>
        <v>0</v>
      </c>
      <c r="BL265" s="14" t="s">
        <v>161</v>
      </c>
      <c r="BM265" s="244" t="s">
        <v>788</v>
      </c>
    </row>
    <row r="266" s="2" customFormat="1" ht="24.15" customHeight="1">
      <c r="A266" s="37"/>
      <c r="B266" s="38"/>
      <c r="C266" s="232" t="s">
        <v>789</v>
      </c>
      <c r="D266" s="232" t="s">
        <v>137</v>
      </c>
      <c r="E266" s="233" t="s">
        <v>790</v>
      </c>
      <c r="F266" s="234" t="s">
        <v>791</v>
      </c>
      <c r="G266" s="235" t="s">
        <v>178</v>
      </c>
      <c r="H266" s="236">
        <v>2</v>
      </c>
      <c r="I266" s="237"/>
      <c r="J266" s="238">
        <f>ROUND(I266*H266,2)</f>
        <v>0</v>
      </c>
      <c r="K266" s="239"/>
      <c r="L266" s="40"/>
      <c r="M266" s="240" t="s">
        <v>1</v>
      </c>
      <c r="N266" s="241" t="s">
        <v>41</v>
      </c>
      <c r="O266" s="90"/>
      <c r="P266" s="242">
        <f>O266*H266</f>
        <v>0</v>
      </c>
      <c r="Q266" s="242">
        <v>0.00067000000000000002</v>
      </c>
      <c r="R266" s="242">
        <f>Q266*H266</f>
        <v>0.0013400000000000001</v>
      </c>
      <c r="S266" s="242">
        <v>0</v>
      </c>
      <c r="T266" s="24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44" t="s">
        <v>161</v>
      </c>
      <c r="AT266" s="244" t="s">
        <v>137</v>
      </c>
      <c r="AU266" s="244" t="s">
        <v>86</v>
      </c>
      <c r="AY266" s="14" t="s">
        <v>134</v>
      </c>
      <c r="BE266" s="142">
        <f>IF(N266="základní",J266,0)</f>
        <v>0</v>
      </c>
      <c r="BF266" s="142">
        <f>IF(N266="snížená",J266,0)</f>
        <v>0</v>
      </c>
      <c r="BG266" s="142">
        <f>IF(N266="zákl. přenesená",J266,0)</f>
        <v>0</v>
      </c>
      <c r="BH266" s="142">
        <f>IF(N266="sníž. přenesená",J266,0)</f>
        <v>0</v>
      </c>
      <c r="BI266" s="142">
        <f>IF(N266="nulová",J266,0)</f>
        <v>0</v>
      </c>
      <c r="BJ266" s="14" t="s">
        <v>84</v>
      </c>
      <c r="BK266" s="142">
        <f>ROUND(I266*H266,2)</f>
        <v>0</v>
      </c>
      <c r="BL266" s="14" t="s">
        <v>161</v>
      </c>
      <c r="BM266" s="244" t="s">
        <v>792</v>
      </c>
    </row>
    <row r="267" s="2" customFormat="1" ht="24.15" customHeight="1">
      <c r="A267" s="37"/>
      <c r="B267" s="38"/>
      <c r="C267" s="232" t="s">
        <v>793</v>
      </c>
      <c r="D267" s="232" t="s">
        <v>137</v>
      </c>
      <c r="E267" s="233" t="s">
        <v>794</v>
      </c>
      <c r="F267" s="234" t="s">
        <v>795</v>
      </c>
      <c r="G267" s="235" t="s">
        <v>178</v>
      </c>
      <c r="H267" s="236">
        <v>11</v>
      </c>
      <c r="I267" s="237"/>
      <c r="J267" s="238">
        <f>ROUND(I267*H267,2)</f>
        <v>0</v>
      </c>
      <c r="K267" s="239"/>
      <c r="L267" s="40"/>
      <c r="M267" s="240" t="s">
        <v>1</v>
      </c>
      <c r="N267" s="241" t="s">
        <v>41</v>
      </c>
      <c r="O267" s="90"/>
      <c r="P267" s="242">
        <f>O267*H267</f>
        <v>0</v>
      </c>
      <c r="Q267" s="242">
        <v>0.00064000000000000005</v>
      </c>
      <c r="R267" s="242">
        <f>Q267*H267</f>
        <v>0.0070400000000000003</v>
      </c>
      <c r="S267" s="242">
        <v>0</v>
      </c>
      <c r="T267" s="24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44" t="s">
        <v>161</v>
      </c>
      <c r="AT267" s="244" t="s">
        <v>137</v>
      </c>
      <c r="AU267" s="244" t="s">
        <v>86</v>
      </c>
      <c r="AY267" s="14" t="s">
        <v>134</v>
      </c>
      <c r="BE267" s="142">
        <f>IF(N267="základní",J267,0)</f>
        <v>0</v>
      </c>
      <c r="BF267" s="142">
        <f>IF(N267="snížená",J267,0)</f>
        <v>0</v>
      </c>
      <c r="BG267" s="142">
        <f>IF(N267="zákl. přenesená",J267,0)</f>
        <v>0</v>
      </c>
      <c r="BH267" s="142">
        <f>IF(N267="sníž. přenesená",J267,0)</f>
        <v>0</v>
      </c>
      <c r="BI267" s="142">
        <f>IF(N267="nulová",J267,0)</f>
        <v>0</v>
      </c>
      <c r="BJ267" s="14" t="s">
        <v>84</v>
      </c>
      <c r="BK267" s="142">
        <f>ROUND(I267*H267,2)</f>
        <v>0</v>
      </c>
      <c r="BL267" s="14" t="s">
        <v>161</v>
      </c>
      <c r="BM267" s="244" t="s">
        <v>796</v>
      </c>
    </row>
    <row r="268" s="2" customFormat="1" ht="24.15" customHeight="1">
      <c r="A268" s="37"/>
      <c r="B268" s="38"/>
      <c r="C268" s="232" t="s">
        <v>797</v>
      </c>
      <c r="D268" s="232" t="s">
        <v>137</v>
      </c>
      <c r="E268" s="233" t="s">
        <v>798</v>
      </c>
      <c r="F268" s="234" t="s">
        <v>799</v>
      </c>
      <c r="G268" s="235" t="s">
        <v>160</v>
      </c>
      <c r="H268" s="236">
        <v>43.299999999999997</v>
      </c>
      <c r="I268" s="237"/>
      <c r="J268" s="238">
        <f>ROUND(I268*H268,2)</f>
        <v>0</v>
      </c>
      <c r="K268" s="239"/>
      <c r="L268" s="40"/>
      <c r="M268" s="240" t="s">
        <v>1</v>
      </c>
      <c r="N268" s="241" t="s">
        <v>41</v>
      </c>
      <c r="O268" s="90"/>
      <c r="P268" s="242">
        <f>O268*H268</f>
        <v>0</v>
      </c>
      <c r="Q268" s="242">
        <v>0.0028900000000000002</v>
      </c>
      <c r="R268" s="242">
        <f>Q268*H268</f>
        <v>0.125137</v>
      </c>
      <c r="S268" s="242">
        <v>0</v>
      </c>
      <c r="T268" s="24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44" t="s">
        <v>161</v>
      </c>
      <c r="AT268" s="244" t="s">
        <v>137</v>
      </c>
      <c r="AU268" s="244" t="s">
        <v>86</v>
      </c>
      <c r="AY268" s="14" t="s">
        <v>134</v>
      </c>
      <c r="BE268" s="142">
        <f>IF(N268="základní",J268,0)</f>
        <v>0</v>
      </c>
      <c r="BF268" s="142">
        <f>IF(N268="snížená",J268,0)</f>
        <v>0</v>
      </c>
      <c r="BG268" s="142">
        <f>IF(N268="zákl. přenesená",J268,0)</f>
        <v>0</v>
      </c>
      <c r="BH268" s="142">
        <f>IF(N268="sníž. přenesená",J268,0)</f>
        <v>0</v>
      </c>
      <c r="BI268" s="142">
        <f>IF(N268="nulová",J268,0)</f>
        <v>0</v>
      </c>
      <c r="BJ268" s="14" t="s">
        <v>84</v>
      </c>
      <c r="BK268" s="142">
        <f>ROUND(I268*H268,2)</f>
        <v>0</v>
      </c>
      <c r="BL268" s="14" t="s">
        <v>161</v>
      </c>
      <c r="BM268" s="244" t="s">
        <v>800</v>
      </c>
    </row>
    <row r="269" s="2" customFormat="1" ht="24.15" customHeight="1">
      <c r="A269" s="37"/>
      <c r="B269" s="38"/>
      <c r="C269" s="232" t="s">
        <v>801</v>
      </c>
      <c r="D269" s="232" t="s">
        <v>137</v>
      </c>
      <c r="E269" s="233" t="s">
        <v>802</v>
      </c>
      <c r="F269" s="234" t="s">
        <v>803</v>
      </c>
      <c r="G269" s="235" t="s">
        <v>198</v>
      </c>
      <c r="H269" s="236">
        <v>1</v>
      </c>
      <c r="I269" s="237"/>
      <c r="J269" s="238">
        <f>ROUND(I269*H269,2)</f>
        <v>0</v>
      </c>
      <c r="K269" s="239"/>
      <c r="L269" s="40"/>
      <c r="M269" s="240" t="s">
        <v>1</v>
      </c>
      <c r="N269" s="241" t="s">
        <v>41</v>
      </c>
      <c r="O269" s="90"/>
      <c r="P269" s="242">
        <f>O269*H269</f>
        <v>0</v>
      </c>
      <c r="Q269" s="242">
        <v>0.0028900000000000002</v>
      </c>
      <c r="R269" s="242">
        <f>Q269*H269</f>
        <v>0.0028900000000000002</v>
      </c>
      <c r="S269" s="242">
        <v>0</v>
      </c>
      <c r="T269" s="243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44" t="s">
        <v>161</v>
      </c>
      <c r="AT269" s="244" t="s">
        <v>137</v>
      </c>
      <c r="AU269" s="244" t="s">
        <v>86</v>
      </c>
      <c r="AY269" s="14" t="s">
        <v>134</v>
      </c>
      <c r="BE269" s="142">
        <f>IF(N269="základní",J269,0)</f>
        <v>0</v>
      </c>
      <c r="BF269" s="142">
        <f>IF(N269="snížená",J269,0)</f>
        <v>0</v>
      </c>
      <c r="BG269" s="142">
        <f>IF(N269="zákl. přenesená",J269,0)</f>
        <v>0</v>
      </c>
      <c r="BH269" s="142">
        <f>IF(N269="sníž. přenesená",J269,0)</f>
        <v>0</v>
      </c>
      <c r="BI269" s="142">
        <f>IF(N269="nulová",J269,0)</f>
        <v>0</v>
      </c>
      <c r="BJ269" s="14" t="s">
        <v>84</v>
      </c>
      <c r="BK269" s="142">
        <f>ROUND(I269*H269,2)</f>
        <v>0</v>
      </c>
      <c r="BL269" s="14" t="s">
        <v>161</v>
      </c>
      <c r="BM269" s="244" t="s">
        <v>804</v>
      </c>
    </row>
    <row r="270" s="2" customFormat="1" ht="24.15" customHeight="1">
      <c r="A270" s="37"/>
      <c r="B270" s="38"/>
      <c r="C270" s="232" t="s">
        <v>805</v>
      </c>
      <c r="D270" s="232" t="s">
        <v>137</v>
      </c>
      <c r="E270" s="233" t="s">
        <v>806</v>
      </c>
      <c r="F270" s="234" t="s">
        <v>807</v>
      </c>
      <c r="G270" s="235" t="s">
        <v>140</v>
      </c>
      <c r="H270" s="236">
        <v>1.5780000000000001</v>
      </c>
      <c r="I270" s="237"/>
      <c r="J270" s="238">
        <f>ROUND(I270*H270,2)</f>
        <v>0</v>
      </c>
      <c r="K270" s="239"/>
      <c r="L270" s="40"/>
      <c r="M270" s="240" t="s">
        <v>1</v>
      </c>
      <c r="N270" s="241" t="s">
        <v>41</v>
      </c>
      <c r="O270" s="90"/>
      <c r="P270" s="242">
        <f>O270*H270</f>
        <v>0</v>
      </c>
      <c r="Q270" s="242">
        <v>0</v>
      </c>
      <c r="R270" s="242">
        <f>Q270*H270</f>
        <v>0</v>
      </c>
      <c r="S270" s="242">
        <v>0</v>
      </c>
      <c r="T270" s="24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44" t="s">
        <v>161</v>
      </c>
      <c r="AT270" s="244" t="s">
        <v>137</v>
      </c>
      <c r="AU270" s="244" t="s">
        <v>86</v>
      </c>
      <c r="AY270" s="14" t="s">
        <v>134</v>
      </c>
      <c r="BE270" s="142">
        <f>IF(N270="základní",J270,0)</f>
        <v>0</v>
      </c>
      <c r="BF270" s="142">
        <f>IF(N270="snížená",J270,0)</f>
        <v>0</v>
      </c>
      <c r="BG270" s="142">
        <f>IF(N270="zákl. přenesená",J270,0)</f>
        <v>0</v>
      </c>
      <c r="BH270" s="142">
        <f>IF(N270="sníž. přenesená",J270,0)</f>
        <v>0</v>
      </c>
      <c r="BI270" s="142">
        <f>IF(N270="nulová",J270,0)</f>
        <v>0</v>
      </c>
      <c r="BJ270" s="14" t="s">
        <v>84</v>
      </c>
      <c r="BK270" s="142">
        <f>ROUND(I270*H270,2)</f>
        <v>0</v>
      </c>
      <c r="BL270" s="14" t="s">
        <v>161</v>
      </c>
      <c r="BM270" s="244" t="s">
        <v>808</v>
      </c>
    </row>
    <row r="271" s="12" customFormat="1" ht="22.8" customHeight="1">
      <c r="A271" s="12"/>
      <c r="B271" s="216"/>
      <c r="C271" s="217"/>
      <c r="D271" s="218" t="s">
        <v>75</v>
      </c>
      <c r="E271" s="230" t="s">
        <v>809</v>
      </c>
      <c r="F271" s="230" t="s">
        <v>810</v>
      </c>
      <c r="G271" s="217"/>
      <c r="H271" s="217"/>
      <c r="I271" s="220"/>
      <c r="J271" s="231">
        <f>BK271</f>
        <v>0</v>
      </c>
      <c r="K271" s="217"/>
      <c r="L271" s="222"/>
      <c r="M271" s="223"/>
      <c r="N271" s="224"/>
      <c r="O271" s="224"/>
      <c r="P271" s="225">
        <f>SUM(P272:P283)</f>
        <v>0</v>
      </c>
      <c r="Q271" s="224"/>
      <c r="R271" s="225">
        <f>SUM(R272:R283)</f>
        <v>1.1555640000000003</v>
      </c>
      <c r="S271" s="224"/>
      <c r="T271" s="226">
        <f>SUM(T272:T283)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27" t="s">
        <v>86</v>
      </c>
      <c r="AT271" s="228" t="s">
        <v>75</v>
      </c>
      <c r="AU271" s="228" t="s">
        <v>84</v>
      </c>
      <c r="AY271" s="227" t="s">
        <v>134</v>
      </c>
      <c r="BK271" s="229">
        <f>SUM(BK272:BK283)</f>
        <v>0</v>
      </c>
    </row>
    <row r="272" s="2" customFormat="1" ht="24.15" customHeight="1">
      <c r="A272" s="37"/>
      <c r="B272" s="38"/>
      <c r="C272" s="232" t="s">
        <v>811</v>
      </c>
      <c r="D272" s="232" t="s">
        <v>137</v>
      </c>
      <c r="E272" s="233" t="s">
        <v>812</v>
      </c>
      <c r="F272" s="234" t="s">
        <v>813</v>
      </c>
      <c r="G272" s="235" t="s">
        <v>348</v>
      </c>
      <c r="H272" s="236">
        <v>23.100000000000001</v>
      </c>
      <c r="I272" s="237"/>
      <c r="J272" s="238">
        <f>ROUND(I272*H272,2)</f>
        <v>0</v>
      </c>
      <c r="K272" s="239"/>
      <c r="L272" s="40"/>
      <c r="M272" s="240" t="s">
        <v>1</v>
      </c>
      <c r="N272" s="241" t="s">
        <v>41</v>
      </c>
      <c r="O272" s="90"/>
      <c r="P272" s="242">
        <f>O272*H272</f>
        <v>0</v>
      </c>
      <c r="Q272" s="242">
        <v>0.00027</v>
      </c>
      <c r="R272" s="242">
        <f>Q272*H272</f>
        <v>0.0062370000000000004</v>
      </c>
      <c r="S272" s="242">
        <v>0</v>
      </c>
      <c r="T272" s="24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44" t="s">
        <v>161</v>
      </c>
      <c r="AT272" s="244" t="s">
        <v>137</v>
      </c>
      <c r="AU272" s="244" t="s">
        <v>86</v>
      </c>
      <c r="AY272" s="14" t="s">
        <v>134</v>
      </c>
      <c r="BE272" s="142">
        <f>IF(N272="základní",J272,0)</f>
        <v>0</v>
      </c>
      <c r="BF272" s="142">
        <f>IF(N272="snížená",J272,0)</f>
        <v>0</v>
      </c>
      <c r="BG272" s="142">
        <f>IF(N272="zákl. přenesená",J272,0)</f>
        <v>0</v>
      </c>
      <c r="BH272" s="142">
        <f>IF(N272="sníž. přenesená",J272,0)</f>
        <v>0</v>
      </c>
      <c r="BI272" s="142">
        <f>IF(N272="nulová",J272,0)</f>
        <v>0</v>
      </c>
      <c r="BJ272" s="14" t="s">
        <v>84</v>
      </c>
      <c r="BK272" s="142">
        <f>ROUND(I272*H272,2)</f>
        <v>0</v>
      </c>
      <c r="BL272" s="14" t="s">
        <v>161</v>
      </c>
      <c r="BM272" s="244" t="s">
        <v>814</v>
      </c>
    </row>
    <row r="273" s="2" customFormat="1" ht="24.15" customHeight="1">
      <c r="A273" s="37"/>
      <c r="B273" s="38"/>
      <c r="C273" s="245" t="s">
        <v>815</v>
      </c>
      <c r="D273" s="245" t="s">
        <v>250</v>
      </c>
      <c r="E273" s="246" t="s">
        <v>816</v>
      </c>
      <c r="F273" s="247" t="s">
        <v>817</v>
      </c>
      <c r="G273" s="248" t="s">
        <v>348</v>
      </c>
      <c r="H273" s="249">
        <v>23.100000000000001</v>
      </c>
      <c r="I273" s="250"/>
      <c r="J273" s="251">
        <f>ROUND(I273*H273,2)</f>
        <v>0</v>
      </c>
      <c r="K273" s="252"/>
      <c r="L273" s="253"/>
      <c r="M273" s="254" t="s">
        <v>1</v>
      </c>
      <c r="N273" s="255" t="s">
        <v>41</v>
      </c>
      <c r="O273" s="90"/>
      <c r="P273" s="242">
        <f>O273*H273</f>
        <v>0</v>
      </c>
      <c r="Q273" s="242">
        <v>0.036810000000000002</v>
      </c>
      <c r="R273" s="242">
        <f>Q273*H273</f>
        <v>0.85031100000000015</v>
      </c>
      <c r="S273" s="242">
        <v>0</v>
      </c>
      <c r="T273" s="243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44" t="s">
        <v>253</v>
      </c>
      <c r="AT273" s="244" t="s">
        <v>250</v>
      </c>
      <c r="AU273" s="244" t="s">
        <v>86</v>
      </c>
      <c r="AY273" s="14" t="s">
        <v>134</v>
      </c>
      <c r="BE273" s="142">
        <f>IF(N273="základní",J273,0)</f>
        <v>0</v>
      </c>
      <c r="BF273" s="142">
        <f>IF(N273="snížená",J273,0)</f>
        <v>0</v>
      </c>
      <c r="BG273" s="142">
        <f>IF(N273="zákl. přenesená",J273,0)</f>
        <v>0</v>
      </c>
      <c r="BH273" s="142">
        <f>IF(N273="sníž. přenesená",J273,0)</f>
        <v>0</v>
      </c>
      <c r="BI273" s="142">
        <f>IF(N273="nulová",J273,0)</f>
        <v>0</v>
      </c>
      <c r="BJ273" s="14" t="s">
        <v>84</v>
      </c>
      <c r="BK273" s="142">
        <f>ROUND(I273*H273,2)</f>
        <v>0</v>
      </c>
      <c r="BL273" s="14" t="s">
        <v>161</v>
      </c>
      <c r="BM273" s="244" t="s">
        <v>818</v>
      </c>
    </row>
    <row r="274" s="2" customFormat="1" ht="24.15" customHeight="1">
      <c r="A274" s="37"/>
      <c r="B274" s="38"/>
      <c r="C274" s="232" t="s">
        <v>819</v>
      </c>
      <c r="D274" s="232" t="s">
        <v>137</v>
      </c>
      <c r="E274" s="233" t="s">
        <v>820</v>
      </c>
      <c r="F274" s="234" t="s">
        <v>821</v>
      </c>
      <c r="G274" s="235" t="s">
        <v>178</v>
      </c>
      <c r="H274" s="236">
        <v>2</v>
      </c>
      <c r="I274" s="237"/>
      <c r="J274" s="238">
        <f>ROUND(I274*H274,2)</f>
        <v>0</v>
      </c>
      <c r="K274" s="239"/>
      <c r="L274" s="40"/>
      <c r="M274" s="240" t="s">
        <v>1</v>
      </c>
      <c r="N274" s="241" t="s">
        <v>41</v>
      </c>
      <c r="O274" s="90"/>
      <c r="P274" s="242">
        <f>O274*H274</f>
        <v>0</v>
      </c>
      <c r="Q274" s="242">
        <v>0.00092000000000000003</v>
      </c>
      <c r="R274" s="242">
        <f>Q274*H274</f>
        <v>0.0018400000000000001</v>
      </c>
      <c r="S274" s="242">
        <v>0</v>
      </c>
      <c r="T274" s="24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44" t="s">
        <v>161</v>
      </c>
      <c r="AT274" s="244" t="s">
        <v>137</v>
      </c>
      <c r="AU274" s="244" t="s">
        <v>86</v>
      </c>
      <c r="AY274" s="14" t="s">
        <v>134</v>
      </c>
      <c r="BE274" s="142">
        <f>IF(N274="základní",J274,0)</f>
        <v>0</v>
      </c>
      <c r="BF274" s="142">
        <f>IF(N274="snížená",J274,0)</f>
        <v>0</v>
      </c>
      <c r="BG274" s="142">
        <f>IF(N274="zákl. přenesená",J274,0)</f>
        <v>0</v>
      </c>
      <c r="BH274" s="142">
        <f>IF(N274="sníž. přenesená",J274,0)</f>
        <v>0</v>
      </c>
      <c r="BI274" s="142">
        <f>IF(N274="nulová",J274,0)</f>
        <v>0</v>
      </c>
      <c r="BJ274" s="14" t="s">
        <v>84</v>
      </c>
      <c r="BK274" s="142">
        <f>ROUND(I274*H274,2)</f>
        <v>0</v>
      </c>
      <c r="BL274" s="14" t="s">
        <v>161</v>
      </c>
      <c r="BM274" s="244" t="s">
        <v>822</v>
      </c>
    </row>
    <row r="275" s="2" customFormat="1" ht="24.15" customHeight="1">
      <c r="A275" s="37"/>
      <c r="B275" s="38"/>
      <c r="C275" s="245" t="s">
        <v>823</v>
      </c>
      <c r="D275" s="245" t="s">
        <v>250</v>
      </c>
      <c r="E275" s="246" t="s">
        <v>824</v>
      </c>
      <c r="F275" s="247" t="s">
        <v>825</v>
      </c>
      <c r="G275" s="248" t="s">
        <v>348</v>
      </c>
      <c r="H275" s="249">
        <v>3.2000000000000002</v>
      </c>
      <c r="I275" s="250"/>
      <c r="J275" s="251">
        <f>ROUND(I275*H275,2)</f>
        <v>0</v>
      </c>
      <c r="K275" s="252"/>
      <c r="L275" s="253"/>
      <c r="M275" s="254" t="s">
        <v>1</v>
      </c>
      <c r="N275" s="255" t="s">
        <v>41</v>
      </c>
      <c r="O275" s="90"/>
      <c r="P275" s="242">
        <f>O275*H275</f>
        <v>0</v>
      </c>
      <c r="Q275" s="242">
        <v>0.025440000000000001</v>
      </c>
      <c r="R275" s="242">
        <f>Q275*H275</f>
        <v>0.081408000000000008</v>
      </c>
      <c r="S275" s="242">
        <v>0</v>
      </c>
      <c r="T275" s="24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44" t="s">
        <v>253</v>
      </c>
      <c r="AT275" s="244" t="s">
        <v>250</v>
      </c>
      <c r="AU275" s="244" t="s">
        <v>86</v>
      </c>
      <c r="AY275" s="14" t="s">
        <v>134</v>
      </c>
      <c r="BE275" s="142">
        <f>IF(N275="základní",J275,0)</f>
        <v>0</v>
      </c>
      <c r="BF275" s="142">
        <f>IF(N275="snížená",J275,0)</f>
        <v>0</v>
      </c>
      <c r="BG275" s="142">
        <f>IF(N275="zákl. přenesená",J275,0)</f>
        <v>0</v>
      </c>
      <c r="BH275" s="142">
        <f>IF(N275="sníž. přenesená",J275,0)</f>
        <v>0</v>
      </c>
      <c r="BI275" s="142">
        <f>IF(N275="nulová",J275,0)</f>
        <v>0</v>
      </c>
      <c r="BJ275" s="14" t="s">
        <v>84</v>
      </c>
      <c r="BK275" s="142">
        <f>ROUND(I275*H275,2)</f>
        <v>0</v>
      </c>
      <c r="BL275" s="14" t="s">
        <v>161</v>
      </c>
      <c r="BM275" s="244" t="s">
        <v>826</v>
      </c>
    </row>
    <row r="276" s="2" customFormat="1">
      <c r="A276" s="37"/>
      <c r="B276" s="38"/>
      <c r="C276" s="39"/>
      <c r="D276" s="256" t="s">
        <v>263</v>
      </c>
      <c r="E276" s="39"/>
      <c r="F276" s="257" t="s">
        <v>827</v>
      </c>
      <c r="G276" s="39"/>
      <c r="H276" s="39"/>
      <c r="I276" s="258"/>
      <c r="J276" s="39"/>
      <c r="K276" s="39"/>
      <c r="L276" s="40"/>
      <c r="M276" s="259"/>
      <c r="N276" s="260"/>
      <c r="O276" s="90"/>
      <c r="P276" s="90"/>
      <c r="Q276" s="90"/>
      <c r="R276" s="90"/>
      <c r="S276" s="90"/>
      <c r="T276" s="91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4" t="s">
        <v>263</v>
      </c>
      <c r="AU276" s="14" t="s">
        <v>86</v>
      </c>
    </row>
    <row r="277" s="2" customFormat="1" ht="24.15" customHeight="1">
      <c r="A277" s="37"/>
      <c r="B277" s="38"/>
      <c r="C277" s="232" t="s">
        <v>828</v>
      </c>
      <c r="D277" s="232" t="s">
        <v>137</v>
      </c>
      <c r="E277" s="233" t="s">
        <v>829</v>
      </c>
      <c r="F277" s="234" t="s">
        <v>830</v>
      </c>
      <c r="G277" s="235" t="s">
        <v>178</v>
      </c>
      <c r="H277" s="236">
        <v>1</v>
      </c>
      <c r="I277" s="237"/>
      <c r="J277" s="238">
        <f>ROUND(I277*H277,2)</f>
        <v>0</v>
      </c>
      <c r="K277" s="239"/>
      <c r="L277" s="40"/>
      <c r="M277" s="240" t="s">
        <v>1</v>
      </c>
      <c r="N277" s="241" t="s">
        <v>41</v>
      </c>
      <c r="O277" s="90"/>
      <c r="P277" s="242">
        <f>O277*H277</f>
        <v>0</v>
      </c>
      <c r="Q277" s="242">
        <v>0.00088000000000000003</v>
      </c>
      <c r="R277" s="242">
        <f>Q277*H277</f>
        <v>0.00088000000000000003</v>
      </c>
      <c r="S277" s="242">
        <v>0</v>
      </c>
      <c r="T277" s="24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44" t="s">
        <v>161</v>
      </c>
      <c r="AT277" s="244" t="s">
        <v>137</v>
      </c>
      <c r="AU277" s="244" t="s">
        <v>86</v>
      </c>
      <c r="AY277" s="14" t="s">
        <v>134</v>
      </c>
      <c r="BE277" s="142">
        <f>IF(N277="základní",J277,0)</f>
        <v>0</v>
      </c>
      <c r="BF277" s="142">
        <f>IF(N277="snížená",J277,0)</f>
        <v>0</v>
      </c>
      <c r="BG277" s="142">
        <f>IF(N277="zákl. přenesená",J277,0)</f>
        <v>0</v>
      </c>
      <c r="BH277" s="142">
        <f>IF(N277="sníž. přenesená",J277,0)</f>
        <v>0</v>
      </c>
      <c r="BI277" s="142">
        <f>IF(N277="nulová",J277,0)</f>
        <v>0</v>
      </c>
      <c r="BJ277" s="14" t="s">
        <v>84</v>
      </c>
      <c r="BK277" s="142">
        <f>ROUND(I277*H277,2)</f>
        <v>0</v>
      </c>
      <c r="BL277" s="14" t="s">
        <v>161</v>
      </c>
      <c r="BM277" s="244" t="s">
        <v>831</v>
      </c>
    </row>
    <row r="278" s="2" customFormat="1" ht="24.15" customHeight="1">
      <c r="A278" s="37"/>
      <c r="B278" s="38"/>
      <c r="C278" s="245" t="s">
        <v>832</v>
      </c>
      <c r="D278" s="245" t="s">
        <v>250</v>
      </c>
      <c r="E278" s="246" t="s">
        <v>833</v>
      </c>
      <c r="F278" s="247" t="s">
        <v>834</v>
      </c>
      <c r="G278" s="248" t="s">
        <v>348</v>
      </c>
      <c r="H278" s="249">
        <v>2.7000000000000002</v>
      </c>
      <c r="I278" s="250"/>
      <c r="J278" s="251">
        <f>ROUND(I278*H278,2)</f>
        <v>0</v>
      </c>
      <c r="K278" s="252"/>
      <c r="L278" s="253"/>
      <c r="M278" s="254" t="s">
        <v>1</v>
      </c>
      <c r="N278" s="255" t="s">
        <v>41</v>
      </c>
      <c r="O278" s="90"/>
      <c r="P278" s="242">
        <f>O278*H278</f>
        <v>0</v>
      </c>
      <c r="Q278" s="242">
        <v>0.025440000000000001</v>
      </c>
      <c r="R278" s="242">
        <f>Q278*H278</f>
        <v>0.068688000000000013</v>
      </c>
      <c r="S278" s="242">
        <v>0</v>
      </c>
      <c r="T278" s="24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44" t="s">
        <v>253</v>
      </c>
      <c r="AT278" s="244" t="s">
        <v>250</v>
      </c>
      <c r="AU278" s="244" t="s">
        <v>86</v>
      </c>
      <c r="AY278" s="14" t="s">
        <v>134</v>
      </c>
      <c r="BE278" s="142">
        <f>IF(N278="základní",J278,0)</f>
        <v>0</v>
      </c>
      <c r="BF278" s="142">
        <f>IF(N278="snížená",J278,0)</f>
        <v>0</v>
      </c>
      <c r="BG278" s="142">
        <f>IF(N278="zákl. přenesená",J278,0)</f>
        <v>0</v>
      </c>
      <c r="BH278" s="142">
        <f>IF(N278="sníž. přenesená",J278,0)</f>
        <v>0</v>
      </c>
      <c r="BI278" s="142">
        <f>IF(N278="nulová",J278,0)</f>
        <v>0</v>
      </c>
      <c r="BJ278" s="14" t="s">
        <v>84</v>
      </c>
      <c r="BK278" s="142">
        <f>ROUND(I278*H278,2)</f>
        <v>0</v>
      </c>
      <c r="BL278" s="14" t="s">
        <v>161</v>
      </c>
      <c r="BM278" s="244" t="s">
        <v>835</v>
      </c>
    </row>
    <row r="279" s="2" customFormat="1">
      <c r="A279" s="37"/>
      <c r="B279" s="38"/>
      <c r="C279" s="39"/>
      <c r="D279" s="256" t="s">
        <v>263</v>
      </c>
      <c r="E279" s="39"/>
      <c r="F279" s="257" t="s">
        <v>827</v>
      </c>
      <c r="G279" s="39"/>
      <c r="H279" s="39"/>
      <c r="I279" s="258"/>
      <c r="J279" s="39"/>
      <c r="K279" s="39"/>
      <c r="L279" s="40"/>
      <c r="M279" s="259"/>
      <c r="N279" s="260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4" t="s">
        <v>263</v>
      </c>
      <c r="AU279" s="14" t="s">
        <v>86</v>
      </c>
    </row>
    <row r="280" s="2" customFormat="1" ht="24.15" customHeight="1">
      <c r="A280" s="37"/>
      <c r="B280" s="38"/>
      <c r="C280" s="232" t="s">
        <v>836</v>
      </c>
      <c r="D280" s="232" t="s">
        <v>137</v>
      </c>
      <c r="E280" s="233" t="s">
        <v>837</v>
      </c>
      <c r="F280" s="234" t="s">
        <v>838</v>
      </c>
      <c r="G280" s="235" t="s">
        <v>160</v>
      </c>
      <c r="H280" s="236">
        <v>29</v>
      </c>
      <c r="I280" s="237"/>
      <c r="J280" s="238">
        <f>ROUND(I280*H280,2)</f>
        <v>0</v>
      </c>
      <c r="K280" s="239"/>
      <c r="L280" s="40"/>
      <c r="M280" s="240" t="s">
        <v>1</v>
      </c>
      <c r="N280" s="241" t="s">
        <v>41</v>
      </c>
      <c r="O280" s="90"/>
      <c r="P280" s="242">
        <f>O280*H280</f>
        <v>0</v>
      </c>
      <c r="Q280" s="242">
        <v>0</v>
      </c>
      <c r="R280" s="242">
        <f>Q280*H280</f>
        <v>0</v>
      </c>
      <c r="S280" s="242">
        <v>0</v>
      </c>
      <c r="T280" s="24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44" t="s">
        <v>161</v>
      </c>
      <c r="AT280" s="244" t="s">
        <v>137</v>
      </c>
      <c r="AU280" s="244" t="s">
        <v>86</v>
      </c>
      <c r="AY280" s="14" t="s">
        <v>134</v>
      </c>
      <c r="BE280" s="142">
        <f>IF(N280="základní",J280,0)</f>
        <v>0</v>
      </c>
      <c r="BF280" s="142">
        <f>IF(N280="snížená",J280,0)</f>
        <v>0</v>
      </c>
      <c r="BG280" s="142">
        <f>IF(N280="zákl. přenesená",J280,0)</f>
        <v>0</v>
      </c>
      <c r="BH280" s="142">
        <f>IF(N280="sníž. přenesená",J280,0)</f>
        <v>0</v>
      </c>
      <c r="BI280" s="142">
        <f>IF(N280="nulová",J280,0)</f>
        <v>0</v>
      </c>
      <c r="BJ280" s="14" t="s">
        <v>84</v>
      </c>
      <c r="BK280" s="142">
        <f>ROUND(I280*H280,2)</f>
        <v>0</v>
      </c>
      <c r="BL280" s="14" t="s">
        <v>161</v>
      </c>
      <c r="BM280" s="244" t="s">
        <v>839</v>
      </c>
    </row>
    <row r="281" s="2" customFormat="1" ht="16.5" customHeight="1">
      <c r="A281" s="37"/>
      <c r="B281" s="38"/>
      <c r="C281" s="245" t="s">
        <v>840</v>
      </c>
      <c r="D281" s="245" t="s">
        <v>250</v>
      </c>
      <c r="E281" s="246" t="s">
        <v>841</v>
      </c>
      <c r="F281" s="247" t="s">
        <v>842</v>
      </c>
      <c r="G281" s="248" t="s">
        <v>160</v>
      </c>
      <c r="H281" s="249">
        <v>29</v>
      </c>
      <c r="I281" s="250"/>
      <c r="J281" s="251">
        <f>ROUND(I281*H281,2)</f>
        <v>0</v>
      </c>
      <c r="K281" s="252"/>
      <c r="L281" s="253"/>
      <c r="M281" s="254" t="s">
        <v>1</v>
      </c>
      <c r="N281" s="255" t="s">
        <v>41</v>
      </c>
      <c r="O281" s="90"/>
      <c r="P281" s="242">
        <f>O281*H281</f>
        <v>0</v>
      </c>
      <c r="Q281" s="242">
        <v>0.0050000000000000001</v>
      </c>
      <c r="R281" s="242">
        <f>Q281*H281</f>
        <v>0.14499999999999999</v>
      </c>
      <c r="S281" s="242">
        <v>0</v>
      </c>
      <c r="T281" s="24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44" t="s">
        <v>253</v>
      </c>
      <c r="AT281" s="244" t="s">
        <v>250</v>
      </c>
      <c r="AU281" s="244" t="s">
        <v>86</v>
      </c>
      <c r="AY281" s="14" t="s">
        <v>134</v>
      </c>
      <c r="BE281" s="142">
        <f>IF(N281="základní",J281,0)</f>
        <v>0</v>
      </c>
      <c r="BF281" s="142">
        <f>IF(N281="snížená",J281,0)</f>
        <v>0</v>
      </c>
      <c r="BG281" s="142">
        <f>IF(N281="zákl. přenesená",J281,0)</f>
        <v>0</v>
      </c>
      <c r="BH281" s="142">
        <f>IF(N281="sníž. přenesená",J281,0)</f>
        <v>0</v>
      </c>
      <c r="BI281" s="142">
        <f>IF(N281="nulová",J281,0)</f>
        <v>0</v>
      </c>
      <c r="BJ281" s="14" t="s">
        <v>84</v>
      </c>
      <c r="BK281" s="142">
        <f>ROUND(I281*H281,2)</f>
        <v>0</v>
      </c>
      <c r="BL281" s="14" t="s">
        <v>161</v>
      </c>
      <c r="BM281" s="244" t="s">
        <v>843</v>
      </c>
    </row>
    <row r="282" s="2" customFormat="1" ht="24.15" customHeight="1">
      <c r="A282" s="37"/>
      <c r="B282" s="38"/>
      <c r="C282" s="245" t="s">
        <v>844</v>
      </c>
      <c r="D282" s="245" t="s">
        <v>250</v>
      </c>
      <c r="E282" s="246" t="s">
        <v>845</v>
      </c>
      <c r="F282" s="247" t="s">
        <v>846</v>
      </c>
      <c r="G282" s="248" t="s">
        <v>178</v>
      </c>
      <c r="H282" s="249">
        <v>20</v>
      </c>
      <c r="I282" s="250"/>
      <c r="J282" s="251">
        <f>ROUND(I282*H282,2)</f>
        <v>0</v>
      </c>
      <c r="K282" s="252"/>
      <c r="L282" s="253"/>
      <c r="M282" s="254" t="s">
        <v>1</v>
      </c>
      <c r="N282" s="255" t="s">
        <v>41</v>
      </c>
      <c r="O282" s="90"/>
      <c r="P282" s="242">
        <f>O282*H282</f>
        <v>0</v>
      </c>
      <c r="Q282" s="242">
        <v>6.0000000000000002E-05</v>
      </c>
      <c r="R282" s="242">
        <f>Q282*H282</f>
        <v>0.0012000000000000001</v>
      </c>
      <c r="S282" s="242">
        <v>0</v>
      </c>
      <c r="T282" s="243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44" t="s">
        <v>253</v>
      </c>
      <c r="AT282" s="244" t="s">
        <v>250</v>
      </c>
      <c r="AU282" s="244" t="s">
        <v>86</v>
      </c>
      <c r="AY282" s="14" t="s">
        <v>134</v>
      </c>
      <c r="BE282" s="142">
        <f>IF(N282="základní",J282,0)</f>
        <v>0</v>
      </c>
      <c r="BF282" s="142">
        <f>IF(N282="snížená",J282,0)</f>
        <v>0</v>
      </c>
      <c r="BG282" s="142">
        <f>IF(N282="zákl. přenesená",J282,0)</f>
        <v>0</v>
      </c>
      <c r="BH282" s="142">
        <f>IF(N282="sníž. přenesená",J282,0)</f>
        <v>0</v>
      </c>
      <c r="BI282" s="142">
        <f>IF(N282="nulová",J282,0)</f>
        <v>0</v>
      </c>
      <c r="BJ282" s="14" t="s">
        <v>84</v>
      </c>
      <c r="BK282" s="142">
        <f>ROUND(I282*H282,2)</f>
        <v>0</v>
      </c>
      <c r="BL282" s="14" t="s">
        <v>161</v>
      </c>
      <c r="BM282" s="244" t="s">
        <v>847</v>
      </c>
    </row>
    <row r="283" s="2" customFormat="1" ht="24.15" customHeight="1">
      <c r="A283" s="37"/>
      <c r="B283" s="38"/>
      <c r="C283" s="232" t="s">
        <v>848</v>
      </c>
      <c r="D283" s="232" t="s">
        <v>137</v>
      </c>
      <c r="E283" s="233" t="s">
        <v>849</v>
      </c>
      <c r="F283" s="234" t="s">
        <v>850</v>
      </c>
      <c r="G283" s="235" t="s">
        <v>140</v>
      </c>
      <c r="H283" s="236">
        <v>1.1559999999999999</v>
      </c>
      <c r="I283" s="237"/>
      <c r="J283" s="238">
        <f>ROUND(I283*H283,2)</f>
        <v>0</v>
      </c>
      <c r="K283" s="239"/>
      <c r="L283" s="40"/>
      <c r="M283" s="240" t="s">
        <v>1</v>
      </c>
      <c r="N283" s="241" t="s">
        <v>41</v>
      </c>
      <c r="O283" s="90"/>
      <c r="P283" s="242">
        <f>O283*H283</f>
        <v>0</v>
      </c>
      <c r="Q283" s="242">
        <v>0</v>
      </c>
      <c r="R283" s="242">
        <f>Q283*H283</f>
        <v>0</v>
      </c>
      <c r="S283" s="242">
        <v>0</v>
      </c>
      <c r="T283" s="24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44" t="s">
        <v>161</v>
      </c>
      <c r="AT283" s="244" t="s">
        <v>137</v>
      </c>
      <c r="AU283" s="244" t="s">
        <v>86</v>
      </c>
      <c r="AY283" s="14" t="s">
        <v>134</v>
      </c>
      <c r="BE283" s="142">
        <f>IF(N283="základní",J283,0)</f>
        <v>0</v>
      </c>
      <c r="BF283" s="142">
        <f>IF(N283="snížená",J283,0)</f>
        <v>0</v>
      </c>
      <c r="BG283" s="142">
        <f>IF(N283="zákl. přenesená",J283,0)</f>
        <v>0</v>
      </c>
      <c r="BH283" s="142">
        <f>IF(N283="sníž. přenesená",J283,0)</f>
        <v>0</v>
      </c>
      <c r="BI283" s="142">
        <f>IF(N283="nulová",J283,0)</f>
        <v>0</v>
      </c>
      <c r="BJ283" s="14" t="s">
        <v>84</v>
      </c>
      <c r="BK283" s="142">
        <f>ROUND(I283*H283,2)</f>
        <v>0</v>
      </c>
      <c r="BL283" s="14" t="s">
        <v>161</v>
      </c>
      <c r="BM283" s="244" t="s">
        <v>851</v>
      </c>
    </row>
    <row r="284" s="12" customFormat="1" ht="22.8" customHeight="1">
      <c r="A284" s="12"/>
      <c r="B284" s="216"/>
      <c r="C284" s="217"/>
      <c r="D284" s="218" t="s">
        <v>75</v>
      </c>
      <c r="E284" s="230" t="s">
        <v>852</v>
      </c>
      <c r="F284" s="230" t="s">
        <v>853</v>
      </c>
      <c r="G284" s="217"/>
      <c r="H284" s="217"/>
      <c r="I284" s="220"/>
      <c r="J284" s="231">
        <f>BK284</f>
        <v>0</v>
      </c>
      <c r="K284" s="217"/>
      <c r="L284" s="222"/>
      <c r="M284" s="223"/>
      <c r="N284" s="224"/>
      <c r="O284" s="224"/>
      <c r="P284" s="225">
        <f>SUM(P285:P296)</f>
        <v>0</v>
      </c>
      <c r="Q284" s="224"/>
      <c r="R284" s="225">
        <f>SUM(R285:R296)</f>
        <v>0.94179000000000013</v>
      </c>
      <c r="S284" s="224"/>
      <c r="T284" s="226">
        <f>SUM(T285:T296)</f>
        <v>1.3600000000000001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27" t="s">
        <v>86</v>
      </c>
      <c r="AT284" s="228" t="s">
        <v>75</v>
      </c>
      <c r="AU284" s="228" t="s">
        <v>84</v>
      </c>
      <c r="AY284" s="227" t="s">
        <v>134</v>
      </c>
      <c r="BK284" s="229">
        <f>SUM(BK285:BK296)</f>
        <v>0</v>
      </c>
    </row>
    <row r="285" s="2" customFormat="1" ht="16.5" customHeight="1">
      <c r="A285" s="37"/>
      <c r="B285" s="38"/>
      <c r="C285" s="232" t="s">
        <v>854</v>
      </c>
      <c r="D285" s="232" t="s">
        <v>137</v>
      </c>
      <c r="E285" s="233" t="s">
        <v>855</v>
      </c>
      <c r="F285" s="234" t="s">
        <v>856</v>
      </c>
      <c r="G285" s="235" t="s">
        <v>348</v>
      </c>
      <c r="H285" s="236">
        <v>55.5</v>
      </c>
      <c r="I285" s="237"/>
      <c r="J285" s="238">
        <f>ROUND(I285*H285,2)</f>
        <v>0</v>
      </c>
      <c r="K285" s="239"/>
      <c r="L285" s="40"/>
      <c r="M285" s="240" t="s">
        <v>1</v>
      </c>
      <c r="N285" s="241" t="s">
        <v>41</v>
      </c>
      <c r="O285" s="90"/>
      <c r="P285" s="242">
        <f>O285*H285</f>
        <v>0</v>
      </c>
      <c r="Q285" s="242">
        <v>0</v>
      </c>
      <c r="R285" s="242">
        <f>Q285*H285</f>
        <v>0</v>
      </c>
      <c r="S285" s="242">
        <v>0.02</v>
      </c>
      <c r="T285" s="243">
        <f>S285*H285</f>
        <v>1.1100000000000001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44" t="s">
        <v>161</v>
      </c>
      <c r="AT285" s="244" t="s">
        <v>137</v>
      </c>
      <c r="AU285" s="244" t="s">
        <v>86</v>
      </c>
      <c r="AY285" s="14" t="s">
        <v>134</v>
      </c>
      <c r="BE285" s="142">
        <f>IF(N285="základní",J285,0)</f>
        <v>0</v>
      </c>
      <c r="BF285" s="142">
        <f>IF(N285="snížená",J285,0)</f>
        <v>0</v>
      </c>
      <c r="BG285" s="142">
        <f>IF(N285="zákl. přenesená",J285,0)</f>
        <v>0</v>
      </c>
      <c r="BH285" s="142">
        <f>IF(N285="sníž. přenesená",J285,0)</f>
        <v>0</v>
      </c>
      <c r="BI285" s="142">
        <f>IF(N285="nulová",J285,0)</f>
        <v>0</v>
      </c>
      <c r="BJ285" s="14" t="s">
        <v>84</v>
      </c>
      <c r="BK285" s="142">
        <f>ROUND(I285*H285,2)</f>
        <v>0</v>
      </c>
      <c r="BL285" s="14" t="s">
        <v>161</v>
      </c>
      <c r="BM285" s="244" t="s">
        <v>857</v>
      </c>
    </row>
    <row r="286" s="2" customFormat="1" ht="16.5" customHeight="1">
      <c r="A286" s="37"/>
      <c r="B286" s="38"/>
      <c r="C286" s="232" t="s">
        <v>858</v>
      </c>
      <c r="D286" s="232" t="s">
        <v>137</v>
      </c>
      <c r="E286" s="233" t="s">
        <v>859</v>
      </c>
      <c r="F286" s="234" t="s">
        <v>860</v>
      </c>
      <c r="G286" s="235" t="s">
        <v>348</v>
      </c>
      <c r="H286" s="236">
        <v>55.5</v>
      </c>
      <c r="I286" s="237"/>
      <c r="J286" s="238">
        <f>ROUND(I286*H286,2)</f>
        <v>0</v>
      </c>
      <c r="K286" s="239"/>
      <c r="L286" s="40"/>
      <c r="M286" s="240" t="s">
        <v>1</v>
      </c>
      <c r="N286" s="241" t="s">
        <v>41</v>
      </c>
      <c r="O286" s="90"/>
      <c r="P286" s="242">
        <f>O286*H286</f>
        <v>0</v>
      </c>
      <c r="Q286" s="242">
        <v>2.0000000000000002E-05</v>
      </c>
      <c r="R286" s="242">
        <f>Q286*H286</f>
        <v>0.0011100000000000001</v>
      </c>
      <c r="S286" s="242">
        <v>0</v>
      </c>
      <c r="T286" s="243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44" t="s">
        <v>161</v>
      </c>
      <c r="AT286" s="244" t="s">
        <v>137</v>
      </c>
      <c r="AU286" s="244" t="s">
        <v>86</v>
      </c>
      <c r="AY286" s="14" t="s">
        <v>134</v>
      </c>
      <c r="BE286" s="142">
        <f>IF(N286="základní",J286,0)</f>
        <v>0</v>
      </c>
      <c r="BF286" s="142">
        <f>IF(N286="snížená",J286,0)</f>
        <v>0</v>
      </c>
      <c r="BG286" s="142">
        <f>IF(N286="zákl. přenesená",J286,0)</f>
        <v>0</v>
      </c>
      <c r="BH286" s="142">
        <f>IF(N286="sníž. přenesená",J286,0)</f>
        <v>0</v>
      </c>
      <c r="BI286" s="142">
        <f>IF(N286="nulová",J286,0)</f>
        <v>0</v>
      </c>
      <c r="BJ286" s="14" t="s">
        <v>84</v>
      </c>
      <c r="BK286" s="142">
        <f>ROUND(I286*H286,2)</f>
        <v>0</v>
      </c>
      <c r="BL286" s="14" t="s">
        <v>161</v>
      </c>
      <c r="BM286" s="244" t="s">
        <v>861</v>
      </c>
    </row>
    <row r="287" s="2" customFormat="1" ht="16.5" customHeight="1">
      <c r="A287" s="37"/>
      <c r="B287" s="38"/>
      <c r="C287" s="245" t="s">
        <v>862</v>
      </c>
      <c r="D287" s="245" t="s">
        <v>250</v>
      </c>
      <c r="E287" s="246" t="s">
        <v>863</v>
      </c>
      <c r="F287" s="247" t="s">
        <v>864</v>
      </c>
      <c r="G287" s="248" t="s">
        <v>348</v>
      </c>
      <c r="H287" s="249">
        <v>55.5</v>
      </c>
      <c r="I287" s="250"/>
      <c r="J287" s="251">
        <f>ROUND(I287*H287,2)</f>
        <v>0</v>
      </c>
      <c r="K287" s="252"/>
      <c r="L287" s="253"/>
      <c r="M287" s="254" t="s">
        <v>1</v>
      </c>
      <c r="N287" s="255" t="s">
        <v>41</v>
      </c>
      <c r="O287" s="90"/>
      <c r="P287" s="242">
        <f>O287*H287</f>
        <v>0</v>
      </c>
      <c r="Q287" s="242">
        <v>0.01</v>
      </c>
      <c r="R287" s="242">
        <f>Q287*H287</f>
        <v>0.55500000000000005</v>
      </c>
      <c r="S287" s="242">
        <v>0</v>
      </c>
      <c r="T287" s="24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44" t="s">
        <v>253</v>
      </c>
      <c r="AT287" s="244" t="s">
        <v>250</v>
      </c>
      <c r="AU287" s="244" t="s">
        <v>86</v>
      </c>
      <c r="AY287" s="14" t="s">
        <v>134</v>
      </c>
      <c r="BE287" s="142">
        <f>IF(N287="základní",J287,0)</f>
        <v>0</v>
      </c>
      <c r="BF287" s="142">
        <f>IF(N287="snížená",J287,0)</f>
        <v>0</v>
      </c>
      <c r="BG287" s="142">
        <f>IF(N287="zákl. přenesená",J287,0)</f>
        <v>0</v>
      </c>
      <c r="BH287" s="142">
        <f>IF(N287="sníž. přenesená",J287,0)</f>
        <v>0</v>
      </c>
      <c r="BI287" s="142">
        <f>IF(N287="nulová",J287,0)</f>
        <v>0</v>
      </c>
      <c r="BJ287" s="14" t="s">
        <v>84</v>
      </c>
      <c r="BK287" s="142">
        <f>ROUND(I287*H287,2)</f>
        <v>0</v>
      </c>
      <c r="BL287" s="14" t="s">
        <v>161</v>
      </c>
      <c r="BM287" s="244" t="s">
        <v>865</v>
      </c>
    </row>
    <row r="288" s="2" customFormat="1" ht="24.15" customHeight="1">
      <c r="A288" s="37"/>
      <c r="B288" s="38"/>
      <c r="C288" s="232" t="s">
        <v>866</v>
      </c>
      <c r="D288" s="232" t="s">
        <v>137</v>
      </c>
      <c r="E288" s="233" t="s">
        <v>867</v>
      </c>
      <c r="F288" s="234" t="s">
        <v>868</v>
      </c>
      <c r="G288" s="235" t="s">
        <v>160</v>
      </c>
      <c r="H288" s="236">
        <v>5</v>
      </c>
      <c r="I288" s="237"/>
      <c r="J288" s="238">
        <f>ROUND(I288*H288,2)</f>
        <v>0</v>
      </c>
      <c r="K288" s="239"/>
      <c r="L288" s="40"/>
      <c r="M288" s="240" t="s">
        <v>1</v>
      </c>
      <c r="N288" s="241" t="s">
        <v>41</v>
      </c>
      <c r="O288" s="90"/>
      <c r="P288" s="242">
        <f>O288*H288</f>
        <v>0</v>
      </c>
      <c r="Q288" s="242">
        <v>0</v>
      </c>
      <c r="R288" s="242">
        <f>Q288*H288</f>
        <v>0</v>
      </c>
      <c r="S288" s="242">
        <v>0</v>
      </c>
      <c r="T288" s="24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44" t="s">
        <v>161</v>
      </c>
      <c r="AT288" s="244" t="s">
        <v>137</v>
      </c>
      <c r="AU288" s="244" t="s">
        <v>86</v>
      </c>
      <c r="AY288" s="14" t="s">
        <v>134</v>
      </c>
      <c r="BE288" s="142">
        <f>IF(N288="základní",J288,0)</f>
        <v>0</v>
      </c>
      <c r="BF288" s="142">
        <f>IF(N288="snížená",J288,0)</f>
        <v>0</v>
      </c>
      <c r="BG288" s="142">
        <f>IF(N288="zákl. přenesená",J288,0)</f>
        <v>0</v>
      </c>
      <c r="BH288" s="142">
        <f>IF(N288="sníž. přenesená",J288,0)</f>
        <v>0</v>
      </c>
      <c r="BI288" s="142">
        <f>IF(N288="nulová",J288,0)</f>
        <v>0</v>
      </c>
      <c r="BJ288" s="14" t="s">
        <v>84</v>
      </c>
      <c r="BK288" s="142">
        <f>ROUND(I288*H288,2)</f>
        <v>0</v>
      </c>
      <c r="BL288" s="14" t="s">
        <v>161</v>
      </c>
      <c r="BM288" s="244" t="s">
        <v>869</v>
      </c>
    </row>
    <row r="289" s="2" customFormat="1" ht="37.8" customHeight="1">
      <c r="A289" s="37"/>
      <c r="B289" s="38"/>
      <c r="C289" s="245" t="s">
        <v>870</v>
      </c>
      <c r="D289" s="245" t="s">
        <v>250</v>
      </c>
      <c r="E289" s="246" t="s">
        <v>871</v>
      </c>
      <c r="F289" s="247" t="s">
        <v>872</v>
      </c>
      <c r="G289" s="248" t="s">
        <v>160</v>
      </c>
      <c r="H289" s="249">
        <v>5</v>
      </c>
      <c r="I289" s="250"/>
      <c r="J289" s="251">
        <f>ROUND(I289*H289,2)</f>
        <v>0</v>
      </c>
      <c r="K289" s="252"/>
      <c r="L289" s="253"/>
      <c r="M289" s="254" t="s">
        <v>1</v>
      </c>
      <c r="N289" s="255" t="s">
        <v>41</v>
      </c>
      <c r="O289" s="90"/>
      <c r="P289" s="242">
        <f>O289*H289</f>
        <v>0</v>
      </c>
      <c r="Q289" s="242">
        <v>0.053100000000000001</v>
      </c>
      <c r="R289" s="242">
        <f>Q289*H289</f>
        <v>0.26550000000000001</v>
      </c>
      <c r="S289" s="242">
        <v>0</v>
      </c>
      <c r="T289" s="24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44" t="s">
        <v>253</v>
      </c>
      <c r="AT289" s="244" t="s">
        <v>250</v>
      </c>
      <c r="AU289" s="244" t="s">
        <v>86</v>
      </c>
      <c r="AY289" s="14" t="s">
        <v>134</v>
      </c>
      <c r="BE289" s="142">
        <f>IF(N289="základní",J289,0)</f>
        <v>0</v>
      </c>
      <c r="BF289" s="142">
        <f>IF(N289="snížená",J289,0)</f>
        <v>0</v>
      </c>
      <c r="BG289" s="142">
        <f>IF(N289="zákl. přenesená",J289,0)</f>
        <v>0</v>
      </c>
      <c r="BH289" s="142">
        <f>IF(N289="sníž. přenesená",J289,0)</f>
        <v>0</v>
      </c>
      <c r="BI289" s="142">
        <f>IF(N289="nulová",J289,0)</f>
        <v>0</v>
      </c>
      <c r="BJ289" s="14" t="s">
        <v>84</v>
      </c>
      <c r="BK289" s="142">
        <f>ROUND(I289*H289,2)</f>
        <v>0</v>
      </c>
      <c r="BL289" s="14" t="s">
        <v>161</v>
      </c>
      <c r="BM289" s="244" t="s">
        <v>873</v>
      </c>
    </row>
    <row r="290" s="2" customFormat="1" ht="24.15" customHeight="1">
      <c r="A290" s="37"/>
      <c r="B290" s="38"/>
      <c r="C290" s="232" t="s">
        <v>874</v>
      </c>
      <c r="D290" s="232" t="s">
        <v>137</v>
      </c>
      <c r="E290" s="233" t="s">
        <v>875</v>
      </c>
      <c r="F290" s="234" t="s">
        <v>876</v>
      </c>
      <c r="G290" s="235" t="s">
        <v>160</v>
      </c>
      <c r="H290" s="236">
        <v>5</v>
      </c>
      <c r="I290" s="237"/>
      <c r="J290" s="238">
        <f>ROUND(I290*H290,2)</f>
        <v>0</v>
      </c>
      <c r="K290" s="239"/>
      <c r="L290" s="40"/>
      <c r="M290" s="240" t="s">
        <v>1</v>
      </c>
      <c r="N290" s="241" t="s">
        <v>41</v>
      </c>
      <c r="O290" s="90"/>
      <c r="P290" s="242">
        <f>O290*H290</f>
        <v>0</v>
      </c>
      <c r="Q290" s="242">
        <v>0</v>
      </c>
      <c r="R290" s="242">
        <f>Q290*H290</f>
        <v>0</v>
      </c>
      <c r="S290" s="242">
        <v>0.050000000000000003</v>
      </c>
      <c r="T290" s="243">
        <f>S290*H290</f>
        <v>0.25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44" t="s">
        <v>161</v>
      </c>
      <c r="AT290" s="244" t="s">
        <v>137</v>
      </c>
      <c r="AU290" s="244" t="s">
        <v>86</v>
      </c>
      <c r="AY290" s="14" t="s">
        <v>134</v>
      </c>
      <c r="BE290" s="142">
        <f>IF(N290="základní",J290,0)</f>
        <v>0</v>
      </c>
      <c r="BF290" s="142">
        <f>IF(N290="snížená",J290,0)</f>
        <v>0</v>
      </c>
      <c r="BG290" s="142">
        <f>IF(N290="zákl. přenesená",J290,0)</f>
        <v>0</v>
      </c>
      <c r="BH290" s="142">
        <f>IF(N290="sníž. přenesená",J290,0)</f>
        <v>0</v>
      </c>
      <c r="BI290" s="142">
        <f>IF(N290="nulová",J290,0)</f>
        <v>0</v>
      </c>
      <c r="BJ290" s="14" t="s">
        <v>84</v>
      </c>
      <c r="BK290" s="142">
        <f>ROUND(I290*H290,2)</f>
        <v>0</v>
      </c>
      <c r="BL290" s="14" t="s">
        <v>161</v>
      </c>
      <c r="BM290" s="244" t="s">
        <v>877</v>
      </c>
    </row>
    <row r="291" s="2" customFormat="1" ht="24.15" customHeight="1">
      <c r="A291" s="37"/>
      <c r="B291" s="38"/>
      <c r="C291" s="232" t="s">
        <v>878</v>
      </c>
      <c r="D291" s="232" t="s">
        <v>137</v>
      </c>
      <c r="E291" s="233" t="s">
        <v>879</v>
      </c>
      <c r="F291" s="234" t="s">
        <v>880</v>
      </c>
      <c r="G291" s="235" t="s">
        <v>178</v>
      </c>
      <c r="H291" s="236">
        <v>2</v>
      </c>
      <c r="I291" s="237"/>
      <c r="J291" s="238">
        <f>ROUND(I291*H291,2)</f>
        <v>0</v>
      </c>
      <c r="K291" s="239"/>
      <c r="L291" s="40"/>
      <c r="M291" s="240" t="s">
        <v>1</v>
      </c>
      <c r="N291" s="241" t="s">
        <v>41</v>
      </c>
      <c r="O291" s="90"/>
      <c r="P291" s="242">
        <f>O291*H291</f>
        <v>0</v>
      </c>
      <c r="Q291" s="242">
        <v>4.0000000000000003E-05</v>
      </c>
      <c r="R291" s="242">
        <f>Q291*H291</f>
        <v>8.0000000000000007E-05</v>
      </c>
      <c r="S291" s="242">
        <v>0</v>
      </c>
      <c r="T291" s="24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44" t="s">
        <v>161</v>
      </c>
      <c r="AT291" s="244" t="s">
        <v>137</v>
      </c>
      <c r="AU291" s="244" t="s">
        <v>86</v>
      </c>
      <c r="AY291" s="14" t="s">
        <v>134</v>
      </c>
      <c r="BE291" s="142">
        <f>IF(N291="základní",J291,0)</f>
        <v>0</v>
      </c>
      <c r="BF291" s="142">
        <f>IF(N291="snížená",J291,0)</f>
        <v>0</v>
      </c>
      <c r="BG291" s="142">
        <f>IF(N291="zákl. přenesená",J291,0)</f>
        <v>0</v>
      </c>
      <c r="BH291" s="142">
        <f>IF(N291="sníž. přenesená",J291,0)</f>
        <v>0</v>
      </c>
      <c r="BI291" s="142">
        <f>IF(N291="nulová",J291,0)</f>
        <v>0</v>
      </c>
      <c r="BJ291" s="14" t="s">
        <v>84</v>
      </c>
      <c r="BK291" s="142">
        <f>ROUND(I291*H291,2)</f>
        <v>0</v>
      </c>
      <c r="BL291" s="14" t="s">
        <v>161</v>
      </c>
      <c r="BM291" s="244" t="s">
        <v>881</v>
      </c>
    </row>
    <row r="292" s="2" customFormat="1" ht="33" customHeight="1">
      <c r="A292" s="37"/>
      <c r="B292" s="38"/>
      <c r="C292" s="232" t="s">
        <v>882</v>
      </c>
      <c r="D292" s="232" t="s">
        <v>137</v>
      </c>
      <c r="E292" s="233" t="s">
        <v>883</v>
      </c>
      <c r="F292" s="234" t="s">
        <v>884</v>
      </c>
      <c r="G292" s="235" t="s">
        <v>178</v>
      </c>
      <c r="H292" s="236">
        <v>1</v>
      </c>
      <c r="I292" s="237"/>
      <c r="J292" s="238">
        <f>ROUND(I292*H292,2)</f>
        <v>0</v>
      </c>
      <c r="K292" s="239"/>
      <c r="L292" s="40"/>
      <c r="M292" s="240" t="s">
        <v>1</v>
      </c>
      <c r="N292" s="241" t="s">
        <v>41</v>
      </c>
      <c r="O292" s="90"/>
      <c r="P292" s="242">
        <f>O292*H292</f>
        <v>0</v>
      </c>
      <c r="Q292" s="242">
        <v>5.0000000000000002E-05</v>
      </c>
      <c r="R292" s="242">
        <f>Q292*H292</f>
        <v>5.0000000000000002E-05</v>
      </c>
      <c r="S292" s="242">
        <v>0</v>
      </c>
      <c r="T292" s="243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44" t="s">
        <v>161</v>
      </c>
      <c r="AT292" s="244" t="s">
        <v>137</v>
      </c>
      <c r="AU292" s="244" t="s">
        <v>86</v>
      </c>
      <c r="AY292" s="14" t="s">
        <v>134</v>
      </c>
      <c r="BE292" s="142">
        <f>IF(N292="základní",J292,0)</f>
        <v>0</v>
      </c>
      <c r="BF292" s="142">
        <f>IF(N292="snížená",J292,0)</f>
        <v>0</v>
      </c>
      <c r="BG292" s="142">
        <f>IF(N292="zákl. přenesená",J292,0)</f>
        <v>0</v>
      </c>
      <c r="BH292" s="142">
        <f>IF(N292="sníž. přenesená",J292,0)</f>
        <v>0</v>
      </c>
      <c r="BI292" s="142">
        <f>IF(N292="nulová",J292,0)</f>
        <v>0</v>
      </c>
      <c r="BJ292" s="14" t="s">
        <v>84</v>
      </c>
      <c r="BK292" s="142">
        <f>ROUND(I292*H292,2)</f>
        <v>0</v>
      </c>
      <c r="BL292" s="14" t="s">
        <v>161</v>
      </c>
      <c r="BM292" s="244" t="s">
        <v>885</v>
      </c>
    </row>
    <row r="293" s="2" customFormat="1" ht="37.8" customHeight="1">
      <c r="A293" s="37"/>
      <c r="B293" s="38"/>
      <c r="C293" s="245" t="s">
        <v>886</v>
      </c>
      <c r="D293" s="245" t="s">
        <v>250</v>
      </c>
      <c r="E293" s="246" t="s">
        <v>887</v>
      </c>
      <c r="F293" s="247" t="s">
        <v>888</v>
      </c>
      <c r="G293" s="248" t="s">
        <v>178</v>
      </c>
      <c r="H293" s="249">
        <v>2</v>
      </c>
      <c r="I293" s="250"/>
      <c r="J293" s="251">
        <f>ROUND(I293*H293,2)</f>
        <v>0</v>
      </c>
      <c r="K293" s="252"/>
      <c r="L293" s="253"/>
      <c r="M293" s="254" t="s">
        <v>1</v>
      </c>
      <c r="N293" s="255" t="s">
        <v>41</v>
      </c>
      <c r="O293" s="90"/>
      <c r="P293" s="242">
        <f>O293*H293</f>
        <v>0</v>
      </c>
      <c r="Q293" s="242">
        <v>0.0385</v>
      </c>
      <c r="R293" s="242">
        <f>Q293*H293</f>
        <v>0.076999999999999999</v>
      </c>
      <c r="S293" s="242">
        <v>0</v>
      </c>
      <c r="T293" s="24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44" t="s">
        <v>253</v>
      </c>
      <c r="AT293" s="244" t="s">
        <v>250</v>
      </c>
      <c r="AU293" s="244" t="s">
        <v>86</v>
      </c>
      <c r="AY293" s="14" t="s">
        <v>134</v>
      </c>
      <c r="BE293" s="142">
        <f>IF(N293="základní",J293,0)</f>
        <v>0</v>
      </c>
      <c r="BF293" s="142">
        <f>IF(N293="snížená",J293,0)</f>
        <v>0</v>
      </c>
      <c r="BG293" s="142">
        <f>IF(N293="zákl. přenesená",J293,0)</f>
        <v>0</v>
      </c>
      <c r="BH293" s="142">
        <f>IF(N293="sníž. přenesená",J293,0)</f>
        <v>0</v>
      </c>
      <c r="BI293" s="142">
        <f>IF(N293="nulová",J293,0)</f>
        <v>0</v>
      </c>
      <c r="BJ293" s="14" t="s">
        <v>84</v>
      </c>
      <c r="BK293" s="142">
        <f>ROUND(I293*H293,2)</f>
        <v>0</v>
      </c>
      <c r="BL293" s="14" t="s">
        <v>161</v>
      </c>
      <c r="BM293" s="244" t="s">
        <v>889</v>
      </c>
    </row>
    <row r="294" s="2" customFormat="1" ht="37.8" customHeight="1">
      <c r="A294" s="37"/>
      <c r="B294" s="38"/>
      <c r="C294" s="245" t="s">
        <v>890</v>
      </c>
      <c r="D294" s="245" t="s">
        <v>250</v>
      </c>
      <c r="E294" s="246" t="s">
        <v>891</v>
      </c>
      <c r="F294" s="247" t="s">
        <v>892</v>
      </c>
      <c r="G294" s="248" t="s">
        <v>178</v>
      </c>
      <c r="H294" s="249">
        <v>1</v>
      </c>
      <c r="I294" s="250"/>
      <c r="J294" s="251">
        <f>ROUND(I294*H294,2)</f>
        <v>0</v>
      </c>
      <c r="K294" s="252"/>
      <c r="L294" s="253"/>
      <c r="M294" s="254" t="s">
        <v>1</v>
      </c>
      <c r="N294" s="255" t="s">
        <v>41</v>
      </c>
      <c r="O294" s="90"/>
      <c r="P294" s="242">
        <f>O294*H294</f>
        <v>0</v>
      </c>
      <c r="Q294" s="242">
        <v>0.042999999999999997</v>
      </c>
      <c r="R294" s="242">
        <f>Q294*H294</f>
        <v>0.042999999999999997</v>
      </c>
      <c r="S294" s="242">
        <v>0</v>
      </c>
      <c r="T294" s="24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44" t="s">
        <v>253</v>
      </c>
      <c r="AT294" s="244" t="s">
        <v>250</v>
      </c>
      <c r="AU294" s="244" t="s">
        <v>86</v>
      </c>
      <c r="AY294" s="14" t="s">
        <v>134</v>
      </c>
      <c r="BE294" s="142">
        <f>IF(N294="základní",J294,0)</f>
        <v>0</v>
      </c>
      <c r="BF294" s="142">
        <f>IF(N294="snížená",J294,0)</f>
        <v>0</v>
      </c>
      <c r="BG294" s="142">
        <f>IF(N294="zákl. přenesená",J294,0)</f>
        <v>0</v>
      </c>
      <c r="BH294" s="142">
        <f>IF(N294="sníž. přenesená",J294,0)</f>
        <v>0</v>
      </c>
      <c r="BI294" s="142">
        <f>IF(N294="nulová",J294,0)</f>
        <v>0</v>
      </c>
      <c r="BJ294" s="14" t="s">
        <v>84</v>
      </c>
      <c r="BK294" s="142">
        <f>ROUND(I294*H294,2)</f>
        <v>0</v>
      </c>
      <c r="BL294" s="14" t="s">
        <v>161</v>
      </c>
      <c r="BM294" s="244" t="s">
        <v>893</v>
      </c>
    </row>
    <row r="295" s="2" customFormat="1" ht="33" customHeight="1">
      <c r="A295" s="37"/>
      <c r="B295" s="38"/>
      <c r="C295" s="232" t="s">
        <v>894</v>
      </c>
      <c r="D295" s="232" t="s">
        <v>137</v>
      </c>
      <c r="E295" s="233" t="s">
        <v>895</v>
      </c>
      <c r="F295" s="234" t="s">
        <v>896</v>
      </c>
      <c r="G295" s="235" t="s">
        <v>198</v>
      </c>
      <c r="H295" s="236">
        <v>1</v>
      </c>
      <c r="I295" s="237"/>
      <c r="J295" s="238">
        <f>ROUND(I295*H295,2)</f>
        <v>0</v>
      </c>
      <c r="K295" s="239"/>
      <c r="L295" s="40"/>
      <c r="M295" s="240" t="s">
        <v>1</v>
      </c>
      <c r="N295" s="241" t="s">
        <v>41</v>
      </c>
      <c r="O295" s="90"/>
      <c r="P295" s="242">
        <f>O295*H295</f>
        <v>0</v>
      </c>
      <c r="Q295" s="242">
        <v>5.0000000000000002E-05</v>
      </c>
      <c r="R295" s="242">
        <f>Q295*H295</f>
        <v>5.0000000000000002E-05</v>
      </c>
      <c r="S295" s="242">
        <v>0</v>
      </c>
      <c r="T295" s="243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44" t="s">
        <v>161</v>
      </c>
      <c r="AT295" s="244" t="s">
        <v>137</v>
      </c>
      <c r="AU295" s="244" t="s">
        <v>86</v>
      </c>
      <c r="AY295" s="14" t="s">
        <v>134</v>
      </c>
      <c r="BE295" s="142">
        <f>IF(N295="základní",J295,0)</f>
        <v>0</v>
      </c>
      <c r="BF295" s="142">
        <f>IF(N295="snížená",J295,0)</f>
        <v>0</v>
      </c>
      <c r="BG295" s="142">
        <f>IF(N295="zákl. přenesená",J295,0)</f>
        <v>0</v>
      </c>
      <c r="BH295" s="142">
        <f>IF(N295="sníž. přenesená",J295,0)</f>
        <v>0</v>
      </c>
      <c r="BI295" s="142">
        <f>IF(N295="nulová",J295,0)</f>
        <v>0</v>
      </c>
      <c r="BJ295" s="14" t="s">
        <v>84</v>
      </c>
      <c r="BK295" s="142">
        <f>ROUND(I295*H295,2)</f>
        <v>0</v>
      </c>
      <c r="BL295" s="14" t="s">
        <v>161</v>
      </c>
      <c r="BM295" s="244" t="s">
        <v>897</v>
      </c>
    </row>
    <row r="296" s="2" customFormat="1" ht="24.15" customHeight="1">
      <c r="A296" s="37"/>
      <c r="B296" s="38"/>
      <c r="C296" s="232" t="s">
        <v>898</v>
      </c>
      <c r="D296" s="232" t="s">
        <v>137</v>
      </c>
      <c r="E296" s="233" t="s">
        <v>899</v>
      </c>
      <c r="F296" s="234" t="s">
        <v>900</v>
      </c>
      <c r="G296" s="235" t="s">
        <v>140</v>
      </c>
      <c r="H296" s="236">
        <v>0.94199999999999995</v>
      </c>
      <c r="I296" s="237"/>
      <c r="J296" s="238">
        <f>ROUND(I296*H296,2)</f>
        <v>0</v>
      </c>
      <c r="K296" s="239"/>
      <c r="L296" s="40"/>
      <c r="M296" s="240" t="s">
        <v>1</v>
      </c>
      <c r="N296" s="241" t="s">
        <v>41</v>
      </c>
      <c r="O296" s="90"/>
      <c r="P296" s="242">
        <f>O296*H296</f>
        <v>0</v>
      </c>
      <c r="Q296" s="242">
        <v>0</v>
      </c>
      <c r="R296" s="242">
        <f>Q296*H296</f>
        <v>0</v>
      </c>
      <c r="S296" s="242">
        <v>0</v>
      </c>
      <c r="T296" s="24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44" t="s">
        <v>161</v>
      </c>
      <c r="AT296" s="244" t="s">
        <v>137</v>
      </c>
      <c r="AU296" s="244" t="s">
        <v>86</v>
      </c>
      <c r="AY296" s="14" t="s">
        <v>134</v>
      </c>
      <c r="BE296" s="142">
        <f>IF(N296="základní",J296,0)</f>
        <v>0</v>
      </c>
      <c r="BF296" s="142">
        <f>IF(N296="snížená",J296,0)</f>
        <v>0</v>
      </c>
      <c r="BG296" s="142">
        <f>IF(N296="zákl. přenesená",J296,0)</f>
        <v>0</v>
      </c>
      <c r="BH296" s="142">
        <f>IF(N296="sníž. přenesená",J296,0)</f>
        <v>0</v>
      </c>
      <c r="BI296" s="142">
        <f>IF(N296="nulová",J296,0)</f>
        <v>0</v>
      </c>
      <c r="BJ296" s="14" t="s">
        <v>84</v>
      </c>
      <c r="BK296" s="142">
        <f>ROUND(I296*H296,2)</f>
        <v>0</v>
      </c>
      <c r="BL296" s="14" t="s">
        <v>161</v>
      </c>
      <c r="BM296" s="244" t="s">
        <v>901</v>
      </c>
    </row>
    <row r="297" s="12" customFormat="1" ht="22.8" customHeight="1">
      <c r="A297" s="12"/>
      <c r="B297" s="216"/>
      <c r="C297" s="217"/>
      <c r="D297" s="218" t="s">
        <v>75</v>
      </c>
      <c r="E297" s="230" t="s">
        <v>343</v>
      </c>
      <c r="F297" s="230" t="s">
        <v>344</v>
      </c>
      <c r="G297" s="217"/>
      <c r="H297" s="217"/>
      <c r="I297" s="220"/>
      <c r="J297" s="231">
        <f>BK297</f>
        <v>0</v>
      </c>
      <c r="K297" s="217"/>
      <c r="L297" s="222"/>
      <c r="M297" s="223"/>
      <c r="N297" s="224"/>
      <c r="O297" s="224"/>
      <c r="P297" s="225">
        <f>SUM(P298:P301)</f>
        <v>0</v>
      </c>
      <c r="Q297" s="224"/>
      <c r="R297" s="225">
        <f>SUM(R298:R301)</f>
        <v>0.23799999999999999</v>
      </c>
      <c r="S297" s="224"/>
      <c r="T297" s="226">
        <f>SUM(T298:T301)</f>
        <v>0.0074999999999999997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27" t="s">
        <v>86</v>
      </c>
      <c r="AT297" s="228" t="s">
        <v>75</v>
      </c>
      <c r="AU297" s="228" t="s">
        <v>84</v>
      </c>
      <c r="AY297" s="227" t="s">
        <v>134</v>
      </c>
      <c r="BK297" s="229">
        <f>SUM(BK298:BK301)</f>
        <v>0</v>
      </c>
    </row>
    <row r="298" s="2" customFormat="1" ht="24.15" customHeight="1">
      <c r="A298" s="37"/>
      <c r="B298" s="38"/>
      <c r="C298" s="232" t="s">
        <v>902</v>
      </c>
      <c r="D298" s="232" t="s">
        <v>137</v>
      </c>
      <c r="E298" s="233" t="s">
        <v>346</v>
      </c>
      <c r="F298" s="234" t="s">
        <v>347</v>
      </c>
      <c r="G298" s="235" t="s">
        <v>348</v>
      </c>
      <c r="H298" s="236">
        <v>50</v>
      </c>
      <c r="I298" s="237"/>
      <c r="J298" s="238">
        <f>ROUND(I298*H298,2)</f>
        <v>0</v>
      </c>
      <c r="K298" s="239"/>
      <c r="L298" s="40"/>
      <c r="M298" s="240" t="s">
        <v>1</v>
      </c>
      <c r="N298" s="241" t="s">
        <v>41</v>
      </c>
      <c r="O298" s="90"/>
      <c r="P298" s="242">
        <f>O298*H298</f>
        <v>0</v>
      </c>
      <c r="Q298" s="242">
        <v>0</v>
      </c>
      <c r="R298" s="242">
        <f>Q298*H298</f>
        <v>0</v>
      </c>
      <c r="S298" s="242">
        <v>0</v>
      </c>
      <c r="T298" s="243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44" t="s">
        <v>161</v>
      </c>
      <c r="AT298" s="244" t="s">
        <v>137</v>
      </c>
      <c r="AU298" s="244" t="s">
        <v>86</v>
      </c>
      <c r="AY298" s="14" t="s">
        <v>134</v>
      </c>
      <c r="BE298" s="142">
        <f>IF(N298="základní",J298,0)</f>
        <v>0</v>
      </c>
      <c r="BF298" s="142">
        <f>IF(N298="snížená",J298,0)</f>
        <v>0</v>
      </c>
      <c r="BG298" s="142">
        <f>IF(N298="zákl. přenesená",J298,0)</f>
        <v>0</v>
      </c>
      <c r="BH298" s="142">
        <f>IF(N298="sníž. přenesená",J298,0)</f>
        <v>0</v>
      </c>
      <c r="BI298" s="142">
        <f>IF(N298="nulová",J298,0)</f>
        <v>0</v>
      </c>
      <c r="BJ298" s="14" t="s">
        <v>84</v>
      </c>
      <c r="BK298" s="142">
        <f>ROUND(I298*H298,2)</f>
        <v>0</v>
      </c>
      <c r="BL298" s="14" t="s">
        <v>161</v>
      </c>
      <c r="BM298" s="244" t="s">
        <v>903</v>
      </c>
    </row>
    <row r="299" s="2" customFormat="1" ht="24.15" customHeight="1">
      <c r="A299" s="37"/>
      <c r="B299" s="38"/>
      <c r="C299" s="232" t="s">
        <v>904</v>
      </c>
      <c r="D299" s="232" t="s">
        <v>137</v>
      </c>
      <c r="E299" s="233" t="s">
        <v>351</v>
      </c>
      <c r="F299" s="234" t="s">
        <v>352</v>
      </c>
      <c r="G299" s="235" t="s">
        <v>348</v>
      </c>
      <c r="H299" s="236">
        <v>50</v>
      </c>
      <c r="I299" s="237"/>
      <c r="J299" s="238">
        <f>ROUND(I299*H299,2)</f>
        <v>0</v>
      </c>
      <c r="K299" s="239"/>
      <c r="L299" s="40"/>
      <c r="M299" s="240" t="s">
        <v>1</v>
      </c>
      <c r="N299" s="241" t="s">
        <v>41</v>
      </c>
      <c r="O299" s="90"/>
      <c r="P299" s="242">
        <f>O299*H299</f>
        <v>0</v>
      </c>
      <c r="Q299" s="242">
        <v>0</v>
      </c>
      <c r="R299" s="242">
        <f>Q299*H299</f>
        <v>0</v>
      </c>
      <c r="S299" s="242">
        <v>0.00014999999999999999</v>
      </c>
      <c r="T299" s="243">
        <f>S299*H299</f>
        <v>0.0074999999999999997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44" t="s">
        <v>161</v>
      </c>
      <c r="AT299" s="244" t="s">
        <v>137</v>
      </c>
      <c r="AU299" s="244" t="s">
        <v>86</v>
      </c>
      <c r="AY299" s="14" t="s">
        <v>134</v>
      </c>
      <c r="BE299" s="142">
        <f>IF(N299="základní",J299,0)</f>
        <v>0</v>
      </c>
      <c r="BF299" s="142">
        <f>IF(N299="snížená",J299,0)</f>
        <v>0</v>
      </c>
      <c r="BG299" s="142">
        <f>IF(N299="zákl. přenesená",J299,0)</f>
        <v>0</v>
      </c>
      <c r="BH299" s="142">
        <f>IF(N299="sníž. přenesená",J299,0)</f>
        <v>0</v>
      </c>
      <c r="BI299" s="142">
        <f>IF(N299="nulová",J299,0)</f>
        <v>0</v>
      </c>
      <c r="BJ299" s="14" t="s">
        <v>84</v>
      </c>
      <c r="BK299" s="142">
        <f>ROUND(I299*H299,2)</f>
        <v>0</v>
      </c>
      <c r="BL299" s="14" t="s">
        <v>161</v>
      </c>
      <c r="BM299" s="244" t="s">
        <v>905</v>
      </c>
    </row>
    <row r="300" s="2" customFormat="1" ht="24.15" customHeight="1">
      <c r="A300" s="37"/>
      <c r="B300" s="38"/>
      <c r="C300" s="232" t="s">
        <v>906</v>
      </c>
      <c r="D300" s="232" t="s">
        <v>137</v>
      </c>
      <c r="E300" s="233" t="s">
        <v>355</v>
      </c>
      <c r="F300" s="234" t="s">
        <v>356</v>
      </c>
      <c r="G300" s="235" t="s">
        <v>348</v>
      </c>
      <c r="H300" s="236">
        <v>50</v>
      </c>
      <c r="I300" s="237"/>
      <c r="J300" s="238">
        <f>ROUND(I300*H300,2)</f>
        <v>0</v>
      </c>
      <c r="K300" s="239"/>
      <c r="L300" s="40"/>
      <c r="M300" s="240" t="s">
        <v>1</v>
      </c>
      <c r="N300" s="241" t="s">
        <v>41</v>
      </c>
      <c r="O300" s="90"/>
      <c r="P300" s="242">
        <f>O300*H300</f>
        <v>0</v>
      </c>
      <c r="Q300" s="242">
        <v>0.0044999999999999997</v>
      </c>
      <c r="R300" s="242">
        <f>Q300*H300</f>
        <v>0.22499999999999998</v>
      </c>
      <c r="S300" s="242">
        <v>0</v>
      </c>
      <c r="T300" s="243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44" t="s">
        <v>161</v>
      </c>
      <c r="AT300" s="244" t="s">
        <v>137</v>
      </c>
      <c r="AU300" s="244" t="s">
        <v>86</v>
      </c>
      <c r="AY300" s="14" t="s">
        <v>134</v>
      </c>
      <c r="BE300" s="142">
        <f>IF(N300="základní",J300,0)</f>
        <v>0</v>
      </c>
      <c r="BF300" s="142">
        <f>IF(N300="snížená",J300,0)</f>
        <v>0</v>
      </c>
      <c r="BG300" s="142">
        <f>IF(N300="zákl. přenesená",J300,0)</f>
        <v>0</v>
      </c>
      <c r="BH300" s="142">
        <f>IF(N300="sníž. přenesená",J300,0)</f>
        <v>0</v>
      </c>
      <c r="BI300" s="142">
        <f>IF(N300="nulová",J300,0)</f>
        <v>0</v>
      </c>
      <c r="BJ300" s="14" t="s">
        <v>84</v>
      </c>
      <c r="BK300" s="142">
        <f>ROUND(I300*H300,2)</f>
        <v>0</v>
      </c>
      <c r="BL300" s="14" t="s">
        <v>161</v>
      </c>
      <c r="BM300" s="244" t="s">
        <v>907</v>
      </c>
    </row>
    <row r="301" s="2" customFormat="1" ht="33" customHeight="1">
      <c r="A301" s="37"/>
      <c r="B301" s="38"/>
      <c r="C301" s="232" t="s">
        <v>908</v>
      </c>
      <c r="D301" s="232" t="s">
        <v>137</v>
      </c>
      <c r="E301" s="233" t="s">
        <v>359</v>
      </c>
      <c r="F301" s="234" t="s">
        <v>360</v>
      </c>
      <c r="G301" s="235" t="s">
        <v>348</v>
      </c>
      <c r="H301" s="236">
        <v>50</v>
      </c>
      <c r="I301" s="237"/>
      <c r="J301" s="238">
        <f>ROUND(I301*H301,2)</f>
        <v>0</v>
      </c>
      <c r="K301" s="239"/>
      <c r="L301" s="40"/>
      <c r="M301" s="240" t="s">
        <v>1</v>
      </c>
      <c r="N301" s="241" t="s">
        <v>41</v>
      </c>
      <c r="O301" s="90"/>
      <c r="P301" s="242">
        <f>O301*H301</f>
        <v>0</v>
      </c>
      <c r="Q301" s="242">
        <v>0.00025999999999999998</v>
      </c>
      <c r="R301" s="242">
        <f>Q301*H301</f>
        <v>0.012999999999999999</v>
      </c>
      <c r="S301" s="242">
        <v>0</v>
      </c>
      <c r="T301" s="24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44" t="s">
        <v>161</v>
      </c>
      <c r="AT301" s="244" t="s">
        <v>137</v>
      </c>
      <c r="AU301" s="244" t="s">
        <v>86</v>
      </c>
      <c r="AY301" s="14" t="s">
        <v>134</v>
      </c>
      <c r="BE301" s="142">
        <f>IF(N301="základní",J301,0)</f>
        <v>0</v>
      </c>
      <c r="BF301" s="142">
        <f>IF(N301="snížená",J301,0)</f>
        <v>0</v>
      </c>
      <c r="BG301" s="142">
        <f>IF(N301="zákl. přenesená",J301,0)</f>
        <v>0</v>
      </c>
      <c r="BH301" s="142">
        <f>IF(N301="sníž. přenesená",J301,0)</f>
        <v>0</v>
      </c>
      <c r="BI301" s="142">
        <f>IF(N301="nulová",J301,0)</f>
        <v>0</v>
      </c>
      <c r="BJ301" s="14" t="s">
        <v>84</v>
      </c>
      <c r="BK301" s="142">
        <f>ROUND(I301*H301,2)</f>
        <v>0</v>
      </c>
      <c r="BL301" s="14" t="s">
        <v>161</v>
      </c>
      <c r="BM301" s="244" t="s">
        <v>909</v>
      </c>
    </row>
    <row r="302" s="12" customFormat="1" ht="25.92" customHeight="1">
      <c r="A302" s="12"/>
      <c r="B302" s="216"/>
      <c r="C302" s="217"/>
      <c r="D302" s="218" t="s">
        <v>75</v>
      </c>
      <c r="E302" s="219" t="s">
        <v>910</v>
      </c>
      <c r="F302" s="219" t="s">
        <v>911</v>
      </c>
      <c r="G302" s="217"/>
      <c r="H302" s="217"/>
      <c r="I302" s="220"/>
      <c r="J302" s="221">
        <f>BK302</f>
        <v>0</v>
      </c>
      <c r="K302" s="217"/>
      <c r="L302" s="222"/>
      <c r="M302" s="223"/>
      <c r="N302" s="224"/>
      <c r="O302" s="224"/>
      <c r="P302" s="225">
        <f>SUM(P303:P304)</f>
        <v>0</v>
      </c>
      <c r="Q302" s="224"/>
      <c r="R302" s="225">
        <f>SUM(R303:R304)</f>
        <v>0</v>
      </c>
      <c r="S302" s="224"/>
      <c r="T302" s="226">
        <f>SUM(T303:T304)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27" t="s">
        <v>141</v>
      </c>
      <c r="AT302" s="228" t="s">
        <v>75</v>
      </c>
      <c r="AU302" s="228" t="s">
        <v>76</v>
      </c>
      <c r="AY302" s="227" t="s">
        <v>134</v>
      </c>
      <c r="BK302" s="229">
        <f>SUM(BK303:BK304)</f>
        <v>0</v>
      </c>
    </row>
    <row r="303" s="2" customFormat="1" ht="16.5" customHeight="1">
      <c r="A303" s="37"/>
      <c r="B303" s="38"/>
      <c r="C303" s="232" t="s">
        <v>912</v>
      </c>
      <c r="D303" s="232" t="s">
        <v>137</v>
      </c>
      <c r="E303" s="233" t="s">
        <v>913</v>
      </c>
      <c r="F303" s="234" t="s">
        <v>914</v>
      </c>
      <c r="G303" s="235" t="s">
        <v>915</v>
      </c>
      <c r="H303" s="236">
        <v>8</v>
      </c>
      <c r="I303" s="237"/>
      <c r="J303" s="238">
        <f>ROUND(I303*H303,2)</f>
        <v>0</v>
      </c>
      <c r="K303" s="239"/>
      <c r="L303" s="40"/>
      <c r="M303" s="240" t="s">
        <v>1</v>
      </c>
      <c r="N303" s="241" t="s">
        <v>41</v>
      </c>
      <c r="O303" s="90"/>
      <c r="P303" s="242">
        <f>O303*H303</f>
        <v>0</v>
      </c>
      <c r="Q303" s="242">
        <v>0</v>
      </c>
      <c r="R303" s="242">
        <f>Q303*H303</f>
        <v>0</v>
      </c>
      <c r="S303" s="242">
        <v>0</v>
      </c>
      <c r="T303" s="24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44" t="s">
        <v>916</v>
      </c>
      <c r="AT303" s="244" t="s">
        <v>137</v>
      </c>
      <c r="AU303" s="244" t="s">
        <v>84</v>
      </c>
      <c r="AY303" s="14" t="s">
        <v>134</v>
      </c>
      <c r="BE303" s="142">
        <f>IF(N303="základní",J303,0)</f>
        <v>0</v>
      </c>
      <c r="BF303" s="142">
        <f>IF(N303="snížená",J303,0)</f>
        <v>0</v>
      </c>
      <c r="BG303" s="142">
        <f>IF(N303="zákl. přenesená",J303,0)</f>
        <v>0</v>
      </c>
      <c r="BH303" s="142">
        <f>IF(N303="sníž. přenesená",J303,0)</f>
        <v>0</v>
      </c>
      <c r="BI303" s="142">
        <f>IF(N303="nulová",J303,0)</f>
        <v>0</v>
      </c>
      <c r="BJ303" s="14" t="s">
        <v>84</v>
      </c>
      <c r="BK303" s="142">
        <f>ROUND(I303*H303,2)</f>
        <v>0</v>
      </c>
      <c r="BL303" s="14" t="s">
        <v>916</v>
      </c>
      <c r="BM303" s="244" t="s">
        <v>917</v>
      </c>
    </row>
    <row r="304" s="2" customFormat="1" ht="16.5" customHeight="1">
      <c r="A304" s="37"/>
      <c r="B304" s="38"/>
      <c r="C304" s="232" t="s">
        <v>918</v>
      </c>
      <c r="D304" s="232" t="s">
        <v>137</v>
      </c>
      <c r="E304" s="233" t="s">
        <v>919</v>
      </c>
      <c r="F304" s="234" t="s">
        <v>920</v>
      </c>
      <c r="G304" s="235" t="s">
        <v>915</v>
      </c>
      <c r="H304" s="236">
        <v>8</v>
      </c>
      <c r="I304" s="237"/>
      <c r="J304" s="238">
        <f>ROUND(I304*H304,2)</f>
        <v>0</v>
      </c>
      <c r="K304" s="239"/>
      <c r="L304" s="40"/>
      <c r="M304" s="261" t="s">
        <v>1</v>
      </c>
      <c r="N304" s="262" t="s">
        <v>41</v>
      </c>
      <c r="O304" s="263"/>
      <c r="P304" s="264">
        <f>O304*H304</f>
        <v>0</v>
      </c>
      <c r="Q304" s="264">
        <v>0</v>
      </c>
      <c r="R304" s="264">
        <f>Q304*H304</f>
        <v>0</v>
      </c>
      <c r="S304" s="264">
        <v>0</v>
      </c>
      <c r="T304" s="265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44" t="s">
        <v>916</v>
      </c>
      <c r="AT304" s="244" t="s">
        <v>137</v>
      </c>
      <c r="AU304" s="244" t="s">
        <v>84</v>
      </c>
      <c r="AY304" s="14" t="s">
        <v>134</v>
      </c>
      <c r="BE304" s="142">
        <f>IF(N304="základní",J304,0)</f>
        <v>0</v>
      </c>
      <c r="BF304" s="142">
        <f>IF(N304="snížená",J304,0)</f>
        <v>0</v>
      </c>
      <c r="BG304" s="142">
        <f>IF(N304="zákl. přenesená",J304,0)</f>
        <v>0</v>
      </c>
      <c r="BH304" s="142">
        <f>IF(N304="sníž. přenesená",J304,0)</f>
        <v>0</v>
      </c>
      <c r="BI304" s="142">
        <f>IF(N304="nulová",J304,0)</f>
        <v>0</v>
      </c>
      <c r="BJ304" s="14" t="s">
        <v>84</v>
      </c>
      <c r="BK304" s="142">
        <f>ROUND(I304*H304,2)</f>
        <v>0</v>
      </c>
      <c r="BL304" s="14" t="s">
        <v>916</v>
      </c>
      <c r="BM304" s="244" t="s">
        <v>921</v>
      </c>
    </row>
    <row r="305" s="2" customFormat="1" ht="6.96" customHeight="1">
      <c r="A305" s="37"/>
      <c r="B305" s="65"/>
      <c r="C305" s="66"/>
      <c r="D305" s="66"/>
      <c r="E305" s="66"/>
      <c r="F305" s="66"/>
      <c r="G305" s="66"/>
      <c r="H305" s="66"/>
      <c r="I305" s="66"/>
      <c r="J305" s="66"/>
      <c r="K305" s="66"/>
      <c r="L305" s="40"/>
      <c r="M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</row>
  </sheetData>
  <sheetProtection sheet="1" autoFilter="0" formatColumns="0" formatRows="0" objects="1" scenarios="1" spinCount="100000" saltValue="HGcfOPNRZYqAGSoCVmsY3hqQlcw+JQlCCFDlTepixL/1lhha63WTW5Y1zopb+ZIbi691Kn6UGvaZWz4NzKLFWQ==" hashValue="mkozV0i9/qkLBZnBMNdoNxJAOJ3rZhzYBUr0/l8Bv83bqtiPRQs7n0sAHxCv3FsvnlKW+4nILmhtFRQ41M2Y7A==" algorithmName="SHA-512" password="CC35"/>
  <autoFilter ref="C134:K304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102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Zateplení tělocvičny 3.ZŠ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103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922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6. 6. 2024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ROUND((SUM(BE122:BE135)),  2)</f>
        <v>0</v>
      </c>
      <c r="G33" s="37"/>
      <c r="H33" s="37"/>
      <c r="I33" s="169">
        <v>0.20999999999999999</v>
      </c>
      <c r="J33" s="168">
        <f>ROUND(((SUM(BE122:BE135))*I33),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ROUND((SUM(BF122:BF135)),  2)</f>
        <v>0</v>
      </c>
      <c r="G34" s="37"/>
      <c r="H34" s="37"/>
      <c r="I34" s="169">
        <v>0.12</v>
      </c>
      <c r="J34" s="168">
        <f>ROUND(((SUM(BF122:BF135))*I34),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ROUND((SUM(BG122:BG135)),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ROUND((SUM(BH122:BH135)),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ROUND((SUM(BI122:BI135)),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Zateplení tělocvičny 3.ZŠ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103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SO3 -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6. 6. 2024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106</v>
      </c>
      <c r="D94" s="148"/>
      <c r="E94" s="148"/>
      <c r="F94" s="148"/>
      <c r="G94" s="148"/>
      <c r="H94" s="148"/>
      <c r="I94" s="148"/>
      <c r="J94" s="190" t="s">
        <v>107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108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109</v>
      </c>
    </row>
    <row r="97" s="9" customFormat="1" ht="24.96" customHeight="1">
      <c r="A97" s="9"/>
      <c r="B97" s="192"/>
      <c r="C97" s="193"/>
      <c r="D97" s="194" t="s">
        <v>923</v>
      </c>
      <c r="E97" s="195"/>
      <c r="F97" s="195"/>
      <c r="G97" s="195"/>
      <c r="H97" s="195"/>
      <c r="I97" s="195"/>
      <c r="J97" s="196">
        <f>J123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924</v>
      </c>
      <c r="E98" s="201"/>
      <c r="F98" s="201"/>
      <c r="G98" s="201"/>
      <c r="H98" s="201"/>
      <c r="I98" s="201"/>
      <c r="J98" s="202">
        <f>J124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925</v>
      </c>
      <c r="E99" s="201"/>
      <c r="F99" s="201"/>
      <c r="G99" s="201"/>
      <c r="H99" s="201"/>
      <c r="I99" s="201"/>
      <c r="J99" s="202">
        <f>J126</f>
        <v>0</v>
      </c>
      <c r="K99" s="199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926</v>
      </c>
      <c r="E100" s="201"/>
      <c r="F100" s="201"/>
      <c r="G100" s="201"/>
      <c r="H100" s="201"/>
      <c r="I100" s="201"/>
      <c r="J100" s="202">
        <f>J128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927</v>
      </c>
      <c r="E101" s="201"/>
      <c r="F101" s="201"/>
      <c r="G101" s="201"/>
      <c r="H101" s="201"/>
      <c r="I101" s="201"/>
      <c r="J101" s="202">
        <f>J131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99"/>
      <c r="D102" s="200" t="s">
        <v>928</v>
      </c>
      <c r="E102" s="201"/>
      <c r="F102" s="201"/>
      <c r="G102" s="201"/>
      <c r="H102" s="201"/>
      <c r="I102" s="201"/>
      <c r="J102" s="202">
        <f>J133</f>
        <v>0</v>
      </c>
      <c r="K102" s="199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0" t="s">
        <v>119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29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8" t="str">
        <f>E7</f>
        <v>Zateplení tělocvičny 3.ZŠ</v>
      </c>
      <c r="F112" s="29"/>
      <c r="G112" s="29"/>
      <c r="H112" s="2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29" t="s">
        <v>103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SO3 - VRN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29" t="s">
        <v>20</v>
      </c>
      <c r="D116" s="39"/>
      <c r="E116" s="39"/>
      <c r="F116" s="24" t="str">
        <f>F12</f>
        <v>Lovosice</v>
      </c>
      <c r="G116" s="39"/>
      <c r="H116" s="39"/>
      <c r="I116" s="29" t="s">
        <v>22</v>
      </c>
      <c r="J116" s="78" t="str">
        <f>IF(J12="","",J12)</f>
        <v>6. 6. 2024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29" t="s">
        <v>24</v>
      </c>
      <c r="D118" s="39"/>
      <c r="E118" s="39"/>
      <c r="F118" s="24" t="str">
        <f>E15</f>
        <v xml:space="preserve"> </v>
      </c>
      <c r="G118" s="39"/>
      <c r="H118" s="39"/>
      <c r="I118" s="29" t="s">
        <v>30</v>
      </c>
      <c r="J118" s="33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29" t="s">
        <v>28</v>
      </c>
      <c r="D119" s="39"/>
      <c r="E119" s="39"/>
      <c r="F119" s="24" t="str">
        <f>IF(E18="","",E18)</f>
        <v>Vyplň údaj</v>
      </c>
      <c r="G119" s="39"/>
      <c r="H119" s="39"/>
      <c r="I119" s="29" t="s">
        <v>32</v>
      </c>
      <c r="J119" s="33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204"/>
      <c r="B121" s="205"/>
      <c r="C121" s="206" t="s">
        <v>120</v>
      </c>
      <c r="D121" s="207" t="s">
        <v>61</v>
      </c>
      <c r="E121" s="207" t="s">
        <v>57</v>
      </c>
      <c r="F121" s="207" t="s">
        <v>58</v>
      </c>
      <c r="G121" s="207" t="s">
        <v>121</v>
      </c>
      <c r="H121" s="207" t="s">
        <v>122</v>
      </c>
      <c r="I121" s="207" t="s">
        <v>123</v>
      </c>
      <c r="J121" s="208" t="s">
        <v>107</v>
      </c>
      <c r="K121" s="209" t="s">
        <v>124</v>
      </c>
      <c r="L121" s="210"/>
      <c r="M121" s="99" t="s">
        <v>1</v>
      </c>
      <c r="N121" s="100" t="s">
        <v>40</v>
      </c>
      <c r="O121" s="100" t="s">
        <v>125</v>
      </c>
      <c r="P121" s="100" t="s">
        <v>126</v>
      </c>
      <c r="Q121" s="100" t="s">
        <v>127</v>
      </c>
      <c r="R121" s="100" t="s">
        <v>128</v>
      </c>
      <c r="S121" s="100" t="s">
        <v>129</v>
      </c>
      <c r="T121" s="101" t="s">
        <v>130</v>
      </c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</row>
    <row r="122" s="2" customFormat="1" ht="22.8" customHeight="1">
      <c r="A122" s="37"/>
      <c r="B122" s="38"/>
      <c r="C122" s="106" t="s">
        <v>131</v>
      </c>
      <c r="D122" s="39"/>
      <c r="E122" s="39"/>
      <c r="F122" s="39"/>
      <c r="G122" s="39"/>
      <c r="H122" s="39"/>
      <c r="I122" s="39"/>
      <c r="J122" s="211">
        <f>BK122</f>
        <v>0</v>
      </c>
      <c r="K122" s="39"/>
      <c r="L122" s="40"/>
      <c r="M122" s="102"/>
      <c r="N122" s="212"/>
      <c r="O122" s="103"/>
      <c r="P122" s="213">
        <f>P123</f>
        <v>0</v>
      </c>
      <c r="Q122" s="103"/>
      <c r="R122" s="213">
        <f>R123</f>
        <v>0</v>
      </c>
      <c r="S122" s="103"/>
      <c r="T122" s="214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4" t="s">
        <v>75</v>
      </c>
      <c r="AU122" s="14" t="s">
        <v>109</v>
      </c>
      <c r="BK122" s="215">
        <f>BK123</f>
        <v>0</v>
      </c>
    </row>
    <row r="123" s="12" customFormat="1" ht="25.92" customHeight="1">
      <c r="A123" s="12"/>
      <c r="B123" s="216"/>
      <c r="C123" s="217"/>
      <c r="D123" s="218" t="s">
        <v>75</v>
      </c>
      <c r="E123" s="219" t="s">
        <v>91</v>
      </c>
      <c r="F123" s="219" t="s">
        <v>929</v>
      </c>
      <c r="G123" s="217"/>
      <c r="H123" s="217"/>
      <c r="I123" s="220"/>
      <c r="J123" s="221">
        <f>BK123</f>
        <v>0</v>
      </c>
      <c r="K123" s="217"/>
      <c r="L123" s="222"/>
      <c r="M123" s="223"/>
      <c r="N123" s="224"/>
      <c r="O123" s="224"/>
      <c r="P123" s="225">
        <f>P124+P126+P128+P131+P133</f>
        <v>0</v>
      </c>
      <c r="Q123" s="224"/>
      <c r="R123" s="225">
        <f>R124+R126+R128+R131+R133</f>
        <v>0</v>
      </c>
      <c r="S123" s="224"/>
      <c r="T123" s="226">
        <f>T124+T126+T128+T131+T133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7" t="s">
        <v>157</v>
      </c>
      <c r="AT123" s="228" t="s">
        <v>75</v>
      </c>
      <c r="AU123" s="228" t="s">
        <v>76</v>
      </c>
      <c r="AY123" s="227" t="s">
        <v>134</v>
      </c>
      <c r="BK123" s="229">
        <f>BK124+BK126+BK128+BK131+BK133</f>
        <v>0</v>
      </c>
    </row>
    <row r="124" s="12" customFormat="1" ht="22.8" customHeight="1">
      <c r="A124" s="12"/>
      <c r="B124" s="216"/>
      <c r="C124" s="217"/>
      <c r="D124" s="218" t="s">
        <v>75</v>
      </c>
      <c r="E124" s="230" t="s">
        <v>930</v>
      </c>
      <c r="F124" s="230" t="s">
        <v>931</v>
      </c>
      <c r="G124" s="217"/>
      <c r="H124" s="217"/>
      <c r="I124" s="220"/>
      <c r="J124" s="231">
        <f>BK124</f>
        <v>0</v>
      </c>
      <c r="K124" s="217"/>
      <c r="L124" s="222"/>
      <c r="M124" s="223"/>
      <c r="N124" s="224"/>
      <c r="O124" s="224"/>
      <c r="P124" s="225">
        <f>P125</f>
        <v>0</v>
      </c>
      <c r="Q124" s="224"/>
      <c r="R124" s="225">
        <f>R125</f>
        <v>0</v>
      </c>
      <c r="S124" s="224"/>
      <c r="T124" s="226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7" t="s">
        <v>157</v>
      </c>
      <c r="AT124" s="228" t="s">
        <v>75</v>
      </c>
      <c r="AU124" s="228" t="s">
        <v>84</v>
      </c>
      <c r="AY124" s="227" t="s">
        <v>134</v>
      </c>
      <c r="BK124" s="229">
        <f>BK125</f>
        <v>0</v>
      </c>
    </row>
    <row r="125" s="2" customFormat="1" ht="16.5" customHeight="1">
      <c r="A125" s="37"/>
      <c r="B125" s="38"/>
      <c r="C125" s="232" t="s">
        <v>84</v>
      </c>
      <c r="D125" s="232" t="s">
        <v>137</v>
      </c>
      <c r="E125" s="233" t="s">
        <v>932</v>
      </c>
      <c r="F125" s="234" t="s">
        <v>933</v>
      </c>
      <c r="G125" s="235" t="s">
        <v>934</v>
      </c>
      <c r="H125" s="236">
        <v>1</v>
      </c>
      <c r="I125" s="237"/>
      <c r="J125" s="238">
        <f>ROUND(I125*H125,2)</f>
        <v>0</v>
      </c>
      <c r="K125" s="239"/>
      <c r="L125" s="40"/>
      <c r="M125" s="240" t="s">
        <v>1</v>
      </c>
      <c r="N125" s="241" t="s">
        <v>41</v>
      </c>
      <c r="O125" s="90"/>
      <c r="P125" s="242">
        <f>O125*H125</f>
        <v>0</v>
      </c>
      <c r="Q125" s="242">
        <v>0</v>
      </c>
      <c r="R125" s="242">
        <f>Q125*H125</f>
        <v>0</v>
      </c>
      <c r="S125" s="242">
        <v>0</v>
      </c>
      <c r="T125" s="24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4" t="s">
        <v>935</v>
      </c>
      <c r="AT125" s="244" t="s">
        <v>137</v>
      </c>
      <c r="AU125" s="244" t="s">
        <v>86</v>
      </c>
      <c r="AY125" s="14" t="s">
        <v>134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4" t="s">
        <v>84</v>
      </c>
      <c r="BK125" s="142">
        <f>ROUND(I125*H125,2)</f>
        <v>0</v>
      </c>
      <c r="BL125" s="14" t="s">
        <v>935</v>
      </c>
      <c r="BM125" s="244" t="s">
        <v>936</v>
      </c>
    </row>
    <row r="126" s="12" customFormat="1" ht="22.8" customHeight="1">
      <c r="A126" s="12"/>
      <c r="B126" s="216"/>
      <c r="C126" s="217"/>
      <c r="D126" s="218" t="s">
        <v>75</v>
      </c>
      <c r="E126" s="230" t="s">
        <v>937</v>
      </c>
      <c r="F126" s="230" t="s">
        <v>938</v>
      </c>
      <c r="G126" s="217"/>
      <c r="H126" s="217"/>
      <c r="I126" s="220"/>
      <c r="J126" s="231">
        <f>BK126</f>
        <v>0</v>
      </c>
      <c r="K126" s="217"/>
      <c r="L126" s="222"/>
      <c r="M126" s="223"/>
      <c r="N126" s="224"/>
      <c r="O126" s="224"/>
      <c r="P126" s="225">
        <f>P127</f>
        <v>0</v>
      </c>
      <c r="Q126" s="224"/>
      <c r="R126" s="225">
        <f>R127</f>
        <v>0</v>
      </c>
      <c r="S126" s="224"/>
      <c r="T126" s="226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7" t="s">
        <v>157</v>
      </c>
      <c r="AT126" s="228" t="s">
        <v>75</v>
      </c>
      <c r="AU126" s="228" t="s">
        <v>84</v>
      </c>
      <c r="AY126" s="227" t="s">
        <v>134</v>
      </c>
      <c r="BK126" s="229">
        <f>BK127</f>
        <v>0</v>
      </c>
    </row>
    <row r="127" s="2" customFormat="1" ht="16.5" customHeight="1">
      <c r="A127" s="37"/>
      <c r="B127" s="38"/>
      <c r="C127" s="232" t="s">
        <v>86</v>
      </c>
      <c r="D127" s="232" t="s">
        <v>137</v>
      </c>
      <c r="E127" s="233" t="s">
        <v>939</v>
      </c>
      <c r="F127" s="234" t="s">
        <v>938</v>
      </c>
      <c r="G127" s="235" t="s">
        <v>934</v>
      </c>
      <c r="H127" s="236">
        <v>1</v>
      </c>
      <c r="I127" s="237"/>
      <c r="J127" s="238">
        <f>ROUND(I127*H127,2)</f>
        <v>0</v>
      </c>
      <c r="K127" s="239"/>
      <c r="L127" s="40"/>
      <c r="M127" s="240" t="s">
        <v>1</v>
      </c>
      <c r="N127" s="241" t="s">
        <v>41</v>
      </c>
      <c r="O127" s="90"/>
      <c r="P127" s="242">
        <f>O127*H127</f>
        <v>0</v>
      </c>
      <c r="Q127" s="242">
        <v>0</v>
      </c>
      <c r="R127" s="242">
        <f>Q127*H127</f>
        <v>0</v>
      </c>
      <c r="S127" s="242">
        <v>0</v>
      </c>
      <c r="T127" s="24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4" t="s">
        <v>935</v>
      </c>
      <c r="AT127" s="244" t="s">
        <v>137</v>
      </c>
      <c r="AU127" s="244" t="s">
        <v>86</v>
      </c>
      <c r="AY127" s="14" t="s">
        <v>134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84</v>
      </c>
      <c r="BK127" s="142">
        <f>ROUND(I127*H127,2)</f>
        <v>0</v>
      </c>
      <c r="BL127" s="14" t="s">
        <v>935</v>
      </c>
      <c r="BM127" s="244" t="s">
        <v>940</v>
      </c>
    </row>
    <row r="128" s="12" customFormat="1" ht="22.8" customHeight="1">
      <c r="A128" s="12"/>
      <c r="B128" s="216"/>
      <c r="C128" s="217"/>
      <c r="D128" s="218" t="s">
        <v>75</v>
      </c>
      <c r="E128" s="230" t="s">
        <v>941</v>
      </c>
      <c r="F128" s="230" t="s">
        <v>942</v>
      </c>
      <c r="G128" s="217"/>
      <c r="H128" s="217"/>
      <c r="I128" s="220"/>
      <c r="J128" s="231">
        <f>BK128</f>
        <v>0</v>
      </c>
      <c r="K128" s="217"/>
      <c r="L128" s="222"/>
      <c r="M128" s="223"/>
      <c r="N128" s="224"/>
      <c r="O128" s="224"/>
      <c r="P128" s="225">
        <f>SUM(P129:P130)</f>
        <v>0</v>
      </c>
      <c r="Q128" s="224"/>
      <c r="R128" s="225">
        <f>SUM(R129:R130)</f>
        <v>0</v>
      </c>
      <c r="S128" s="224"/>
      <c r="T128" s="226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7" t="s">
        <v>157</v>
      </c>
      <c r="AT128" s="228" t="s">
        <v>75</v>
      </c>
      <c r="AU128" s="228" t="s">
        <v>84</v>
      </c>
      <c r="AY128" s="227" t="s">
        <v>134</v>
      </c>
      <c r="BK128" s="229">
        <f>SUM(BK129:BK130)</f>
        <v>0</v>
      </c>
    </row>
    <row r="129" s="2" customFormat="1" ht="16.5" customHeight="1">
      <c r="A129" s="37"/>
      <c r="B129" s="38"/>
      <c r="C129" s="232" t="s">
        <v>146</v>
      </c>
      <c r="D129" s="232" t="s">
        <v>137</v>
      </c>
      <c r="E129" s="233" t="s">
        <v>943</v>
      </c>
      <c r="F129" s="234" t="s">
        <v>944</v>
      </c>
      <c r="G129" s="235" t="s">
        <v>934</v>
      </c>
      <c r="H129" s="236">
        <v>1</v>
      </c>
      <c r="I129" s="237"/>
      <c r="J129" s="238">
        <f>ROUND(I129*H129,2)</f>
        <v>0</v>
      </c>
      <c r="K129" s="239"/>
      <c r="L129" s="40"/>
      <c r="M129" s="240" t="s">
        <v>1</v>
      </c>
      <c r="N129" s="241" t="s">
        <v>41</v>
      </c>
      <c r="O129" s="90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4" t="s">
        <v>935</v>
      </c>
      <c r="AT129" s="244" t="s">
        <v>137</v>
      </c>
      <c r="AU129" s="244" t="s">
        <v>86</v>
      </c>
      <c r="AY129" s="14" t="s">
        <v>134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84</v>
      </c>
      <c r="BK129" s="142">
        <f>ROUND(I129*H129,2)</f>
        <v>0</v>
      </c>
      <c r="BL129" s="14" t="s">
        <v>935</v>
      </c>
      <c r="BM129" s="244" t="s">
        <v>945</v>
      </c>
    </row>
    <row r="130" s="2" customFormat="1" ht="16.5" customHeight="1">
      <c r="A130" s="37"/>
      <c r="B130" s="38"/>
      <c r="C130" s="232" t="s">
        <v>141</v>
      </c>
      <c r="D130" s="232" t="s">
        <v>137</v>
      </c>
      <c r="E130" s="233" t="s">
        <v>946</v>
      </c>
      <c r="F130" s="234" t="s">
        <v>947</v>
      </c>
      <c r="G130" s="235" t="s">
        <v>934</v>
      </c>
      <c r="H130" s="236">
        <v>1</v>
      </c>
      <c r="I130" s="237"/>
      <c r="J130" s="238">
        <f>ROUND(I130*H130,2)</f>
        <v>0</v>
      </c>
      <c r="K130" s="239"/>
      <c r="L130" s="40"/>
      <c r="M130" s="240" t="s">
        <v>1</v>
      </c>
      <c r="N130" s="241" t="s">
        <v>41</v>
      </c>
      <c r="O130" s="90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4" t="s">
        <v>935</v>
      </c>
      <c r="AT130" s="244" t="s">
        <v>137</v>
      </c>
      <c r="AU130" s="244" t="s">
        <v>86</v>
      </c>
      <c r="AY130" s="14" t="s">
        <v>134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4" t="s">
        <v>84</v>
      </c>
      <c r="BK130" s="142">
        <f>ROUND(I130*H130,2)</f>
        <v>0</v>
      </c>
      <c r="BL130" s="14" t="s">
        <v>935</v>
      </c>
      <c r="BM130" s="244" t="s">
        <v>948</v>
      </c>
    </row>
    <row r="131" s="12" customFormat="1" ht="22.8" customHeight="1">
      <c r="A131" s="12"/>
      <c r="B131" s="216"/>
      <c r="C131" s="217"/>
      <c r="D131" s="218" t="s">
        <v>75</v>
      </c>
      <c r="E131" s="230" t="s">
        <v>949</v>
      </c>
      <c r="F131" s="230" t="s">
        <v>950</v>
      </c>
      <c r="G131" s="217"/>
      <c r="H131" s="217"/>
      <c r="I131" s="220"/>
      <c r="J131" s="231">
        <f>BK131</f>
        <v>0</v>
      </c>
      <c r="K131" s="217"/>
      <c r="L131" s="222"/>
      <c r="M131" s="223"/>
      <c r="N131" s="224"/>
      <c r="O131" s="224"/>
      <c r="P131" s="225">
        <f>P132</f>
        <v>0</v>
      </c>
      <c r="Q131" s="224"/>
      <c r="R131" s="225">
        <f>R132</f>
        <v>0</v>
      </c>
      <c r="S131" s="224"/>
      <c r="T131" s="226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7" t="s">
        <v>157</v>
      </c>
      <c r="AT131" s="228" t="s">
        <v>75</v>
      </c>
      <c r="AU131" s="228" t="s">
        <v>84</v>
      </c>
      <c r="AY131" s="227" t="s">
        <v>134</v>
      </c>
      <c r="BK131" s="229">
        <f>BK132</f>
        <v>0</v>
      </c>
    </row>
    <row r="132" s="2" customFormat="1" ht="16.5" customHeight="1">
      <c r="A132" s="37"/>
      <c r="B132" s="38"/>
      <c r="C132" s="232" t="s">
        <v>157</v>
      </c>
      <c r="D132" s="232" t="s">
        <v>137</v>
      </c>
      <c r="E132" s="233" t="s">
        <v>951</v>
      </c>
      <c r="F132" s="234" t="s">
        <v>952</v>
      </c>
      <c r="G132" s="235" t="s">
        <v>934</v>
      </c>
      <c r="H132" s="236">
        <v>1</v>
      </c>
      <c r="I132" s="237"/>
      <c r="J132" s="238">
        <f>ROUND(I132*H132,2)</f>
        <v>0</v>
      </c>
      <c r="K132" s="239"/>
      <c r="L132" s="40"/>
      <c r="M132" s="240" t="s">
        <v>1</v>
      </c>
      <c r="N132" s="241" t="s">
        <v>41</v>
      </c>
      <c r="O132" s="90"/>
      <c r="P132" s="242">
        <f>O132*H132</f>
        <v>0</v>
      </c>
      <c r="Q132" s="242">
        <v>0</v>
      </c>
      <c r="R132" s="242">
        <f>Q132*H132</f>
        <v>0</v>
      </c>
      <c r="S132" s="242">
        <v>0</v>
      </c>
      <c r="T132" s="24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4" t="s">
        <v>935</v>
      </c>
      <c r="AT132" s="244" t="s">
        <v>137</v>
      </c>
      <c r="AU132" s="244" t="s">
        <v>86</v>
      </c>
      <c r="AY132" s="14" t="s">
        <v>134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4" t="s">
        <v>84</v>
      </c>
      <c r="BK132" s="142">
        <f>ROUND(I132*H132,2)</f>
        <v>0</v>
      </c>
      <c r="BL132" s="14" t="s">
        <v>935</v>
      </c>
      <c r="BM132" s="244" t="s">
        <v>953</v>
      </c>
    </row>
    <row r="133" s="12" customFormat="1" ht="22.8" customHeight="1">
      <c r="A133" s="12"/>
      <c r="B133" s="216"/>
      <c r="C133" s="217"/>
      <c r="D133" s="218" t="s">
        <v>75</v>
      </c>
      <c r="E133" s="230" t="s">
        <v>954</v>
      </c>
      <c r="F133" s="230" t="s">
        <v>955</v>
      </c>
      <c r="G133" s="217"/>
      <c r="H133" s="217"/>
      <c r="I133" s="220"/>
      <c r="J133" s="231">
        <f>BK133</f>
        <v>0</v>
      </c>
      <c r="K133" s="217"/>
      <c r="L133" s="222"/>
      <c r="M133" s="223"/>
      <c r="N133" s="224"/>
      <c r="O133" s="224"/>
      <c r="P133" s="225">
        <f>SUM(P134:P135)</f>
        <v>0</v>
      </c>
      <c r="Q133" s="224"/>
      <c r="R133" s="225">
        <f>SUM(R134:R135)</f>
        <v>0</v>
      </c>
      <c r="S133" s="224"/>
      <c r="T133" s="226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7" t="s">
        <v>157</v>
      </c>
      <c r="AT133" s="228" t="s">
        <v>75</v>
      </c>
      <c r="AU133" s="228" t="s">
        <v>84</v>
      </c>
      <c r="AY133" s="227" t="s">
        <v>134</v>
      </c>
      <c r="BK133" s="229">
        <f>SUM(BK134:BK135)</f>
        <v>0</v>
      </c>
    </row>
    <row r="134" s="2" customFormat="1" ht="16.5" customHeight="1">
      <c r="A134" s="37"/>
      <c r="B134" s="38"/>
      <c r="C134" s="232" t="s">
        <v>163</v>
      </c>
      <c r="D134" s="232" t="s">
        <v>137</v>
      </c>
      <c r="E134" s="233" t="s">
        <v>956</v>
      </c>
      <c r="F134" s="234" t="s">
        <v>957</v>
      </c>
      <c r="G134" s="235" t="s">
        <v>934</v>
      </c>
      <c r="H134" s="236">
        <v>1</v>
      </c>
      <c r="I134" s="237"/>
      <c r="J134" s="238">
        <f>ROUND(I134*H134,2)</f>
        <v>0</v>
      </c>
      <c r="K134" s="239"/>
      <c r="L134" s="40"/>
      <c r="M134" s="240" t="s">
        <v>1</v>
      </c>
      <c r="N134" s="241" t="s">
        <v>41</v>
      </c>
      <c r="O134" s="90"/>
      <c r="P134" s="242">
        <f>O134*H134</f>
        <v>0</v>
      </c>
      <c r="Q134" s="242">
        <v>0</v>
      </c>
      <c r="R134" s="242">
        <f>Q134*H134</f>
        <v>0</v>
      </c>
      <c r="S134" s="242">
        <v>0</v>
      </c>
      <c r="T134" s="24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4" t="s">
        <v>935</v>
      </c>
      <c r="AT134" s="244" t="s">
        <v>137</v>
      </c>
      <c r="AU134" s="244" t="s">
        <v>86</v>
      </c>
      <c r="AY134" s="14" t="s">
        <v>134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84</v>
      </c>
      <c r="BK134" s="142">
        <f>ROUND(I134*H134,2)</f>
        <v>0</v>
      </c>
      <c r="BL134" s="14" t="s">
        <v>935</v>
      </c>
      <c r="BM134" s="244" t="s">
        <v>958</v>
      </c>
    </row>
    <row r="135" s="2" customFormat="1" ht="16.5" customHeight="1">
      <c r="A135" s="37"/>
      <c r="B135" s="38"/>
      <c r="C135" s="232" t="s">
        <v>167</v>
      </c>
      <c r="D135" s="232" t="s">
        <v>137</v>
      </c>
      <c r="E135" s="233" t="s">
        <v>959</v>
      </c>
      <c r="F135" s="234" t="s">
        <v>960</v>
      </c>
      <c r="G135" s="235" t="s">
        <v>934</v>
      </c>
      <c r="H135" s="236">
        <v>1</v>
      </c>
      <c r="I135" s="237"/>
      <c r="J135" s="238">
        <f>ROUND(I135*H135,2)</f>
        <v>0</v>
      </c>
      <c r="K135" s="239"/>
      <c r="L135" s="40"/>
      <c r="M135" s="261" t="s">
        <v>1</v>
      </c>
      <c r="N135" s="262" t="s">
        <v>41</v>
      </c>
      <c r="O135" s="263"/>
      <c r="P135" s="264">
        <f>O135*H135</f>
        <v>0</v>
      </c>
      <c r="Q135" s="264">
        <v>0</v>
      </c>
      <c r="R135" s="264">
        <f>Q135*H135</f>
        <v>0</v>
      </c>
      <c r="S135" s="264">
        <v>0</v>
      </c>
      <c r="T135" s="26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4" t="s">
        <v>935</v>
      </c>
      <c r="AT135" s="244" t="s">
        <v>137</v>
      </c>
      <c r="AU135" s="244" t="s">
        <v>86</v>
      </c>
      <c r="AY135" s="14" t="s">
        <v>134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84</v>
      </c>
      <c r="BK135" s="142">
        <f>ROUND(I135*H135,2)</f>
        <v>0</v>
      </c>
      <c r="BL135" s="14" t="s">
        <v>935</v>
      </c>
      <c r="BM135" s="244" t="s">
        <v>961</v>
      </c>
    </row>
    <row r="136" s="2" customFormat="1" ht="6.96" customHeight="1">
      <c r="A136" s="37"/>
      <c r="B136" s="65"/>
      <c r="C136" s="66"/>
      <c r="D136" s="66"/>
      <c r="E136" s="66"/>
      <c r="F136" s="66"/>
      <c r="G136" s="66"/>
      <c r="H136" s="66"/>
      <c r="I136" s="66"/>
      <c r="J136" s="66"/>
      <c r="K136" s="66"/>
      <c r="L136" s="40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sheetProtection sheet="1" autoFilter="0" formatColumns="0" formatRows="0" objects="1" scenarios="1" spinCount="100000" saltValue="VItJ1tfJ1jK4JPWSSS9eFOsKJBn/VuuiYSh9Jr5L2tnHJKnHkrtNN7iAiTzG2Ddk2ZQyjKY8q0uZFpugc9Fh1A==" hashValue="TQCWGpNrffZDJ8oDPXqTVYp8x4ELFqF4OaD4873xEvpcUDDeyx/PR7hplfN4dLsI/zfCtqWvfghN5zDLL9/isw==" algorithmName="SHA-512" password="CC35"/>
  <autoFilter ref="C121:K13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DESKTOP-V20LB2D\admin</dc:creator>
  <cp:lastModifiedBy>DESKTOP-V20LB2D\admin</cp:lastModifiedBy>
  <dcterms:created xsi:type="dcterms:W3CDTF">2024-10-14T07:58:48Z</dcterms:created>
  <dcterms:modified xsi:type="dcterms:W3CDTF">2024-10-14T07:58:53Z</dcterms:modified>
</cp:coreProperties>
</file>